
<file path=[Content_Types].xml><?xml version="1.0" encoding="utf-8"?>
<Types xmlns="http://schemas.openxmlformats.org/package/2006/content-types">
  <Default Extension="jpg" ContentType="image/jp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drawings/drawing172.xml" ContentType="application/vnd.openxmlformats-officedocument.drawing+xml"/>
  <Override PartName="/xl/drawings/drawing173.xml" ContentType="application/vnd.openxmlformats-officedocument.drawing+xml"/>
  <Override PartName="/xl/drawings/drawing174.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drawings/drawing182.xml" ContentType="application/vnd.openxmlformats-officedocument.drawing+xml"/>
  <Override PartName="/xl/drawings/drawing183.xml" ContentType="application/vnd.openxmlformats-officedocument.drawing+xml"/>
  <Override PartName="/xl/drawings/drawing184.xml" ContentType="application/vnd.openxmlformats-officedocument.drawing+xml"/>
  <Override PartName="/xl/drawings/drawing185.xml" ContentType="application/vnd.openxmlformats-officedocument.drawing+xml"/>
  <Override PartName="/xl/drawings/drawing186.xml" ContentType="application/vnd.openxmlformats-officedocument.drawing+xml"/>
  <Override PartName="/xl/drawings/drawing187.xml" ContentType="application/vnd.openxmlformats-officedocument.drawing+xml"/>
  <Override PartName="/xl/drawings/drawing188.xml" ContentType="application/vnd.openxmlformats-officedocument.drawing+xml"/>
  <Override PartName="/xl/drawings/drawing189.xml" ContentType="application/vnd.openxmlformats-officedocument.drawing+xml"/>
  <Override PartName="/xl/drawings/drawing190.xml" ContentType="application/vnd.openxmlformats-officedocument.drawing+xml"/>
  <Override PartName="/xl/drawings/drawing191.xml" ContentType="application/vnd.openxmlformats-officedocument.drawing+xml"/>
  <Override PartName="/xl/drawings/drawing192.xml" ContentType="application/vnd.openxmlformats-officedocument.drawing+xml"/>
  <Override PartName="/xl/drawings/drawing193.xml" ContentType="application/vnd.openxmlformats-officedocument.drawing+xml"/>
  <Override PartName="/xl/drawings/drawing194.xml" ContentType="application/vnd.openxmlformats-officedocument.drawing+xml"/>
  <Override PartName="/xl/drawings/drawing195.xml" ContentType="application/vnd.openxmlformats-officedocument.drawing+xml"/>
  <Override PartName="/xl/drawings/drawing196.xml" ContentType="application/vnd.openxmlformats-officedocument.drawing+xml"/>
  <Override PartName="/xl/drawings/drawing197.xml" ContentType="application/vnd.openxmlformats-officedocument.drawing+xml"/>
  <Override PartName="/xl/drawings/drawing198.xml" ContentType="application/vnd.openxmlformats-officedocument.drawing+xml"/>
  <Override PartName="/xl/drawings/drawing199.xml" ContentType="application/vnd.openxmlformats-officedocument.drawing+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drawings/drawing203.xml" ContentType="application/vnd.openxmlformats-officedocument.drawing+xml"/>
  <Override PartName="/xl/drawings/drawing204.xml" ContentType="application/vnd.openxmlformats-officedocument.drawing+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drawings/drawing208.xml" ContentType="application/vnd.openxmlformats-officedocument.drawing+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mc:AlternateContent xmlns:mc="http://schemas.openxmlformats.org/markup-compatibility/2006">
    <mc:Choice Requires="x15">
      <x15ac:absPath xmlns:x15ac="http://schemas.microsoft.com/office/spreadsheetml/2010/11/ac" url="C:\Users\bened\Public First Dropbox\Policy and Research Team\Polling\Client Tables\2024 General Election Omnibus\Week 4\Full Results\"/>
    </mc:Choice>
  </mc:AlternateContent>
  <xr:revisionPtr revIDLastSave="0" documentId="13_ncr:1_{5BD9DF7B-BFF0-483D-B270-C5C80B82BABC}" xr6:coauthVersionLast="47" xr6:coauthVersionMax="47" xr10:uidLastSave="{00000000-0000-0000-0000-000000000000}"/>
  <bookViews>
    <workbookView xWindow="-110" yWindow="-110" windowWidth="19420" windowHeight="10300" xr2:uid="{00000000-000D-0000-FFFF-FFFF00000000}"/>
  </bookViews>
  <sheets>
    <sheet name="Cover Sheet" sheetId="1" r:id="rId1"/>
    <sheet name="Contents" sheetId="2" r:id="rId2"/>
    <sheet name="Full Results" sheetId="3" r:id="rId3"/>
    <sheet name="Table 1" sheetId="4" r:id="rId4"/>
    <sheet name="Table 2" sheetId="5" r:id="rId5"/>
    <sheet name="Table 3" sheetId="6" r:id="rId6"/>
    <sheet name="Table 4" sheetId="7" r:id="rId7"/>
    <sheet name="Table 5" sheetId="8" r:id="rId8"/>
    <sheet name="Table 6" sheetId="9" r:id="rId9"/>
    <sheet name="Table 7" sheetId="10" r:id="rId10"/>
    <sheet name="Table 8" sheetId="11" r:id="rId11"/>
    <sheet name="Table 9" sheetId="12" r:id="rId12"/>
    <sheet name="Table 10" sheetId="13" r:id="rId13"/>
    <sheet name="Table 11" sheetId="14" r:id="rId14"/>
    <sheet name="Table 12" sheetId="15" r:id="rId15"/>
    <sheet name="Table 13" sheetId="16" r:id="rId16"/>
    <sheet name="Table 14" sheetId="17" r:id="rId17"/>
    <sheet name="Table 15" sheetId="18" r:id="rId18"/>
    <sheet name="Table 16" sheetId="19" r:id="rId19"/>
    <sheet name="Table 17" sheetId="20" r:id="rId20"/>
    <sheet name="Table 18" sheetId="21" r:id="rId21"/>
    <sheet name="Table 19" sheetId="22" r:id="rId22"/>
    <sheet name="Table 20" sheetId="23" r:id="rId23"/>
    <sheet name="Table 21" sheetId="24" r:id="rId24"/>
    <sheet name="Table 22" sheetId="25" r:id="rId25"/>
    <sheet name="Table 23" sheetId="26" r:id="rId26"/>
    <sheet name="Table 24" sheetId="27" r:id="rId27"/>
    <sheet name="Table 25" sheetId="28" r:id="rId28"/>
    <sheet name="Table 26" sheetId="29" r:id="rId29"/>
    <sheet name="Table 27" sheetId="30" r:id="rId30"/>
    <sheet name="Table 28" sheetId="31" r:id="rId31"/>
    <sheet name="Table 29" sheetId="32" r:id="rId32"/>
    <sheet name="Table 30" sheetId="33" r:id="rId33"/>
    <sheet name="Table 31" sheetId="34" r:id="rId34"/>
    <sheet name="Table 32" sheetId="35" r:id="rId35"/>
    <sheet name="Table 33" sheetId="36" r:id="rId36"/>
    <sheet name="Table 34" sheetId="37" r:id="rId37"/>
    <sheet name="Table 35" sheetId="38" r:id="rId38"/>
    <sheet name="Table 36" sheetId="39" r:id="rId39"/>
    <sheet name="Table 37" sheetId="40" r:id="rId40"/>
    <sheet name="Table 38" sheetId="41" r:id="rId41"/>
    <sheet name="Table 39" sheetId="42" r:id="rId42"/>
    <sheet name="Table 40" sheetId="43" r:id="rId43"/>
    <sheet name="Table 41" sheetId="44" r:id="rId44"/>
    <sheet name="Table 42" sheetId="45" r:id="rId45"/>
    <sheet name="Table 43" sheetId="46" r:id="rId46"/>
    <sheet name="Table 44" sheetId="47" r:id="rId47"/>
    <sheet name="Table 45" sheetId="48" r:id="rId48"/>
    <sheet name="Table 46" sheetId="49" r:id="rId49"/>
    <sheet name="Table 47" sheetId="50" r:id="rId50"/>
    <sheet name="Table 48" sheetId="51" r:id="rId51"/>
    <sheet name="Table 49" sheetId="52" r:id="rId52"/>
    <sheet name="Table 50" sheetId="53" r:id="rId53"/>
    <sheet name="Table 51" sheetId="54" r:id="rId54"/>
    <sheet name="Table 52" sheetId="55" r:id="rId55"/>
    <sheet name="Table 53" sheetId="56" r:id="rId56"/>
    <sheet name="Table 54" sheetId="57" r:id="rId57"/>
    <sheet name="Table 55" sheetId="58" r:id="rId58"/>
    <sheet name="Table 56" sheetId="59" r:id="rId59"/>
    <sheet name="Table 57" sheetId="60" r:id="rId60"/>
    <sheet name="Table 58" sheetId="61" r:id="rId61"/>
    <sheet name="Table 59" sheetId="62" r:id="rId62"/>
    <sheet name="Table 60" sheetId="63" r:id="rId63"/>
    <sheet name="Table 61" sheetId="64" r:id="rId64"/>
    <sheet name="Table 62" sheetId="65" r:id="rId65"/>
    <sheet name="Table 63" sheetId="66" r:id="rId66"/>
    <sheet name="Table 64" sheetId="67" r:id="rId67"/>
    <sheet name="Table 65" sheetId="68" r:id="rId68"/>
    <sheet name="Table 66" sheetId="69" r:id="rId69"/>
    <sheet name="Table 67" sheetId="70" r:id="rId70"/>
    <sheet name="Table 68" sheetId="71" r:id="rId71"/>
    <sheet name="Table 69" sheetId="72" r:id="rId72"/>
    <sheet name="Table 70" sheetId="73" r:id="rId73"/>
    <sheet name="Table 71" sheetId="74" r:id="rId74"/>
    <sheet name="Table 72" sheetId="75" r:id="rId75"/>
    <sheet name="Table 73" sheetId="76" r:id="rId76"/>
    <sheet name="Table 74" sheetId="77" r:id="rId77"/>
    <sheet name="Table 75" sheetId="78" r:id="rId78"/>
    <sheet name="Table 76" sheetId="79" r:id="rId79"/>
    <sheet name="Table 77" sheetId="80" r:id="rId80"/>
    <sheet name="Table 78" sheetId="81" r:id="rId81"/>
    <sheet name="Table 79" sheetId="82" r:id="rId82"/>
    <sheet name="Table 80" sheetId="83" r:id="rId83"/>
    <sheet name="Table 81" sheetId="84" r:id="rId84"/>
    <sheet name="Table 82" sheetId="85" r:id="rId85"/>
    <sheet name="Table 83" sheetId="86" r:id="rId86"/>
    <sheet name="Table 84" sheetId="87" r:id="rId87"/>
    <sheet name="Table 85" sheetId="88" r:id="rId88"/>
    <sheet name="Table 86" sheetId="89" r:id="rId89"/>
    <sheet name="Table 87" sheetId="90" r:id="rId90"/>
    <sheet name="Table 88" sheetId="91" r:id="rId91"/>
    <sheet name="Table 89" sheetId="92" r:id="rId92"/>
    <sheet name="Table 90" sheetId="93" r:id="rId93"/>
    <sheet name="Table 91" sheetId="94" r:id="rId94"/>
    <sheet name="Table 92" sheetId="95" r:id="rId95"/>
    <sheet name="Table 93" sheetId="96" r:id="rId96"/>
    <sheet name="Table 94" sheetId="97" r:id="rId97"/>
    <sheet name="Table 95" sheetId="98" r:id="rId98"/>
    <sheet name="Table 96" sheetId="99" r:id="rId99"/>
    <sheet name="Table 97" sheetId="100" r:id="rId100"/>
    <sheet name="Table 98" sheetId="101" r:id="rId101"/>
    <sheet name="Table 99" sheetId="102" r:id="rId102"/>
    <sheet name="Table 100" sheetId="103" r:id="rId103"/>
    <sheet name="Table 101" sheetId="104" r:id="rId104"/>
    <sheet name="Table 102" sheetId="105" r:id="rId105"/>
    <sheet name="Table 103" sheetId="106" r:id="rId106"/>
    <sheet name="Table 104" sheetId="107" r:id="rId107"/>
    <sheet name="Table 105" sheetId="108" r:id="rId108"/>
    <sheet name="Table 106" sheetId="109" r:id="rId109"/>
    <sheet name="Table 107" sheetId="110" r:id="rId110"/>
    <sheet name="Table 108" sheetId="111" r:id="rId111"/>
    <sheet name="Table 109" sheetId="112" r:id="rId112"/>
    <sheet name="Table 110" sheetId="113" r:id="rId113"/>
    <sheet name="Table 111" sheetId="114" r:id="rId114"/>
    <sheet name="Table 112" sheetId="115" r:id="rId115"/>
    <sheet name="Table 113" sheetId="116" r:id="rId116"/>
    <sheet name="Table 114" sheetId="117" r:id="rId117"/>
    <sheet name="Table 115" sheetId="118" r:id="rId118"/>
    <sheet name="Table 116" sheetId="119" r:id="rId119"/>
    <sheet name="Table 117" sheetId="120" r:id="rId120"/>
    <sheet name="Table 118" sheetId="121" r:id="rId121"/>
    <sheet name="Table 119" sheetId="122" r:id="rId122"/>
    <sheet name="Table 120" sheetId="123" r:id="rId123"/>
    <sheet name="Table 121" sheetId="124" r:id="rId124"/>
    <sheet name="Table 122" sheetId="125" r:id="rId125"/>
    <sheet name="Table 123" sheetId="126" r:id="rId126"/>
    <sheet name="Table 124" sheetId="127" r:id="rId127"/>
    <sheet name="Table 125" sheetId="128" r:id="rId128"/>
    <sheet name="Table 126" sheetId="129" r:id="rId129"/>
    <sheet name="Table 127" sheetId="130" r:id="rId130"/>
    <sheet name="Table 128" sheetId="131" r:id="rId131"/>
    <sheet name="Table 129" sheetId="132" r:id="rId132"/>
    <sheet name="Table 130" sheetId="133" r:id="rId133"/>
    <sheet name="Table 131" sheetId="134" r:id="rId134"/>
    <sheet name="Table 132" sheetId="135" r:id="rId135"/>
    <sheet name="Table 133" sheetId="136" r:id="rId136"/>
    <sheet name="Table 134" sheetId="137" r:id="rId137"/>
    <sheet name="Table 135" sheetId="138" r:id="rId138"/>
    <sheet name="Table 136" sheetId="139" r:id="rId139"/>
    <sheet name="Table 137" sheetId="140" r:id="rId140"/>
    <sheet name="Table 138" sheetId="141" r:id="rId141"/>
    <sheet name="Table 139" sheetId="142" r:id="rId142"/>
    <sheet name="Table 140" sheetId="143" r:id="rId143"/>
    <sheet name="Table 141" sheetId="144" r:id="rId144"/>
    <sheet name="Table 142" sheetId="145" r:id="rId145"/>
    <sheet name="Table 143" sheetId="146" r:id="rId146"/>
    <sheet name="Table 144" sheetId="147" r:id="rId147"/>
    <sheet name="Table 145" sheetId="148" r:id="rId148"/>
    <sheet name="Table 146" sheetId="149" r:id="rId149"/>
    <sheet name="Table 147" sheetId="150" r:id="rId150"/>
    <sheet name="Table 148" sheetId="151" r:id="rId151"/>
    <sheet name="Table 149" sheetId="152" r:id="rId152"/>
    <sheet name="Table 150" sheetId="153" r:id="rId153"/>
    <sheet name="Table 151" sheetId="154" r:id="rId154"/>
    <sheet name="Table 152" sheetId="155" r:id="rId155"/>
    <sheet name="Table 153" sheetId="156" r:id="rId156"/>
    <sheet name="Table 154" sheetId="157" r:id="rId157"/>
    <sheet name="Table 155" sheetId="158" r:id="rId158"/>
    <sheet name="Table 156" sheetId="159" r:id="rId159"/>
    <sheet name="Table 157" sheetId="160" r:id="rId160"/>
    <sheet name="Table 158" sheetId="161" r:id="rId161"/>
    <sheet name="Table 159" sheetId="162" r:id="rId162"/>
    <sheet name="Table 160" sheetId="163" r:id="rId163"/>
    <sheet name="Table 161" sheetId="164" r:id="rId164"/>
    <sheet name="Table 162" sheetId="165" r:id="rId165"/>
    <sheet name="Table 163" sheetId="166" r:id="rId166"/>
    <sheet name="Table 164" sheetId="167" r:id="rId167"/>
    <sheet name="Table 165" sheetId="168" r:id="rId168"/>
    <sheet name="Table 166" sheetId="169" r:id="rId169"/>
    <sheet name="Table 167" sheetId="170" r:id="rId170"/>
    <sheet name="Table 168" sheetId="171" r:id="rId171"/>
    <sheet name="Table 169" sheetId="172" r:id="rId172"/>
    <sheet name="Table 170" sheetId="173" r:id="rId173"/>
    <sheet name="Table 171" sheetId="174" r:id="rId174"/>
    <sheet name="Table 172" sheetId="175" r:id="rId175"/>
    <sheet name="Table 173" sheetId="176" r:id="rId176"/>
    <sheet name="Table 174" sheetId="177" r:id="rId177"/>
    <sheet name="Table 175" sheetId="178" r:id="rId178"/>
    <sheet name="Table 176" sheetId="179" r:id="rId179"/>
    <sheet name="Table 177" sheetId="180" r:id="rId180"/>
    <sheet name="Table 178" sheetId="181" r:id="rId181"/>
    <sheet name="Table 179" sheetId="182" r:id="rId182"/>
    <sheet name="Table 180" sheetId="183" r:id="rId183"/>
    <sheet name="Table 181" sheetId="184" r:id="rId184"/>
    <sheet name="Table 182" sheetId="185" r:id="rId185"/>
    <sheet name="Table 183" sheetId="186" r:id="rId186"/>
    <sheet name="Table 184" sheetId="187" r:id="rId187"/>
    <sheet name="Table 185" sheetId="188" r:id="rId188"/>
    <sheet name="Table 186" sheetId="189" r:id="rId189"/>
    <sheet name="Table 187" sheetId="190" r:id="rId190"/>
    <sheet name="Table 188" sheetId="191" r:id="rId191"/>
    <sheet name="Table 189" sheetId="192" r:id="rId192"/>
    <sheet name="Table 190" sheetId="193" r:id="rId193"/>
    <sheet name="Table 191" sheetId="194" r:id="rId194"/>
    <sheet name="Table 192" sheetId="195" r:id="rId195"/>
    <sheet name="Table 193" sheetId="196" r:id="rId196"/>
    <sheet name="Table 194" sheetId="197" r:id="rId197"/>
    <sheet name="Table 195" sheetId="198" r:id="rId198"/>
    <sheet name="Table 196" sheetId="199" r:id="rId199"/>
    <sheet name="Table 197" sheetId="200" r:id="rId200"/>
    <sheet name="Table 198" sheetId="201" r:id="rId201"/>
    <sheet name="Table 199" sheetId="202" r:id="rId202"/>
    <sheet name="Table 200" sheetId="203" r:id="rId203"/>
    <sheet name="Table 201" sheetId="204" r:id="rId204"/>
    <sheet name="Table 202" sheetId="205" r:id="rId205"/>
    <sheet name="Table 203" sheetId="206" r:id="rId206"/>
    <sheet name="Table 204" sheetId="207" r:id="rId207"/>
    <sheet name="Table 205" sheetId="208" r:id="rId208"/>
    <sheet name="Table 206" sheetId="209" r:id="rId209"/>
    <sheet name="Table 207" sheetId="210" r:id="rId210"/>
    <sheet name="Table 208" sheetId="211" r:id="rId21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9" i="211" l="1"/>
  <c r="B19" i="210"/>
  <c r="B17" i="209"/>
  <c r="B18" i="208"/>
  <c r="B18" i="207"/>
  <c r="B18" i="206"/>
  <c r="B18" i="205"/>
  <c r="B18" i="204"/>
  <c r="B18" i="203"/>
  <c r="B18" i="202"/>
  <c r="B18" i="201"/>
  <c r="B18" i="200"/>
  <c r="B18" i="199"/>
  <c r="B19" i="198"/>
  <c r="B19" i="197"/>
  <c r="B19" i="196"/>
  <c r="B19" i="195"/>
  <c r="B19" i="194"/>
  <c r="B19" i="193"/>
  <c r="B17" i="192"/>
  <c r="B17" i="191"/>
  <c r="B17" i="190"/>
  <c r="B17" i="189"/>
  <c r="B17" i="188"/>
  <c r="B17" i="187"/>
  <c r="B17" i="186"/>
  <c r="B17" i="185"/>
  <c r="B17" i="184"/>
  <c r="B17" i="183"/>
  <c r="B17" i="182"/>
  <c r="B17" i="181"/>
  <c r="B17" i="180"/>
  <c r="B17" i="179"/>
  <c r="B17" i="178"/>
  <c r="B17" i="177"/>
  <c r="B17" i="176"/>
  <c r="B17" i="175"/>
  <c r="B17" i="174"/>
  <c r="B17" i="173"/>
  <c r="B17" i="172"/>
  <c r="B19" i="171"/>
  <c r="B19" i="170"/>
  <c r="B19" i="169"/>
  <c r="B19" i="168"/>
  <c r="B19" i="167"/>
  <c r="B19" i="166"/>
  <c r="B19" i="165"/>
  <c r="B19" i="164"/>
  <c r="B19" i="163"/>
  <c r="B19" i="162"/>
  <c r="B19" i="161"/>
  <c r="B19" i="160"/>
  <c r="B19" i="159"/>
  <c r="B19" i="158"/>
  <c r="B19" i="157"/>
  <c r="B19" i="156"/>
  <c r="B16" i="155"/>
  <c r="B16" i="154"/>
  <c r="B16" i="153"/>
  <c r="B16" i="152"/>
  <c r="B16" i="151"/>
  <c r="B16" i="150"/>
  <c r="B16" i="149"/>
  <c r="B16" i="148"/>
  <c r="B16" i="147"/>
  <c r="B16" i="146"/>
  <c r="B16" i="145"/>
  <c r="B16" i="144"/>
  <c r="B16" i="143"/>
  <c r="B16" i="142"/>
  <c r="B16" i="141"/>
  <c r="B16" i="140"/>
  <c r="B16" i="139"/>
  <c r="B16" i="138"/>
  <c r="B22" i="137"/>
  <c r="B22" i="136"/>
  <c r="B22" i="135"/>
  <c r="B22" i="134"/>
  <c r="B22" i="133"/>
  <c r="B22" i="132"/>
  <c r="B22" i="131"/>
  <c r="B22" i="130"/>
  <c r="B22" i="129"/>
  <c r="B22" i="128"/>
  <c r="B18" i="127"/>
  <c r="B17" i="126"/>
  <c r="B17" i="125"/>
  <c r="B17" i="124"/>
  <c r="B18" i="123"/>
  <c r="B17" i="122"/>
  <c r="B17" i="121"/>
  <c r="B17" i="120"/>
  <c r="B15" i="119"/>
  <c r="B15" i="118"/>
  <c r="B16" i="117"/>
  <c r="B15" i="116"/>
  <c r="B16" i="115"/>
  <c r="B16" i="114"/>
  <c r="B15" i="113"/>
  <c r="B15" i="112"/>
  <c r="B16" i="111"/>
  <c r="B15" i="110"/>
  <c r="B16" i="109"/>
  <c r="B16" i="108"/>
  <c r="B20" i="107"/>
  <c r="B20" i="106"/>
  <c r="B20" i="105"/>
  <c r="B20" i="104"/>
  <c r="B20" i="103"/>
  <c r="B20" i="102"/>
  <c r="B20" i="101"/>
  <c r="B20" i="100"/>
  <c r="B20" i="99"/>
  <c r="B20" i="98"/>
  <c r="B20" i="97"/>
  <c r="B20" i="96"/>
  <c r="B20" i="95"/>
  <c r="B20" i="94"/>
  <c r="B20" i="93"/>
  <c r="B20" i="92"/>
  <c r="B20" i="91"/>
  <c r="B20" i="90"/>
  <c r="B20" i="89"/>
  <c r="B20" i="88"/>
  <c r="B20" i="87"/>
  <c r="B20" i="86"/>
  <c r="B20" i="85"/>
  <c r="B20" i="84"/>
  <c r="B20" i="83"/>
  <c r="B20" i="82"/>
  <c r="B20" i="81"/>
  <c r="B20" i="80"/>
  <c r="B20" i="79"/>
  <c r="B20" i="78"/>
  <c r="B20" i="77"/>
  <c r="B20" i="76"/>
  <c r="B20" i="75"/>
  <c r="B20" i="74"/>
  <c r="B20" i="73"/>
  <c r="B20" i="72"/>
  <c r="B20" i="71"/>
  <c r="B20" i="70"/>
  <c r="B20" i="69"/>
  <c r="B20" i="68"/>
  <c r="B20" i="67"/>
  <c r="B20" i="66"/>
  <c r="B20" i="65"/>
  <c r="B20" i="64"/>
  <c r="B20" i="63"/>
  <c r="B20" i="62"/>
  <c r="B20" i="61"/>
  <c r="B20" i="60"/>
  <c r="B20" i="59"/>
  <c r="B20" i="58"/>
  <c r="B20" i="57"/>
  <c r="B20" i="56"/>
  <c r="B20" i="55"/>
  <c r="B20" i="54"/>
  <c r="B20" i="53"/>
  <c r="B20" i="52"/>
  <c r="B20" i="51"/>
  <c r="B20" i="50"/>
  <c r="B20" i="49"/>
  <c r="B20" i="48"/>
  <c r="B20" i="47"/>
  <c r="B20" i="46"/>
  <c r="B20" i="45"/>
  <c r="B20" i="44"/>
  <c r="B20" i="43"/>
  <c r="B20" i="42"/>
  <c r="B20" i="41"/>
  <c r="B20" i="40"/>
  <c r="B20" i="39"/>
  <c r="B20" i="38"/>
  <c r="B20" i="37"/>
  <c r="B20" i="36"/>
  <c r="B20" i="35"/>
  <c r="B20" i="34"/>
  <c r="B20" i="33"/>
  <c r="B20" i="32"/>
  <c r="B20" i="31"/>
  <c r="B20" i="30"/>
  <c r="B18" i="29"/>
  <c r="B18" i="28"/>
  <c r="B16" i="27"/>
  <c r="B16" i="26"/>
  <c r="B18" i="25"/>
  <c r="B18" i="24"/>
  <c r="B19" i="23"/>
  <c r="B18" i="22"/>
  <c r="B18" i="21"/>
  <c r="B22" i="20"/>
  <c r="B17" i="19"/>
  <c r="B18" i="18"/>
  <c r="B19" i="17"/>
  <c r="B19" i="16"/>
  <c r="B22" i="15"/>
  <c r="B22" i="14"/>
  <c r="B22" i="13"/>
  <c r="B22" i="12"/>
  <c r="B22" i="11"/>
  <c r="B22" i="10"/>
  <c r="B22" i="9"/>
  <c r="B22" i="8"/>
  <c r="B22" i="7"/>
  <c r="B22" i="6"/>
  <c r="B22" i="5"/>
  <c r="B22" i="4"/>
  <c r="E216" i="2"/>
  <c r="D216" i="2"/>
  <c r="E215" i="2"/>
  <c r="D215" i="2"/>
  <c r="E214" i="2"/>
  <c r="D214" i="2"/>
  <c r="E213" i="2"/>
  <c r="D213" i="2"/>
  <c r="E212" i="2"/>
  <c r="D212" i="2"/>
  <c r="E211" i="2"/>
  <c r="D211" i="2"/>
  <c r="E210" i="2"/>
  <c r="D210" i="2"/>
  <c r="E209" i="2"/>
  <c r="D209" i="2"/>
  <c r="E208" i="2"/>
  <c r="D208" i="2"/>
  <c r="E207" i="2"/>
  <c r="D207" i="2"/>
  <c r="E206" i="2"/>
  <c r="D206" i="2"/>
  <c r="E205" i="2"/>
  <c r="D205" i="2"/>
  <c r="D204" i="2"/>
  <c r="E203" i="2"/>
  <c r="D203" i="2"/>
  <c r="E202" i="2"/>
  <c r="D202" i="2"/>
  <c r="E201" i="2"/>
  <c r="D201" i="2"/>
  <c r="E200" i="2"/>
  <c r="D200" i="2"/>
  <c r="E199" i="2"/>
  <c r="D199" i="2"/>
  <c r="D198" i="2"/>
  <c r="E197" i="2"/>
  <c r="D197" i="2"/>
  <c r="E196" i="2"/>
  <c r="D196" i="2"/>
  <c r="E195" i="2"/>
  <c r="D195" i="2"/>
  <c r="E194" i="2"/>
  <c r="D194" i="2"/>
  <c r="E193" i="2"/>
  <c r="D193" i="2"/>
  <c r="E192" i="2"/>
  <c r="D192" i="2"/>
  <c r="E191" i="2"/>
  <c r="D191" i="2"/>
  <c r="E190" i="2"/>
  <c r="D190" i="2"/>
  <c r="E189" i="2"/>
  <c r="D189" i="2"/>
  <c r="E188" i="2"/>
  <c r="D188" i="2"/>
  <c r="E187" i="2"/>
  <c r="D187" i="2"/>
  <c r="E186" i="2"/>
  <c r="D186" i="2"/>
  <c r="E185" i="2"/>
  <c r="D185" i="2"/>
  <c r="E184" i="2"/>
  <c r="D184" i="2"/>
  <c r="E183" i="2"/>
  <c r="D183" i="2"/>
  <c r="D182" i="2"/>
  <c r="E181" i="2"/>
  <c r="D181" i="2"/>
  <c r="E180" i="2"/>
  <c r="D180" i="2"/>
  <c r="E179" i="2"/>
  <c r="D179" i="2"/>
  <c r="E178" i="2"/>
  <c r="D178" i="2"/>
  <c r="D177" i="2"/>
  <c r="E176" i="2"/>
  <c r="D176" i="2"/>
  <c r="E175" i="2"/>
  <c r="D175" i="2"/>
  <c r="E174" i="2"/>
  <c r="D174" i="2"/>
  <c r="E173" i="2"/>
  <c r="D173" i="2"/>
  <c r="E172" i="2"/>
  <c r="D172" i="2"/>
  <c r="E171" i="2"/>
  <c r="D171" i="2"/>
  <c r="E170" i="2"/>
  <c r="D170" i="2"/>
  <c r="E169" i="2"/>
  <c r="D169" i="2"/>
  <c r="E168" i="2"/>
  <c r="D168" i="2"/>
  <c r="E167" i="2"/>
  <c r="D167" i="2"/>
  <c r="E166" i="2"/>
  <c r="D166" i="2"/>
  <c r="E165" i="2"/>
  <c r="D165" i="2"/>
  <c r="E164" i="2"/>
  <c r="D164" i="2"/>
  <c r="E163" i="2"/>
  <c r="D163" i="2"/>
  <c r="E162" i="2"/>
  <c r="D162" i="2"/>
  <c r="D161" i="2"/>
  <c r="E160" i="2"/>
  <c r="D160" i="2"/>
  <c r="E159" i="2"/>
  <c r="D159" i="2"/>
  <c r="E158" i="2"/>
  <c r="D158" i="2"/>
  <c r="E157" i="2"/>
  <c r="D157" i="2"/>
  <c r="E156" i="2"/>
  <c r="D156" i="2"/>
  <c r="E155" i="2"/>
  <c r="D155" i="2"/>
  <c r="E154" i="2"/>
  <c r="D154" i="2"/>
  <c r="E153" i="2"/>
  <c r="D153" i="2"/>
  <c r="D152" i="2"/>
  <c r="E151" i="2"/>
  <c r="D151" i="2"/>
  <c r="E150" i="2"/>
  <c r="D150" i="2"/>
  <c r="E149" i="2"/>
  <c r="D149" i="2"/>
  <c r="E148" i="2"/>
  <c r="D148" i="2"/>
  <c r="E147" i="2"/>
  <c r="D147" i="2"/>
  <c r="E146" i="2"/>
  <c r="D146" i="2"/>
  <c r="E145" i="2"/>
  <c r="D145" i="2"/>
  <c r="E144" i="2"/>
  <c r="D144" i="2"/>
  <c r="D143" i="2"/>
  <c r="E142" i="2"/>
  <c r="D142" i="2"/>
  <c r="E141" i="2"/>
  <c r="D141" i="2"/>
  <c r="E140" i="2"/>
  <c r="D140" i="2"/>
  <c r="E139" i="2"/>
  <c r="D139" i="2"/>
  <c r="D138" i="2"/>
  <c r="E137" i="2"/>
  <c r="D137" i="2"/>
  <c r="E136" i="2"/>
  <c r="D136" i="2"/>
  <c r="E135" i="2"/>
  <c r="D135" i="2"/>
  <c r="E134" i="2"/>
  <c r="D134" i="2"/>
  <c r="D133" i="2"/>
  <c r="E132" i="2"/>
  <c r="D132" i="2"/>
  <c r="E131" i="2"/>
  <c r="D131" i="2"/>
  <c r="E130" i="2"/>
  <c r="D130" i="2"/>
  <c r="E129" i="2"/>
  <c r="D129" i="2"/>
  <c r="E128" i="2"/>
  <c r="D128" i="2"/>
  <c r="E127" i="2"/>
  <c r="D127" i="2"/>
  <c r="E126" i="2"/>
  <c r="D126" i="2"/>
  <c r="E125" i="2"/>
  <c r="D125" i="2"/>
  <c r="E124" i="2"/>
  <c r="D124" i="2"/>
  <c r="E123" i="2"/>
  <c r="D123" i="2"/>
  <c r="E122" i="2"/>
  <c r="D122" i="2"/>
  <c r="E121" i="2"/>
  <c r="D121" i="2"/>
  <c r="E120" i="2"/>
  <c r="D120" i="2"/>
  <c r="E119" i="2"/>
  <c r="D119" i="2"/>
  <c r="E118" i="2"/>
  <c r="D118" i="2"/>
  <c r="E117" i="2"/>
  <c r="D117" i="2"/>
  <c r="E116" i="2"/>
  <c r="D116" i="2"/>
  <c r="E115" i="2"/>
  <c r="D115" i="2"/>
  <c r="E114" i="2"/>
  <c r="D114" i="2"/>
  <c r="E113" i="2"/>
  <c r="D113" i="2"/>
  <c r="E112" i="2"/>
  <c r="D112" i="2"/>
  <c r="E111" i="2"/>
  <c r="D111" i="2"/>
  <c r="E110" i="2"/>
  <c r="D110" i="2"/>
  <c r="E109" i="2"/>
  <c r="D109" i="2"/>
  <c r="E108" i="2"/>
  <c r="D108" i="2"/>
  <c r="E107" i="2"/>
  <c r="D107" i="2"/>
  <c r="E106" i="2"/>
  <c r="D106" i="2"/>
  <c r="E105" i="2"/>
  <c r="D105" i="2"/>
  <c r="E104" i="2"/>
  <c r="D104" i="2"/>
  <c r="E103" i="2"/>
  <c r="D103" i="2"/>
  <c r="E102" i="2"/>
  <c r="D102" i="2"/>
  <c r="E101" i="2"/>
  <c r="D101" i="2"/>
  <c r="E100" i="2"/>
  <c r="D100" i="2"/>
  <c r="E99" i="2"/>
  <c r="D99" i="2"/>
  <c r="E98" i="2"/>
  <c r="D98" i="2"/>
  <c r="E97" i="2"/>
  <c r="D97" i="2"/>
  <c r="E96" i="2"/>
  <c r="D96" i="2"/>
  <c r="E95" i="2"/>
  <c r="D95" i="2"/>
  <c r="E94" i="2"/>
  <c r="D94" i="2"/>
  <c r="E93" i="2"/>
  <c r="D93" i="2"/>
  <c r="E92" i="2"/>
  <c r="D92" i="2"/>
  <c r="E91" i="2"/>
  <c r="D91" i="2"/>
  <c r="E90" i="2"/>
  <c r="D90" i="2"/>
  <c r="E89" i="2"/>
  <c r="D89" i="2"/>
  <c r="E88" i="2"/>
  <c r="D88" i="2"/>
  <c r="E87" i="2"/>
  <c r="D87" i="2"/>
  <c r="E86" i="2"/>
  <c r="D86" i="2"/>
  <c r="E85" i="2"/>
  <c r="D85" i="2"/>
  <c r="E84" i="2"/>
  <c r="D84" i="2"/>
  <c r="E83" i="2"/>
  <c r="D83" i="2"/>
  <c r="E82" i="2"/>
  <c r="D82" i="2"/>
  <c r="E81" i="2"/>
  <c r="D81" i="2"/>
  <c r="E80" i="2"/>
  <c r="D80" i="2"/>
  <c r="E79" i="2"/>
  <c r="D79" i="2"/>
  <c r="E78" i="2"/>
  <c r="D78" i="2"/>
  <c r="E77" i="2"/>
  <c r="D77" i="2"/>
  <c r="E76" i="2"/>
  <c r="D76" i="2"/>
  <c r="E75" i="2"/>
  <c r="D75" i="2"/>
  <c r="D74" i="2"/>
  <c r="E73" i="2"/>
  <c r="D73" i="2"/>
  <c r="E72" i="2"/>
  <c r="D72" i="2"/>
  <c r="E71" i="2"/>
  <c r="D71" i="2"/>
  <c r="E70" i="2"/>
  <c r="D70" i="2"/>
  <c r="E69" i="2"/>
  <c r="D69" i="2"/>
  <c r="E68" i="2"/>
  <c r="D68" i="2"/>
  <c r="E67" i="2"/>
  <c r="D67" i="2"/>
  <c r="E66" i="2"/>
  <c r="D66" i="2"/>
  <c r="E65" i="2"/>
  <c r="D65" i="2"/>
  <c r="E64" i="2"/>
  <c r="D64" i="2"/>
  <c r="E63" i="2"/>
  <c r="D63" i="2"/>
  <c r="E62" i="2"/>
  <c r="D62" i="2"/>
  <c r="E61" i="2"/>
  <c r="D61" i="2"/>
  <c r="E60" i="2"/>
  <c r="D60" i="2"/>
  <c r="E59" i="2"/>
  <c r="D59" i="2"/>
  <c r="E58" i="2"/>
  <c r="D58" i="2"/>
  <c r="E57" i="2"/>
  <c r="D57" i="2"/>
  <c r="E56" i="2"/>
  <c r="D56" i="2"/>
  <c r="E55" i="2"/>
  <c r="D55" i="2"/>
  <c r="E54" i="2"/>
  <c r="D54" i="2"/>
  <c r="E53" i="2"/>
  <c r="D53" i="2"/>
  <c r="E52" i="2"/>
  <c r="D52" i="2"/>
  <c r="E51" i="2"/>
  <c r="D51" i="2"/>
  <c r="E50" i="2"/>
  <c r="D50" i="2"/>
  <c r="E49" i="2"/>
  <c r="D49" i="2"/>
  <c r="E48" i="2"/>
  <c r="D48" i="2"/>
  <c r="E47" i="2"/>
  <c r="D47" i="2"/>
  <c r="E46" i="2"/>
  <c r="D46" i="2"/>
  <c r="E45" i="2"/>
  <c r="D45" i="2"/>
  <c r="E44" i="2"/>
  <c r="D44" i="2"/>
  <c r="E43" i="2"/>
  <c r="D43" i="2"/>
  <c r="E42" i="2"/>
  <c r="D42" i="2"/>
  <c r="E41" i="2"/>
  <c r="D41" i="2"/>
  <c r="E40" i="2"/>
  <c r="D40" i="2"/>
  <c r="E39" i="2"/>
  <c r="D39" i="2"/>
  <c r="E38" i="2"/>
  <c r="D38" i="2"/>
  <c r="E37" i="2"/>
  <c r="D37" i="2"/>
  <c r="E36" i="2"/>
  <c r="D36" i="2"/>
  <c r="D35" i="2"/>
  <c r="E34" i="2"/>
  <c r="D34" i="2"/>
  <c r="E33" i="2"/>
  <c r="D33" i="2"/>
  <c r="E32" i="2"/>
  <c r="D32" i="2"/>
  <c r="E31" i="2"/>
  <c r="D31" i="2"/>
  <c r="E30" i="2"/>
  <c r="D30" i="2"/>
  <c r="E29" i="2"/>
  <c r="D29" i="2"/>
  <c r="E28" i="2"/>
  <c r="D28" i="2"/>
  <c r="E27" i="2"/>
  <c r="D27" i="2"/>
  <c r="E26" i="2"/>
  <c r="D26" i="2"/>
  <c r="E25" i="2"/>
  <c r="D25" i="2"/>
  <c r="E24" i="2"/>
  <c r="D24" i="2"/>
  <c r="E23" i="2"/>
  <c r="D23" i="2"/>
  <c r="E22" i="2"/>
  <c r="D22" i="2"/>
  <c r="E21" i="2"/>
  <c r="D21" i="2"/>
  <c r="E20" i="2"/>
  <c r="D20" i="2"/>
  <c r="E19" i="2"/>
  <c r="D19" i="2"/>
  <c r="E18" i="2"/>
  <c r="D18" i="2"/>
  <c r="E17" i="2"/>
  <c r="D17" i="2"/>
  <c r="D16" i="2"/>
  <c r="E15" i="2"/>
  <c r="D15" i="2"/>
  <c r="E14" i="2"/>
  <c r="D14" i="2"/>
  <c r="E13" i="2"/>
  <c r="D13" i="2"/>
  <c r="E12" i="2"/>
  <c r="D12" i="2"/>
  <c r="E11" i="2"/>
  <c r="D11" i="2"/>
  <c r="E10" i="2"/>
  <c r="D10" i="2"/>
  <c r="D9" i="2"/>
  <c r="D6" i="2"/>
  <c r="F20" i="1"/>
</calcChain>
</file>

<file path=xl/sharedStrings.xml><?xml version="1.0" encoding="utf-8"?>
<sst xmlns="http://schemas.openxmlformats.org/spreadsheetml/2006/main" count="15800" uniqueCount="520">
  <si>
    <t>Public First Election Omnibus (Week 4)</t>
  </si>
  <si>
    <t>Fieldwork:</t>
  </si>
  <si>
    <t>21st Jun - 23rd Jun 2024</t>
  </si>
  <si>
    <t xml:space="preserve">Interview Method: </t>
  </si>
  <si>
    <t>Online Survey</t>
  </si>
  <si>
    <t>Population represented:</t>
  </si>
  <si>
    <t>UK Adults</t>
  </si>
  <si>
    <t>Sample size:</t>
  </si>
  <si>
    <t>Methodology:</t>
  </si>
  <si>
    <t>All results are weighted using Iterative Proportional Fitting, or 'Raking'. The results are  weighted by interlocking age &amp; gender, region and social grade to Nationally Representative Proportions</t>
  </si>
  <si>
    <t>Public First is a member of the BPC and abides by its rules. For more information please contact the Public First polling team:</t>
  </si>
  <si>
    <t>Table of Contents</t>
  </si>
  <si>
    <t>Individual Tables</t>
  </si>
  <si>
    <t>Full Result Row</t>
  </si>
  <si>
    <t>Question Base</t>
  </si>
  <si>
    <t/>
  </si>
  <si>
    <t>Total</t>
  </si>
  <si>
    <t>Male</t>
  </si>
  <si>
    <t>Female</t>
  </si>
  <si>
    <t>Unweighted</t>
  </si>
  <si>
    <t>Weighted</t>
  </si>
  <si>
    <t>18-24</t>
  </si>
  <si>
    <t>25-34</t>
  </si>
  <si>
    <t>35-44</t>
  </si>
  <si>
    <t>45-54</t>
  </si>
  <si>
    <t>55-64</t>
  </si>
  <si>
    <t>65+</t>
  </si>
  <si>
    <t>AB</t>
  </si>
  <si>
    <t>C1</t>
  </si>
  <si>
    <t>C2</t>
  </si>
  <si>
    <t>DE</t>
  </si>
  <si>
    <t>London</t>
  </si>
  <si>
    <t>South East</t>
  </si>
  <si>
    <t>South West</t>
  </si>
  <si>
    <t>East of England</t>
  </si>
  <si>
    <t>East Midlands</t>
  </si>
  <si>
    <t>West Midlands</t>
  </si>
  <si>
    <t>Yorkshire and the Humber</t>
  </si>
  <si>
    <t>North East</t>
  </si>
  <si>
    <t>North West</t>
  </si>
  <si>
    <t>Scotland</t>
  </si>
  <si>
    <t>Wales</t>
  </si>
  <si>
    <t>Northern Ireland</t>
  </si>
  <si>
    <t>Leave</t>
  </si>
  <si>
    <t>Remain</t>
  </si>
  <si>
    <t>I did not vote</t>
  </si>
  <si>
    <t>Conservative</t>
  </si>
  <si>
    <t>Labour</t>
  </si>
  <si>
    <t>Liberal Democrat</t>
  </si>
  <si>
    <t>The Brexit Party</t>
  </si>
  <si>
    <t>Liberal Democrats</t>
  </si>
  <si>
    <t>Reform UK / The Brexit Party</t>
  </si>
  <si>
    <t>Don't Know</t>
  </si>
  <si>
    <t>GCSE or equivalent (Scottish National/O Level)</t>
  </si>
  <si>
    <t>A Level or equivalent (GCE/Higher/Advanced Higher)</t>
  </si>
  <si>
    <t>University Undergraduate Degree (BA/BSc)</t>
  </si>
  <si>
    <t>University Postgraduate Degree (MA/MSc/MPhil)</t>
  </si>
  <si>
    <t>Doctorate (PhD/DPHil)</t>
  </si>
  <si>
    <t>Con to Lab</t>
  </si>
  <si>
    <t>Con to Ref</t>
  </si>
  <si>
    <t>Con to DK</t>
  </si>
  <si>
    <t>Con to Other</t>
  </si>
  <si>
    <t>Gender</t>
  </si>
  <si>
    <t>Age</t>
  </si>
  <si>
    <t>Social Grade</t>
  </si>
  <si>
    <t>Region</t>
  </si>
  <si>
    <t>EU 2016 Vote</t>
  </si>
  <si>
    <t>2019 Vote</t>
  </si>
  <si>
    <t>Voting Intention</t>
  </si>
  <si>
    <t>Education</t>
  </si>
  <si>
    <t>Con Switch (Detailed)</t>
  </si>
  <si>
    <t>Con Switch (Simple)</t>
  </si>
  <si>
    <t xml:space="preserve"> Scottish National Party</t>
  </si>
  <si>
    <t xml:space="preserve"> Conservative Party</t>
  </si>
  <si>
    <t xml:space="preserve"> Liberal Democrats</t>
  </si>
  <si>
    <t xml:space="preserve"> Reform UK</t>
  </si>
  <si>
    <t xml:space="preserve"> Green Party</t>
  </si>
  <si>
    <t xml:space="preserve"> Labour Party</t>
  </si>
  <si>
    <t>Very unfavourable</t>
  </si>
  <si>
    <t>Unfavourable</t>
  </si>
  <si>
    <t>Neither favourable nor unfavourable</t>
  </si>
  <si>
    <t>Favourable</t>
  </si>
  <si>
    <t>Very favourable</t>
  </si>
  <si>
    <t>Don’t know</t>
  </si>
  <si>
    <t>Total Unfavourable:</t>
  </si>
  <si>
    <t>Total Favourable:</t>
  </si>
  <si>
    <t>Net:</t>
  </si>
  <si>
    <t>Grid Summary: Do you have a favourable or unfavourable view of these political parties?</t>
  </si>
  <si>
    <t>Fieldwork:  21st Jun - 23rd Jun 2024</t>
  </si>
  <si>
    <t>Data weighted by interlocking age &amp; gender, region and social grade to Nationally Representative Proportions</t>
  </si>
  <si>
    <t>BASE: All Respondents</t>
  </si>
  <si>
    <t>Do you have a favourable or unfavourable view of these political parties?: Conservative Party</t>
  </si>
  <si>
    <t>Do you have a favourable or unfavourable view of these political parties?: Labour Party</t>
  </si>
  <si>
    <t>Do you have a favourable or unfavourable view of these political parties?: Liberal Democrats</t>
  </si>
  <si>
    <t>Do you have a favourable or unfavourable view of these political parties?: Reform UK</t>
  </si>
  <si>
    <t>Do you have a favourable or unfavourable view of these political parties?: Green Party</t>
  </si>
  <si>
    <t>Do you have a favourable or unfavourable view of these political parties?: Scottish National Party</t>
  </si>
  <si>
    <t xml:space="preserve"> Ed Davey</t>
  </si>
  <si>
    <t xml:space="preserve"> Rishi Sunak</t>
  </si>
  <si>
    <t xml:space="preserve"> Nigel Farage</t>
  </si>
  <si>
    <t xml:space="preserve"> Keir Starmer</t>
  </si>
  <si>
    <t>Grid Summary: Do you have a favourable or unfavourable view of these political leaders?</t>
  </si>
  <si>
    <t>Do you have a favourable or unfavourable view of these political leaders?: Rishi Sunak</t>
  </si>
  <si>
    <t>Do you have a favourable or unfavourable view of these political leaders?: Keir Starmer</t>
  </si>
  <si>
    <t>Do you have a favourable or unfavourable view of these political leaders?: Ed Davey</t>
  </si>
  <si>
    <t>Do you have a favourable or unfavourable view of these political leaders?: Nigel Farage</t>
  </si>
  <si>
    <t>A very bad leader</t>
  </si>
  <si>
    <t>A bad leader</t>
  </si>
  <si>
    <t>Neither good nor bad</t>
  </si>
  <si>
    <t>A good leader</t>
  </si>
  <si>
    <t>A very good leader</t>
  </si>
  <si>
    <t xml:space="preserve"> Would you say that Keir Starmer is a good leader or a bad leader?</t>
  </si>
  <si>
    <t xml:space="preserve"> Would you say that Rishi Sunak is a good leader or a bad leader?</t>
  </si>
  <si>
    <t>I like Keir Starmer and the Labour Party</t>
  </si>
  <si>
    <t>I like Keir Starmer, but not the Labour Party</t>
  </si>
  <si>
    <t>I like the Labour Party, but I do not like Keir Starmer</t>
  </si>
  <si>
    <t>I do not like the Labour Party or Keir Starmer</t>
  </si>
  <si>
    <t>Don’t Know</t>
  </si>
  <si>
    <t xml:space="preserve"> Which of the following come closest to your view on Keir Starmer and the Labour Party?</t>
  </si>
  <si>
    <t>I want the Conservative Party out of power</t>
  </si>
  <si>
    <t>I want the Labour Party to be in power</t>
  </si>
  <si>
    <t>I want Keir Starmer to be the Prime Minister</t>
  </si>
  <si>
    <t>0</t>
  </si>
  <si>
    <t>*</t>
  </si>
  <si>
    <t xml:space="preserve"> You said you were supporting Labour at the next general election. Of the following options, which do you think best describes why this is?</t>
  </si>
  <si>
    <t>BASE: Would vote Labour in election tomorrow</t>
  </si>
  <si>
    <t>I think he would be strong leader</t>
  </si>
  <si>
    <t>I think he would be honest with the public</t>
  </si>
  <si>
    <t>I feel like he represents me</t>
  </si>
  <si>
    <t>I think he has changed the Labour party for the better</t>
  </si>
  <si>
    <t>I would trust him to respond to problems in a way that I support</t>
  </si>
  <si>
    <t>I think he keeps his promises</t>
  </si>
  <si>
    <t>I think the other candidates for Prime Minister are worse</t>
  </si>
  <si>
    <t>Other (Please Specify)</t>
  </si>
  <si>
    <t>You said you were primarily planning to vote for the Labour Party because you want Keir Starmer to become Prime Minister. Which of the following reasons best explains why? Select any which apply</t>
  </si>
  <si>
    <t>BASE: Want Keir Starmer to be Prime Minister</t>
  </si>
  <si>
    <t>No, not at all</t>
  </si>
  <si>
    <t>No, not really</t>
  </si>
  <si>
    <t>Yes, somewhat</t>
  </si>
  <si>
    <t>Yes, very much</t>
  </si>
  <si>
    <t xml:space="preserve"> Do you like Keir Starmer?</t>
  </si>
  <si>
    <t>We have very similar backgrounds</t>
  </si>
  <si>
    <t>We have somewhat similar backgrounds</t>
  </si>
  <si>
    <t>Our backgrounds are quite different</t>
  </si>
  <si>
    <t>Our backgrounds are entirely different</t>
  </si>
  <si>
    <t xml:space="preserve"> Does Keir Starmer have the same sort of background as you? </t>
  </si>
  <si>
    <t>Very difficult</t>
  </si>
  <si>
    <t>Difficult</t>
  </si>
  <si>
    <t>Neither easy nor difficult</t>
  </si>
  <si>
    <t>Easy</t>
  </si>
  <si>
    <t>Very easy</t>
  </si>
  <si>
    <t>Don’t KNow</t>
  </si>
  <si>
    <t xml:space="preserve"> How easy do you find it to relate to Keir Starmer?</t>
  </si>
  <si>
    <t xml:space="preserve"> Does Keir Starmer represent people like you?</t>
  </si>
  <si>
    <t xml:space="preserve"> Do you trust Keir Starmer?</t>
  </si>
  <si>
    <t>Yes, Keir Starmer is someone who keeps his promises</t>
  </si>
  <si>
    <t>No, Keir Starmer is not someone who keeps his promises</t>
  </si>
  <si>
    <t xml:space="preserve"> Do you think Keir Starmer is someone who keeps his promises?</t>
  </si>
  <si>
    <t>If Keir Starmer broke a promise from the Labour manifesto it would likely be because he had no other choice</t>
  </si>
  <si>
    <t>If Keir Starmer broke a promise from the Labour manifesto it would likely be because he had always intended to</t>
  </si>
  <si>
    <t xml:space="preserve"> Which of the following comes closest to your view?</t>
  </si>
  <si>
    <t>I find it very difficult to imagine Keir Starmer as Prime Minister</t>
  </si>
  <si>
    <t>I find it quite difficult to imagine Keir Starmer as Prime Minister</t>
  </si>
  <si>
    <t>I find it quite easy to imagine Keir Starmer as Prime Minister</t>
  </si>
  <si>
    <t>I find it very easy to imagine Keir Starmer as Prime Minister</t>
  </si>
  <si>
    <t>It is very clear what Keir Starmer stands for</t>
  </si>
  <si>
    <t>It is somewhat clear what Keir Starmer stands for</t>
  </si>
  <si>
    <t>It is not particularly clear what Keir Starmer stands for</t>
  </si>
  <si>
    <t>It is not at all clear what Keir Starmer stands for</t>
  </si>
  <si>
    <t xml:space="preserve"> Cold|Warm</t>
  </si>
  <si>
    <t xml:space="preserve"> Uncaring|Caring</t>
  </si>
  <si>
    <t xml:space="preserve"> Incompetent|Competent</t>
  </si>
  <si>
    <t xml:space="preserve"> Young|Old</t>
  </si>
  <si>
    <t xml:space="preserve"> Dumb|Smart</t>
  </si>
  <si>
    <t xml:space="preserve"> Weak|Strong</t>
  </si>
  <si>
    <t xml:space="preserve"> Unattractive|Attractive</t>
  </si>
  <si>
    <t xml:space="preserve"> Conservative|Progressive</t>
  </si>
  <si>
    <t xml:space="preserve"> Unconventional|Traditional</t>
  </si>
  <si>
    <t xml:space="preserve"> Uninspiring|Inspiring</t>
  </si>
  <si>
    <t xml:space="preserve"> Weird|Normal</t>
  </si>
  <si>
    <t xml:space="preserve"> Dishonest|Honest</t>
  </si>
  <si>
    <t xml:space="preserve"> Untrustworthy|Trustworthy</t>
  </si>
  <si>
    <t xml:space="preserve"> Moderate|Radical</t>
  </si>
  <si>
    <t xml:space="preserve"> Left-wing|Right-wing</t>
  </si>
  <si>
    <t xml:space="preserve"> Centrist|Extreme</t>
  </si>
  <si>
    <t xml:space="preserve"> Dull|Fun</t>
  </si>
  <si>
    <t xml:space="preserve"> Mean|Kind</t>
  </si>
  <si>
    <t xml:space="preserve"> Humourless|Good-humoured</t>
  </si>
  <si>
    <t xml:space="preserve"> Wishy-washy|Firm</t>
  </si>
  <si>
    <t xml:space="preserve"> Lazy|Hard-working</t>
  </si>
  <si>
    <t xml:space="preserve"> Boring|Interesting</t>
  </si>
  <si>
    <t xml:space="preserve"> Stupid|Clever</t>
  </si>
  <si>
    <t xml:space="preserve"> Backward-looking|Forward-looking</t>
  </si>
  <si>
    <t xml:space="preserve"> Reckless|Careful</t>
  </si>
  <si>
    <t xml:space="preserve"> Unpragmatic|Pragmatic</t>
  </si>
  <si>
    <t xml:space="preserve"> Unreasonable|Reasonable</t>
  </si>
  <si>
    <t xml:space="preserve"> Lethargic|Energetic</t>
  </si>
  <si>
    <t xml:space="preserve"> Frantic|Calm</t>
  </si>
  <si>
    <t xml:space="preserve"> Uncool|Cool</t>
  </si>
  <si>
    <t xml:space="preserve"> Lenient|Strict</t>
  </si>
  <si>
    <t xml:space="preserve"> Evil|Benevolent</t>
  </si>
  <si>
    <t xml:space="preserve"> Unfriendly|Friendly</t>
  </si>
  <si>
    <t xml:space="preserve"> Quiet|Loud</t>
  </si>
  <si>
    <t xml:space="preserve"> Selfish|Generous</t>
  </si>
  <si>
    <t xml:space="preserve"> Rich|Poor</t>
  </si>
  <si>
    <t xml:space="preserve"> Unpatriotic|Patriotic</t>
  </si>
  <si>
    <t xml:space="preserve"> Unimpressive|Impressive</t>
  </si>
  <si>
    <t>-3</t>
  </si>
  <si>
    <t>-2</t>
  </si>
  <si>
    <t>-1</t>
  </si>
  <si>
    <t>1</t>
  </si>
  <si>
    <t>2</t>
  </si>
  <si>
    <t>3</t>
  </si>
  <si>
    <t>Grid Summary: How would you rate Keir Starmer along these traits and characteristics?</t>
  </si>
  <si>
    <t>BASE: Question randomly assigned to respondents</t>
  </si>
  <si>
    <t>How would you rate Keir Starmer along these traits and characteristics?: Cold|Warm</t>
  </si>
  <si>
    <t>How would you rate Keir Starmer along these traits and characteristics?: Uncaring|Caring</t>
  </si>
  <si>
    <t>How would you rate Keir Starmer along these traits and characteristics?: Incompetent|Competent</t>
  </si>
  <si>
    <t>How would you rate Keir Starmer along these traits and characteristics?: Young|Old</t>
  </si>
  <si>
    <t>How would you rate Keir Starmer along these traits and characteristics?: Dumb|Smart</t>
  </si>
  <si>
    <t>How would you rate Keir Starmer along these traits and characteristics?: Weak|Strong</t>
  </si>
  <si>
    <t>How would you rate Keir Starmer along these traits and characteristics?: Unattractive|Attractive</t>
  </si>
  <si>
    <t>How would you rate Keir Starmer along these traits and characteristics?: Conservative|Progressive</t>
  </si>
  <si>
    <t>How would you rate Keir Starmer along these traits and characteristics?: Unconventional|Traditional</t>
  </si>
  <si>
    <t>How would you rate Keir Starmer along these traits and characteristics?: Uninspiring|Inspiring</t>
  </si>
  <si>
    <t>How would you rate Keir Starmer along these traits and characteristics?: Weird|Normal</t>
  </si>
  <si>
    <t>How would you rate Keir Starmer along these traits and characteristics?: Dishonest|Honest</t>
  </si>
  <si>
    <t>How would you rate Keir Starmer along these traits and characteristics?: Untrustworthy|Trustworthy</t>
  </si>
  <si>
    <t>How would you rate Keir Starmer along these traits and characteristics?: Moderate|Radical</t>
  </si>
  <si>
    <t>How would you rate Keir Starmer along these traits and characteristics?: Left-wing|Right-wing</t>
  </si>
  <si>
    <t>How would you rate Keir Starmer along these traits and characteristics?: Centrist|Extreme</t>
  </si>
  <si>
    <t>How would you rate Keir Starmer along these traits and characteristics?: Dull|Fun</t>
  </si>
  <si>
    <t>How would you rate Keir Starmer along these traits and characteristics?: Mean|Kind</t>
  </si>
  <si>
    <t>How would you rate Keir Starmer along these traits and characteristics?: Humourless|Good-humoured</t>
  </si>
  <si>
    <t>How would you rate Keir Starmer along these traits and characteristics?: Wishy-washy|Firm</t>
  </si>
  <si>
    <t>How would you rate Keir Starmer along these traits and characteristics?: Lazy|Hard-working</t>
  </si>
  <si>
    <t>How would you rate Keir Starmer along these traits and characteristics?: Boring|Interesting</t>
  </si>
  <si>
    <t>How would you rate Keir Starmer along these traits and characteristics?: Stupid|Clever</t>
  </si>
  <si>
    <t>How would you rate Keir Starmer along these traits and characteristics?: Backward-looking|Forward-looking</t>
  </si>
  <si>
    <t>How would you rate Keir Starmer along these traits and characteristics?: Reckless|Careful</t>
  </si>
  <si>
    <t>How would you rate Keir Starmer along these traits and characteristics?: Unpragmatic|Pragmatic</t>
  </si>
  <si>
    <t>How would you rate Keir Starmer along these traits and characteristics?: Unreasonable|Reasonable</t>
  </si>
  <si>
    <t>How would you rate Keir Starmer along these traits and characteristics?: Lethargic|Energetic</t>
  </si>
  <si>
    <t>How would you rate Keir Starmer along these traits and characteristics?: Frantic|Calm</t>
  </si>
  <si>
    <t>How would you rate Keir Starmer along these traits and characteristics?: Uncool|Cool</t>
  </si>
  <si>
    <t>How would you rate Keir Starmer along these traits and characteristics?: Lenient|Strict</t>
  </si>
  <si>
    <t>How would you rate Keir Starmer along these traits and characteristics?: Evil|Benevolent</t>
  </si>
  <si>
    <t>How would you rate Keir Starmer along these traits and characteristics?: Unfriendly|Friendly</t>
  </si>
  <si>
    <t>How would you rate Keir Starmer along these traits and characteristics?: Quiet|Loud</t>
  </si>
  <si>
    <t>How would you rate Keir Starmer along these traits and characteristics?: Selfish|Generous</t>
  </si>
  <si>
    <t>How would you rate Keir Starmer along these traits and characteristics?: Rich|Poor</t>
  </si>
  <si>
    <t>How would you rate Keir Starmer along these traits and characteristics?: Unpatriotic|Patriotic</t>
  </si>
  <si>
    <t>How would you rate Keir Starmer along these traits and characteristics?: Unimpressive|Impressive</t>
  </si>
  <si>
    <t>Grid Summary: How would you rate Rishi Sunak along these traits and characteristics?</t>
  </si>
  <si>
    <t>How would you rate Rishi Sunak along these traits and characteristics?: Cold|Warm</t>
  </si>
  <si>
    <t>How would you rate Rishi Sunak along these traits and characteristics?: Uncaring|Caring</t>
  </si>
  <si>
    <t>How would you rate Rishi Sunak along these traits and characteristics?: Incompetent|Competent</t>
  </si>
  <si>
    <t>How would you rate Rishi Sunak along these traits and characteristics?: Young|Old</t>
  </si>
  <si>
    <t>How would you rate Rishi Sunak along these traits and characteristics?: Dumb|Smart</t>
  </si>
  <si>
    <t>How would you rate Rishi Sunak along these traits and characteristics?: Weak|Strong</t>
  </si>
  <si>
    <t>How would you rate Rishi Sunak along these traits and characteristics?: Unattractive|Attractive</t>
  </si>
  <si>
    <t>How would you rate Rishi Sunak along these traits and characteristics?: Conservative|Progressive</t>
  </si>
  <si>
    <t>How would you rate Rishi Sunak along these traits and characteristics?: Unconventional|Traditional</t>
  </si>
  <si>
    <t>How would you rate Rishi Sunak along these traits and characteristics?: Uninspiring|Inspiring</t>
  </si>
  <si>
    <t>How would you rate Rishi Sunak along these traits and characteristics?: Weird|Normal</t>
  </si>
  <si>
    <t>How would you rate Rishi Sunak along these traits and characteristics?: Dishonest|Honest</t>
  </si>
  <si>
    <t>How would you rate Rishi Sunak along these traits and characteristics?: Untrustworthy|Trustworthy</t>
  </si>
  <si>
    <t>How would you rate Rishi Sunak along these traits and characteristics?: Moderate|Radical</t>
  </si>
  <si>
    <t>How would you rate Rishi Sunak along these traits and characteristics?: Left-wing|Right-wing</t>
  </si>
  <si>
    <t>How would you rate Rishi Sunak along these traits and characteristics?: Centrist|Extreme</t>
  </si>
  <si>
    <t>How would you rate Rishi Sunak along these traits and characteristics?: Dull|Fun</t>
  </si>
  <si>
    <t>How would you rate Rishi Sunak along these traits and characteristics?: Mean|Kind</t>
  </si>
  <si>
    <t>How would you rate Rishi Sunak along these traits and characteristics?: Humourless|Good-humoured</t>
  </si>
  <si>
    <t>How would you rate Rishi Sunak along these traits and characteristics?: Wishy-washy|Firm</t>
  </si>
  <si>
    <t>How would you rate Rishi Sunak along these traits and characteristics?: Lazy|Hard-working</t>
  </si>
  <si>
    <t>How would you rate Rishi Sunak along these traits and characteristics?: Boring|Interesting</t>
  </si>
  <si>
    <t>How would you rate Rishi Sunak along these traits and characteristics?: Stupid|Clever</t>
  </si>
  <si>
    <t>How would you rate Rishi Sunak along these traits and characteristics?: Backward-looking|Forward-looking</t>
  </si>
  <si>
    <t>How would you rate Rishi Sunak along these traits and characteristics?: Reckless|Careful</t>
  </si>
  <si>
    <t>How would you rate Rishi Sunak along these traits and characteristics?: Unpragmatic|Pragmatic</t>
  </si>
  <si>
    <t>How would you rate Rishi Sunak along these traits and characteristics?: Unreasonable|Reasonable</t>
  </si>
  <si>
    <t>How would you rate Rishi Sunak along these traits and characteristics?: Lethargic|Energetic</t>
  </si>
  <si>
    <t>How would you rate Rishi Sunak along these traits and characteristics?: Frantic|Calm</t>
  </si>
  <si>
    <t>How would you rate Rishi Sunak along these traits and characteristics?: Uncool|Cool</t>
  </si>
  <si>
    <t>How would you rate Rishi Sunak along these traits and characteristics?: Lenient|Strict</t>
  </si>
  <si>
    <t>How would you rate Rishi Sunak along these traits and characteristics?: Evil|Benevolent</t>
  </si>
  <si>
    <t>How would you rate Rishi Sunak along these traits and characteristics?: Unfriendly|Friendly</t>
  </si>
  <si>
    <t>How would you rate Rishi Sunak along these traits and characteristics?: Quiet|Loud</t>
  </si>
  <si>
    <t>How would you rate Rishi Sunak along these traits and characteristics?: Selfish|Generous</t>
  </si>
  <si>
    <t>How would you rate Rishi Sunak along these traits and characteristics?: Rich|Poor</t>
  </si>
  <si>
    <t>How would you rate Rishi Sunak along these traits and characteristics?: Unpatriotic|Patriotic</t>
  </si>
  <si>
    <t>How would you rate Rishi Sunak along these traits and characteristics?: Unimpressive|Impressive</t>
  </si>
  <si>
    <t>Had to work hard to get where he is</t>
  </si>
  <si>
    <t>Did not have to work that hard to get where he is</t>
  </si>
  <si>
    <t>Did not have to work at all hard to get where he is</t>
  </si>
  <si>
    <t xml:space="preserve"> Based on what you know, which of the following best describes Rishi Sunak? </t>
  </si>
  <si>
    <t>Enjoys his job</t>
  </si>
  <si>
    <t>Feels neutral about his job</t>
  </si>
  <si>
    <t>Does not enjoy his job</t>
  </si>
  <si>
    <t>Has had to worry about money in the past</t>
  </si>
  <si>
    <t>Has never had to worry about money</t>
  </si>
  <si>
    <t>Has always held the same political views</t>
  </si>
  <si>
    <t>Used to be more left wing than he is now</t>
  </si>
  <si>
    <t>Used to be more right wing than he is now</t>
  </si>
  <si>
    <t>Would lie to the public if it meant he had a better chance of winning the election</t>
  </si>
  <si>
    <t>Would be honest with the public even if it made it harder to win the election</t>
  </si>
  <si>
    <t>Says things because he believes them</t>
  </si>
  <si>
    <t>Says things just to appeal to people</t>
  </si>
  <si>
    <t xml:space="preserve"> Based on what you know, which of the following best describes Keir Starmer? </t>
  </si>
  <si>
    <t>Keir Starmer worries more about the views of younger people</t>
  </si>
  <si>
    <t>Keir Starmer worries more about the views of older people</t>
  </si>
  <si>
    <t>Keir Starmer worries equally about the views of young and old people</t>
  </si>
  <si>
    <t xml:space="preserve"> Which of the following do you think Keir Starmer worries more about the opinions of?</t>
  </si>
  <si>
    <t>Keir Starmer worries more about the views of business leaders</t>
  </si>
  <si>
    <t>Keir Starmer worries more about the views of employees</t>
  </si>
  <si>
    <t>Keir Starmer worries equally about the views of business leaders and their employees</t>
  </si>
  <si>
    <t>Keir Starmer worries more about the views of working class voters</t>
  </si>
  <si>
    <t>Keir Starmer worries more about the views of middle class voters</t>
  </si>
  <si>
    <t>Keir Starmer worries equally about the views of the middle class and working class</t>
  </si>
  <si>
    <t>Keir Starmer worries more about the views of those with high incomes</t>
  </si>
  <si>
    <t>Keir Starmer worries more about the views of those with middle incomes</t>
  </si>
  <si>
    <t>Keir Starmer worries equally about the views of those with low incomes</t>
  </si>
  <si>
    <t>Keir Starmer worries more about the views of those at all income levels</t>
  </si>
  <si>
    <t>Rishi Sunak worries more about the views of younger people</t>
  </si>
  <si>
    <t>Rishi Sunak worries more about the views of older people</t>
  </si>
  <si>
    <t>Rishi Sunak worries equally about the views of young and old people</t>
  </si>
  <si>
    <t xml:space="preserve"> Which of the following do you think Rishi Sunak worries more about the opinions of?</t>
  </si>
  <si>
    <t>Rishi Sunak worries more about the views of business leaders</t>
  </si>
  <si>
    <t>Rishi Sunak worries more about the views of employees</t>
  </si>
  <si>
    <t>Rishi Sunak worries equally about the views of business leaders and their employees</t>
  </si>
  <si>
    <t>Rishi Sunak worries more about the views of working class voters</t>
  </si>
  <si>
    <t>Rishi Sunak worries more about the views of middle class voters</t>
  </si>
  <si>
    <t>Rishi Sunak worries equally about the views of the middle class and working class</t>
  </si>
  <si>
    <t>Rishi Sunak worries more about the views of those with high incomes</t>
  </si>
  <si>
    <t>Rishi Sunak worries more about the views of those with middle incomes</t>
  </si>
  <si>
    <t>Rishi Sunak worries equally about the views of those with low incomes</t>
  </si>
  <si>
    <t>Rishi Sunak worries more about the views of those at all income levels</t>
  </si>
  <si>
    <t xml:space="preserve"> I expect the people around Rishi Sunak look up to him</t>
  </si>
  <si>
    <t xml:space="preserve"> Rishi Sunak deserves to be in the important job he is in</t>
  </si>
  <si>
    <t xml:space="preserve"> I would enjoy spending time with Rishi Sunak</t>
  </si>
  <si>
    <t xml:space="preserve"> I feel sorry for Rishi Sunak</t>
  </si>
  <si>
    <t>Strongly Agree</t>
  </si>
  <si>
    <t>Agree</t>
  </si>
  <si>
    <t>Neither Agree nor Disagree</t>
  </si>
  <si>
    <t>Disagree</t>
  </si>
  <si>
    <t>Strongly Disagree</t>
  </si>
  <si>
    <t>Total Agree:</t>
  </si>
  <si>
    <t>Total Disagree:</t>
  </si>
  <si>
    <t>Grid Summary: Do you agree or disagree with the following about Rishi Sunak?</t>
  </si>
  <si>
    <t>Do you agree or disagree with the following about Rishi Sunak?: I feel sorry for Rishi Sunak</t>
  </si>
  <si>
    <t>Do you agree or disagree with the following about Rishi Sunak?: Rishi Sunak deserves to be in the important job he is in</t>
  </si>
  <si>
    <t>Do you agree or disagree with the following about Rishi Sunak?: I would enjoy spending time with Rishi Sunak</t>
  </si>
  <si>
    <t>Do you agree or disagree with the following about Rishi Sunak?: I expect the people around Rishi Sunak look up to him</t>
  </si>
  <si>
    <t xml:space="preserve"> I expect the people around Keir Starmer look up to him</t>
  </si>
  <si>
    <t xml:space="preserve"> Keir Starmer deserves to be in the important job he is in</t>
  </si>
  <si>
    <t xml:space="preserve"> I would enjoy spending time with Keir Starmer</t>
  </si>
  <si>
    <t xml:space="preserve"> I feel sorry for Keir Starmer</t>
  </si>
  <si>
    <t>Grid Summary: Do you agree or disagree with the following about Keir Starmer?</t>
  </si>
  <si>
    <t>Do you agree or disagree with the following about Keir Starmer?: I feel sorry for Keir Starmer</t>
  </si>
  <si>
    <t>Do you agree or disagree with the following about Keir Starmer?: I expect the people around Keir Starmer look up to him</t>
  </si>
  <si>
    <t>Do you agree or disagree with the following about Keir Starmer?: Keir Starmer deserves to be in the important job he is in</t>
  </si>
  <si>
    <t>Do you agree or disagree with the following about Keir Starmer?: I would enjoy spending time with Keir Starmer</t>
  </si>
  <si>
    <t xml:space="preserve"> Went to University</t>
  </si>
  <si>
    <t xml:space="preserve"> Has more than £1 million in the bank</t>
  </si>
  <si>
    <t xml:space="preserve"> Owns a nice car</t>
  </si>
  <si>
    <t xml:space="preserve"> Has children</t>
  </si>
  <si>
    <t xml:space="preserve"> Grew up poor</t>
  </si>
  <si>
    <t xml:space="preserve"> Has worked in politics his whole life</t>
  </si>
  <si>
    <t xml:space="preserve"> Is older than 60</t>
  </si>
  <si>
    <t xml:space="preserve"> Is a football fan</t>
  </si>
  <si>
    <t>True</t>
  </si>
  <si>
    <t>False</t>
  </si>
  <si>
    <t>Grid Summary: To the best of your knowledge, which of the following do you think are true or false about Rishi Sunak?</t>
  </si>
  <si>
    <t>To the best of your knowledge, which of the following do you think are true or false about Rishi Sunak?: Went to University</t>
  </si>
  <si>
    <t>To the best of your knowledge, which of the following do you think are true or false about Rishi Sunak?: Has more than £1 million in the bank</t>
  </si>
  <si>
    <t>To the best of your knowledge, which of the following do you think are true or false about Rishi Sunak?: Owns a nice car</t>
  </si>
  <si>
    <t>To the best of your knowledge, which of the following do you think are true or false about Rishi Sunak?: Has children</t>
  </si>
  <si>
    <t>To the best of your knowledge, which of the following do you think are true or false about Rishi Sunak?: Grew up poor</t>
  </si>
  <si>
    <t>To the best of your knowledge, which of the following do you think are true or false about Rishi Sunak?: Has worked in politics his whole life</t>
  </si>
  <si>
    <t>To the best of your knowledge, which of the following do you think are true or false about Rishi Sunak?: Is older than 60</t>
  </si>
  <si>
    <t>To the best of your knowledge, which of the following do you think are true or false about Rishi Sunak?: Is a football fan</t>
  </si>
  <si>
    <t>Grid Summary: To the best of your knowledge, which of the following do you think are true or false about Keir Starmer?</t>
  </si>
  <si>
    <t>To the best of your knowledge, which of the following do you think are true or false about Keir Starmer?: Went to University</t>
  </si>
  <si>
    <t>To the best of your knowledge, which of the following do you think are true or false about Keir Starmer?: Is older than 60</t>
  </si>
  <si>
    <t>To the best of your knowledge, which of the following do you think are true or false about Keir Starmer?: Owns a nice car</t>
  </si>
  <si>
    <t>To the best of your knowledge, which of the following do you think are true or false about Keir Starmer?: Grew up poor</t>
  </si>
  <si>
    <t>To the best of your knowledge, which of the following do you think are true or false about Keir Starmer?: Has children</t>
  </si>
  <si>
    <t>To the best of your knowledge, which of the following do you think are true or false about Keir Starmer?: Has more than £1 million in the bank</t>
  </si>
  <si>
    <t>To the best of your knowledge, which of the following do you think are true or false about Keir Starmer?: Is a football fan</t>
  </si>
  <si>
    <t>To the best of your knowledge, which of the following do you think are true or false about Keir Starmer?: Has worked in politics his whole life</t>
  </si>
  <si>
    <t xml:space="preserve"> Contributing to the debate on how to handle policy during the Covid pandemic</t>
  </si>
  <si>
    <t xml:space="preserve"> Holding the Government to account during Brexit negotiations</t>
  </si>
  <si>
    <t xml:space="preserve"> Defending the interests of lower and middle-income people during the cost of living crisis</t>
  </si>
  <si>
    <t xml:space="preserve"> Getting rid of perceived extremism within the Labour Party</t>
  </si>
  <si>
    <t xml:space="preserve"> Contributing to the debate on “trans” issues and gender identity</t>
  </si>
  <si>
    <t xml:space="preserve"> Giving memorable and inspiring speeches and interviews</t>
  </si>
  <si>
    <t xml:space="preserve"> Generally holding the Government to account in Parliament</t>
  </si>
  <si>
    <t xml:space="preserve"> Contributing to the debate on the conflict in Israel / Gaza</t>
  </si>
  <si>
    <t xml:space="preserve"> Supporting the right people during the various public sector strikes</t>
  </si>
  <si>
    <t xml:space="preserve"> Supporting the right people during the various political protest movements on British streets</t>
  </si>
  <si>
    <t xml:space="preserve"> Uniting the Labour Party</t>
  </si>
  <si>
    <t xml:space="preserve"> Offering a credible alternative to the Conservative Party</t>
  </si>
  <si>
    <t xml:space="preserve"> Campaigning effectively during national and local elections</t>
  </si>
  <si>
    <t xml:space="preserve"> Challenging the Conservatives on the parties held during the pandemic (sometimes referred to as “partygate”)</t>
  </si>
  <si>
    <t xml:space="preserve"> Putting the interests of working people first</t>
  </si>
  <si>
    <t>Very Well</t>
  </si>
  <si>
    <t>Well</t>
  </si>
  <si>
    <t>Neither Well nor Poorly</t>
  </si>
  <si>
    <t>Poorly</t>
  </si>
  <si>
    <t>Very Poorly</t>
  </si>
  <si>
    <t>Grid Summary: Keir Starmer has been the Labour leader since 2020. When you think back over his time as Labour leader, do you think he did the following things well or poorly?</t>
  </si>
  <si>
    <t>Keir Starmer has been the Labour leader since 2020. When you think back over his time as Labour leader, do you think he did the following things well or poorly?: Contributing to the debate on how to handle policy during the Covid pandemic</t>
  </si>
  <si>
    <t>Keir Starmer has been the Labour leader since 2020. When you think back over his time as Labour leader, do you think he did the following things well or poorly?: Holding the Government to account during Brexit negotiations</t>
  </si>
  <si>
    <t>Keir Starmer has been the Labour leader since 2020. When you think back over his time as Labour leader, do you think he did the following things well or poorly?: Defending the interests of lower and middle-income people during the cost of living crisis</t>
  </si>
  <si>
    <t>Keir Starmer has been the Labour leader since 2020. When you think back over his time as Labour leader, do you think he did the following things well or poorly?: Getting rid of perceived extremism within the Labour Party</t>
  </si>
  <si>
    <t>Keir Starmer has been the Labour leader since 2020. When you think back over his time as Labour leader, do you think he did the following things well or poorly?: Contributing to the debate on “trans” issues and gender identity</t>
  </si>
  <si>
    <t>Keir Starmer has been the Labour leader since 2020. When you think back over his time as Labour leader, do you think he did the following things well or poorly?: Giving memorable and inspiring speeches and interviews</t>
  </si>
  <si>
    <t>Keir Starmer has been the Labour leader since 2020. When you think back over his time as Labour leader, do you think he did the following things well or poorly?: Generally holding the Government to account in Parliament</t>
  </si>
  <si>
    <t>Keir Starmer has been the Labour leader since 2020. When you think back over his time as Labour leader, do you think he did the following things well or poorly?: Contributing to the debate on the conflict in Israel / Gaza</t>
  </si>
  <si>
    <t>Keir Starmer has been the Labour leader since 2020. When you think back over his time as Labour leader, do you think he did the following things well or poorly?: Supporting the right people during the various public sector strikes</t>
  </si>
  <si>
    <t>Keir Starmer has been the Labour leader since 2020. When you think back over his time as Labour leader, do you think he did the following things well or poorly?: Supporting the right people during the various political protest movements on British streets</t>
  </si>
  <si>
    <t>Keir Starmer has been the Labour leader since 2020. When you think back over his time as Labour leader, do you think he did the following things well or poorly?: Uniting the Labour Party</t>
  </si>
  <si>
    <t>Keir Starmer has been the Labour leader since 2020. When you think back over his time as Labour leader, do you think he did the following things well or poorly?: Offering a credible alternative to the Conservative Party</t>
  </si>
  <si>
    <t>Keir Starmer has been the Labour leader since 2020. When you think back over his time as Labour leader, do you think he did the following things well or poorly?: Campaigning effectively during national and local elections</t>
  </si>
  <si>
    <t>Keir Starmer has been the Labour leader since 2020. When you think back over his time as Labour leader, do you think he did the following things well or poorly?: Challenging the Conservatives on the parties held during the pandemic (sometimes referred to as “partygate”)</t>
  </si>
  <si>
    <t>Keir Starmer has been the Labour leader since 2020. When you think back over his time as Labour leader, do you think he did the following things well or poorly?: Putting the interests of working people first</t>
  </si>
  <si>
    <t xml:space="preserve"> Fulfil all of his manifesto promises</t>
  </si>
  <si>
    <t xml:space="preserve"> Fulfil most of his manifesto promises</t>
  </si>
  <si>
    <t xml:space="preserve"> Break most of his manifesto promises</t>
  </si>
  <si>
    <t xml:space="preserve"> Break any of his manifesto promises</t>
  </si>
  <si>
    <t>No, I don’t expect Starmer to do this</t>
  </si>
  <si>
    <t>Yes, I expect Starmer to do this in the first 3-6 months</t>
  </si>
  <si>
    <t>I expect him to do this at some point, but not in the first 6 months</t>
  </si>
  <si>
    <t>Grid Summary: If Labour wins the next General Election and Keir Starmer is the Prime Minister, do you expect him to take these actions within the first 3 to 6 months?</t>
  </si>
  <si>
    <t>If Labour wins the next General Election and Keir Starmer is the Prime Minister, do you expect him to take these actions within the first 3 to 6 months?: Fulfil all of his manifesto promises</t>
  </si>
  <si>
    <t>If Labour wins the next General Election and Keir Starmer is the Prime Minister, do you expect him to take these actions within the first 3 to 6 months?: Fulfil most of his manifesto promises</t>
  </si>
  <si>
    <t>If Labour wins the next General Election and Keir Starmer is the Prime Minister, do you expect him to take these actions within the first 3 to 6 months?: Break most of his manifesto promises</t>
  </si>
  <si>
    <t>If Labour wins the next General Election and Keir Starmer is the Prime Minister, do you expect him to take these actions within the first 3 to 6 months?: Break any of his manifesto promises</t>
  </si>
  <si>
    <t xml:space="preserve"> Raise taxes that they have promised they will increase</t>
  </si>
  <si>
    <t xml:space="preserve"> Raise taxes that they have not made any promises about</t>
  </si>
  <si>
    <t xml:space="preserve"> Increase some taxes that they have promised not to increase</t>
  </si>
  <si>
    <t xml:space="preserve"> Cut taxes for you personally</t>
  </si>
  <si>
    <t xml:space="preserve"> Scrap the two-child limit on universal credit</t>
  </si>
  <si>
    <t xml:space="preserve"> Increase out-of-work benefit levels generally (e.g. Job seeker's allowance, universal credit etc)</t>
  </si>
  <si>
    <t xml:space="preserve"> Restart full construction of HS2, the UK's high-speed rail network</t>
  </si>
  <si>
    <t xml:space="preserve"> Cut NHS waiting lists</t>
  </si>
  <si>
    <t xml:space="preserve"> Substantially increase NHS funding</t>
  </si>
  <si>
    <t xml:space="preserve"> Increase university tuition fees</t>
  </si>
  <si>
    <t xml:space="preserve"> Scrap the Rwanda scheme of sending some asylum seekers to Rwanda</t>
  </si>
  <si>
    <t xml:space="preserve"> Decrease the rate of legal immigration</t>
  </si>
  <si>
    <t xml:space="preserve"> Significantly reduce the arrival of “small boats” from France</t>
  </si>
  <si>
    <t xml:space="preserve"> Change planning laws to make it easier to build more houses and infrastructure</t>
  </si>
  <si>
    <t xml:space="preserve"> Nationalise railways</t>
  </si>
  <si>
    <t>If Labour wins the next General Election and Keir Starmer is the Prime Minister, do you expect him to take these actions within the first 3 to 6 months?: Raise taxes that they have promised they will increase</t>
  </si>
  <si>
    <t>If Labour wins the next General Election and Keir Starmer is the Prime Minister, do you expect him to take these actions within the first 3 to 6 months?: Raise taxes that they have not made any promises about</t>
  </si>
  <si>
    <t>If Labour wins the next General Election and Keir Starmer is the Prime Minister, do you expect him to take these actions within the first 3 to 6 months?: Increase some taxes that they have promised not to increase</t>
  </si>
  <si>
    <t>If Labour wins the next General Election and Keir Starmer is the Prime Minister, do you expect him to take these actions within the first 3 to 6 months?: Cut taxes for you personally</t>
  </si>
  <si>
    <t>If Labour wins the next General Election and Keir Starmer is the Prime Minister, do you expect him to take these actions within the first 3 to 6 months?: Scrap the two-child limit on universal credit</t>
  </si>
  <si>
    <t>If Labour wins the next General Election and Keir Starmer is the Prime Minister, do you expect him to take these actions within the first 3 to 6 months?: Increase out-of-work benefit levels generally (e.g. Job seeker's allowance, universal credit etc)</t>
  </si>
  <si>
    <t>If Labour wins the next General Election and Keir Starmer is the Prime Minister, do you expect him to take these actions within the first 3 to 6 months?: Restart full construction of HS2, the UK's high-speed rail network</t>
  </si>
  <si>
    <t>If Labour wins the next General Election and Keir Starmer is the Prime Minister, do you expect him to take these actions within the first 3 to 6 months?: Cut NHS waiting lists</t>
  </si>
  <si>
    <t>If Labour wins the next General Election and Keir Starmer is the Prime Minister, do you expect him to take these actions within the first 3 to 6 months?: Substantially increase NHS funding</t>
  </si>
  <si>
    <t>If Labour wins the next General Election and Keir Starmer is the Prime Minister, do you expect him to take these actions within the first 3 to 6 months?: Increase university tuition fees</t>
  </si>
  <si>
    <t>If Labour wins the next General Election and Keir Starmer is the Prime Minister, do you expect him to take these actions within the first 3 to 6 months?: Scrap the Rwanda scheme of sending some asylum seekers to Rwanda</t>
  </si>
  <si>
    <t>If Labour wins the next General Election and Keir Starmer is the Prime Minister, do you expect him to take these actions within the first 3 to 6 months?: Decrease the rate of legal immigration</t>
  </si>
  <si>
    <t>If Labour wins the next General Election and Keir Starmer is the Prime Minister, do you expect him to take these actions within the first 3 to 6 months?: Significantly reduce the arrival of “small boats” from France</t>
  </si>
  <si>
    <t>If Labour wins the next General Election and Keir Starmer is the Prime Minister, do you expect him to take these actions within the first 3 to 6 months?: Change planning laws to make it easier to build more houses and infrastructure</t>
  </si>
  <si>
    <t>If Labour wins the next General Election and Keir Starmer is the Prime Minister, do you expect him to take these actions within the first 3 to 6 months?: Nationalise railways</t>
  </si>
  <si>
    <t xml:space="preserve"> Negotiating with other countries who are opposed to UK values</t>
  </si>
  <si>
    <t xml:space="preserve"> Responding to a pandemic</t>
  </si>
  <si>
    <t xml:space="preserve"> Dealing with protestors</t>
  </si>
  <si>
    <t xml:space="preserve"> Dealing with strikes</t>
  </si>
  <si>
    <t xml:space="preserve"> If the UK was attacked and needed to consider its military response</t>
  </si>
  <si>
    <t>A very good job</t>
  </si>
  <si>
    <t>A good job</t>
  </si>
  <si>
    <t>Neither a good nor bad job</t>
  </si>
  <si>
    <t>A bad job</t>
  </si>
  <si>
    <t>A very bad job</t>
  </si>
  <si>
    <t>Grid Summary: Do you think Keir Starmer would do a good or bad job in the following situations?</t>
  </si>
  <si>
    <t>Do you think Keir Starmer would do a good or bad job in the following situations?: Negotiating with other countries who are opposed to UK values</t>
  </si>
  <si>
    <t>Do you think Keir Starmer would do a good or bad job in the following situations?: Responding to a pandemic</t>
  </si>
  <si>
    <t>Do you think Keir Starmer would do a good or bad job in the following situations?: Dealing with protestors</t>
  </si>
  <si>
    <t>Do you think Keir Starmer would do a good or bad job in the following situations?: Dealing with strikes</t>
  </si>
  <si>
    <t>Do you think Keir Starmer would do a good or bad job in the following situations?: If the UK was attacked and needed to consider its military response</t>
  </si>
  <si>
    <t xml:space="preserve"> Donald Trump</t>
  </si>
  <si>
    <t xml:space="preserve"> Joe Biden</t>
  </si>
  <si>
    <t xml:space="preserve"> Barack Obama</t>
  </si>
  <si>
    <t xml:space="preserve"> Emmanuel Macron</t>
  </si>
  <si>
    <t xml:space="preserve"> Xi Jinping</t>
  </si>
  <si>
    <t xml:space="preserve"> Vladimir Putin</t>
  </si>
  <si>
    <t xml:space="preserve"> Justin Trudeau</t>
  </si>
  <si>
    <t xml:space="preserve"> Volodymyr Zelensky</t>
  </si>
  <si>
    <t xml:space="preserve"> Benjamin Netanyahu</t>
  </si>
  <si>
    <t>Would get on very well with them</t>
  </si>
  <si>
    <t>Would get on well with them</t>
  </si>
  <si>
    <t>Would get on badly with them</t>
  </si>
  <si>
    <t>Would get on very badly with them</t>
  </si>
  <si>
    <t>Grid Summary: Which of the following foreign politicians do you think Keir Starmer would personally get on well or badly with?</t>
  </si>
  <si>
    <t>Which of the following foreign politicians do you think Keir Starmer would personally get on well or badly with?: Donald Trump</t>
  </si>
  <si>
    <t>Which of the following foreign politicians do you think Keir Starmer would personally get on well or badly with?: Joe Biden</t>
  </si>
  <si>
    <t>Which of the following foreign politicians do you think Keir Starmer would personally get on well or badly with?: Barack Obama</t>
  </si>
  <si>
    <t>Which of the following foreign politicians do you think Keir Starmer would personally get on well or badly with?: Emmanuel Macron</t>
  </si>
  <si>
    <t>Which of the following foreign politicians do you think Keir Starmer would personally get on well or badly with?: Xi Jinping</t>
  </si>
  <si>
    <t>Which of the following foreign politicians do you think Keir Starmer would personally get on well or badly with?: Vladimir Putin</t>
  </si>
  <si>
    <t>Which of the following foreign politicians do you think Keir Starmer would personally get on well or badly with?: Justin Trudeau</t>
  </si>
  <si>
    <t>Which of the following foreign politicians do you think Keir Starmer would personally get on well or badly with?: Volodymyr Zelensky</t>
  </si>
  <si>
    <t>Which of the following foreign politicians do you think Keir Starmer would personally get on well or badly with?: Benjamin Netanyahu</t>
  </si>
  <si>
    <t>I expect he would increase taxes</t>
  </si>
  <si>
    <t>I expect he would cut public spending</t>
  </si>
  <si>
    <t>I expect he would not respond and would allow debt to increase</t>
  </si>
  <si>
    <t xml:space="preserve"> Imagine that in the next 5 years the UK debt increases. How would you expect Keir Starmer to respond if he was prime minister?</t>
  </si>
  <si>
    <t>The Conservative Party</t>
  </si>
  <si>
    <t>The Green Party</t>
  </si>
  <si>
    <t>The Liberal Democrats</t>
  </si>
  <si>
    <t>The Scottish National Party (SNP)</t>
  </si>
  <si>
    <t>Reform UK</t>
  </si>
  <si>
    <t xml:space="preserve"> If Keir Starmer was not in the Labour Party, which party do you think he would be in?</t>
  </si>
  <si>
    <t>The Labour Party</t>
  </si>
  <si>
    <t xml:space="preserve"> If Rishi Sunak was not in the Conservative Party, which party do you think he would be in?</t>
  </si>
  <si>
    <t>Full Results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</si>
</sst>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rgb="FF000000"/>
      <name val="Calibri"/>
      <family val="2"/>
      <scheme val="minor"/>
    </font>
    <font>
      <b/>
      <sz val="18"/>
      <color rgb="FF000000"/>
      <name val="Calibri"/>
    </font>
    <font>
      <b/>
      <sz val="14"/>
      <color rgb="FF000000"/>
      <name val="Calibri"/>
    </font>
    <font>
      <sz val="14"/>
      <color rgb="FF000000"/>
      <name val="Calibri"/>
    </font>
    <font>
      <sz val="13"/>
      <color rgb="FF000000"/>
      <name val="Calibri"/>
    </font>
    <font>
      <i/>
      <sz val="13"/>
      <color rgb="FF000000"/>
      <name val="Calibri"/>
    </font>
    <font>
      <i/>
      <u/>
      <sz val="13"/>
      <color theme="10"/>
      <name val="Calibri"/>
    </font>
    <font>
      <b/>
      <sz val="11"/>
      <color rgb="FF000000"/>
      <name val="Calibri"/>
    </font>
    <font>
      <sz val="11"/>
      <color rgb="FF000000"/>
      <name val="Calibri"/>
    </font>
    <font>
      <u/>
      <sz val="11"/>
      <color theme="10"/>
      <name val="Calibri"/>
    </font>
    <font>
      <b/>
      <sz val="12"/>
      <color rgb="FF000000"/>
      <name val="Calibri"/>
    </font>
    <font>
      <b/>
      <i/>
      <sz val="11"/>
      <color rgb="FF000000"/>
      <name val="Calibri"/>
    </font>
  </fonts>
  <fills count="2">
    <fill>
      <patternFill patternType="none"/>
    </fill>
    <fill>
      <patternFill patternType="gray125"/>
    </fill>
  </fills>
  <borders count="4">
    <border>
      <left/>
      <right/>
      <top/>
      <bottom/>
      <diagonal/>
    </border>
    <border>
      <left/>
      <right/>
      <top style="thin">
        <color rgb="FF000000"/>
      </top>
      <bottom/>
      <diagonal/>
    </border>
    <border>
      <left/>
      <right/>
      <top/>
      <bottom style="thin">
        <color rgb="FF000000"/>
      </bottom>
      <diagonal/>
    </border>
    <border>
      <left/>
      <right/>
      <top style="thin">
        <color rgb="FF000000"/>
      </top>
      <bottom style="thin">
        <color rgb="FF000000"/>
      </bottom>
      <diagonal/>
    </border>
  </borders>
  <cellStyleXfs count="1">
    <xf numFmtId="0" fontId="0" fillId="0" borderId="0"/>
  </cellStyleXfs>
  <cellXfs count="31">
    <xf numFmtId="0" fontId="0" fillId="0" borderId="0" xfId="0"/>
    <xf numFmtId="0" fontId="1" fillId="0" borderId="0" xfId="0" applyFont="1" applyAlignment="1">
      <alignment horizontal="center" vertical="top" wrapText="1"/>
    </xf>
    <xf numFmtId="0" fontId="2" fillId="0" borderId="0" xfId="0" applyFont="1"/>
    <xf numFmtId="0" fontId="3" fillId="0" borderId="0" xfId="0" applyFont="1" applyAlignment="1">
      <alignment horizontal="left"/>
    </xf>
    <xf numFmtId="0" fontId="5" fillId="0" borderId="0" xfId="0" applyFont="1" applyAlignment="1">
      <alignment horizontal="left" vertical="top"/>
    </xf>
    <xf numFmtId="0" fontId="6" fillId="0" borderId="0" xfId="0" applyFont="1" applyAlignment="1">
      <alignment horizontal="left" vertical="top"/>
    </xf>
    <xf numFmtId="0" fontId="7" fillId="0" borderId="0" xfId="0" applyFont="1"/>
    <xf numFmtId="0" fontId="8" fillId="0" borderId="0" xfId="0" applyFont="1" applyAlignment="1">
      <alignment horizontal="center"/>
    </xf>
    <xf numFmtId="0" fontId="9" fillId="0" borderId="0" xfId="0" applyFont="1"/>
    <xf numFmtId="0" fontId="8" fillId="0" borderId="0" xfId="0" applyFont="1" applyAlignment="1">
      <alignment horizontal="center" vertical="center"/>
    </xf>
    <xf numFmtId="1" fontId="8" fillId="0" borderId="1" xfId="0" applyNumberFormat="1" applyFont="1" applyBorder="1" applyAlignment="1">
      <alignment horizontal="center" vertical="center"/>
    </xf>
    <xf numFmtId="1" fontId="7" fillId="0" borderId="2" xfId="0" applyNumberFormat="1" applyFont="1" applyBorder="1" applyAlignment="1">
      <alignment horizontal="center" vertical="center"/>
    </xf>
    <xf numFmtId="0" fontId="8" fillId="0" borderId="1" xfId="0" applyFont="1" applyBorder="1" applyAlignment="1">
      <alignment horizontal="center" vertical="center" wrapText="1"/>
    </xf>
    <xf numFmtId="0" fontId="7" fillId="0" borderId="1" xfId="0" applyFont="1" applyBorder="1" applyAlignment="1">
      <alignment horizontal="center" vertical="center"/>
    </xf>
    <xf numFmtId="9" fontId="8" fillId="0" borderId="0" xfId="0" applyNumberFormat="1" applyFont="1" applyAlignment="1">
      <alignment horizontal="center" vertical="center"/>
    </xf>
    <xf numFmtId="0" fontId="8" fillId="0" borderId="0" xfId="0" applyFont="1" applyAlignment="1">
      <alignment horizontal="center" vertical="center" wrapText="1"/>
    </xf>
    <xf numFmtId="0" fontId="8" fillId="0" borderId="1" xfId="0" applyFont="1" applyBorder="1"/>
    <xf numFmtId="0" fontId="8" fillId="0" borderId="3" xfId="0" applyFont="1" applyBorder="1" applyAlignment="1">
      <alignment horizontal="center" vertical="center" wrapText="1"/>
    </xf>
    <xf numFmtId="9" fontId="7" fillId="0" borderId="0" xfId="0" applyNumberFormat="1" applyFont="1" applyAlignment="1">
      <alignment horizontal="center" vertical="center"/>
    </xf>
    <xf numFmtId="9" fontId="7" fillId="0" borderId="2" xfId="0" applyNumberFormat="1" applyFont="1" applyBorder="1" applyAlignment="1">
      <alignment horizontal="center" vertical="center"/>
    </xf>
    <xf numFmtId="0" fontId="7" fillId="0" borderId="0" xfId="0" applyFont="1" applyAlignment="1">
      <alignment horizontal="center" wrapText="1"/>
    </xf>
    <xf numFmtId="0" fontId="9" fillId="0" borderId="0" xfId="0" applyFont="1" applyAlignment="1">
      <alignment horizontal="center"/>
    </xf>
    <xf numFmtId="0" fontId="8" fillId="0" borderId="1" xfId="0" applyFont="1" applyBorder="1" applyAlignment="1">
      <alignment horizontal="center" vertical="center"/>
    </xf>
    <xf numFmtId="9" fontId="8" fillId="0" borderId="2" xfId="0" applyNumberFormat="1" applyFont="1" applyBorder="1" applyAlignment="1">
      <alignment horizontal="center" vertical="center"/>
    </xf>
    <xf numFmtId="0" fontId="11" fillId="0" borderId="0" xfId="0" applyFont="1"/>
    <xf numFmtId="0" fontId="1" fillId="0" borderId="0" xfId="0" applyFont="1" applyAlignment="1">
      <alignment horizontal="center" vertical="top" wrapText="1"/>
    </xf>
    <xf numFmtId="0" fontId="0" fillId="0" borderId="0" xfId="0"/>
    <xf numFmtId="0" fontId="4" fillId="0" borderId="0" xfId="0" applyFont="1" applyAlignment="1">
      <alignment horizontal="left" vertical="top" wrapText="1"/>
    </xf>
    <xf numFmtId="0" fontId="7" fillId="0" borderId="1" xfId="0" applyFont="1" applyBorder="1" applyAlignment="1">
      <alignment horizontal="center" vertical="center"/>
    </xf>
    <xf numFmtId="0" fontId="10" fillId="0" borderId="0" xfId="0" applyFont="1" applyAlignment="1">
      <alignment vertical="top" wrapText="1"/>
    </xf>
    <xf numFmtId="0" fontId="8" fillId="0" borderId="1" xfId="0" applyFont="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sharedStrings" Target="sharedStrings.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calcChain" Target="calcChain.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theme" Target="theme/theme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1" Type="http://schemas.openxmlformats.org/officeDocument/2006/relationships/image" Target="../media/image1.jp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4.xml.rels><?xml version="1.0" encoding="UTF-8" standalone="yes"?>
<Relationships xmlns="http://schemas.openxmlformats.org/package/2006/relationships"><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1" Type="http://schemas.openxmlformats.org/officeDocument/2006/relationships/image" Target="../media/image1.jpg"/></Relationships>
</file>

<file path=xl/drawings/_rels/drawing46.xml.rels><?xml version="1.0" encoding="UTF-8" standalone="yes"?>
<Relationships xmlns="http://schemas.openxmlformats.org/package/2006/relationships"><Relationship Id="rId1" Type="http://schemas.openxmlformats.org/officeDocument/2006/relationships/image" Target="../media/image1.jpg"/></Relationships>
</file>

<file path=xl/drawings/_rels/drawing47.xml.rels><?xml version="1.0" encoding="UTF-8" standalone="yes"?>
<Relationships xmlns="http://schemas.openxmlformats.org/package/2006/relationships"><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1" Type="http://schemas.openxmlformats.org/officeDocument/2006/relationships/image" Target="../media/image1.jpg"/></Relationships>
</file>

<file path=xl/drawings/_rels/drawing53.xml.rels><?xml version="1.0" encoding="UTF-8" standalone="yes"?>
<Relationships xmlns="http://schemas.openxmlformats.org/package/2006/relationships"><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5.xml.rels><?xml version="1.0" encoding="UTF-8" standalone="yes"?>
<Relationships xmlns="http://schemas.openxmlformats.org/package/2006/relationships"><Relationship Id="rId1" Type="http://schemas.openxmlformats.org/officeDocument/2006/relationships/image" Target="../media/image1.jpg"/></Relationships>
</file>

<file path=xl/drawings/_rels/drawing56.xml.rels><?xml version="1.0" encoding="UTF-8" standalone="yes"?>
<Relationships xmlns="http://schemas.openxmlformats.org/package/2006/relationships"><Relationship Id="rId1" Type="http://schemas.openxmlformats.org/officeDocument/2006/relationships/image" Target="../media/image1.jpg"/></Relationships>
</file>

<file path=xl/drawings/_rels/drawing57.xml.rels><?xml version="1.0" encoding="UTF-8" standalone="yes"?>
<Relationships xmlns="http://schemas.openxmlformats.org/package/2006/relationships"><Relationship Id="rId1" Type="http://schemas.openxmlformats.org/officeDocument/2006/relationships/image" Target="../media/image1.jpg"/></Relationships>
</file>

<file path=xl/drawings/_rels/drawing58.xml.rels><?xml version="1.0" encoding="UTF-8" standalone="yes"?>
<Relationships xmlns="http://schemas.openxmlformats.org/package/2006/relationships"><Relationship Id="rId1" Type="http://schemas.openxmlformats.org/officeDocument/2006/relationships/image" Target="../media/image1.jpg"/></Relationships>
</file>

<file path=xl/drawings/_rels/drawing59.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60.xml.rels><?xml version="1.0" encoding="UTF-8" standalone="yes"?>
<Relationships xmlns="http://schemas.openxmlformats.org/package/2006/relationships"><Relationship Id="rId1" Type="http://schemas.openxmlformats.org/officeDocument/2006/relationships/image" Target="../media/image1.jpg"/></Relationships>
</file>

<file path=xl/drawings/_rels/drawing61.xml.rels><?xml version="1.0" encoding="UTF-8" standalone="yes"?>
<Relationships xmlns="http://schemas.openxmlformats.org/package/2006/relationships"><Relationship Id="rId1" Type="http://schemas.openxmlformats.org/officeDocument/2006/relationships/image" Target="../media/image1.jpg"/></Relationships>
</file>

<file path=xl/drawings/_rels/drawing62.xml.rels><?xml version="1.0" encoding="UTF-8" standalone="yes"?>
<Relationships xmlns="http://schemas.openxmlformats.org/package/2006/relationships"><Relationship Id="rId1" Type="http://schemas.openxmlformats.org/officeDocument/2006/relationships/image" Target="../media/image1.jpg"/></Relationships>
</file>

<file path=xl/drawings/_rels/drawing63.xml.rels><?xml version="1.0" encoding="UTF-8" standalone="yes"?>
<Relationships xmlns="http://schemas.openxmlformats.org/package/2006/relationships"><Relationship Id="rId1" Type="http://schemas.openxmlformats.org/officeDocument/2006/relationships/image" Target="../media/image1.jpg"/></Relationships>
</file>

<file path=xl/drawings/_rels/drawing64.xml.rels><?xml version="1.0" encoding="UTF-8" standalone="yes"?>
<Relationships xmlns="http://schemas.openxmlformats.org/package/2006/relationships"><Relationship Id="rId1" Type="http://schemas.openxmlformats.org/officeDocument/2006/relationships/image" Target="../media/image1.jpg"/></Relationships>
</file>

<file path=xl/drawings/_rels/drawing6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6.xml.rels><?xml version="1.0" encoding="UTF-8" standalone="yes"?>
<Relationships xmlns="http://schemas.openxmlformats.org/package/2006/relationships"><Relationship Id="rId1" Type="http://schemas.openxmlformats.org/officeDocument/2006/relationships/image" Target="../media/image1.jpg"/></Relationships>
</file>

<file path=xl/drawings/_rels/drawing67.xml.rels><?xml version="1.0" encoding="UTF-8" standalone="yes"?>
<Relationships xmlns="http://schemas.openxmlformats.org/package/2006/relationships"><Relationship Id="rId1" Type="http://schemas.openxmlformats.org/officeDocument/2006/relationships/image" Target="../media/image1.jpg"/></Relationships>
</file>

<file path=xl/drawings/_rels/drawing68.xml.rels><?xml version="1.0" encoding="UTF-8" standalone="yes"?>
<Relationships xmlns="http://schemas.openxmlformats.org/package/2006/relationships"><Relationship Id="rId1" Type="http://schemas.openxmlformats.org/officeDocument/2006/relationships/image" Target="../media/image1.jpg"/></Relationships>
</file>

<file path=xl/drawings/_rels/drawing69.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70.xml.rels><?xml version="1.0" encoding="UTF-8" standalone="yes"?>
<Relationships xmlns="http://schemas.openxmlformats.org/package/2006/relationships"><Relationship Id="rId1" Type="http://schemas.openxmlformats.org/officeDocument/2006/relationships/image" Target="../media/image1.jpg"/></Relationships>
</file>

<file path=xl/drawings/_rels/drawing71.xml.rels><?xml version="1.0" encoding="UTF-8" standalone="yes"?>
<Relationships xmlns="http://schemas.openxmlformats.org/package/2006/relationships"><Relationship Id="rId1" Type="http://schemas.openxmlformats.org/officeDocument/2006/relationships/image" Target="../media/image1.jpg"/></Relationships>
</file>

<file path=xl/drawings/_rels/drawing72.xml.rels><?xml version="1.0" encoding="UTF-8" standalone="yes"?>
<Relationships xmlns="http://schemas.openxmlformats.org/package/2006/relationships"><Relationship Id="rId1" Type="http://schemas.openxmlformats.org/officeDocument/2006/relationships/image" Target="../media/image1.jpg"/></Relationships>
</file>

<file path=xl/drawings/_rels/drawing73.xml.rels><?xml version="1.0" encoding="UTF-8" standalone="yes"?>
<Relationships xmlns="http://schemas.openxmlformats.org/package/2006/relationships"><Relationship Id="rId1" Type="http://schemas.openxmlformats.org/officeDocument/2006/relationships/image" Target="../media/image1.jpg"/></Relationships>
</file>

<file path=xl/drawings/_rels/drawing74.xml.rels><?xml version="1.0" encoding="UTF-8" standalone="yes"?>
<Relationships xmlns="http://schemas.openxmlformats.org/package/2006/relationships"><Relationship Id="rId1" Type="http://schemas.openxmlformats.org/officeDocument/2006/relationships/image" Target="../media/image1.jpg"/></Relationships>
</file>

<file path=xl/drawings/_rels/drawing75.xml.rels><?xml version="1.0" encoding="UTF-8" standalone="yes"?>
<Relationships xmlns="http://schemas.openxmlformats.org/package/2006/relationships"><Relationship Id="rId1" Type="http://schemas.openxmlformats.org/officeDocument/2006/relationships/image" Target="../media/image1.jpg"/></Relationships>
</file>

<file path=xl/drawings/_rels/drawing7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7.xml.rels><?xml version="1.0" encoding="UTF-8" standalone="yes"?>
<Relationships xmlns="http://schemas.openxmlformats.org/package/2006/relationships"><Relationship Id="rId1" Type="http://schemas.openxmlformats.org/officeDocument/2006/relationships/image" Target="../media/image1.jpg"/></Relationships>
</file>

<file path=xl/drawings/_rels/drawing78.xml.rels><?xml version="1.0" encoding="UTF-8" standalone="yes"?>
<Relationships xmlns="http://schemas.openxmlformats.org/package/2006/relationships"><Relationship Id="rId1" Type="http://schemas.openxmlformats.org/officeDocument/2006/relationships/image" Target="../media/image1.jpg"/></Relationships>
</file>

<file path=xl/drawings/_rels/drawing79.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80.xml.rels><?xml version="1.0" encoding="UTF-8" standalone="yes"?>
<Relationships xmlns="http://schemas.openxmlformats.org/package/2006/relationships"><Relationship Id="rId1" Type="http://schemas.openxmlformats.org/officeDocument/2006/relationships/image" Target="../media/image1.jpg"/></Relationships>
</file>

<file path=xl/drawings/_rels/drawing81.xml.rels><?xml version="1.0" encoding="UTF-8" standalone="yes"?>
<Relationships xmlns="http://schemas.openxmlformats.org/package/2006/relationships"><Relationship Id="rId1" Type="http://schemas.openxmlformats.org/officeDocument/2006/relationships/image" Target="../media/image1.jpg"/></Relationships>
</file>

<file path=xl/drawings/_rels/drawing82.xml.rels><?xml version="1.0" encoding="UTF-8" standalone="yes"?>
<Relationships xmlns="http://schemas.openxmlformats.org/package/2006/relationships"><Relationship Id="rId1" Type="http://schemas.openxmlformats.org/officeDocument/2006/relationships/image" Target="../media/image1.jpg"/></Relationships>
</file>

<file path=xl/drawings/_rels/drawing83.xml.rels><?xml version="1.0" encoding="UTF-8" standalone="yes"?>
<Relationships xmlns="http://schemas.openxmlformats.org/package/2006/relationships"><Relationship Id="rId1" Type="http://schemas.openxmlformats.org/officeDocument/2006/relationships/image" Target="../media/image1.jpg"/></Relationships>
</file>

<file path=xl/drawings/_rels/drawing84.xml.rels><?xml version="1.0" encoding="UTF-8" standalone="yes"?>
<Relationships xmlns="http://schemas.openxmlformats.org/package/2006/relationships"><Relationship Id="rId1" Type="http://schemas.openxmlformats.org/officeDocument/2006/relationships/image" Target="../media/image1.jpg"/></Relationships>
</file>

<file path=xl/drawings/_rels/drawing85.xml.rels><?xml version="1.0" encoding="UTF-8" standalone="yes"?>
<Relationships xmlns="http://schemas.openxmlformats.org/package/2006/relationships"><Relationship Id="rId1" Type="http://schemas.openxmlformats.org/officeDocument/2006/relationships/image" Target="../media/image1.jpg"/></Relationships>
</file>

<file path=xl/drawings/_rels/drawing86.xml.rels><?xml version="1.0" encoding="UTF-8" standalone="yes"?>
<Relationships xmlns="http://schemas.openxmlformats.org/package/2006/relationships"><Relationship Id="rId1" Type="http://schemas.openxmlformats.org/officeDocument/2006/relationships/image" Target="../media/image1.jpg"/></Relationships>
</file>

<file path=xl/drawings/_rels/drawing8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8.xml.rels><?xml version="1.0" encoding="UTF-8" standalone="yes"?>
<Relationships xmlns="http://schemas.openxmlformats.org/package/2006/relationships"><Relationship Id="rId1" Type="http://schemas.openxmlformats.org/officeDocument/2006/relationships/image" Target="../media/image1.jpg"/></Relationships>
</file>

<file path=xl/drawings/_rels/drawing89.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_rels/drawing90.xml.rels><?xml version="1.0" encoding="UTF-8" standalone="yes"?>
<Relationships xmlns="http://schemas.openxmlformats.org/package/2006/relationships"><Relationship Id="rId1" Type="http://schemas.openxmlformats.org/officeDocument/2006/relationships/image" Target="../media/image1.jpg"/></Relationships>
</file>

<file path=xl/drawings/_rels/drawing91.xml.rels><?xml version="1.0" encoding="UTF-8" standalone="yes"?>
<Relationships xmlns="http://schemas.openxmlformats.org/package/2006/relationships"><Relationship Id="rId1" Type="http://schemas.openxmlformats.org/officeDocument/2006/relationships/image" Target="../media/image1.jpg"/></Relationships>
</file>

<file path=xl/drawings/_rels/drawing92.xml.rels><?xml version="1.0" encoding="UTF-8" standalone="yes"?>
<Relationships xmlns="http://schemas.openxmlformats.org/package/2006/relationships"><Relationship Id="rId1" Type="http://schemas.openxmlformats.org/officeDocument/2006/relationships/image" Target="../media/image1.jpg"/></Relationships>
</file>

<file path=xl/drawings/_rels/drawing93.xml.rels><?xml version="1.0" encoding="UTF-8" standalone="yes"?>
<Relationships xmlns="http://schemas.openxmlformats.org/package/2006/relationships"><Relationship Id="rId1" Type="http://schemas.openxmlformats.org/officeDocument/2006/relationships/image" Target="../media/image1.jpg"/></Relationships>
</file>

<file path=xl/drawings/_rels/drawing94.xml.rels><?xml version="1.0" encoding="UTF-8" standalone="yes"?>
<Relationships xmlns="http://schemas.openxmlformats.org/package/2006/relationships"><Relationship Id="rId1" Type="http://schemas.openxmlformats.org/officeDocument/2006/relationships/image" Target="../media/image1.jpg"/></Relationships>
</file>

<file path=xl/drawings/_rels/drawing95.xml.rels><?xml version="1.0" encoding="UTF-8" standalone="yes"?>
<Relationships xmlns="http://schemas.openxmlformats.org/package/2006/relationships"><Relationship Id="rId1" Type="http://schemas.openxmlformats.org/officeDocument/2006/relationships/image" Target="../media/image1.jpg"/></Relationships>
</file>

<file path=xl/drawings/_rels/drawing96.xml.rels><?xml version="1.0" encoding="UTF-8" standalone="yes"?>
<Relationships xmlns="http://schemas.openxmlformats.org/package/2006/relationships"><Relationship Id="rId1" Type="http://schemas.openxmlformats.org/officeDocument/2006/relationships/image" Target="../media/image1.jpg"/></Relationships>
</file>

<file path=xl/drawings/_rels/drawing97.xml.rels><?xml version="1.0" encoding="UTF-8" standalone="yes"?>
<Relationships xmlns="http://schemas.openxmlformats.org/package/2006/relationships"><Relationship Id="rId1" Type="http://schemas.openxmlformats.org/officeDocument/2006/relationships/image" Target="../media/image1.jpg"/></Relationships>
</file>

<file path=xl/drawings/_rels/drawing9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5</xdr:col>
      <xdr:colOff>0</xdr:colOff>
      <xdr:row>1</xdr:row>
      <xdr:rowOff>0</xdr:rowOff>
    </xdr:from>
    <xdr:ext cx="4389120" cy="82296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117.xml"/></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121.xml"/></Relationships>
</file>

<file path=xl/worksheets/_rels/sheet122.xml.rels><?xml version="1.0" encoding="UTF-8" standalone="yes"?>
<Relationships xmlns="http://schemas.openxmlformats.org/package/2006/relationships"><Relationship Id="rId1" Type="http://schemas.openxmlformats.org/officeDocument/2006/relationships/drawing" Target="../drawings/drawing122.xml"/></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123.xm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125.xml"/></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126.xml"/></Relationships>
</file>

<file path=xl/worksheets/_rels/sheet127.xml.rels><?xml version="1.0" encoding="UTF-8" standalone="yes"?>
<Relationships xmlns="http://schemas.openxmlformats.org/package/2006/relationships"><Relationship Id="rId1" Type="http://schemas.openxmlformats.org/officeDocument/2006/relationships/drawing" Target="../drawings/drawing127.xml"/></Relationships>
</file>

<file path=xl/worksheets/_rels/sheet128.xml.rels><?xml version="1.0" encoding="UTF-8" standalone="yes"?>
<Relationships xmlns="http://schemas.openxmlformats.org/package/2006/relationships"><Relationship Id="rId1" Type="http://schemas.openxmlformats.org/officeDocument/2006/relationships/drawing" Target="../drawings/drawing128.xml"/></Relationships>
</file>

<file path=xl/worksheets/_rels/sheet129.xml.rels><?xml version="1.0" encoding="UTF-8" standalone="yes"?>
<Relationships xmlns="http://schemas.openxmlformats.org/package/2006/relationships"><Relationship Id="rId1" Type="http://schemas.openxmlformats.org/officeDocument/2006/relationships/drawing" Target="../drawings/drawing12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30.xml.rels><?xml version="1.0" encoding="UTF-8" standalone="yes"?>
<Relationships xmlns="http://schemas.openxmlformats.org/package/2006/relationships"><Relationship Id="rId1" Type="http://schemas.openxmlformats.org/officeDocument/2006/relationships/drawing" Target="../drawings/drawing130.xml"/></Relationships>
</file>

<file path=xl/worksheets/_rels/sheet131.xml.rels><?xml version="1.0" encoding="UTF-8" standalone="yes"?>
<Relationships xmlns="http://schemas.openxmlformats.org/package/2006/relationships"><Relationship Id="rId1" Type="http://schemas.openxmlformats.org/officeDocument/2006/relationships/drawing" Target="../drawings/drawing131.xml"/></Relationships>
</file>

<file path=xl/worksheets/_rels/sheet132.xml.rels><?xml version="1.0" encoding="UTF-8" standalone="yes"?>
<Relationships xmlns="http://schemas.openxmlformats.org/package/2006/relationships"><Relationship Id="rId1" Type="http://schemas.openxmlformats.org/officeDocument/2006/relationships/drawing" Target="../drawings/drawing132.xml"/></Relationships>
</file>

<file path=xl/worksheets/_rels/sheet133.xml.rels><?xml version="1.0" encoding="UTF-8" standalone="yes"?>
<Relationships xmlns="http://schemas.openxmlformats.org/package/2006/relationships"><Relationship Id="rId1" Type="http://schemas.openxmlformats.org/officeDocument/2006/relationships/drawing" Target="../drawings/drawing133.xml"/></Relationships>
</file>

<file path=xl/worksheets/_rels/sheet134.xml.rels><?xml version="1.0" encoding="UTF-8" standalone="yes"?>
<Relationships xmlns="http://schemas.openxmlformats.org/package/2006/relationships"><Relationship Id="rId1" Type="http://schemas.openxmlformats.org/officeDocument/2006/relationships/drawing" Target="../drawings/drawing134.xml"/></Relationships>
</file>

<file path=xl/worksheets/_rels/sheet135.xml.rels><?xml version="1.0" encoding="UTF-8" standalone="yes"?>
<Relationships xmlns="http://schemas.openxmlformats.org/package/2006/relationships"><Relationship Id="rId1" Type="http://schemas.openxmlformats.org/officeDocument/2006/relationships/drawing" Target="../drawings/drawing135.xml"/></Relationships>
</file>

<file path=xl/worksheets/_rels/sheet136.xml.rels><?xml version="1.0" encoding="UTF-8" standalone="yes"?>
<Relationships xmlns="http://schemas.openxmlformats.org/package/2006/relationships"><Relationship Id="rId1" Type="http://schemas.openxmlformats.org/officeDocument/2006/relationships/drawing" Target="../drawings/drawing136.xml"/></Relationships>
</file>

<file path=xl/worksheets/_rels/sheet137.xml.rels><?xml version="1.0" encoding="UTF-8" standalone="yes"?>
<Relationships xmlns="http://schemas.openxmlformats.org/package/2006/relationships"><Relationship Id="rId1" Type="http://schemas.openxmlformats.org/officeDocument/2006/relationships/drawing" Target="../drawings/drawing137.xml"/></Relationships>
</file>

<file path=xl/worksheets/_rels/sheet138.xml.rels><?xml version="1.0" encoding="UTF-8" standalone="yes"?>
<Relationships xmlns="http://schemas.openxmlformats.org/package/2006/relationships"><Relationship Id="rId1" Type="http://schemas.openxmlformats.org/officeDocument/2006/relationships/drawing" Target="../drawings/drawing138.xml"/></Relationships>
</file>

<file path=xl/worksheets/_rels/sheet139.xml.rels><?xml version="1.0" encoding="UTF-8" standalone="yes"?>
<Relationships xmlns="http://schemas.openxmlformats.org/package/2006/relationships"><Relationship Id="rId1" Type="http://schemas.openxmlformats.org/officeDocument/2006/relationships/drawing" Target="../drawings/drawing13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40.xml.rels><?xml version="1.0" encoding="UTF-8" standalone="yes"?>
<Relationships xmlns="http://schemas.openxmlformats.org/package/2006/relationships"><Relationship Id="rId1" Type="http://schemas.openxmlformats.org/officeDocument/2006/relationships/drawing" Target="../drawings/drawing140.xml"/></Relationships>
</file>

<file path=xl/worksheets/_rels/sheet141.xml.rels><?xml version="1.0" encoding="UTF-8" standalone="yes"?>
<Relationships xmlns="http://schemas.openxmlformats.org/package/2006/relationships"><Relationship Id="rId1" Type="http://schemas.openxmlformats.org/officeDocument/2006/relationships/drawing" Target="../drawings/drawing141.xml"/></Relationships>
</file>

<file path=xl/worksheets/_rels/sheet142.xml.rels><?xml version="1.0" encoding="UTF-8" standalone="yes"?>
<Relationships xmlns="http://schemas.openxmlformats.org/package/2006/relationships"><Relationship Id="rId1" Type="http://schemas.openxmlformats.org/officeDocument/2006/relationships/drawing" Target="../drawings/drawing142.xml"/></Relationships>
</file>

<file path=xl/worksheets/_rels/sheet143.xml.rels><?xml version="1.0" encoding="UTF-8" standalone="yes"?>
<Relationships xmlns="http://schemas.openxmlformats.org/package/2006/relationships"><Relationship Id="rId1" Type="http://schemas.openxmlformats.org/officeDocument/2006/relationships/drawing" Target="../drawings/drawing143.xml"/></Relationships>
</file>

<file path=xl/worksheets/_rels/sheet144.xml.rels><?xml version="1.0" encoding="UTF-8" standalone="yes"?>
<Relationships xmlns="http://schemas.openxmlformats.org/package/2006/relationships"><Relationship Id="rId1" Type="http://schemas.openxmlformats.org/officeDocument/2006/relationships/drawing" Target="../drawings/drawing144.xml"/></Relationships>
</file>

<file path=xl/worksheets/_rels/sheet145.xml.rels><?xml version="1.0" encoding="UTF-8" standalone="yes"?>
<Relationships xmlns="http://schemas.openxmlformats.org/package/2006/relationships"><Relationship Id="rId1" Type="http://schemas.openxmlformats.org/officeDocument/2006/relationships/drawing" Target="../drawings/drawing145.xml"/></Relationships>
</file>

<file path=xl/worksheets/_rels/sheet146.xml.rels><?xml version="1.0" encoding="UTF-8" standalone="yes"?>
<Relationships xmlns="http://schemas.openxmlformats.org/package/2006/relationships"><Relationship Id="rId1" Type="http://schemas.openxmlformats.org/officeDocument/2006/relationships/drawing" Target="../drawings/drawing146.xml"/></Relationships>
</file>

<file path=xl/worksheets/_rels/sheet147.xml.rels><?xml version="1.0" encoding="UTF-8" standalone="yes"?>
<Relationships xmlns="http://schemas.openxmlformats.org/package/2006/relationships"><Relationship Id="rId1" Type="http://schemas.openxmlformats.org/officeDocument/2006/relationships/drawing" Target="../drawings/drawing147.xml"/></Relationships>
</file>

<file path=xl/worksheets/_rels/sheet148.xml.rels><?xml version="1.0" encoding="UTF-8" standalone="yes"?>
<Relationships xmlns="http://schemas.openxmlformats.org/package/2006/relationships"><Relationship Id="rId1" Type="http://schemas.openxmlformats.org/officeDocument/2006/relationships/drawing" Target="../drawings/drawing148.xml"/></Relationships>
</file>

<file path=xl/worksheets/_rels/sheet149.xml.rels><?xml version="1.0" encoding="UTF-8" standalone="yes"?>
<Relationships xmlns="http://schemas.openxmlformats.org/package/2006/relationships"><Relationship Id="rId1" Type="http://schemas.openxmlformats.org/officeDocument/2006/relationships/drawing" Target="../drawings/drawing14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50.xml.rels><?xml version="1.0" encoding="UTF-8" standalone="yes"?>
<Relationships xmlns="http://schemas.openxmlformats.org/package/2006/relationships"><Relationship Id="rId1" Type="http://schemas.openxmlformats.org/officeDocument/2006/relationships/drawing" Target="../drawings/drawing150.xml"/></Relationships>
</file>

<file path=xl/worksheets/_rels/sheet151.xml.rels><?xml version="1.0" encoding="UTF-8" standalone="yes"?>
<Relationships xmlns="http://schemas.openxmlformats.org/package/2006/relationships"><Relationship Id="rId1" Type="http://schemas.openxmlformats.org/officeDocument/2006/relationships/drawing" Target="../drawings/drawing151.xml"/></Relationships>
</file>

<file path=xl/worksheets/_rels/sheet152.xml.rels><?xml version="1.0" encoding="UTF-8" standalone="yes"?>
<Relationships xmlns="http://schemas.openxmlformats.org/package/2006/relationships"><Relationship Id="rId1" Type="http://schemas.openxmlformats.org/officeDocument/2006/relationships/drawing" Target="../drawings/drawing152.xml"/></Relationships>
</file>

<file path=xl/worksheets/_rels/sheet153.xml.rels><?xml version="1.0" encoding="UTF-8" standalone="yes"?>
<Relationships xmlns="http://schemas.openxmlformats.org/package/2006/relationships"><Relationship Id="rId1" Type="http://schemas.openxmlformats.org/officeDocument/2006/relationships/drawing" Target="../drawings/drawing153.xml"/></Relationships>
</file>

<file path=xl/worksheets/_rels/sheet154.xml.rels><?xml version="1.0" encoding="UTF-8" standalone="yes"?>
<Relationships xmlns="http://schemas.openxmlformats.org/package/2006/relationships"><Relationship Id="rId1" Type="http://schemas.openxmlformats.org/officeDocument/2006/relationships/drawing" Target="../drawings/drawing154.xml"/></Relationships>
</file>

<file path=xl/worksheets/_rels/sheet155.xml.rels><?xml version="1.0" encoding="UTF-8" standalone="yes"?>
<Relationships xmlns="http://schemas.openxmlformats.org/package/2006/relationships"><Relationship Id="rId1" Type="http://schemas.openxmlformats.org/officeDocument/2006/relationships/drawing" Target="../drawings/drawing155.xml"/></Relationships>
</file>

<file path=xl/worksheets/_rels/sheet156.xml.rels><?xml version="1.0" encoding="UTF-8" standalone="yes"?>
<Relationships xmlns="http://schemas.openxmlformats.org/package/2006/relationships"><Relationship Id="rId1" Type="http://schemas.openxmlformats.org/officeDocument/2006/relationships/drawing" Target="../drawings/drawing156.xml"/></Relationships>
</file>

<file path=xl/worksheets/_rels/sheet157.xml.rels><?xml version="1.0" encoding="UTF-8" standalone="yes"?>
<Relationships xmlns="http://schemas.openxmlformats.org/package/2006/relationships"><Relationship Id="rId1" Type="http://schemas.openxmlformats.org/officeDocument/2006/relationships/drawing" Target="../drawings/drawing157.xml"/></Relationships>
</file>

<file path=xl/worksheets/_rels/sheet158.xml.rels><?xml version="1.0" encoding="UTF-8" standalone="yes"?>
<Relationships xmlns="http://schemas.openxmlformats.org/package/2006/relationships"><Relationship Id="rId1" Type="http://schemas.openxmlformats.org/officeDocument/2006/relationships/drawing" Target="../drawings/drawing158.xml"/></Relationships>
</file>

<file path=xl/worksheets/_rels/sheet159.xml.rels><?xml version="1.0" encoding="UTF-8" standalone="yes"?>
<Relationships xmlns="http://schemas.openxmlformats.org/package/2006/relationships"><Relationship Id="rId1" Type="http://schemas.openxmlformats.org/officeDocument/2006/relationships/drawing" Target="../drawings/drawing159.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60.xml.rels><?xml version="1.0" encoding="UTF-8" standalone="yes"?>
<Relationships xmlns="http://schemas.openxmlformats.org/package/2006/relationships"><Relationship Id="rId1" Type="http://schemas.openxmlformats.org/officeDocument/2006/relationships/drawing" Target="../drawings/drawing160.xml"/></Relationships>
</file>

<file path=xl/worksheets/_rels/sheet161.xml.rels><?xml version="1.0" encoding="UTF-8" standalone="yes"?>
<Relationships xmlns="http://schemas.openxmlformats.org/package/2006/relationships"><Relationship Id="rId1" Type="http://schemas.openxmlformats.org/officeDocument/2006/relationships/drawing" Target="../drawings/drawing161.xml"/></Relationships>
</file>

<file path=xl/worksheets/_rels/sheet162.xml.rels><?xml version="1.0" encoding="UTF-8" standalone="yes"?>
<Relationships xmlns="http://schemas.openxmlformats.org/package/2006/relationships"><Relationship Id="rId1" Type="http://schemas.openxmlformats.org/officeDocument/2006/relationships/drawing" Target="../drawings/drawing162.xml"/></Relationships>
</file>

<file path=xl/worksheets/_rels/sheet163.xml.rels><?xml version="1.0" encoding="UTF-8" standalone="yes"?>
<Relationships xmlns="http://schemas.openxmlformats.org/package/2006/relationships"><Relationship Id="rId1" Type="http://schemas.openxmlformats.org/officeDocument/2006/relationships/drawing" Target="../drawings/drawing163.xml"/></Relationships>
</file>

<file path=xl/worksheets/_rels/sheet164.xml.rels><?xml version="1.0" encoding="UTF-8" standalone="yes"?>
<Relationships xmlns="http://schemas.openxmlformats.org/package/2006/relationships"><Relationship Id="rId1" Type="http://schemas.openxmlformats.org/officeDocument/2006/relationships/drawing" Target="../drawings/drawing164.xml"/></Relationships>
</file>

<file path=xl/worksheets/_rels/sheet165.xml.rels><?xml version="1.0" encoding="UTF-8" standalone="yes"?>
<Relationships xmlns="http://schemas.openxmlformats.org/package/2006/relationships"><Relationship Id="rId1" Type="http://schemas.openxmlformats.org/officeDocument/2006/relationships/drawing" Target="../drawings/drawing165.xml"/></Relationships>
</file>

<file path=xl/worksheets/_rels/sheet166.xml.rels><?xml version="1.0" encoding="UTF-8" standalone="yes"?>
<Relationships xmlns="http://schemas.openxmlformats.org/package/2006/relationships"><Relationship Id="rId1" Type="http://schemas.openxmlformats.org/officeDocument/2006/relationships/drawing" Target="../drawings/drawing166.xml"/></Relationships>
</file>

<file path=xl/worksheets/_rels/sheet167.xml.rels><?xml version="1.0" encoding="UTF-8" standalone="yes"?>
<Relationships xmlns="http://schemas.openxmlformats.org/package/2006/relationships"><Relationship Id="rId1" Type="http://schemas.openxmlformats.org/officeDocument/2006/relationships/drawing" Target="../drawings/drawing167.xml"/></Relationships>
</file>

<file path=xl/worksheets/_rels/sheet168.xml.rels><?xml version="1.0" encoding="UTF-8" standalone="yes"?>
<Relationships xmlns="http://schemas.openxmlformats.org/package/2006/relationships"><Relationship Id="rId1" Type="http://schemas.openxmlformats.org/officeDocument/2006/relationships/drawing" Target="../drawings/drawing168.xml"/></Relationships>
</file>

<file path=xl/worksheets/_rels/sheet169.xml.rels><?xml version="1.0" encoding="UTF-8" standalone="yes"?>
<Relationships xmlns="http://schemas.openxmlformats.org/package/2006/relationships"><Relationship Id="rId1" Type="http://schemas.openxmlformats.org/officeDocument/2006/relationships/drawing" Target="../drawings/drawing169.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70.xml.rels><?xml version="1.0" encoding="UTF-8" standalone="yes"?>
<Relationships xmlns="http://schemas.openxmlformats.org/package/2006/relationships"><Relationship Id="rId1" Type="http://schemas.openxmlformats.org/officeDocument/2006/relationships/drawing" Target="../drawings/drawing170.xml"/></Relationships>
</file>

<file path=xl/worksheets/_rels/sheet171.xml.rels><?xml version="1.0" encoding="UTF-8" standalone="yes"?>
<Relationships xmlns="http://schemas.openxmlformats.org/package/2006/relationships"><Relationship Id="rId1" Type="http://schemas.openxmlformats.org/officeDocument/2006/relationships/drawing" Target="../drawings/drawing171.xml"/></Relationships>
</file>

<file path=xl/worksheets/_rels/sheet172.xml.rels><?xml version="1.0" encoding="UTF-8" standalone="yes"?>
<Relationships xmlns="http://schemas.openxmlformats.org/package/2006/relationships"><Relationship Id="rId1" Type="http://schemas.openxmlformats.org/officeDocument/2006/relationships/drawing" Target="../drawings/drawing172.xml"/></Relationships>
</file>

<file path=xl/worksheets/_rels/sheet173.xml.rels><?xml version="1.0" encoding="UTF-8" standalone="yes"?>
<Relationships xmlns="http://schemas.openxmlformats.org/package/2006/relationships"><Relationship Id="rId1" Type="http://schemas.openxmlformats.org/officeDocument/2006/relationships/drawing" Target="../drawings/drawing173.xml"/></Relationships>
</file>

<file path=xl/worksheets/_rels/sheet174.xml.rels><?xml version="1.0" encoding="UTF-8" standalone="yes"?>
<Relationships xmlns="http://schemas.openxmlformats.org/package/2006/relationships"><Relationship Id="rId1" Type="http://schemas.openxmlformats.org/officeDocument/2006/relationships/drawing" Target="../drawings/drawing174.xml"/></Relationships>
</file>

<file path=xl/worksheets/_rels/sheet175.xml.rels><?xml version="1.0" encoding="UTF-8" standalone="yes"?>
<Relationships xmlns="http://schemas.openxmlformats.org/package/2006/relationships"><Relationship Id="rId1" Type="http://schemas.openxmlformats.org/officeDocument/2006/relationships/drawing" Target="../drawings/drawing175.xml"/></Relationships>
</file>

<file path=xl/worksheets/_rels/sheet176.xml.rels><?xml version="1.0" encoding="UTF-8" standalone="yes"?>
<Relationships xmlns="http://schemas.openxmlformats.org/package/2006/relationships"><Relationship Id="rId1" Type="http://schemas.openxmlformats.org/officeDocument/2006/relationships/drawing" Target="../drawings/drawing176.xml"/></Relationships>
</file>

<file path=xl/worksheets/_rels/sheet177.xml.rels><?xml version="1.0" encoding="UTF-8" standalone="yes"?>
<Relationships xmlns="http://schemas.openxmlformats.org/package/2006/relationships"><Relationship Id="rId1" Type="http://schemas.openxmlformats.org/officeDocument/2006/relationships/drawing" Target="../drawings/drawing177.xml"/></Relationships>
</file>

<file path=xl/worksheets/_rels/sheet178.xml.rels><?xml version="1.0" encoding="UTF-8" standalone="yes"?>
<Relationships xmlns="http://schemas.openxmlformats.org/package/2006/relationships"><Relationship Id="rId1" Type="http://schemas.openxmlformats.org/officeDocument/2006/relationships/drawing" Target="../drawings/drawing178.xml"/></Relationships>
</file>

<file path=xl/worksheets/_rels/sheet179.xml.rels><?xml version="1.0" encoding="UTF-8" standalone="yes"?>
<Relationships xmlns="http://schemas.openxmlformats.org/package/2006/relationships"><Relationship Id="rId1" Type="http://schemas.openxmlformats.org/officeDocument/2006/relationships/drawing" Target="../drawings/drawing179.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80.xml.rels><?xml version="1.0" encoding="UTF-8" standalone="yes"?>
<Relationships xmlns="http://schemas.openxmlformats.org/package/2006/relationships"><Relationship Id="rId1" Type="http://schemas.openxmlformats.org/officeDocument/2006/relationships/drawing" Target="../drawings/drawing180.xml"/></Relationships>
</file>

<file path=xl/worksheets/_rels/sheet181.xml.rels><?xml version="1.0" encoding="UTF-8" standalone="yes"?>
<Relationships xmlns="http://schemas.openxmlformats.org/package/2006/relationships"><Relationship Id="rId1" Type="http://schemas.openxmlformats.org/officeDocument/2006/relationships/drawing" Target="../drawings/drawing181.xml"/></Relationships>
</file>

<file path=xl/worksheets/_rels/sheet182.xml.rels><?xml version="1.0" encoding="UTF-8" standalone="yes"?>
<Relationships xmlns="http://schemas.openxmlformats.org/package/2006/relationships"><Relationship Id="rId1" Type="http://schemas.openxmlformats.org/officeDocument/2006/relationships/drawing" Target="../drawings/drawing182.xml"/></Relationships>
</file>

<file path=xl/worksheets/_rels/sheet183.xml.rels><?xml version="1.0" encoding="UTF-8" standalone="yes"?>
<Relationships xmlns="http://schemas.openxmlformats.org/package/2006/relationships"><Relationship Id="rId1" Type="http://schemas.openxmlformats.org/officeDocument/2006/relationships/drawing" Target="../drawings/drawing183.xml"/></Relationships>
</file>

<file path=xl/worksheets/_rels/sheet184.xml.rels><?xml version="1.0" encoding="UTF-8" standalone="yes"?>
<Relationships xmlns="http://schemas.openxmlformats.org/package/2006/relationships"><Relationship Id="rId1" Type="http://schemas.openxmlformats.org/officeDocument/2006/relationships/drawing" Target="../drawings/drawing184.xml"/></Relationships>
</file>

<file path=xl/worksheets/_rels/sheet185.xml.rels><?xml version="1.0" encoding="UTF-8" standalone="yes"?>
<Relationships xmlns="http://schemas.openxmlformats.org/package/2006/relationships"><Relationship Id="rId1" Type="http://schemas.openxmlformats.org/officeDocument/2006/relationships/drawing" Target="../drawings/drawing185.xml"/></Relationships>
</file>

<file path=xl/worksheets/_rels/sheet186.xml.rels><?xml version="1.0" encoding="UTF-8" standalone="yes"?>
<Relationships xmlns="http://schemas.openxmlformats.org/package/2006/relationships"><Relationship Id="rId1" Type="http://schemas.openxmlformats.org/officeDocument/2006/relationships/drawing" Target="../drawings/drawing186.xml"/></Relationships>
</file>

<file path=xl/worksheets/_rels/sheet187.xml.rels><?xml version="1.0" encoding="UTF-8" standalone="yes"?>
<Relationships xmlns="http://schemas.openxmlformats.org/package/2006/relationships"><Relationship Id="rId1" Type="http://schemas.openxmlformats.org/officeDocument/2006/relationships/drawing" Target="../drawings/drawing187.xml"/></Relationships>
</file>

<file path=xl/worksheets/_rels/sheet188.xml.rels><?xml version="1.0" encoding="UTF-8" standalone="yes"?>
<Relationships xmlns="http://schemas.openxmlformats.org/package/2006/relationships"><Relationship Id="rId1" Type="http://schemas.openxmlformats.org/officeDocument/2006/relationships/drawing" Target="../drawings/drawing188.xml"/></Relationships>
</file>

<file path=xl/worksheets/_rels/sheet189.xml.rels><?xml version="1.0" encoding="UTF-8" standalone="yes"?>
<Relationships xmlns="http://schemas.openxmlformats.org/package/2006/relationships"><Relationship Id="rId1" Type="http://schemas.openxmlformats.org/officeDocument/2006/relationships/drawing" Target="../drawings/drawing189.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90.xml.rels><?xml version="1.0" encoding="UTF-8" standalone="yes"?>
<Relationships xmlns="http://schemas.openxmlformats.org/package/2006/relationships"><Relationship Id="rId1" Type="http://schemas.openxmlformats.org/officeDocument/2006/relationships/drawing" Target="../drawings/drawing190.xml"/></Relationships>
</file>

<file path=xl/worksheets/_rels/sheet191.xml.rels><?xml version="1.0" encoding="UTF-8" standalone="yes"?>
<Relationships xmlns="http://schemas.openxmlformats.org/package/2006/relationships"><Relationship Id="rId1" Type="http://schemas.openxmlformats.org/officeDocument/2006/relationships/drawing" Target="../drawings/drawing191.xml"/></Relationships>
</file>

<file path=xl/worksheets/_rels/sheet192.xml.rels><?xml version="1.0" encoding="UTF-8" standalone="yes"?>
<Relationships xmlns="http://schemas.openxmlformats.org/package/2006/relationships"><Relationship Id="rId1" Type="http://schemas.openxmlformats.org/officeDocument/2006/relationships/drawing" Target="../drawings/drawing192.xml"/></Relationships>
</file>

<file path=xl/worksheets/_rels/sheet193.xml.rels><?xml version="1.0" encoding="UTF-8" standalone="yes"?>
<Relationships xmlns="http://schemas.openxmlformats.org/package/2006/relationships"><Relationship Id="rId1" Type="http://schemas.openxmlformats.org/officeDocument/2006/relationships/drawing" Target="../drawings/drawing193.xml"/></Relationships>
</file>

<file path=xl/worksheets/_rels/sheet194.xml.rels><?xml version="1.0" encoding="UTF-8" standalone="yes"?>
<Relationships xmlns="http://schemas.openxmlformats.org/package/2006/relationships"><Relationship Id="rId1" Type="http://schemas.openxmlformats.org/officeDocument/2006/relationships/drawing" Target="../drawings/drawing194.xml"/></Relationships>
</file>

<file path=xl/worksheets/_rels/sheet195.xml.rels><?xml version="1.0" encoding="UTF-8" standalone="yes"?>
<Relationships xmlns="http://schemas.openxmlformats.org/package/2006/relationships"><Relationship Id="rId1" Type="http://schemas.openxmlformats.org/officeDocument/2006/relationships/drawing" Target="../drawings/drawing195.xml"/></Relationships>
</file>

<file path=xl/worksheets/_rels/sheet196.xml.rels><?xml version="1.0" encoding="UTF-8" standalone="yes"?>
<Relationships xmlns="http://schemas.openxmlformats.org/package/2006/relationships"><Relationship Id="rId1" Type="http://schemas.openxmlformats.org/officeDocument/2006/relationships/drawing" Target="../drawings/drawing196.xml"/></Relationships>
</file>

<file path=xl/worksheets/_rels/sheet197.xml.rels><?xml version="1.0" encoding="UTF-8" standalone="yes"?>
<Relationships xmlns="http://schemas.openxmlformats.org/package/2006/relationships"><Relationship Id="rId1" Type="http://schemas.openxmlformats.org/officeDocument/2006/relationships/drawing" Target="../drawings/drawing197.xml"/></Relationships>
</file>

<file path=xl/worksheets/_rels/sheet198.xml.rels><?xml version="1.0" encoding="UTF-8" standalone="yes"?>
<Relationships xmlns="http://schemas.openxmlformats.org/package/2006/relationships"><Relationship Id="rId1" Type="http://schemas.openxmlformats.org/officeDocument/2006/relationships/drawing" Target="../drawings/drawing198.xml"/></Relationships>
</file>

<file path=xl/worksheets/_rels/sheet199.xml.rels><?xml version="1.0" encoding="UTF-8" standalone="yes"?>
<Relationships xmlns="http://schemas.openxmlformats.org/package/2006/relationships"><Relationship Id="rId1" Type="http://schemas.openxmlformats.org/officeDocument/2006/relationships/drawing" Target="../drawings/drawing19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00.xml.rels><?xml version="1.0" encoding="UTF-8" standalone="yes"?>
<Relationships xmlns="http://schemas.openxmlformats.org/package/2006/relationships"><Relationship Id="rId1" Type="http://schemas.openxmlformats.org/officeDocument/2006/relationships/drawing" Target="../drawings/drawing200.xml"/></Relationships>
</file>

<file path=xl/worksheets/_rels/sheet201.xml.rels><?xml version="1.0" encoding="UTF-8" standalone="yes"?>
<Relationships xmlns="http://schemas.openxmlformats.org/package/2006/relationships"><Relationship Id="rId1" Type="http://schemas.openxmlformats.org/officeDocument/2006/relationships/drawing" Target="../drawings/drawing201.xml"/></Relationships>
</file>

<file path=xl/worksheets/_rels/sheet202.xml.rels><?xml version="1.0" encoding="UTF-8" standalone="yes"?>
<Relationships xmlns="http://schemas.openxmlformats.org/package/2006/relationships"><Relationship Id="rId1" Type="http://schemas.openxmlformats.org/officeDocument/2006/relationships/drawing" Target="../drawings/drawing202.xml"/></Relationships>
</file>

<file path=xl/worksheets/_rels/sheet203.xml.rels><?xml version="1.0" encoding="UTF-8" standalone="yes"?>
<Relationships xmlns="http://schemas.openxmlformats.org/package/2006/relationships"><Relationship Id="rId1" Type="http://schemas.openxmlformats.org/officeDocument/2006/relationships/drawing" Target="../drawings/drawing203.xml"/></Relationships>
</file>

<file path=xl/worksheets/_rels/sheet204.xml.rels><?xml version="1.0" encoding="UTF-8" standalone="yes"?>
<Relationships xmlns="http://schemas.openxmlformats.org/package/2006/relationships"><Relationship Id="rId1" Type="http://schemas.openxmlformats.org/officeDocument/2006/relationships/drawing" Target="../drawings/drawing204.xml"/></Relationships>
</file>

<file path=xl/worksheets/_rels/sheet205.xml.rels><?xml version="1.0" encoding="UTF-8" standalone="yes"?>
<Relationships xmlns="http://schemas.openxmlformats.org/package/2006/relationships"><Relationship Id="rId1" Type="http://schemas.openxmlformats.org/officeDocument/2006/relationships/drawing" Target="../drawings/drawing205.xml"/></Relationships>
</file>

<file path=xl/worksheets/_rels/sheet206.xml.rels><?xml version="1.0" encoding="UTF-8" standalone="yes"?>
<Relationships xmlns="http://schemas.openxmlformats.org/package/2006/relationships"><Relationship Id="rId1" Type="http://schemas.openxmlformats.org/officeDocument/2006/relationships/drawing" Target="../drawings/drawing206.xml"/></Relationships>
</file>

<file path=xl/worksheets/_rels/sheet207.xml.rels><?xml version="1.0" encoding="UTF-8" standalone="yes"?>
<Relationships xmlns="http://schemas.openxmlformats.org/package/2006/relationships"><Relationship Id="rId1" Type="http://schemas.openxmlformats.org/officeDocument/2006/relationships/drawing" Target="../drawings/drawing207.xml"/></Relationships>
</file>

<file path=xl/worksheets/_rels/sheet208.xml.rels><?xml version="1.0" encoding="UTF-8" standalone="yes"?>
<Relationships xmlns="http://schemas.openxmlformats.org/package/2006/relationships"><Relationship Id="rId1" Type="http://schemas.openxmlformats.org/officeDocument/2006/relationships/drawing" Target="../drawings/drawing208.xml"/></Relationships>
</file>

<file path=xl/worksheets/_rels/sheet209.xml.rels><?xml version="1.0" encoding="UTF-8" standalone="yes"?>
<Relationships xmlns="http://schemas.openxmlformats.org/package/2006/relationships"><Relationship Id="rId1" Type="http://schemas.openxmlformats.org/officeDocument/2006/relationships/drawing" Target="../drawings/drawing20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10.xml.rels><?xml version="1.0" encoding="UTF-8" standalone="yes"?>
<Relationships xmlns="http://schemas.openxmlformats.org/package/2006/relationships"><Relationship Id="rId1" Type="http://schemas.openxmlformats.org/officeDocument/2006/relationships/drawing" Target="../drawings/drawing210.xml"/></Relationships>
</file>

<file path=xl/worksheets/_rels/sheet211.xml.rels><?xml version="1.0" encoding="UTF-8" standalone="yes"?>
<Relationships xmlns="http://schemas.openxmlformats.org/package/2006/relationships"><Relationship Id="rId1" Type="http://schemas.openxmlformats.org/officeDocument/2006/relationships/drawing" Target="../drawings/drawing21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9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F7:M20"/>
  <sheetViews>
    <sheetView showGridLines="0" tabSelected="1" workbookViewId="0"/>
  </sheetViews>
  <sheetFormatPr defaultColWidth="10.90625" defaultRowHeight="14.5" x14ac:dyDescent="0.35"/>
  <sheetData>
    <row r="7" spans="6:12" ht="40" customHeight="1" x14ac:dyDescent="0.35">
      <c r="F7" s="25" t="s">
        <v>0</v>
      </c>
      <c r="G7" s="26"/>
      <c r="H7" s="26"/>
      <c r="I7" s="26"/>
      <c r="J7" s="26"/>
      <c r="K7" s="26"/>
      <c r="L7" s="26"/>
    </row>
    <row r="10" spans="6:12" ht="20" customHeight="1" x14ac:dyDescent="0.45">
      <c r="F10" s="2" t="s">
        <v>1</v>
      </c>
      <c r="K10" s="3" t="s">
        <v>2</v>
      </c>
    </row>
    <row r="11" spans="6:12" ht="20" customHeight="1" x14ac:dyDescent="0.45">
      <c r="F11" s="2" t="s">
        <v>3</v>
      </c>
      <c r="K11" s="3" t="s">
        <v>4</v>
      </c>
    </row>
    <row r="12" spans="6:12" ht="20" customHeight="1" x14ac:dyDescent="0.45">
      <c r="F12" s="2" t="s">
        <v>5</v>
      </c>
      <c r="K12" s="3" t="s">
        <v>6</v>
      </c>
    </row>
    <row r="13" spans="6:12" ht="20" customHeight="1" x14ac:dyDescent="0.45">
      <c r="F13" s="2" t="s">
        <v>7</v>
      </c>
      <c r="K13" s="3">
        <v>2011</v>
      </c>
    </row>
    <row r="14" spans="6:12" ht="18.5" x14ac:dyDescent="0.45">
      <c r="F14" s="2"/>
    </row>
    <row r="15" spans="6:12" ht="18.5" x14ac:dyDescent="0.45">
      <c r="F15" s="2"/>
    </row>
    <row r="16" spans="6:12" ht="18.5" x14ac:dyDescent="0.45">
      <c r="F16" s="2" t="s">
        <v>8</v>
      </c>
    </row>
    <row r="17" spans="6:13" ht="50" customHeight="1" x14ac:dyDescent="0.35">
      <c r="F17" s="27" t="s">
        <v>9</v>
      </c>
      <c r="G17" s="26"/>
      <c r="H17" s="26"/>
      <c r="I17" s="26"/>
      <c r="J17" s="26"/>
      <c r="K17" s="26"/>
      <c r="L17" s="26"/>
      <c r="M17" s="26"/>
    </row>
    <row r="19" spans="6:13" ht="30" customHeight="1" x14ac:dyDescent="0.35">
      <c r="F19" s="4" t="s">
        <v>10</v>
      </c>
    </row>
    <row r="20" spans="6:13" ht="17" x14ac:dyDescent="0.35">
      <c r="F20" s="5" t="str">
        <f>HYPERLINK("mailto:" &amp; "polling@publicfirst.co.uk" &amp; "?subject="&amp; F7, "polling@publicfirst.co.uk")</f>
        <v>polling@publicfirst.co.uk</v>
      </c>
    </row>
  </sheetData>
  <mergeCells count="2">
    <mergeCell ref="F7:L7"/>
    <mergeCell ref="F17:M17"/>
  </mergeCells>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BF22"/>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96</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x14ac:dyDescent="0.35">
      <c r="B9" s="15" t="s">
        <v>78</v>
      </c>
      <c r="C9" s="14">
        <v>0.220994945997051</v>
      </c>
      <c r="D9" s="14">
        <v>0.29280147578017601</v>
      </c>
      <c r="E9" s="14">
        <v>0.151397935261427</v>
      </c>
      <c r="F9" s="14"/>
      <c r="G9" s="14">
        <v>8.3747521099964903E-2</v>
      </c>
      <c r="H9" s="14">
        <v>0.122349840840952</v>
      </c>
      <c r="I9" s="14">
        <v>0.16205974705082701</v>
      </c>
      <c r="J9" s="14">
        <v>0.25387593197896602</v>
      </c>
      <c r="K9" s="14">
        <v>0.313954129324995</v>
      </c>
      <c r="L9" s="14">
        <v>0.35165035204825501</v>
      </c>
      <c r="M9" s="14"/>
      <c r="N9" s="14">
        <v>0.208411254056799</v>
      </c>
      <c r="O9" s="14">
        <v>0.22393355289640399</v>
      </c>
      <c r="P9" s="14">
        <v>0.244408061162738</v>
      </c>
      <c r="Q9" s="14">
        <v>0.212899213629937</v>
      </c>
      <c r="R9" s="14"/>
      <c r="S9" s="14">
        <v>0.127376223048803</v>
      </c>
      <c r="T9" s="14">
        <v>0.24658008564595399</v>
      </c>
      <c r="U9" s="14">
        <v>0.21073394717833799</v>
      </c>
      <c r="V9" s="14">
        <v>0.21308091744951199</v>
      </c>
      <c r="W9" s="14">
        <v>0.18118473005990199</v>
      </c>
      <c r="X9" s="14">
        <v>0.17531837646283099</v>
      </c>
      <c r="Y9" s="14">
        <v>0.235261925318065</v>
      </c>
      <c r="Z9" s="14">
        <v>0.20790488706152899</v>
      </c>
      <c r="AA9" s="14">
        <v>0.20799361558545701</v>
      </c>
      <c r="AB9" s="14">
        <v>0.394164867013512</v>
      </c>
      <c r="AC9" s="14">
        <v>0.23174970122632399</v>
      </c>
      <c r="AD9" s="14">
        <v>0.318764536412247</v>
      </c>
      <c r="AE9" s="14"/>
      <c r="AF9" s="14">
        <v>0.36600383925464502</v>
      </c>
      <c r="AG9" s="14">
        <v>0.14531049215188299</v>
      </c>
      <c r="AH9" s="14">
        <v>0.141376678972544</v>
      </c>
      <c r="AI9" s="14"/>
      <c r="AJ9" s="14">
        <v>0.377218941502661</v>
      </c>
      <c r="AK9" s="14">
        <v>9.2290657442700597E-2</v>
      </c>
      <c r="AL9" s="14">
        <v>0.173955176241438</v>
      </c>
      <c r="AM9" s="14">
        <v>0.54618462559349201</v>
      </c>
      <c r="AN9" s="14">
        <v>0.191754160345112</v>
      </c>
      <c r="AO9" s="14"/>
      <c r="AP9" s="14">
        <v>0.32711379371874799</v>
      </c>
      <c r="AQ9" s="14">
        <v>0.10402727595026599</v>
      </c>
      <c r="AR9" s="14">
        <v>0.14533889908368999</v>
      </c>
      <c r="AS9" s="14">
        <v>0.52209688790236197</v>
      </c>
      <c r="AT9" s="14">
        <v>0.21360304908271199</v>
      </c>
      <c r="AU9" s="14"/>
      <c r="AV9" s="14">
        <v>0.23764078878280501</v>
      </c>
      <c r="AW9" s="14">
        <v>0.20992904323273701</v>
      </c>
      <c r="AX9" s="14">
        <v>0.201544991364842</v>
      </c>
      <c r="AY9" s="14">
        <v>0.143591780343508</v>
      </c>
      <c r="AZ9" s="14">
        <v>0.16535612000484601</v>
      </c>
      <c r="BA9" s="14"/>
      <c r="BB9" s="14">
        <v>0.23717897070896499</v>
      </c>
      <c r="BC9" s="14">
        <v>0.591757481780395</v>
      </c>
      <c r="BD9" s="14">
        <v>0.266829012778523</v>
      </c>
      <c r="BE9" s="14"/>
      <c r="BF9" s="14">
        <v>0.39301443923069301</v>
      </c>
    </row>
    <row r="10" spans="2:58" x14ac:dyDescent="0.35">
      <c r="B10" s="15" t="s">
        <v>79</v>
      </c>
      <c r="C10" s="14">
        <v>0.184769863967815</v>
      </c>
      <c r="D10" s="14">
        <v>0.207049166426758</v>
      </c>
      <c r="E10" s="14">
        <v>0.164148280332506</v>
      </c>
      <c r="F10" s="14"/>
      <c r="G10" s="14">
        <v>0.13365299325021501</v>
      </c>
      <c r="H10" s="14">
        <v>0.16286570615701401</v>
      </c>
      <c r="I10" s="14">
        <v>0.17885498178717299</v>
      </c>
      <c r="J10" s="14">
        <v>0.181158630612265</v>
      </c>
      <c r="K10" s="14">
        <v>0.191674009381196</v>
      </c>
      <c r="L10" s="14">
        <v>0.23981681484696399</v>
      </c>
      <c r="M10" s="14"/>
      <c r="N10" s="14">
        <v>0.21414895514721699</v>
      </c>
      <c r="O10" s="14">
        <v>0.16641222537237699</v>
      </c>
      <c r="P10" s="14">
        <v>0.18276975785628399</v>
      </c>
      <c r="Q10" s="14">
        <v>0.17514619301388601</v>
      </c>
      <c r="R10" s="14"/>
      <c r="S10" s="14">
        <v>0.14808801180932901</v>
      </c>
      <c r="T10" s="14">
        <v>0.19049383044639601</v>
      </c>
      <c r="U10" s="14">
        <v>0.25925421880046801</v>
      </c>
      <c r="V10" s="14">
        <v>0.17682846085162199</v>
      </c>
      <c r="W10" s="14">
        <v>0.19548629982388799</v>
      </c>
      <c r="X10" s="14">
        <v>0.19990579089604599</v>
      </c>
      <c r="Y10" s="14">
        <v>0.184316613402772</v>
      </c>
      <c r="Z10" s="14">
        <v>0.220815123684066</v>
      </c>
      <c r="AA10" s="14">
        <v>0.17462352502217099</v>
      </c>
      <c r="AB10" s="14">
        <v>0.13782380963727101</v>
      </c>
      <c r="AC10" s="14">
        <v>0.23787495169960601</v>
      </c>
      <c r="AD10" s="14">
        <v>0.12833804702405899</v>
      </c>
      <c r="AE10" s="14"/>
      <c r="AF10" s="14">
        <v>0.21933250885054001</v>
      </c>
      <c r="AG10" s="14">
        <v>0.175550791252367</v>
      </c>
      <c r="AH10" s="14">
        <v>0.151005868990919</v>
      </c>
      <c r="AI10" s="14"/>
      <c r="AJ10" s="14">
        <v>0.23457203842214999</v>
      </c>
      <c r="AK10" s="14">
        <v>0.181969413745805</v>
      </c>
      <c r="AL10" s="14">
        <v>0.14497190221116099</v>
      </c>
      <c r="AM10" s="14">
        <v>7.7435033722734595E-2</v>
      </c>
      <c r="AN10" s="14">
        <v>0.16805024074734901</v>
      </c>
      <c r="AO10" s="14"/>
      <c r="AP10" s="14">
        <v>0.25348355494521002</v>
      </c>
      <c r="AQ10" s="14">
        <v>0.17753414972513501</v>
      </c>
      <c r="AR10" s="14">
        <v>0.16071737756867599</v>
      </c>
      <c r="AS10" s="14">
        <v>0.20892645369062601</v>
      </c>
      <c r="AT10" s="14">
        <v>0.18277873014700699</v>
      </c>
      <c r="AU10" s="14"/>
      <c r="AV10" s="14">
        <v>0.22095172414028399</v>
      </c>
      <c r="AW10" s="14">
        <v>0.172028779878835</v>
      </c>
      <c r="AX10" s="14">
        <v>0.16163257977669501</v>
      </c>
      <c r="AY10" s="14">
        <v>0.18902361599346401</v>
      </c>
      <c r="AZ10" s="14">
        <v>0.176076083639122</v>
      </c>
      <c r="BA10" s="14"/>
      <c r="BB10" s="14">
        <v>0.205369101335447</v>
      </c>
      <c r="BC10" s="14">
        <v>0.20851329019444501</v>
      </c>
      <c r="BD10" s="14">
        <v>0.27077800591669898</v>
      </c>
      <c r="BE10" s="14"/>
      <c r="BF10" s="14">
        <v>0.20875748521523799</v>
      </c>
    </row>
    <row r="11" spans="2:58" ht="29" x14ac:dyDescent="0.35">
      <c r="B11" s="15" t="s">
        <v>80</v>
      </c>
      <c r="C11" s="14">
        <v>0.41163146746282397</v>
      </c>
      <c r="D11" s="14">
        <v>0.34512041172978902</v>
      </c>
      <c r="E11" s="14">
        <v>0.47787465840043503</v>
      </c>
      <c r="F11" s="14"/>
      <c r="G11" s="14">
        <v>0.51513099575268895</v>
      </c>
      <c r="H11" s="14">
        <v>0.47957788947686603</v>
      </c>
      <c r="I11" s="14">
        <v>0.45715753280809801</v>
      </c>
      <c r="J11" s="14">
        <v>0.42649501616464403</v>
      </c>
      <c r="K11" s="14">
        <v>0.32908526629846202</v>
      </c>
      <c r="L11" s="14">
        <v>0.29370176971317802</v>
      </c>
      <c r="M11" s="14"/>
      <c r="N11" s="14">
        <v>0.38647863175630698</v>
      </c>
      <c r="O11" s="14">
        <v>0.40652665492530698</v>
      </c>
      <c r="P11" s="14">
        <v>0.37975933140979301</v>
      </c>
      <c r="Q11" s="14">
        <v>0.46569662748567803</v>
      </c>
      <c r="R11" s="14"/>
      <c r="S11" s="14">
        <v>0.54011856186305396</v>
      </c>
      <c r="T11" s="14">
        <v>0.38878327967828902</v>
      </c>
      <c r="U11" s="14">
        <v>0.38857144674011501</v>
      </c>
      <c r="V11" s="14">
        <v>0.45002498039604999</v>
      </c>
      <c r="W11" s="14">
        <v>0.46060410626822601</v>
      </c>
      <c r="X11" s="14">
        <v>0.46620415637106</v>
      </c>
      <c r="Y11" s="14">
        <v>0.45685051285018702</v>
      </c>
      <c r="Z11" s="14">
        <v>0.42507058221064098</v>
      </c>
      <c r="AA11" s="14">
        <v>0.40925698943295402</v>
      </c>
      <c r="AB11" s="14">
        <v>0.12691920395418299</v>
      </c>
      <c r="AC11" s="14">
        <v>0.39055614226417701</v>
      </c>
      <c r="AD11" s="14">
        <v>0.33773385585760701</v>
      </c>
      <c r="AE11" s="14"/>
      <c r="AF11" s="14">
        <v>0.30047060158001399</v>
      </c>
      <c r="AG11" s="14">
        <v>0.46260371590295501</v>
      </c>
      <c r="AH11" s="14">
        <v>0.49307325452915501</v>
      </c>
      <c r="AI11" s="14"/>
      <c r="AJ11" s="14">
        <v>0.29636384520313003</v>
      </c>
      <c r="AK11" s="14">
        <v>0.50236707519645396</v>
      </c>
      <c r="AL11" s="14">
        <v>0.545708313254467</v>
      </c>
      <c r="AM11" s="14">
        <v>0.24991236379151099</v>
      </c>
      <c r="AN11" s="14">
        <v>0.46659639724249602</v>
      </c>
      <c r="AO11" s="14"/>
      <c r="AP11" s="14">
        <v>0.30460914532126898</v>
      </c>
      <c r="AQ11" s="14">
        <v>0.52760724535647097</v>
      </c>
      <c r="AR11" s="14">
        <v>0.51887238449394102</v>
      </c>
      <c r="AS11" s="14">
        <v>0.18812523213861501</v>
      </c>
      <c r="AT11" s="14">
        <v>0.39683434725647898</v>
      </c>
      <c r="AU11" s="14"/>
      <c r="AV11" s="14">
        <v>0.40452167259298599</v>
      </c>
      <c r="AW11" s="14">
        <v>0.43176732162543202</v>
      </c>
      <c r="AX11" s="14">
        <v>0.430702304226043</v>
      </c>
      <c r="AY11" s="14">
        <v>0.44269745165860402</v>
      </c>
      <c r="AZ11" s="14">
        <v>0.31202842268183301</v>
      </c>
      <c r="BA11" s="14"/>
      <c r="BB11" s="14">
        <v>0.46193296436648001</v>
      </c>
      <c r="BC11" s="14">
        <v>0.15725365453186299</v>
      </c>
      <c r="BD11" s="14">
        <v>0.30063403291680302</v>
      </c>
      <c r="BE11" s="14"/>
      <c r="BF11" s="14">
        <v>0.307300992969189</v>
      </c>
    </row>
    <row r="12" spans="2:58" x14ac:dyDescent="0.35">
      <c r="B12" s="15" t="s">
        <v>81</v>
      </c>
      <c r="C12" s="14">
        <v>9.5581021261121293E-2</v>
      </c>
      <c r="D12" s="14">
        <v>8.5315414231462494E-2</v>
      </c>
      <c r="E12" s="14">
        <v>0.104175621051078</v>
      </c>
      <c r="F12" s="14"/>
      <c r="G12" s="14">
        <v>0.116069487098521</v>
      </c>
      <c r="H12" s="14">
        <v>0.13312883528495001</v>
      </c>
      <c r="I12" s="14">
        <v>0.108044221553218</v>
      </c>
      <c r="J12" s="14">
        <v>9.2310816971460694E-2</v>
      </c>
      <c r="K12" s="14">
        <v>8.7624096004578003E-2</v>
      </c>
      <c r="L12" s="14">
        <v>4.9337159328397703E-2</v>
      </c>
      <c r="M12" s="14"/>
      <c r="N12" s="14">
        <v>0.12552071845576501</v>
      </c>
      <c r="O12" s="14">
        <v>0.105444103071144</v>
      </c>
      <c r="P12" s="14">
        <v>8.4229380123350503E-2</v>
      </c>
      <c r="Q12" s="14">
        <v>6.4618840234411903E-2</v>
      </c>
      <c r="R12" s="14"/>
      <c r="S12" s="14">
        <v>9.2930845807993795E-2</v>
      </c>
      <c r="T12" s="14">
        <v>8.2554652917674803E-2</v>
      </c>
      <c r="U12" s="14">
        <v>6.2425736396454198E-2</v>
      </c>
      <c r="V12" s="14">
        <v>8.4817010310952498E-2</v>
      </c>
      <c r="W12" s="14">
        <v>6.10549051595842E-2</v>
      </c>
      <c r="X12" s="14">
        <v>0.113357246718649</v>
      </c>
      <c r="Y12" s="14">
        <v>6.18590247151466E-2</v>
      </c>
      <c r="Z12" s="14">
        <v>4.5674557247152199E-2</v>
      </c>
      <c r="AA12" s="14">
        <v>0.110018934435185</v>
      </c>
      <c r="AB12" s="14">
        <v>0.18506761741759101</v>
      </c>
      <c r="AC12" s="14">
        <v>8.1482623516573496E-2</v>
      </c>
      <c r="AD12" s="14">
        <v>0.17112975031099001</v>
      </c>
      <c r="AE12" s="14"/>
      <c r="AF12" s="14">
        <v>3.9528568084536697E-2</v>
      </c>
      <c r="AG12" s="14">
        <v>0.15216883439255099</v>
      </c>
      <c r="AH12" s="14">
        <v>8.9633064275099594E-2</v>
      </c>
      <c r="AI12" s="14"/>
      <c r="AJ12" s="14">
        <v>3.9666934074795303E-2</v>
      </c>
      <c r="AK12" s="14">
        <v>0.14315793873107899</v>
      </c>
      <c r="AL12" s="14">
        <v>7.5003847272075902E-2</v>
      </c>
      <c r="AM12" s="14">
        <v>8.37834806623175E-2</v>
      </c>
      <c r="AN12" s="14">
        <v>6.1700955799138903E-2</v>
      </c>
      <c r="AO12" s="14"/>
      <c r="AP12" s="14">
        <v>5.4359519758079497E-2</v>
      </c>
      <c r="AQ12" s="14">
        <v>0.122168146614443</v>
      </c>
      <c r="AR12" s="14">
        <v>9.8192842592078097E-2</v>
      </c>
      <c r="AS12" s="14">
        <v>3.8915379255887603E-2</v>
      </c>
      <c r="AT12" s="14">
        <v>3.3736590534510898E-2</v>
      </c>
      <c r="AU12" s="14"/>
      <c r="AV12" s="14">
        <v>4.2689952605835399E-2</v>
      </c>
      <c r="AW12" s="14">
        <v>9.38863130514105E-2</v>
      </c>
      <c r="AX12" s="14">
        <v>0.12647835197059901</v>
      </c>
      <c r="AY12" s="14">
        <v>0.13924086067251801</v>
      </c>
      <c r="AZ12" s="14">
        <v>0.208356384104258</v>
      </c>
      <c r="BA12" s="14"/>
      <c r="BB12" s="14">
        <v>5.7318508715063603E-2</v>
      </c>
      <c r="BC12" s="14">
        <v>1.3245077954861699E-2</v>
      </c>
      <c r="BD12" s="14">
        <v>0</v>
      </c>
      <c r="BE12" s="14"/>
      <c r="BF12" s="14">
        <v>3.1055102465852701E-2</v>
      </c>
    </row>
    <row r="13" spans="2:58" x14ac:dyDescent="0.35">
      <c r="B13" s="15" t="s">
        <v>82</v>
      </c>
      <c r="C13" s="14">
        <v>2.89011326234253E-2</v>
      </c>
      <c r="D13" s="14">
        <v>3.2807204509856497E-2</v>
      </c>
      <c r="E13" s="14">
        <v>2.4268280903259599E-2</v>
      </c>
      <c r="F13" s="14"/>
      <c r="G13" s="14">
        <v>5.0632064049502497E-2</v>
      </c>
      <c r="H13" s="14">
        <v>3.07740845276115E-2</v>
      </c>
      <c r="I13" s="14">
        <v>3.8763295956523697E-2</v>
      </c>
      <c r="J13" s="14">
        <v>1.5544288470587199E-2</v>
      </c>
      <c r="K13" s="14">
        <v>1.8837795546963999E-2</v>
      </c>
      <c r="L13" s="14">
        <v>2.2381394973996001E-2</v>
      </c>
      <c r="M13" s="14"/>
      <c r="N13" s="14">
        <v>3.22931821038226E-2</v>
      </c>
      <c r="O13" s="14">
        <v>3.26632672864859E-2</v>
      </c>
      <c r="P13" s="14">
        <v>2.7086722811946799E-2</v>
      </c>
      <c r="Q13" s="14">
        <v>2.3427691788049099E-2</v>
      </c>
      <c r="R13" s="14"/>
      <c r="S13" s="14">
        <v>1.9596997144560799E-2</v>
      </c>
      <c r="T13" s="14">
        <v>2.4245447176747901E-2</v>
      </c>
      <c r="U13" s="14">
        <v>1.1924525651921199E-2</v>
      </c>
      <c r="V13" s="14">
        <v>7.34450795772455E-3</v>
      </c>
      <c r="W13" s="14">
        <v>3.1928571048794097E-2</v>
      </c>
      <c r="X13" s="14">
        <v>1.7842824756155701E-2</v>
      </c>
      <c r="Y13" s="14">
        <v>5.7452149900924501E-3</v>
      </c>
      <c r="Z13" s="14">
        <v>4.2670075777697797E-2</v>
      </c>
      <c r="AA13" s="14">
        <v>8.1188182222405106E-3</v>
      </c>
      <c r="AB13" s="14">
        <v>0.156024501977444</v>
      </c>
      <c r="AC13" s="14">
        <v>0</v>
      </c>
      <c r="AD13" s="14">
        <v>1.5048964004888799E-2</v>
      </c>
      <c r="AE13" s="14"/>
      <c r="AF13" s="14">
        <v>2.6492773460062201E-2</v>
      </c>
      <c r="AG13" s="14">
        <v>2.9232544021227401E-2</v>
      </c>
      <c r="AH13" s="14">
        <v>3.3245496292377198E-2</v>
      </c>
      <c r="AI13" s="14"/>
      <c r="AJ13" s="14">
        <v>1.6517359664415601E-2</v>
      </c>
      <c r="AK13" s="14">
        <v>2.8577396742876501E-2</v>
      </c>
      <c r="AL13" s="14">
        <v>3.0509789142469702E-2</v>
      </c>
      <c r="AM13" s="14">
        <v>0</v>
      </c>
      <c r="AN13" s="14">
        <v>8.2910492754144499E-3</v>
      </c>
      <c r="AO13" s="14"/>
      <c r="AP13" s="14">
        <v>2.2020683871330202E-2</v>
      </c>
      <c r="AQ13" s="14">
        <v>1.90549129502685E-2</v>
      </c>
      <c r="AR13" s="14">
        <v>2.8335721089111698E-2</v>
      </c>
      <c r="AS13" s="14">
        <v>3.9266964460759803E-3</v>
      </c>
      <c r="AT13" s="14">
        <v>1.63864828799326E-2</v>
      </c>
      <c r="AU13" s="14"/>
      <c r="AV13" s="14">
        <v>2.1848708697891999E-2</v>
      </c>
      <c r="AW13" s="14">
        <v>2.6798283676361102E-2</v>
      </c>
      <c r="AX13" s="14">
        <v>3.13661950325494E-2</v>
      </c>
      <c r="AY13" s="14">
        <v>5.1865064036090397E-2</v>
      </c>
      <c r="AZ13" s="14">
        <v>6.6747743108942395E-2</v>
      </c>
      <c r="BA13" s="14"/>
      <c r="BB13" s="14">
        <v>8.3447770941904899E-3</v>
      </c>
      <c r="BC13" s="14">
        <v>0</v>
      </c>
      <c r="BD13" s="14">
        <v>4.1615671090692599E-2</v>
      </c>
      <c r="BE13" s="14"/>
      <c r="BF13" s="14">
        <v>1.39148526583764E-2</v>
      </c>
    </row>
    <row r="14" spans="2:58" x14ac:dyDescent="0.35">
      <c r="B14" s="15" t="s">
        <v>83</v>
      </c>
      <c r="C14" s="14">
        <v>5.8121568687763601E-2</v>
      </c>
      <c r="D14" s="14">
        <v>3.6906327321956901E-2</v>
      </c>
      <c r="E14" s="14">
        <v>7.8135224051294305E-2</v>
      </c>
      <c r="F14" s="14"/>
      <c r="G14" s="14">
        <v>0.100766938749107</v>
      </c>
      <c r="H14" s="14">
        <v>7.1303643712606196E-2</v>
      </c>
      <c r="I14" s="14">
        <v>5.51202208441606E-2</v>
      </c>
      <c r="J14" s="14">
        <v>3.0615315802078401E-2</v>
      </c>
      <c r="K14" s="14">
        <v>5.8824703443805401E-2</v>
      </c>
      <c r="L14" s="14">
        <v>4.3112509089209702E-2</v>
      </c>
      <c r="M14" s="14"/>
      <c r="N14" s="14">
        <v>3.31472584800898E-2</v>
      </c>
      <c r="O14" s="14">
        <v>6.5020196448281498E-2</v>
      </c>
      <c r="P14" s="14">
        <v>8.1746746635887296E-2</v>
      </c>
      <c r="Q14" s="14">
        <v>5.8211433848038098E-2</v>
      </c>
      <c r="R14" s="14"/>
      <c r="S14" s="14">
        <v>7.1889360326259699E-2</v>
      </c>
      <c r="T14" s="14">
        <v>6.7342704134937606E-2</v>
      </c>
      <c r="U14" s="14">
        <v>6.7090125232703302E-2</v>
      </c>
      <c r="V14" s="14">
        <v>6.7904123034138494E-2</v>
      </c>
      <c r="W14" s="14">
        <v>6.9741387639605107E-2</v>
      </c>
      <c r="X14" s="14">
        <v>2.7371604795258301E-2</v>
      </c>
      <c r="Y14" s="14">
        <v>5.5966708723737199E-2</v>
      </c>
      <c r="Z14" s="14">
        <v>5.7864774018913802E-2</v>
      </c>
      <c r="AA14" s="14">
        <v>8.9988117301991605E-2</v>
      </c>
      <c r="AB14" s="14">
        <v>0</v>
      </c>
      <c r="AC14" s="14">
        <v>5.8336581293319402E-2</v>
      </c>
      <c r="AD14" s="14">
        <v>2.8984846390207299E-2</v>
      </c>
      <c r="AE14" s="14"/>
      <c r="AF14" s="14">
        <v>4.8171708770201799E-2</v>
      </c>
      <c r="AG14" s="14">
        <v>3.5133622279017E-2</v>
      </c>
      <c r="AH14" s="14">
        <v>9.1665636939905107E-2</v>
      </c>
      <c r="AI14" s="14"/>
      <c r="AJ14" s="14">
        <v>3.5660881132847398E-2</v>
      </c>
      <c r="AK14" s="14">
        <v>5.1637518141085401E-2</v>
      </c>
      <c r="AL14" s="14">
        <v>2.9850971878388002E-2</v>
      </c>
      <c r="AM14" s="14">
        <v>4.2684496229944698E-2</v>
      </c>
      <c r="AN14" s="14">
        <v>0.10360719659049</v>
      </c>
      <c r="AO14" s="14"/>
      <c r="AP14" s="14">
        <v>3.8413302385363002E-2</v>
      </c>
      <c r="AQ14" s="14">
        <v>4.9608269403416602E-2</v>
      </c>
      <c r="AR14" s="14">
        <v>4.8542775172503203E-2</v>
      </c>
      <c r="AS14" s="14">
        <v>3.8009350566433502E-2</v>
      </c>
      <c r="AT14" s="14">
        <v>0.15666080009935701</v>
      </c>
      <c r="AU14" s="14"/>
      <c r="AV14" s="14">
        <v>7.2347153180197604E-2</v>
      </c>
      <c r="AW14" s="14">
        <v>6.5590258535224794E-2</v>
      </c>
      <c r="AX14" s="14">
        <v>4.8275577629272301E-2</v>
      </c>
      <c r="AY14" s="14">
        <v>3.3581227295816099E-2</v>
      </c>
      <c r="AZ14" s="14">
        <v>7.1435246460997998E-2</v>
      </c>
      <c r="BA14" s="14"/>
      <c r="BB14" s="14">
        <v>2.9855677779853498E-2</v>
      </c>
      <c r="BC14" s="14">
        <v>2.9230495538435399E-2</v>
      </c>
      <c r="BD14" s="14">
        <v>0.120143277297282</v>
      </c>
      <c r="BE14" s="14"/>
      <c r="BF14" s="14">
        <v>4.5957127460651101E-2</v>
      </c>
    </row>
    <row r="15" spans="2:58" x14ac:dyDescent="0.35">
      <c r="B15" s="15" t="s">
        <v>84</v>
      </c>
      <c r="C15" s="18">
        <v>0.40576480996486602</v>
      </c>
      <c r="D15" s="18">
        <v>0.49985064220693498</v>
      </c>
      <c r="E15" s="18">
        <v>0.31554621559393298</v>
      </c>
      <c r="F15" s="18"/>
      <c r="G15" s="18">
        <v>0.21740051435018001</v>
      </c>
      <c r="H15" s="18">
        <v>0.28521554699796697</v>
      </c>
      <c r="I15" s="18">
        <v>0.340914728838</v>
      </c>
      <c r="J15" s="18">
        <v>0.43503456259123002</v>
      </c>
      <c r="K15" s="18">
        <v>0.50562813870619105</v>
      </c>
      <c r="L15" s="18">
        <v>0.59146716689521905</v>
      </c>
      <c r="M15" s="18"/>
      <c r="N15" s="18">
        <v>0.42256020920401499</v>
      </c>
      <c r="O15" s="18">
        <v>0.39034577826878197</v>
      </c>
      <c r="P15" s="18">
        <v>0.42717781901902202</v>
      </c>
      <c r="Q15" s="18">
        <v>0.38804540664382198</v>
      </c>
      <c r="R15" s="18"/>
      <c r="S15" s="18">
        <v>0.27546423485813198</v>
      </c>
      <c r="T15" s="18">
        <v>0.43707391609235002</v>
      </c>
      <c r="U15" s="18">
        <v>0.46998816597880599</v>
      </c>
      <c r="V15" s="18">
        <v>0.38990937830113398</v>
      </c>
      <c r="W15" s="18">
        <v>0.37667102988378998</v>
      </c>
      <c r="X15" s="18">
        <v>0.37522416735887698</v>
      </c>
      <c r="Y15" s="18">
        <v>0.419578538720837</v>
      </c>
      <c r="Z15" s="18">
        <v>0.42872001074559501</v>
      </c>
      <c r="AA15" s="18">
        <v>0.38261714060762902</v>
      </c>
      <c r="AB15" s="18">
        <v>0.53198867665078298</v>
      </c>
      <c r="AC15" s="18">
        <v>0.46962465292592998</v>
      </c>
      <c r="AD15" s="18">
        <v>0.44710258343630699</v>
      </c>
      <c r="AE15" s="18"/>
      <c r="AF15" s="18">
        <v>0.58533634810518498</v>
      </c>
      <c r="AG15" s="18">
        <v>0.32086128340425002</v>
      </c>
      <c r="AH15" s="18">
        <v>0.29238254796346402</v>
      </c>
      <c r="AI15" s="18"/>
      <c r="AJ15" s="18">
        <v>0.61179097992481202</v>
      </c>
      <c r="AK15" s="18">
        <v>0.27426007118850598</v>
      </c>
      <c r="AL15" s="18">
        <v>0.31892707845259899</v>
      </c>
      <c r="AM15" s="18">
        <v>0.62361965931622598</v>
      </c>
      <c r="AN15" s="18">
        <v>0.35980440109246098</v>
      </c>
      <c r="AO15" s="18"/>
      <c r="AP15" s="18">
        <v>0.58059734866395796</v>
      </c>
      <c r="AQ15" s="18">
        <v>0.28156142567540099</v>
      </c>
      <c r="AR15" s="18">
        <v>0.30605627665236601</v>
      </c>
      <c r="AS15" s="18">
        <v>0.73102334159298799</v>
      </c>
      <c r="AT15" s="18">
        <v>0.39638177922972001</v>
      </c>
      <c r="AU15" s="18"/>
      <c r="AV15" s="18">
        <v>0.458592512923089</v>
      </c>
      <c r="AW15" s="18">
        <v>0.381957823111572</v>
      </c>
      <c r="AX15" s="18">
        <v>0.36317757114153698</v>
      </c>
      <c r="AY15" s="18">
        <v>0.33261539633697201</v>
      </c>
      <c r="AZ15" s="18">
        <v>0.34143220364396798</v>
      </c>
      <c r="BA15" s="18"/>
      <c r="BB15" s="18">
        <v>0.44254807204441199</v>
      </c>
      <c r="BC15" s="18">
        <v>0.80027077197483998</v>
      </c>
      <c r="BD15" s="18">
        <v>0.53760701869522198</v>
      </c>
      <c r="BE15" s="18"/>
      <c r="BF15" s="18">
        <v>0.60177192444593097</v>
      </c>
    </row>
    <row r="16" spans="2:58" x14ac:dyDescent="0.35">
      <c r="B16" s="15" t="s">
        <v>85</v>
      </c>
      <c r="C16" s="18">
        <v>0.124482153884547</v>
      </c>
      <c r="D16" s="18">
        <v>0.118122618741319</v>
      </c>
      <c r="E16" s="18">
        <v>0.128443901954338</v>
      </c>
      <c r="F16" s="18"/>
      <c r="G16" s="18">
        <v>0.16670155114802299</v>
      </c>
      <c r="H16" s="18">
        <v>0.163902919812561</v>
      </c>
      <c r="I16" s="18">
        <v>0.146807517509741</v>
      </c>
      <c r="J16" s="18">
        <v>0.107855105442048</v>
      </c>
      <c r="K16" s="18">
        <v>0.106461891551542</v>
      </c>
      <c r="L16" s="18">
        <v>7.1718554302393697E-2</v>
      </c>
      <c r="M16" s="18"/>
      <c r="N16" s="18">
        <v>0.15781390055958799</v>
      </c>
      <c r="O16" s="18">
        <v>0.13810737035762999</v>
      </c>
      <c r="P16" s="18">
        <v>0.11131610293529701</v>
      </c>
      <c r="Q16" s="18">
        <v>8.8046532022461002E-2</v>
      </c>
      <c r="R16" s="18"/>
      <c r="S16" s="18">
        <v>0.112527842952555</v>
      </c>
      <c r="T16" s="18">
        <v>0.10680010009442301</v>
      </c>
      <c r="U16" s="18">
        <v>7.4350262048375401E-2</v>
      </c>
      <c r="V16" s="18">
        <v>9.2161518268676995E-2</v>
      </c>
      <c r="W16" s="18">
        <v>9.2983476208378199E-2</v>
      </c>
      <c r="X16" s="18">
        <v>0.131200071474805</v>
      </c>
      <c r="Y16" s="18">
        <v>6.7604239705239003E-2</v>
      </c>
      <c r="Z16" s="18">
        <v>8.83446330248501E-2</v>
      </c>
      <c r="AA16" s="18">
        <v>0.118137752657426</v>
      </c>
      <c r="AB16" s="18">
        <v>0.34109211939503498</v>
      </c>
      <c r="AC16" s="18">
        <v>8.1482623516573496E-2</v>
      </c>
      <c r="AD16" s="18">
        <v>0.18617871431587901</v>
      </c>
      <c r="AE16" s="18"/>
      <c r="AF16" s="18">
        <v>6.6021341544598905E-2</v>
      </c>
      <c r="AG16" s="18">
        <v>0.18140137841377801</v>
      </c>
      <c r="AH16" s="18">
        <v>0.12287856056747699</v>
      </c>
      <c r="AI16" s="18"/>
      <c r="AJ16" s="18">
        <v>5.6184293739210897E-2</v>
      </c>
      <c r="AK16" s="18">
        <v>0.171735335473955</v>
      </c>
      <c r="AL16" s="18">
        <v>0.105513636414546</v>
      </c>
      <c r="AM16" s="18">
        <v>8.37834806623175E-2</v>
      </c>
      <c r="AN16" s="18">
        <v>6.9992005074553401E-2</v>
      </c>
      <c r="AO16" s="18"/>
      <c r="AP16" s="18">
        <v>7.6380203629409699E-2</v>
      </c>
      <c r="AQ16" s="18">
        <v>0.14122305956471101</v>
      </c>
      <c r="AR16" s="18">
        <v>0.12652856368119</v>
      </c>
      <c r="AS16" s="18">
        <v>4.2842075701963599E-2</v>
      </c>
      <c r="AT16" s="18">
        <v>5.0123073414443498E-2</v>
      </c>
      <c r="AU16" s="18"/>
      <c r="AV16" s="18">
        <v>6.4538661303727402E-2</v>
      </c>
      <c r="AW16" s="18">
        <v>0.120684596727772</v>
      </c>
      <c r="AX16" s="18">
        <v>0.15784454700314801</v>
      </c>
      <c r="AY16" s="18">
        <v>0.19110592470860799</v>
      </c>
      <c r="AZ16" s="18">
        <v>0.27510412721320099</v>
      </c>
      <c r="BA16" s="18"/>
      <c r="BB16" s="18">
        <v>6.5663285809254096E-2</v>
      </c>
      <c r="BC16" s="18">
        <v>1.3245077954861699E-2</v>
      </c>
      <c r="BD16" s="18">
        <v>4.1615671090692599E-2</v>
      </c>
      <c r="BE16" s="18"/>
      <c r="BF16" s="18">
        <v>4.4969955124229098E-2</v>
      </c>
    </row>
    <row r="17" spans="2:58" x14ac:dyDescent="0.35">
      <c r="B17" s="15" t="s">
        <v>86</v>
      </c>
      <c r="C17" s="19">
        <v>0.28128265608031999</v>
      </c>
      <c r="D17" s="19">
        <v>0.38172802346561602</v>
      </c>
      <c r="E17" s="19">
        <v>0.18710231363959501</v>
      </c>
      <c r="F17" s="19"/>
      <c r="G17" s="19">
        <v>5.0698963202157103E-2</v>
      </c>
      <c r="H17" s="19">
        <v>0.121312627185405</v>
      </c>
      <c r="I17" s="19">
        <v>0.19410721132825901</v>
      </c>
      <c r="J17" s="19">
        <v>0.32717945714918201</v>
      </c>
      <c r="K17" s="19">
        <v>0.39916624715464899</v>
      </c>
      <c r="L17" s="19">
        <v>0.51974861259282501</v>
      </c>
      <c r="M17" s="19"/>
      <c r="N17" s="19">
        <v>0.264746308644428</v>
      </c>
      <c r="O17" s="19">
        <v>0.25223840791115199</v>
      </c>
      <c r="P17" s="19">
        <v>0.31586171608372499</v>
      </c>
      <c r="Q17" s="19">
        <v>0.29999887462136099</v>
      </c>
      <c r="R17" s="19"/>
      <c r="S17" s="19">
        <v>0.16293639190557699</v>
      </c>
      <c r="T17" s="19">
        <v>0.33027381599792799</v>
      </c>
      <c r="U17" s="19">
        <v>0.39563790393043102</v>
      </c>
      <c r="V17" s="19">
        <v>0.29774786003245701</v>
      </c>
      <c r="W17" s="19">
        <v>0.28368755367541199</v>
      </c>
      <c r="X17" s="19">
        <v>0.24402409588407201</v>
      </c>
      <c r="Y17" s="19">
        <v>0.35197429901559801</v>
      </c>
      <c r="Z17" s="19">
        <v>0.340375377720745</v>
      </c>
      <c r="AA17" s="19">
        <v>0.26447938795020298</v>
      </c>
      <c r="AB17" s="19">
        <v>0.190896557255748</v>
      </c>
      <c r="AC17" s="19">
        <v>0.38814202940935699</v>
      </c>
      <c r="AD17" s="19">
        <v>0.26092386912042798</v>
      </c>
      <c r="AE17" s="19"/>
      <c r="AF17" s="19">
        <v>0.51931500656058605</v>
      </c>
      <c r="AG17" s="19">
        <v>0.13945990499047201</v>
      </c>
      <c r="AH17" s="19">
        <v>0.16950398739598699</v>
      </c>
      <c r="AI17" s="19"/>
      <c r="AJ17" s="19">
        <v>0.55560668618560105</v>
      </c>
      <c r="AK17" s="19">
        <v>0.10252473571455099</v>
      </c>
      <c r="AL17" s="19">
        <v>0.21341344203805401</v>
      </c>
      <c r="AM17" s="19">
        <v>0.53983617865390898</v>
      </c>
      <c r="AN17" s="19">
        <v>0.28981239601790798</v>
      </c>
      <c r="AO17" s="19"/>
      <c r="AP17" s="19">
        <v>0.50421714503454895</v>
      </c>
      <c r="AQ17" s="19">
        <v>0.14033836611069</v>
      </c>
      <c r="AR17" s="19">
        <v>0.17952771297117601</v>
      </c>
      <c r="AS17" s="19">
        <v>0.68818126589102402</v>
      </c>
      <c r="AT17" s="19">
        <v>0.34625870581527601</v>
      </c>
      <c r="AU17" s="19"/>
      <c r="AV17" s="19">
        <v>0.39405385161936102</v>
      </c>
      <c r="AW17" s="19">
        <v>0.26127322638380002</v>
      </c>
      <c r="AX17" s="19">
        <v>0.205333024138389</v>
      </c>
      <c r="AY17" s="19">
        <v>0.141509471628364</v>
      </c>
      <c r="AZ17" s="19">
        <v>6.6328076430767699E-2</v>
      </c>
      <c r="BA17" s="19"/>
      <c r="BB17" s="19">
        <v>0.37688478623515798</v>
      </c>
      <c r="BC17" s="19">
        <v>0.78702569401997802</v>
      </c>
      <c r="BD17" s="19">
        <v>0.49599134760453001</v>
      </c>
      <c r="BE17" s="19"/>
      <c r="BF17" s="19">
        <v>0.55680196932170201</v>
      </c>
    </row>
    <row r="18" spans="2:58" x14ac:dyDescent="0.35">
      <c r="B18" s="16"/>
    </row>
    <row r="19" spans="2:58" x14ac:dyDescent="0.35">
      <c r="B19" t="s">
        <v>88</v>
      </c>
    </row>
    <row r="20" spans="2:58" x14ac:dyDescent="0.35">
      <c r="B20" t="s">
        <v>89</v>
      </c>
    </row>
    <row r="22" spans="2:58" x14ac:dyDescent="0.35">
      <c r="B22"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284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1012</v>
      </c>
      <c r="D7" s="10">
        <v>506</v>
      </c>
      <c r="E7" s="10">
        <v>502</v>
      </c>
      <c r="F7" s="10"/>
      <c r="G7" s="10">
        <v>139</v>
      </c>
      <c r="H7" s="10">
        <v>186</v>
      </c>
      <c r="I7" s="10">
        <v>143</v>
      </c>
      <c r="J7" s="10">
        <v>155</v>
      </c>
      <c r="K7" s="10">
        <v>153</v>
      </c>
      <c r="L7" s="10">
        <v>236</v>
      </c>
      <c r="M7" s="10"/>
      <c r="N7" s="10">
        <v>274</v>
      </c>
      <c r="O7" s="10">
        <v>247</v>
      </c>
      <c r="P7" s="10">
        <v>247</v>
      </c>
      <c r="Q7" s="10">
        <v>238</v>
      </c>
      <c r="R7" s="10"/>
      <c r="S7" s="10">
        <v>123</v>
      </c>
      <c r="T7" s="10">
        <v>135</v>
      </c>
      <c r="U7" s="10">
        <v>75</v>
      </c>
      <c r="V7" s="10">
        <v>85</v>
      </c>
      <c r="W7" s="10">
        <v>82</v>
      </c>
      <c r="X7" s="10">
        <v>92</v>
      </c>
      <c r="Y7" s="10">
        <v>90</v>
      </c>
      <c r="Z7" s="10">
        <v>32</v>
      </c>
      <c r="AA7" s="10">
        <v>126</v>
      </c>
      <c r="AB7" s="10">
        <v>95</v>
      </c>
      <c r="AC7" s="10">
        <v>45</v>
      </c>
      <c r="AD7" s="10">
        <v>32</v>
      </c>
      <c r="AE7" s="10"/>
      <c r="AF7" s="10">
        <v>386</v>
      </c>
      <c r="AG7" s="10">
        <v>405</v>
      </c>
      <c r="AH7" s="10">
        <v>124</v>
      </c>
      <c r="AI7" s="10"/>
      <c r="AJ7" s="10">
        <v>336</v>
      </c>
      <c r="AK7" s="10">
        <v>329</v>
      </c>
      <c r="AL7" s="10">
        <v>64</v>
      </c>
      <c r="AM7" s="10">
        <v>14</v>
      </c>
      <c r="AN7" s="10">
        <v>101</v>
      </c>
      <c r="AO7" s="10"/>
      <c r="AP7" s="10">
        <v>204</v>
      </c>
      <c r="AQ7" s="10">
        <v>383</v>
      </c>
      <c r="AR7" s="10">
        <v>74</v>
      </c>
      <c r="AS7" s="10">
        <v>118</v>
      </c>
      <c r="AT7" s="10">
        <v>87</v>
      </c>
      <c r="AU7" s="10"/>
      <c r="AV7" s="10">
        <v>211</v>
      </c>
      <c r="AW7" s="10">
        <v>246</v>
      </c>
      <c r="AX7" s="10">
        <v>270</v>
      </c>
      <c r="AY7" s="10">
        <v>123</v>
      </c>
      <c r="AZ7" s="10">
        <v>24</v>
      </c>
      <c r="BA7" s="10"/>
      <c r="BB7" s="10">
        <v>42</v>
      </c>
      <c r="BC7" s="10">
        <v>67</v>
      </c>
      <c r="BD7" s="10">
        <v>32</v>
      </c>
      <c r="BE7" s="10"/>
      <c r="BF7" s="10">
        <v>167</v>
      </c>
    </row>
    <row r="8" spans="2:58" ht="30" customHeight="1" x14ac:dyDescent="0.35">
      <c r="B8" s="11" t="s">
        <v>20</v>
      </c>
      <c r="C8" s="11">
        <v>1012</v>
      </c>
      <c r="D8" s="11">
        <v>512</v>
      </c>
      <c r="E8" s="11">
        <v>496</v>
      </c>
      <c r="F8" s="11"/>
      <c r="G8" s="11">
        <v>134</v>
      </c>
      <c r="H8" s="11">
        <v>179</v>
      </c>
      <c r="I8" s="11">
        <v>164</v>
      </c>
      <c r="J8" s="11">
        <v>167</v>
      </c>
      <c r="K8" s="11">
        <v>144</v>
      </c>
      <c r="L8" s="11">
        <v>224</v>
      </c>
      <c r="M8" s="11"/>
      <c r="N8" s="11">
        <v>267</v>
      </c>
      <c r="O8" s="11">
        <v>259</v>
      </c>
      <c r="P8" s="11">
        <v>245</v>
      </c>
      <c r="Q8" s="11">
        <v>235</v>
      </c>
      <c r="R8" s="11"/>
      <c r="S8" s="11">
        <v>131</v>
      </c>
      <c r="T8" s="11">
        <v>142</v>
      </c>
      <c r="U8" s="11">
        <v>74</v>
      </c>
      <c r="V8" s="11">
        <v>86</v>
      </c>
      <c r="W8" s="11">
        <v>79</v>
      </c>
      <c r="X8" s="11">
        <v>94</v>
      </c>
      <c r="Y8" s="11">
        <v>89</v>
      </c>
      <c r="Z8" s="11">
        <v>30</v>
      </c>
      <c r="AA8" s="11">
        <v>121</v>
      </c>
      <c r="AB8" s="11">
        <v>95</v>
      </c>
      <c r="AC8" s="11">
        <v>43</v>
      </c>
      <c r="AD8" s="11">
        <v>29</v>
      </c>
      <c r="AE8" s="11"/>
      <c r="AF8" s="11">
        <v>386</v>
      </c>
      <c r="AG8" s="11">
        <v>408</v>
      </c>
      <c r="AH8" s="11">
        <v>125</v>
      </c>
      <c r="AI8" s="11"/>
      <c r="AJ8" s="11">
        <v>335</v>
      </c>
      <c r="AK8" s="11">
        <v>334</v>
      </c>
      <c r="AL8" s="11">
        <v>64</v>
      </c>
      <c r="AM8" s="11">
        <v>14</v>
      </c>
      <c r="AN8" s="11">
        <v>102</v>
      </c>
      <c r="AO8" s="11"/>
      <c r="AP8" s="11">
        <v>203</v>
      </c>
      <c r="AQ8" s="11">
        <v>386</v>
      </c>
      <c r="AR8" s="11">
        <v>73</v>
      </c>
      <c r="AS8" s="11">
        <v>120</v>
      </c>
      <c r="AT8" s="11">
        <v>87</v>
      </c>
      <c r="AU8" s="11"/>
      <c r="AV8" s="11">
        <v>209</v>
      </c>
      <c r="AW8" s="11">
        <v>249</v>
      </c>
      <c r="AX8" s="11">
        <v>272</v>
      </c>
      <c r="AY8" s="11">
        <v>123</v>
      </c>
      <c r="AZ8" s="11">
        <v>23</v>
      </c>
      <c r="BA8" s="11"/>
      <c r="BB8" s="11">
        <v>42</v>
      </c>
      <c r="BC8" s="11">
        <v>68</v>
      </c>
      <c r="BD8" s="11">
        <v>32</v>
      </c>
      <c r="BE8" s="11"/>
      <c r="BF8" s="11">
        <v>168</v>
      </c>
    </row>
    <row r="9" spans="2:58" x14ac:dyDescent="0.35">
      <c r="B9" s="15" t="s">
        <v>207</v>
      </c>
      <c r="C9" s="14">
        <v>5.4986266498647303E-2</v>
      </c>
      <c r="D9" s="14">
        <v>6.2541278395598102E-2</v>
      </c>
      <c r="E9" s="14">
        <v>4.7631764582550001E-2</v>
      </c>
      <c r="F9" s="14"/>
      <c r="G9" s="14">
        <v>8.5969219689231893E-2</v>
      </c>
      <c r="H9" s="14">
        <v>7.5685443563476104E-2</v>
      </c>
      <c r="I9" s="14">
        <v>2.8806135857026301E-2</v>
      </c>
      <c r="J9" s="14">
        <v>2.69792807593679E-2</v>
      </c>
      <c r="K9" s="14">
        <v>5.0906620794653398E-2</v>
      </c>
      <c r="L9" s="14">
        <v>6.2628675986007798E-2</v>
      </c>
      <c r="M9" s="14"/>
      <c r="N9" s="14">
        <v>4.1910805250474602E-2</v>
      </c>
      <c r="O9" s="14">
        <v>6.8778560282853701E-2</v>
      </c>
      <c r="P9" s="14">
        <v>5.7941689351151598E-2</v>
      </c>
      <c r="Q9" s="14">
        <v>5.2977417804841401E-2</v>
      </c>
      <c r="R9" s="14"/>
      <c r="S9" s="14">
        <v>5.4823609376716403E-2</v>
      </c>
      <c r="T9" s="14">
        <v>6.9941446755520595E-2</v>
      </c>
      <c r="U9" s="14">
        <v>6.5257727004764898E-2</v>
      </c>
      <c r="V9" s="14">
        <v>4.33286751004896E-2</v>
      </c>
      <c r="W9" s="14">
        <v>4.7066606496522202E-2</v>
      </c>
      <c r="X9" s="14">
        <v>3.1887089431497297E-2</v>
      </c>
      <c r="Y9" s="14">
        <v>3.4465337513302698E-2</v>
      </c>
      <c r="Z9" s="14">
        <v>3.1675386999341297E-2</v>
      </c>
      <c r="AA9" s="14">
        <v>8.3981035380591706E-2</v>
      </c>
      <c r="AB9" s="14">
        <v>5.7474430467013199E-2</v>
      </c>
      <c r="AC9" s="14">
        <v>4.3028968593855597E-2</v>
      </c>
      <c r="AD9" s="14">
        <v>6.3060022100021998E-2</v>
      </c>
      <c r="AE9" s="14"/>
      <c r="AF9" s="14">
        <v>4.0023329834471003E-2</v>
      </c>
      <c r="AG9" s="14">
        <v>5.55237722814719E-2</v>
      </c>
      <c r="AH9" s="14">
        <v>8.8440146654554894E-2</v>
      </c>
      <c r="AI9" s="14"/>
      <c r="AJ9" s="14">
        <v>3.0315515643019798E-2</v>
      </c>
      <c r="AK9" s="14">
        <v>6.9116114581910207E-2</v>
      </c>
      <c r="AL9" s="14">
        <v>4.61183312181302E-2</v>
      </c>
      <c r="AM9" s="14">
        <v>0</v>
      </c>
      <c r="AN9" s="14">
        <v>5.0430050027029903E-2</v>
      </c>
      <c r="AO9" s="14"/>
      <c r="AP9" s="14">
        <v>2.4267347911623001E-2</v>
      </c>
      <c r="AQ9" s="14">
        <v>7.2195451607654407E-2</v>
      </c>
      <c r="AR9" s="14">
        <v>2.5711183127856901E-2</v>
      </c>
      <c r="AS9" s="14">
        <v>0.109040901936551</v>
      </c>
      <c r="AT9" s="14">
        <v>1.1672832135511299E-2</v>
      </c>
      <c r="AU9" s="14"/>
      <c r="AV9" s="14">
        <v>6.3994974760578097E-2</v>
      </c>
      <c r="AW9" s="14">
        <v>4.2204707318452397E-2</v>
      </c>
      <c r="AX9" s="14">
        <v>4.0235244521994201E-2</v>
      </c>
      <c r="AY9" s="14">
        <v>4.6438464026390999E-2</v>
      </c>
      <c r="AZ9" s="14">
        <v>4.4214045432208901E-2</v>
      </c>
      <c r="BA9" s="14"/>
      <c r="BB9" s="14">
        <v>4.4975098914292397E-2</v>
      </c>
      <c r="BC9" s="14">
        <v>0.106421550319017</v>
      </c>
      <c r="BD9" s="14">
        <v>0</v>
      </c>
      <c r="BE9" s="14"/>
      <c r="BF9" s="14">
        <v>5.4219188825018999E-2</v>
      </c>
    </row>
    <row r="10" spans="2:58" x14ac:dyDescent="0.35">
      <c r="B10" s="15" t="s">
        <v>208</v>
      </c>
      <c r="C10" s="14">
        <v>9.7854200149026294E-2</v>
      </c>
      <c r="D10" s="14">
        <v>0.123627232785786</v>
      </c>
      <c r="E10" s="14">
        <v>7.2049002321179306E-2</v>
      </c>
      <c r="F10" s="14"/>
      <c r="G10" s="14">
        <v>0.10069638126071</v>
      </c>
      <c r="H10" s="14">
        <v>0.11683052573870401</v>
      </c>
      <c r="I10" s="14">
        <v>9.6531445104900596E-2</v>
      </c>
      <c r="J10" s="14">
        <v>9.5317674184286993E-2</v>
      </c>
      <c r="K10" s="14">
        <v>0.11660495263988301</v>
      </c>
      <c r="L10" s="14">
        <v>7.1855543764985902E-2</v>
      </c>
      <c r="M10" s="14"/>
      <c r="N10" s="14">
        <v>7.8786482871774102E-2</v>
      </c>
      <c r="O10" s="14">
        <v>0.127258070587286</v>
      </c>
      <c r="P10" s="14">
        <v>0.105912140078365</v>
      </c>
      <c r="Q10" s="14">
        <v>8.1218723163107506E-2</v>
      </c>
      <c r="R10" s="14"/>
      <c r="S10" s="14">
        <v>0.102354280161291</v>
      </c>
      <c r="T10" s="14">
        <v>6.6134293351976306E-2</v>
      </c>
      <c r="U10" s="14">
        <v>8.4619147024218494E-2</v>
      </c>
      <c r="V10" s="14">
        <v>0.14798828556405</v>
      </c>
      <c r="W10" s="14">
        <v>0.141827224788802</v>
      </c>
      <c r="X10" s="14">
        <v>7.4510202372426101E-2</v>
      </c>
      <c r="Y10" s="14">
        <v>0.105728125008323</v>
      </c>
      <c r="Z10" s="14">
        <v>5.8941692812971201E-2</v>
      </c>
      <c r="AA10" s="14">
        <v>0.11537990058244101</v>
      </c>
      <c r="AB10" s="14">
        <v>8.8410527038096806E-2</v>
      </c>
      <c r="AC10" s="14">
        <v>4.8643572682784797E-2</v>
      </c>
      <c r="AD10" s="14">
        <v>0.122645734987182</v>
      </c>
      <c r="AE10" s="14"/>
      <c r="AF10" s="14">
        <v>0.112163817541512</v>
      </c>
      <c r="AG10" s="14">
        <v>8.2996710614001698E-2</v>
      </c>
      <c r="AH10" s="14">
        <v>9.0060394806092806E-2</v>
      </c>
      <c r="AI10" s="14"/>
      <c r="AJ10" s="14">
        <v>9.4639414948524195E-2</v>
      </c>
      <c r="AK10" s="14">
        <v>0.112516314810993</v>
      </c>
      <c r="AL10" s="14">
        <v>8.15129292084079E-2</v>
      </c>
      <c r="AM10" s="14">
        <v>6.8984093620791706E-2</v>
      </c>
      <c r="AN10" s="14">
        <v>0.10881146939280199</v>
      </c>
      <c r="AO10" s="14"/>
      <c r="AP10" s="14">
        <v>5.59466929880858E-2</v>
      </c>
      <c r="AQ10" s="14">
        <v>9.7360014944089607E-2</v>
      </c>
      <c r="AR10" s="14">
        <v>9.5743395195258998E-2</v>
      </c>
      <c r="AS10" s="14">
        <v>0.16408806555496799</v>
      </c>
      <c r="AT10" s="14">
        <v>5.0181602011289801E-2</v>
      </c>
      <c r="AU10" s="14"/>
      <c r="AV10" s="14">
        <v>8.7834884691776402E-2</v>
      </c>
      <c r="AW10" s="14">
        <v>9.4995019560141905E-2</v>
      </c>
      <c r="AX10" s="14">
        <v>0.11168903476778</v>
      </c>
      <c r="AY10" s="14">
        <v>7.6319718862226604E-2</v>
      </c>
      <c r="AZ10" s="14">
        <v>0.16278424039928199</v>
      </c>
      <c r="BA10" s="14"/>
      <c r="BB10" s="14">
        <v>0.1097292474466</v>
      </c>
      <c r="BC10" s="14">
        <v>0.163963943054412</v>
      </c>
      <c r="BD10" s="14">
        <v>7.6041350872529695E-2</v>
      </c>
      <c r="BE10" s="14"/>
      <c r="BF10" s="14">
        <v>0.120858379117341</v>
      </c>
    </row>
    <row r="11" spans="2:58" x14ac:dyDescent="0.35">
      <c r="B11" s="15" t="s">
        <v>209</v>
      </c>
      <c r="C11" s="14">
        <v>0.20967109554225499</v>
      </c>
      <c r="D11" s="14">
        <v>0.244770895825071</v>
      </c>
      <c r="E11" s="14">
        <v>0.171025417744849</v>
      </c>
      <c r="F11" s="14"/>
      <c r="G11" s="14">
        <v>0.129029894954895</v>
      </c>
      <c r="H11" s="14">
        <v>0.18810245565844</v>
      </c>
      <c r="I11" s="14">
        <v>0.24742664001165901</v>
      </c>
      <c r="J11" s="14">
        <v>0.26198479683624898</v>
      </c>
      <c r="K11" s="14">
        <v>0.217325961800622</v>
      </c>
      <c r="L11" s="14">
        <v>0.20342836387687199</v>
      </c>
      <c r="M11" s="14"/>
      <c r="N11" s="14">
        <v>0.21165547602937801</v>
      </c>
      <c r="O11" s="14">
        <v>0.198011792094378</v>
      </c>
      <c r="P11" s="14">
        <v>0.25682591532843002</v>
      </c>
      <c r="Q11" s="14">
        <v>0.16796380329072799</v>
      </c>
      <c r="R11" s="14"/>
      <c r="S11" s="14">
        <v>0.23084416531400501</v>
      </c>
      <c r="T11" s="14">
        <v>0.25166125803037498</v>
      </c>
      <c r="U11" s="14">
        <v>0.26887240979284099</v>
      </c>
      <c r="V11" s="14">
        <v>0.197524335694475</v>
      </c>
      <c r="W11" s="14">
        <v>0.26990249560931101</v>
      </c>
      <c r="X11" s="14">
        <v>0.168728931882796</v>
      </c>
      <c r="Y11" s="14">
        <v>0.15709340741104899</v>
      </c>
      <c r="Z11" s="14">
        <v>0.15185656487042701</v>
      </c>
      <c r="AA11" s="14">
        <v>0.19217549699924699</v>
      </c>
      <c r="AB11" s="14">
        <v>0.202484054208459</v>
      </c>
      <c r="AC11" s="14">
        <v>0.17781002461891701</v>
      </c>
      <c r="AD11" s="14">
        <v>0.127562085604532</v>
      </c>
      <c r="AE11" s="14"/>
      <c r="AF11" s="14">
        <v>0.23172264873769599</v>
      </c>
      <c r="AG11" s="14">
        <v>0.21371687708023099</v>
      </c>
      <c r="AH11" s="14">
        <v>0.15160589870324701</v>
      </c>
      <c r="AI11" s="14"/>
      <c r="AJ11" s="14">
        <v>0.23384670428621199</v>
      </c>
      <c r="AK11" s="14">
        <v>0.20351953342109499</v>
      </c>
      <c r="AL11" s="14">
        <v>0.181443557249094</v>
      </c>
      <c r="AM11" s="14">
        <v>0.52597378910435</v>
      </c>
      <c r="AN11" s="14">
        <v>0.18630978082854199</v>
      </c>
      <c r="AO11" s="14"/>
      <c r="AP11" s="14">
        <v>0.15510907400606</v>
      </c>
      <c r="AQ11" s="14">
        <v>0.23692732664764299</v>
      </c>
      <c r="AR11" s="14">
        <v>0.20982787200261799</v>
      </c>
      <c r="AS11" s="14">
        <v>0.32256132802510401</v>
      </c>
      <c r="AT11" s="14">
        <v>0.18940079399489801</v>
      </c>
      <c r="AU11" s="14"/>
      <c r="AV11" s="14">
        <v>0.18636370120744999</v>
      </c>
      <c r="AW11" s="14">
        <v>0.262062316978799</v>
      </c>
      <c r="AX11" s="14">
        <v>0.18874625640661599</v>
      </c>
      <c r="AY11" s="14">
        <v>0.17958456105601101</v>
      </c>
      <c r="AZ11" s="14">
        <v>0.167713947583532</v>
      </c>
      <c r="BA11" s="14"/>
      <c r="BB11" s="14">
        <v>0.23518913628863899</v>
      </c>
      <c r="BC11" s="14">
        <v>0.35849429462765398</v>
      </c>
      <c r="BD11" s="14">
        <v>0.22960106620621001</v>
      </c>
      <c r="BE11" s="14"/>
      <c r="BF11" s="14">
        <v>0.30219257858756898</v>
      </c>
    </row>
    <row r="12" spans="2:58" x14ac:dyDescent="0.35">
      <c r="B12" s="15" t="s">
        <v>122</v>
      </c>
      <c r="C12" s="14">
        <v>0.323645069840856</v>
      </c>
      <c r="D12" s="14">
        <v>0.29955768475859601</v>
      </c>
      <c r="E12" s="14">
        <v>0.35107582327584802</v>
      </c>
      <c r="F12" s="14"/>
      <c r="G12" s="14">
        <v>0.22176189308534999</v>
      </c>
      <c r="H12" s="14">
        <v>0.24285739974276599</v>
      </c>
      <c r="I12" s="14">
        <v>0.32044664239809101</v>
      </c>
      <c r="J12" s="14">
        <v>0.36648211676318998</v>
      </c>
      <c r="K12" s="14">
        <v>0.365154147663871</v>
      </c>
      <c r="L12" s="14">
        <v>0.39248314388330002</v>
      </c>
      <c r="M12" s="14"/>
      <c r="N12" s="14">
        <v>0.305293116266947</v>
      </c>
      <c r="O12" s="14">
        <v>0.332687263421793</v>
      </c>
      <c r="P12" s="14">
        <v>0.28024838270197</v>
      </c>
      <c r="Q12" s="14">
        <v>0.37917500348388</v>
      </c>
      <c r="R12" s="14"/>
      <c r="S12" s="14">
        <v>0.26201263856627399</v>
      </c>
      <c r="T12" s="14">
        <v>0.37083241778535397</v>
      </c>
      <c r="U12" s="14">
        <v>0.31576235070250802</v>
      </c>
      <c r="V12" s="14">
        <v>0.28807192822903299</v>
      </c>
      <c r="W12" s="14">
        <v>0.36667736074406199</v>
      </c>
      <c r="X12" s="14">
        <v>0.31477299484042198</v>
      </c>
      <c r="Y12" s="14">
        <v>0.31417816043765801</v>
      </c>
      <c r="Z12" s="14">
        <v>0.45234176990885799</v>
      </c>
      <c r="AA12" s="14">
        <v>0.27489915528581799</v>
      </c>
      <c r="AB12" s="14">
        <v>0.32155950377387499</v>
      </c>
      <c r="AC12" s="14">
        <v>0.419587053253137</v>
      </c>
      <c r="AD12" s="14">
        <v>0.37266113484856001</v>
      </c>
      <c r="AE12" s="14"/>
      <c r="AF12" s="14">
        <v>0.35799899374719801</v>
      </c>
      <c r="AG12" s="14">
        <v>0.31086750068477398</v>
      </c>
      <c r="AH12" s="14">
        <v>0.31806200187928801</v>
      </c>
      <c r="AI12" s="14"/>
      <c r="AJ12" s="14">
        <v>0.31637833224483197</v>
      </c>
      <c r="AK12" s="14">
        <v>0.32428739309525001</v>
      </c>
      <c r="AL12" s="14">
        <v>0.42962772966445201</v>
      </c>
      <c r="AM12" s="14">
        <v>0.20229721082579</v>
      </c>
      <c r="AN12" s="14">
        <v>0.302321339127477</v>
      </c>
      <c r="AO12" s="14"/>
      <c r="AP12" s="14">
        <v>0.31524155925798503</v>
      </c>
      <c r="AQ12" s="14">
        <v>0.29730595713818703</v>
      </c>
      <c r="AR12" s="14">
        <v>0.37537469305967502</v>
      </c>
      <c r="AS12" s="14">
        <v>0.27036479099759197</v>
      </c>
      <c r="AT12" s="14">
        <v>0.494502176872189</v>
      </c>
      <c r="AU12" s="14"/>
      <c r="AV12" s="14">
        <v>0.39370478442476298</v>
      </c>
      <c r="AW12" s="14">
        <v>0.307879898320224</v>
      </c>
      <c r="AX12" s="14">
        <v>0.30356861588790102</v>
      </c>
      <c r="AY12" s="14">
        <v>0.32361401650065602</v>
      </c>
      <c r="AZ12" s="14">
        <v>0.261658072440487</v>
      </c>
      <c r="BA12" s="14"/>
      <c r="BB12" s="14">
        <v>0.39339092827403099</v>
      </c>
      <c r="BC12" s="14">
        <v>0.26977754330126902</v>
      </c>
      <c r="BD12" s="14">
        <v>0.39202490773272802</v>
      </c>
      <c r="BE12" s="14"/>
      <c r="BF12" s="14">
        <v>0.31938233123587501</v>
      </c>
    </row>
    <row r="13" spans="2:58" x14ac:dyDescent="0.35">
      <c r="B13" s="15" t="s">
        <v>210</v>
      </c>
      <c r="C13" s="14">
        <v>0.214376281405847</v>
      </c>
      <c r="D13" s="14">
        <v>0.188044370848506</v>
      </c>
      <c r="E13" s="14">
        <v>0.24136604105054399</v>
      </c>
      <c r="F13" s="14"/>
      <c r="G13" s="14">
        <v>0.34063781328345799</v>
      </c>
      <c r="H13" s="14">
        <v>0.241567095141004</v>
      </c>
      <c r="I13" s="14">
        <v>0.21056479986625701</v>
      </c>
      <c r="J13" s="14">
        <v>0.18002509429916599</v>
      </c>
      <c r="K13" s="14">
        <v>0.14545976569760299</v>
      </c>
      <c r="L13" s="14">
        <v>0.19012383531655</v>
      </c>
      <c r="M13" s="14"/>
      <c r="N13" s="14">
        <v>0.232883614773779</v>
      </c>
      <c r="O13" s="14">
        <v>0.18683357106693499</v>
      </c>
      <c r="P13" s="14">
        <v>0.203500634409543</v>
      </c>
      <c r="Q13" s="14">
        <v>0.23229704086765199</v>
      </c>
      <c r="R13" s="14"/>
      <c r="S13" s="14">
        <v>0.25811184663116199</v>
      </c>
      <c r="T13" s="14">
        <v>0.126919460869793</v>
      </c>
      <c r="U13" s="14">
        <v>0.14456973439884099</v>
      </c>
      <c r="V13" s="14">
        <v>0.22012938898856399</v>
      </c>
      <c r="W13" s="14">
        <v>0.12650116097247899</v>
      </c>
      <c r="X13" s="14">
        <v>0.30717651352040598</v>
      </c>
      <c r="Y13" s="14">
        <v>0.25481306931897801</v>
      </c>
      <c r="Z13" s="14">
        <v>0.246502884300287</v>
      </c>
      <c r="AA13" s="14">
        <v>0.23179279683356899</v>
      </c>
      <c r="AB13" s="14">
        <v>0.216982155662411</v>
      </c>
      <c r="AC13" s="14">
        <v>0.26903524642623899</v>
      </c>
      <c r="AD13" s="14">
        <v>0.22293391470767601</v>
      </c>
      <c r="AE13" s="14"/>
      <c r="AF13" s="14">
        <v>0.18313594688562199</v>
      </c>
      <c r="AG13" s="14">
        <v>0.229862731243236</v>
      </c>
      <c r="AH13" s="14">
        <v>0.20342797272003099</v>
      </c>
      <c r="AI13" s="14"/>
      <c r="AJ13" s="14">
        <v>0.225259076609574</v>
      </c>
      <c r="AK13" s="14">
        <v>0.18612340728173599</v>
      </c>
      <c r="AL13" s="14">
        <v>0.23274636912464899</v>
      </c>
      <c r="AM13" s="14">
        <v>0.20274490644906801</v>
      </c>
      <c r="AN13" s="14">
        <v>0.26583690031745799</v>
      </c>
      <c r="AO13" s="14"/>
      <c r="AP13" s="14">
        <v>0.32116012316924297</v>
      </c>
      <c r="AQ13" s="14">
        <v>0.19599280207012901</v>
      </c>
      <c r="AR13" s="14">
        <v>0.230613383998931</v>
      </c>
      <c r="AS13" s="14">
        <v>0.117146256886724</v>
      </c>
      <c r="AT13" s="14">
        <v>0.14961127193115101</v>
      </c>
      <c r="AU13" s="14"/>
      <c r="AV13" s="14">
        <v>0.181365891937778</v>
      </c>
      <c r="AW13" s="14">
        <v>0.20804796523670499</v>
      </c>
      <c r="AX13" s="14">
        <v>0.25977901595595199</v>
      </c>
      <c r="AY13" s="14">
        <v>0.20352936919719899</v>
      </c>
      <c r="AZ13" s="14">
        <v>0.24623981723138599</v>
      </c>
      <c r="BA13" s="14"/>
      <c r="BB13" s="14">
        <v>0.16899623616054099</v>
      </c>
      <c r="BC13" s="14">
        <v>8.6109573197332201E-2</v>
      </c>
      <c r="BD13" s="14">
        <v>0.148478776188255</v>
      </c>
      <c r="BE13" s="14"/>
      <c r="BF13" s="14">
        <v>0.13460136519853499</v>
      </c>
    </row>
    <row r="14" spans="2:58" x14ac:dyDescent="0.35">
      <c r="B14" s="15" t="s">
        <v>211</v>
      </c>
      <c r="C14" s="14">
        <v>8.6237562372786195E-2</v>
      </c>
      <c r="D14" s="14">
        <v>7.08608171036582E-2</v>
      </c>
      <c r="E14" s="14">
        <v>0.100801982281691</v>
      </c>
      <c r="F14" s="14"/>
      <c r="G14" s="14">
        <v>0.121904797726355</v>
      </c>
      <c r="H14" s="14">
        <v>0.124022600286646</v>
      </c>
      <c r="I14" s="14">
        <v>8.36977451413774E-2</v>
      </c>
      <c r="J14" s="14">
        <v>6.9211037157740393E-2</v>
      </c>
      <c r="K14" s="14">
        <v>9.2358535654626095E-2</v>
      </c>
      <c r="L14" s="14">
        <v>4.5492757591707601E-2</v>
      </c>
      <c r="M14" s="14"/>
      <c r="N14" s="14">
        <v>0.118643031459801</v>
      </c>
      <c r="O14" s="14">
        <v>7.4812162237544597E-2</v>
      </c>
      <c r="P14" s="14">
        <v>8.0520266264840504E-2</v>
      </c>
      <c r="Q14" s="14">
        <v>7.0190607103955804E-2</v>
      </c>
      <c r="R14" s="14"/>
      <c r="S14" s="14">
        <v>8.3505352724549106E-2</v>
      </c>
      <c r="T14" s="14">
        <v>0.100235464093648</v>
      </c>
      <c r="U14" s="14">
        <v>0.108467272996502</v>
      </c>
      <c r="V14" s="14">
        <v>0.102957386423387</v>
      </c>
      <c r="W14" s="14">
        <v>3.5942648351207099E-2</v>
      </c>
      <c r="X14" s="14">
        <v>8.2307689157554403E-2</v>
      </c>
      <c r="Y14" s="14">
        <v>0.10213546265472601</v>
      </c>
      <c r="Z14" s="14">
        <v>5.8681701108116102E-2</v>
      </c>
      <c r="AA14" s="14">
        <v>9.4092715681795294E-2</v>
      </c>
      <c r="AB14" s="14">
        <v>0.103608528633505</v>
      </c>
      <c r="AC14" s="14">
        <v>0</v>
      </c>
      <c r="AD14" s="14">
        <v>9.1137107752029101E-2</v>
      </c>
      <c r="AE14" s="14"/>
      <c r="AF14" s="14">
        <v>6.0285442131360598E-2</v>
      </c>
      <c r="AG14" s="14">
        <v>9.2860551852109494E-2</v>
      </c>
      <c r="AH14" s="14">
        <v>0.132778628391059</v>
      </c>
      <c r="AI14" s="14"/>
      <c r="AJ14" s="14">
        <v>7.4287278395107098E-2</v>
      </c>
      <c r="AK14" s="14">
        <v>8.9665775495261002E-2</v>
      </c>
      <c r="AL14" s="14">
        <v>2.85510835352672E-2</v>
      </c>
      <c r="AM14" s="14">
        <v>0</v>
      </c>
      <c r="AN14" s="14">
        <v>8.6290460306691394E-2</v>
      </c>
      <c r="AO14" s="14"/>
      <c r="AP14" s="14">
        <v>9.0818849639956095E-2</v>
      </c>
      <c r="AQ14" s="14">
        <v>9.0455536101797407E-2</v>
      </c>
      <c r="AR14" s="14">
        <v>5.01676839518349E-2</v>
      </c>
      <c r="AS14" s="14">
        <v>1.67986565990608E-2</v>
      </c>
      <c r="AT14" s="14">
        <v>0.10463132305496101</v>
      </c>
      <c r="AU14" s="14"/>
      <c r="AV14" s="14">
        <v>6.8388459265995794E-2</v>
      </c>
      <c r="AW14" s="14">
        <v>7.7357479196066295E-2</v>
      </c>
      <c r="AX14" s="14">
        <v>8.9087192061865897E-2</v>
      </c>
      <c r="AY14" s="14">
        <v>0.15339676448468301</v>
      </c>
      <c r="AZ14" s="14">
        <v>0.117389876913105</v>
      </c>
      <c r="BA14" s="14"/>
      <c r="BB14" s="14">
        <v>2.7524758620785999E-2</v>
      </c>
      <c r="BC14" s="14">
        <v>1.52330955003165E-2</v>
      </c>
      <c r="BD14" s="14">
        <v>0.15385389900027699</v>
      </c>
      <c r="BE14" s="14"/>
      <c r="BF14" s="14">
        <v>6.3678656542466794E-2</v>
      </c>
    </row>
    <row r="15" spans="2:58" x14ac:dyDescent="0.35">
      <c r="B15" s="15" t="s">
        <v>212</v>
      </c>
      <c r="C15" s="23">
        <v>1.3229524190583101E-2</v>
      </c>
      <c r="D15" s="23">
        <v>1.05977202827845E-2</v>
      </c>
      <c r="E15" s="23">
        <v>1.6049968743338298E-2</v>
      </c>
      <c r="F15" s="23"/>
      <c r="G15" s="23">
        <v>0</v>
      </c>
      <c r="H15" s="23">
        <v>1.09344798689626E-2</v>
      </c>
      <c r="I15" s="23">
        <v>1.25265916206886E-2</v>
      </c>
      <c r="J15" s="23">
        <v>0</v>
      </c>
      <c r="K15" s="23">
        <v>1.2190015748741701E-2</v>
      </c>
      <c r="L15" s="23">
        <v>3.3987679580577301E-2</v>
      </c>
      <c r="M15" s="23"/>
      <c r="N15" s="23">
        <v>1.08274733478453E-2</v>
      </c>
      <c r="O15" s="23">
        <v>1.1618580309209901E-2</v>
      </c>
      <c r="P15" s="23">
        <v>1.50509718657001E-2</v>
      </c>
      <c r="Q15" s="23">
        <v>1.6177404285835799E-2</v>
      </c>
      <c r="R15" s="23"/>
      <c r="S15" s="23">
        <v>8.3481072260012494E-3</v>
      </c>
      <c r="T15" s="23">
        <v>1.4275659113333001E-2</v>
      </c>
      <c r="U15" s="23">
        <v>1.24513580803237E-2</v>
      </c>
      <c r="V15" s="23">
        <v>0</v>
      </c>
      <c r="W15" s="23">
        <v>1.2082503037616901E-2</v>
      </c>
      <c r="X15" s="23">
        <v>2.0616578794898401E-2</v>
      </c>
      <c r="Y15" s="23">
        <v>3.1586437655963501E-2</v>
      </c>
      <c r="Z15" s="23">
        <v>0</v>
      </c>
      <c r="AA15" s="23">
        <v>7.6788992365384497E-3</v>
      </c>
      <c r="AB15" s="23">
        <v>9.48080021664016E-3</v>
      </c>
      <c r="AC15" s="23">
        <v>4.1895134425067003E-2</v>
      </c>
      <c r="AD15" s="23">
        <v>0</v>
      </c>
      <c r="AE15" s="23"/>
      <c r="AF15" s="23">
        <v>1.46698211221419E-2</v>
      </c>
      <c r="AG15" s="23">
        <v>1.41718562441765E-2</v>
      </c>
      <c r="AH15" s="23">
        <v>1.56249568457279E-2</v>
      </c>
      <c r="AI15" s="23"/>
      <c r="AJ15" s="23">
        <v>2.5273677872730299E-2</v>
      </c>
      <c r="AK15" s="23">
        <v>1.47714613137558E-2</v>
      </c>
      <c r="AL15" s="23">
        <v>0</v>
      </c>
      <c r="AM15" s="23">
        <v>0</v>
      </c>
      <c r="AN15" s="23">
        <v>0</v>
      </c>
      <c r="AO15" s="23"/>
      <c r="AP15" s="23">
        <v>3.7456353027047001E-2</v>
      </c>
      <c r="AQ15" s="23">
        <v>9.7629114904997493E-3</v>
      </c>
      <c r="AR15" s="23">
        <v>1.25617886638245E-2</v>
      </c>
      <c r="AS15" s="23">
        <v>0</v>
      </c>
      <c r="AT15" s="23">
        <v>0</v>
      </c>
      <c r="AU15" s="23"/>
      <c r="AV15" s="23">
        <v>1.83473037116587E-2</v>
      </c>
      <c r="AW15" s="23">
        <v>7.4526133896103703E-3</v>
      </c>
      <c r="AX15" s="23">
        <v>6.8946403978907E-3</v>
      </c>
      <c r="AY15" s="23">
        <v>1.7117105872833702E-2</v>
      </c>
      <c r="AZ15" s="23">
        <v>0</v>
      </c>
      <c r="BA15" s="23"/>
      <c r="BB15" s="23">
        <v>2.01945942951107E-2</v>
      </c>
      <c r="BC15" s="23">
        <v>0</v>
      </c>
      <c r="BD15" s="23">
        <v>0</v>
      </c>
      <c r="BE15" s="23"/>
      <c r="BF15" s="23">
        <v>5.0675004931930497E-3</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285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1012</v>
      </c>
      <c r="D7" s="10">
        <v>506</v>
      </c>
      <c r="E7" s="10">
        <v>502</v>
      </c>
      <c r="F7" s="10"/>
      <c r="G7" s="10">
        <v>139</v>
      </c>
      <c r="H7" s="10">
        <v>186</v>
      </c>
      <c r="I7" s="10">
        <v>143</v>
      </c>
      <c r="J7" s="10">
        <v>155</v>
      </c>
      <c r="K7" s="10">
        <v>153</v>
      </c>
      <c r="L7" s="10">
        <v>236</v>
      </c>
      <c r="M7" s="10"/>
      <c r="N7" s="10">
        <v>274</v>
      </c>
      <c r="O7" s="10">
        <v>247</v>
      </c>
      <c r="P7" s="10">
        <v>247</v>
      </c>
      <c r="Q7" s="10">
        <v>238</v>
      </c>
      <c r="R7" s="10"/>
      <c r="S7" s="10">
        <v>123</v>
      </c>
      <c r="T7" s="10">
        <v>135</v>
      </c>
      <c r="U7" s="10">
        <v>75</v>
      </c>
      <c r="V7" s="10">
        <v>85</v>
      </c>
      <c r="W7" s="10">
        <v>82</v>
      </c>
      <c r="X7" s="10">
        <v>92</v>
      </c>
      <c r="Y7" s="10">
        <v>90</v>
      </c>
      <c r="Z7" s="10">
        <v>32</v>
      </c>
      <c r="AA7" s="10">
        <v>126</v>
      </c>
      <c r="AB7" s="10">
        <v>95</v>
      </c>
      <c r="AC7" s="10">
        <v>45</v>
      </c>
      <c r="AD7" s="10">
        <v>32</v>
      </c>
      <c r="AE7" s="10"/>
      <c r="AF7" s="10">
        <v>386</v>
      </c>
      <c r="AG7" s="10">
        <v>405</v>
      </c>
      <c r="AH7" s="10">
        <v>124</v>
      </c>
      <c r="AI7" s="10"/>
      <c r="AJ7" s="10">
        <v>336</v>
      </c>
      <c r="AK7" s="10">
        <v>329</v>
      </c>
      <c r="AL7" s="10">
        <v>64</v>
      </c>
      <c r="AM7" s="10">
        <v>14</v>
      </c>
      <c r="AN7" s="10">
        <v>101</v>
      </c>
      <c r="AO7" s="10"/>
      <c r="AP7" s="10">
        <v>204</v>
      </c>
      <c r="AQ7" s="10">
        <v>383</v>
      </c>
      <c r="AR7" s="10">
        <v>74</v>
      </c>
      <c r="AS7" s="10">
        <v>118</v>
      </c>
      <c r="AT7" s="10">
        <v>87</v>
      </c>
      <c r="AU7" s="10"/>
      <c r="AV7" s="10">
        <v>211</v>
      </c>
      <c r="AW7" s="10">
        <v>246</v>
      </c>
      <c r="AX7" s="10">
        <v>270</v>
      </c>
      <c r="AY7" s="10">
        <v>123</v>
      </c>
      <c r="AZ7" s="10">
        <v>24</v>
      </c>
      <c r="BA7" s="10"/>
      <c r="BB7" s="10">
        <v>42</v>
      </c>
      <c r="BC7" s="10">
        <v>67</v>
      </c>
      <c r="BD7" s="10">
        <v>32</v>
      </c>
      <c r="BE7" s="10"/>
      <c r="BF7" s="10">
        <v>167</v>
      </c>
    </row>
    <row r="8" spans="2:58" ht="30" customHeight="1" x14ac:dyDescent="0.35">
      <c r="B8" s="11" t="s">
        <v>20</v>
      </c>
      <c r="C8" s="11">
        <v>1012</v>
      </c>
      <c r="D8" s="11">
        <v>512</v>
      </c>
      <c r="E8" s="11">
        <v>496</v>
      </c>
      <c r="F8" s="11"/>
      <c r="G8" s="11">
        <v>134</v>
      </c>
      <c r="H8" s="11">
        <v>179</v>
      </c>
      <c r="I8" s="11">
        <v>164</v>
      </c>
      <c r="J8" s="11">
        <v>167</v>
      </c>
      <c r="K8" s="11">
        <v>144</v>
      </c>
      <c r="L8" s="11">
        <v>224</v>
      </c>
      <c r="M8" s="11"/>
      <c r="N8" s="11">
        <v>267</v>
      </c>
      <c r="O8" s="11">
        <v>259</v>
      </c>
      <c r="P8" s="11">
        <v>245</v>
      </c>
      <c r="Q8" s="11">
        <v>235</v>
      </c>
      <c r="R8" s="11"/>
      <c r="S8" s="11">
        <v>131</v>
      </c>
      <c r="T8" s="11">
        <v>142</v>
      </c>
      <c r="U8" s="11">
        <v>74</v>
      </c>
      <c r="V8" s="11">
        <v>86</v>
      </c>
      <c r="W8" s="11">
        <v>79</v>
      </c>
      <c r="X8" s="11">
        <v>94</v>
      </c>
      <c r="Y8" s="11">
        <v>89</v>
      </c>
      <c r="Z8" s="11">
        <v>30</v>
      </c>
      <c r="AA8" s="11">
        <v>121</v>
      </c>
      <c r="AB8" s="11">
        <v>95</v>
      </c>
      <c r="AC8" s="11">
        <v>43</v>
      </c>
      <c r="AD8" s="11">
        <v>29</v>
      </c>
      <c r="AE8" s="11"/>
      <c r="AF8" s="11">
        <v>386</v>
      </c>
      <c r="AG8" s="11">
        <v>408</v>
      </c>
      <c r="AH8" s="11">
        <v>125</v>
      </c>
      <c r="AI8" s="11"/>
      <c r="AJ8" s="11">
        <v>335</v>
      </c>
      <c r="AK8" s="11">
        <v>334</v>
      </c>
      <c r="AL8" s="11">
        <v>64</v>
      </c>
      <c r="AM8" s="11">
        <v>14</v>
      </c>
      <c r="AN8" s="11">
        <v>102</v>
      </c>
      <c r="AO8" s="11"/>
      <c r="AP8" s="11">
        <v>203</v>
      </c>
      <c r="AQ8" s="11">
        <v>386</v>
      </c>
      <c r="AR8" s="11">
        <v>73</v>
      </c>
      <c r="AS8" s="11">
        <v>120</v>
      </c>
      <c r="AT8" s="11">
        <v>87</v>
      </c>
      <c r="AU8" s="11"/>
      <c r="AV8" s="11">
        <v>209</v>
      </c>
      <c r="AW8" s="11">
        <v>249</v>
      </c>
      <c r="AX8" s="11">
        <v>272</v>
      </c>
      <c r="AY8" s="11">
        <v>123</v>
      </c>
      <c r="AZ8" s="11">
        <v>23</v>
      </c>
      <c r="BA8" s="11"/>
      <c r="BB8" s="11">
        <v>42</v>
      </c>
      <c r="BC8" s="11">
        <v>68</v>
      </c>
      <c r="BD8" s="11">
        <v>32</v>
      </c>
      <c r="BE8" s="11"/>
      <c r="BF8" s="11">
        <v>168</v>
      </c>
    </row>
    <row r="9" spans="2:58" x14ac:dyDescent="0.35">
      <c r="B9" s="15" t="s">
        <v>207</v>
      </c>
      <c r="C9" s="14">
        <v>0.11453081515840501</v>
      </c>
      <c r="D9" s="14">
        <v>0.120662435091861</v>
      </c>
      <c r="E9" s="14">
        <v>0.105076378634092</v>
      </c>
      <c r="F9" s="14"/>
      <c r="G9" s="14">
        <v>0.17213931036869701</v>
      </c>
      <c r="H9" s="14">
        <v>0.19399543678803399</v>
      </c>
      <c r="I9" s="14">
        <v>0.108746201270112</v>
      </c>
      <c r="J9" s="14">
        <v>8.0480885120232104E-2</v>
      </c>
      <c r="K9" s="14">
        <v>9.5367966352896197E-2</v>
      </c>
      <c r="L9" s="14">
        <v>5.8771651933332801E-2</v>
      </c>
      <c r="M9" s="14"/>
      <c r="N9" s="14">
        <v>8.1133817621150794E-2</v>
      </c>
      <c r="O9" s="14">
        <v>0.111139960118224</v>
      </c>
      <c r="P9" s="14">
        <v>0.122296832819569</v>
      </c>
      <c r="Q9" s="14">
        <v>0.151098916609929</v>
      </c>
      <c r="R9" s="14"/>
      <c r="S9" s="14">
        <v>0.113188305935757</v>
      </c>
      <c r="T9" s="14">
        <v>0.108757494152523</v>
      </c>
      <c r="U9" s="14">
        <v>8.2600126377868094E-2</v>
      </c>
      <c r="V9" s="14">
        <v>0.113586615669302</v>
      </c>
      <c r="W9" s="14">
        <v>0.11279022458495</v>
      </c>
      <c r="X9" s="14">
        <v>0.101255834769437</v>
      </c>
      <c r="Y9" s="14">
        <v>0.107145172264225</v>
      </c>
      <c r="Z9" s="14">
        <v>0.14915870473551601</v>
      </c>
      <c r="AA9" s="14">
        <v>0.147515236496262</v>
      </c>
      <c r="AB9" s="14">
        <v>0.109517933555189</v>
      </c>
      <c r="AC9" s="14">
        <v>0.19153986949117499</v>
      </c>
      <c r="AD9" s="14">
        <v>3.1430984964806799E-2</v>
      </c>
      <c r="AE9" s="14"/>
      <c r="AF9" s="14">
        <v>8.1811304743312704E-2</v>
      </c>
      <c r="AG9" s="14">
        <v>0.11224412484242401</v>
      </c>
      <c r="AH9" s="14">
        <v>0.16378559731780501</v>
      </c>
      <c r="AI9" s="14"/>
      <c r="AJ9" s="14">
        <v>3.0534261972192601E-2</v>
      </c>
      <c r="AK9" s="14">
        <v>0.18311761205757801</v>
      </c>
      <c r="AL9" s="14">
        <v>0.15243847055330301</v>
      </c>
      <c r="AM9" s="14">
        <v>0</v>
      </c>
      <c r="AN9" s="14">
        <v>0.11194896559523899</v>
      </c>
      <c r="AO9" s="14"/>
      <c r="AP9" s="14">
        <v>1.95234653789754E-2</v>
      </c>
      <c r="AQ9" s="14">
        <v>0.162954939913354</v>
      </c>
      <c r="AR9" s="14">
        <v>9.2216785135558504E-2</v>
      </c>
      <c r="AS9" s="14">
        <v>9.4809195946487193E-2</v>
      </c>
      <c r="AT9" s="14">
        <v>5.9951121706127299E-2</v>
      </c>
      <c r="AU9" s="14"/>
      <c r="AV9" s="14">
        <v>0.12266302608890201</v>
      </c>
      <c r="AW9" s="14">
        <v>0.125108387621788</v>
      </c>
      <c r="AX9" s="14">
        <v>8.8525818292730901E-2</v>
      </c>
      <c r="AY9" s="14">
        <v>0.118829845490667</v>
      </c>
      <c r="AZ9" s="14">
        <v>0.11884069370714199</v>
      </c>
      <c r="BA9" s="14"/>
      <c r="BB9" s="14">
        <v>2.01945942951107E-2</v>
      </c>
      <c r="BC9" s="14">
        <v>8.9896993697108699E-2</v>
      </c>
      <c r="BD9" s="14">
        <v>3.08288701361931E-2</v>
      </c>
      <c r="BE9" s="14"/>
      <c r="BF9" s="14">
        <v>5.4413046546371101E-2</v>
      </c>
    </row>
    <row r="10" spans="2:58" x14ac:dyDescent="0.35">
      <c r="B10" s="15" t="s">
        <v>208</v>
      </c>
      <c r="C10" s="14">
        <v>8.9901733398459596E-2</v>
      </c>
      <c r="D10" s="14">
        <v>9.9465311467035994E-2</v>
      </c>
      <c r="E10" s="14">
        <v>8.0753981636105601E-2</v>
      </c>
      <c r="F10" s="14"/>
      <c r="G10" s="14">
        <v>0.137907556884209</v>
      </c>
      <c r="H10" s="14">
        <v>0.131069058010751</v>
      </c>
      <c r="I10" s="14">
        <v>9.92933026569634E-2</v>
      </c>
      <c r="J10" s="14">
        <v>0.11445987546733701</v>
      </c>
      <c r="K10" s="14">
        <v>5.6380127644839198E-2</v>
      </c>
      <c r="L10" s="14">
        <v>2.4823901307135101E-2</v>
      </c>
      <c r="M10" s="14"/>
      <c r="N10" s="14">
        <v>8.7928274908524895E-2</v>
      </c>
      <c r="O10" s="14">
        <v>0.138517961016354</v>
      </c>
      <c r="P10" s="14">
        <v>6.0151770511799901E-2</v>
      </c>
      <c r="Q10" s="14">
        <v>6.7496208787318407E-2</v>
      </c>
      <c r="R10" s="14"/>
      <c r="S10" s="14">
        <v>7.7994164725936496E-2</v>
      </c>
      <c r="T10" s="14">
        <v>7.0306976199510901E-2</v>
      </c>
      <c r="U10" s="14">
        <v>7.7693546197689797E-2</v>
      </c>
      <c r="V10" s="14">
        <v>8.3638052125879894E-2</v>
      </c>
      <c r="W10" s="14">
        <v>8.5123016145511807E-2</v>
      </c>
      <c r="X10" s="14">
        <v>0.13235196539022101</v>
      </c>
      <c r="Y10" s="14">
        <v>8.7755395923070897E-2</v>
      </c>
      <c r="Z10" s="14">
        <v>0.15114895330314601</v>
      </c>
      <c r="AA10" s="14">
        <v>8.7208482701571194E-2</v>
      </c>
      <c r="AB10" s="14">
        <v>6.6169353184869106E-2</v>
      </c>
      <c r="AC10" s="14">
        <v>0.117899561976555</v>
      </c>
      <c r="AD10" s="14">
        <v>0.155898745411608</v>
      </c>
      <c r="AE10" s="14"/>
      <c r="AF10" s="14">
        <v>4.5491881558848798E-2</v>
      </c>
      <c r="AG10" s="14">
        <v>0.113203335419387</v>
      </c>
      <c r="AH10" s="14">
        <v>0.11762459012441601</v>
      </c>
      <c r="AI10" s="14"/>
      <c r="AJ10" s="14">
        <v>2.52112402668766E-2</v>
      </c>
      <c r="AK10" s="14">
        <v>0.14051399232419101</v>
      </c>
      <c r="AL10" s="14">
        <v>6.5322025506057896E-2</v>
      </c>
      <c r="AM10" s="14">
        <v>6.18933801506584E-2</v>
      </c>
      <c r="AN10" s="14">
        <v>8.1891542831867406E-2</v>
      </c>
      <c r="AO10" s="14"/>
      <c r="AP10" s="14">
        <v>4.5466013380060103E-3</v>
      </c>
      <c r="AQ10" s="14">
        <v>0.117110782355971</v>
      </c>
      <c r="AR10" s="14">
        <v>0.11399316760051099</v>
      </c>
      <c r="AS10" s="14">
        <v>8.1707529815451305E-2</v>
      </c>
      <c r="AT10" s="14">
        <v>5.8448154475231398E-2</v>
      </c>
      <c r="AU10" s="14"/>
      <c r="AV10" s="14">
        <v>4.0058536988470402E-2</v>
      </c>
      <c r="AW10" s="14">
        <v>0.12637257615254499</v>
      </c>
      <c r="AX10" s="14">
        <v>0.102274685745115</v>
      </c>
      <c r="AY10" s="14">
        <v>7.5624369900848504E-2</v>
      </c>
      <c r="AZ10" s="14">
        <v>0.12083635149699699</v>
      </c>
      <c r="BA10" s="14"/>
      <c r="BB10" s="14">
        <v>8.8030580212035706E-2</v>
      </c>
      <c r="BC10" s="14">
        <v>4.1089151680855203E-2</v>
      </c>
      <c r="BD10" s="14">
        <v>3.2010612373648703E-2</v>
      </c>
      <c r="BE10" s="14"/>
      <c r="BF10" s="14">
        <v>4.4711442249758801E-2</v>
      </c>
    </row>
    <row r="11" spans="2:58" x14ac:dyDescent="0.35">
      <c r="B11" s="15" t="s">
        <v>209</v>
      </c>
      <c r="C11" s="14">
        <v>0.17712431599783901</v>
      </c>
      <c r="D11" s="14">
        <v>0.17237119046989399</v>
      </c>
      <c r="E11" s="14">
        <v>0.18138694197378</v>
      </c>
      <c r="F11" s="14"/>
      <c r="G11" s="14">
        <v>0.27966305025194299</v>
      </c>
      <c r="H11" s="14">
        <v>0.245090549343249</v>
      </c>
      <c r="I11" s="14">
        <v>0.19347723960729499</v>
      </c>
      <c r="J11" s="14">
        <v>0.16588607313259701</v>
      </c>
      <c r="K11" s="14">
        <v>0.109868119931309</v>
      </c>
      <c r="L11" s="14">
        <v>0.10147458814937101</v>
      </c>
      <c r="M11" s="14"/>
      <c r="N11" s="14">
        <v>0.15609950831832001</v>
      </c>
      <c r="O11" s="14">
        <v>0.19836285907946599</v>
      </c>
      <c r="P11" s="14">
        <v>0.179453636724906</v>
      </c>
      <c r="Q11" s="14">
        <v>0.17975448784936901</v>
      </c>
      <c r="R11" s="14"/>
      <c r="S11" s="14">
        <v>0.209058909475694</v>
      </c>
      <c r="T11" s="14">
        <v>0.12546542349091699</v>
      </c>
      <c r="U11" s="14">
        <v>0.17426862780364699</v>
      </c>
      <c r="V11" s="14">
        <v>0.23267759890612599</v>
      </c>
      <c r="W11" s="14">
        <v>0.18121538187833</v>
      </c>
      <c r="X11" s="14">
        <v>0.17293787460617599</v>
      </c>
      <c r="Y11" s="14">
        <v>0.18620132233443201</v>
      </c>
      <c r="Z11" s="14">
        <v>3.2755929427599598E-2</v>
      </c>
      <c r="AA11" s="14">
        <v>0.18948467762243101</v>
      </c>
      <c r="AB11" s="14">
        <v>0.168097560327194</v>
      </c>
      <c r="AC11" s="14">
        <v>0.27008727407942001</v>
      </c>
      <c r="AD11" s="14">
        <v>9.1311135918608094E-2</v>
      </c>
      <c r="AE11" s="14"/>
      <c r="AF11" s="14">
        <v>0.11781339600983499</v>
      </c>
      <c r="AG11" s="14">
        <v>0.207816662775206</v>
      </c>
      <c r="AH11" s="14">
        <v>0.16608933298196901</v>
      </c>
      <c r="AI11" s="14"/>
      <c r="AJ11" s="14">
        <v>0.10510975420317201</v>
      </c>
      <c r="AK11" s="14">
        <v>0.25665758674308697</v>
      </c>
      <c r="AL11" s="14">
        <v>0.15594336011659499</v>
      </c>
      <c r="AM11" s="14">
        <v>6.9543852646881094E-2</v>
      </c>
      <c r="AN11" s="14">
        <v>0.16637045193955899</v>
      </c>
      <c r="AO11" s="14"/>
      <c r="AP11" s="14">
        <v>6.3558995528070997E-2</v>
      </c>
      <c r="AQ11" s="14">
        <v>0.25430821996909497</v>
      </c>
      <c r="AR11" s="14">
        <v>0.19271084908428199</v>
      </c>
      <c r="AS11" s="14">
        <v>0.154193279900945</v>
      </c>
      <c r="AT11" s="14">
        <v>0.113887313933956</v>
      </c>
      <c r="AU11" s="14"/>
      <c r="AV11" s="14">
        <v>0.15339408238277899</v>
      </c>
      <c r="AW11" s="14">
        <v>0.19956260612746801</v>
      </c>
      <c r="AX11" s="14">
        <v>0.158337500314329</v>
      </c>
      <c r="AY11" s="14">
        <v>0.207750250796713</v>
      </c>
      <c r="AZ11" s="14">
        <v>0.262459136149506</v>
      </c>
      <c r="BA11" s="14"/>
      <c r="BB11" s="14">
        <v>4.72070632850893E-2</v>
      </c>
      <c r="BC11" s="14">
        <v>0.20384722986533299</v>
      </c>
      <c r="BD11" s="14">
        <v>0.12348231173764</v>
      </c>
      <c r="BE11" s="14"/>
      <c r="BF11" s="14">
        <v>0.15678032542686099</v>
      </c>
    </row>
    <row r="12" spans="2:58" x14ac:dyDescent="0.35">
      <c r="B12" s="15" t="s">
        <v>122</v>
      </c>
      <c r="C12" s="14">
        <v>0.295715876647903</v>
      </c>
      <c r="D12" s="14">
        <v>0.26211795751028899</v>
      </c>
      <c r="E12" s="14">
        <v>0.33273432661456698</v>
      </c>
      <c r="F12" s="14"/>
      <c r="G12" s="14">
        <v>0.194049880048837</v>
      </c>
      <c r="H12" s="14">
        <v>0.18902886111063399</v>
      </c>
      <c r="I12" s="14">
        <v>0.28947500504686802</v>
      </c>
      <c r="J12" s="14">
        <v>0.331851153723701</v>
      </c>
      <c r="K12" s="14">
        <v>0.36926356335199201</v>
      </c>
      <c r="L12" s="14">
        <v>0.37173860107057499</v>
      </c>
      <c r="M12" s="14"/>
      <c r="N12" s="14">
        <v>0.28351515350677398</v>
      </c>
      <c r="O12" s="14">
        <v>0.27102708640265</v>
      </c>
      <c r="P12" s="14">
        <v>0.31228645153395201</v>
      </c>
      <c r="Q12" s="14">
        <v>0.31485160577619697</v>
      </c>
      <c r="R12" s="14"/>
      <c r="S12" s="14">
        <v>0.21784390660192901</v>
      </c>
      <c r="T12" s="14">
        <v>0.35843956657668002</v>
      </c>
      <c r="U12" s="14">
        <v>0.38222127726561</v>
      </c>
      <c r="V12" s="14">
        <v>0.26219646931156698</v>
      </c>
      <c r="W12" s="14">
        <v>0.374398034000269</v>
      </c>
      <c r="X12" s="14">
        <v>0.25417969470871299</v>
      </c>
      <c r="Y12" s="14">
        <v>0.27307644311670598</v>
      </c>
      <c r="Z12" s="14">
        <v>0.35050084246448698</v>
      </c>
      <c r="AA12" s="14">
        <v>0.25730993508192501</v>
      </c>
      <c r="AB12" s="14">
        <v>0.33576593005324301</v>
      </c>
      <c r="AC12" s="14">
        <v>0.26501404753026597</v>
      </c>
      <c r="AD12" s="14">
        <v>0.22749825896974099</v>
      </c>
      <c r="AE12" s="14"/>
      <c r="AF12" s="14">
        <v>0.35943480843426401</v>
      </c>
      <c r="AG12" s="14">
        <v>0.26478508345093998</v>
      </c>
      <c r="AH12" s="14">
        <v>0.24492466667409399</v>
      </c>
      <c r="AI12" s="14"/>
      <c r="AJ12" s="14">
        <v>0.32186564002836598</v>
      </c>
      <c r="AK12" s="14">
        <v>0.24792321774592399</v>
      </c>
      <c r="AL12" s="14">
        <v>0.35886738183870198</v>
      </c>
      <c r="AM12" s="14">
        <v>0.30938942619146398</v>
      </c>
      <c r="AN12" s="14">
        <v>0.32731441197222999</v>
      </c>
      <c r="AO12" s="14"/>
      <c r="AP12" s="14">
        <v>0.18236029315713201</v>
      </c>
      <c r="AQ12" s="14">
        <v>0.27979970494924999</v>
      </c>
      <c r="AR12" s="14">
        <v>0.380077744797576</v>
      </c>
      <c r="AS12" s="14">
        <v>0.35724648300887801</v>
      </c>
      <c r="AT12" s="14">
        <v>0.51325735822865104</v>
      </c>
      <c r="AU12" s="14"/>
      <c r="AV12" s="14">
        <v>0.349402221995122</v>
      </c>
      <c r="AW12" s="14">
        <v>0.30418333353295202</v>
      </c>
      <c r="AX12" s="14">
        <v>0.30020952710109</v>
      </c>
      <c r="AY12" s="14">
        <v>0.22101450253604499</v>
      </c>
      <c r="AZ12" s="14">
        <v>0.17146242784485999</v>
      </c>
      <c r="BA12" s="14"/>
      <c r="BB12" s="14">
        <v>0.59578205407972595</v>
      </c>
      <c r="BC12" s="14">
        <v>0.41288683047147101</v>
      </c>
      <c r="BD12" s="14">
        <v>0.46731262291839598</v>
      </c>
      <c r="BE12" s="14"/>
      <c r="BF12" s="14">
        <v>0.45783570357479098</v>
      </c>
    </row>
    <row r="13" spans="2:58" x14ac:dyDescent="0.35">
      <c r="B13" s="15" t="s">
        <v>210</v>
      </c>
      <c r="C13" s="14">
        <v>0.205415501232632</v>
      </c>
      <c r="D13" s="14">
        <v>0.218212808906115</v>
      </c>
      <c r="E13" s="14">
        <v>0.19385401043393299</v>
      </c>
      <c r="F13" s="14"/>
      <c r="G13" s="14">
        <v>0.15770917584445099</v>
      </c>
      <c r="H13" s="14">
        <v>0.17684145908305199</v>
      </c>
      <c r="I13" s="14">
        <v>0.21277693074257001</v>
      </c>
      <c r="J13" s="14">
        <v>0.17954470331583999</v>
      </c>
      <c r="K13" s="14">
        <v>0.24004907279232501</v>
      </c>
      <c r="L13" s="14">
        <v>0.24832409241213399</v>
      </c>
      <c r="M13" s="14"/>
      <c r="N13" s="14">
        <v>0.23324240403957899</v>
      </c>
      <c r="O13" s="14">
        <v>0.19298031755186301</v>
      </c>
      <c r="P13" s="14">
        <v>0.19864373432808</v>
      </c>
      <c r="Q13" s="14">
        <v>0.195506994467291</v>
      </c>
      <c r="R13" s="14"/>
      <c r="S13" s="14">
        <v>0.206806445844847</v>
      </c>
      <c r="T13" s="14">
        <v>0.18463719712642099</v>
      </c>
      <c r="U13" s="14">
        <v>0.201617548418218</v>
      </c>
      <c r="V13" s="14">
        <v>0.23366085615919199</v>
      </c>
      <c r="W13" s="14">
        <v>0.153046137951554</v>
      </c>
      <c r="X13" s="14">
        <v>0.26374022650420298</v>
      </c>
      <c r="Y13" s="14">
        <v>0.185716319238595</v>
      </c>
      <c r="Z13" s="14">
        <v>0.21936063244825599</v>
      </c>
      <c r="AA13" s="14">
        <v>0.22236561780379299</v>
      </c>
      <c r="AB13" s="14">
        <v>0.210714294696281</v>
      </c>
      <c r="AC13" s="14">
        <v>0.12921666753557401</v>
      </c>
      <c r="AD13" s="14">
        <v>0.25187219799921901</v>
      </c>
      <c r="AE13" s="14"/>
      <c r="AF13" s="14">
        <v>0.24112176923637399</v>
      </c>
      <c r="AG13" s="14">
        <v>0.205473688056584</v>
      </c>
      <c r="AH13" s="14">
        <v>0.16360991480407799</v>
      </c>
      <c r="AI13" s="14"/>
      <c r="AJ13" s="14">
        <v>0.28768652459676602</v>
      </c>
      <c r="AK13" s="14">
        <v>0.12625776202665101</v>
      </c>
      <c r="AL13" s="14">
        <v>0.15772162002413601</v>
      </c>
      <c r="AM13" s="14">
        <v>0.49197397253854502</v>
      </c>
      <c r="AN13" s="14">
        <v>0.236715571559903</v>
      </c>
      <c r="AO13" s="14"/>
      <c r="AP13" s="14">
        <v>0.399475299676466</v>
      </c>
      <c r="AQ13" s="14">
        <v>0.116797257365991</v>
      </c>
      <c r="AR13" s="14">
        <v>0.15861434821651599</v>
      </c>
      <c r="AS13" s="14">
        <v>0.229460691804873</v>
      </c>
      <c r="AT13" s="14">
        <v>0.21807307655904801</v>
      </c>
      <c r="AU13" s="14"/>
      <c r="AV13" s="14">
        <v>0.205489514432105</v>
      </c>
      <c r="AW13" s="14">
        <v>0.167394880333573</v>
      </c>
      <c r="AX13" s="14">
        <v>0.25977896306197301</v>
      </c>
      <c r="AY13" s="14">
        <v>0.166075832227598</v>
      </c>
      <c r="AZ13" s="14">
        <v>0.19955025452837999</v>
      </c>
      <c r="BA13" s="14"/>
      <c r="BB13" s="14">
        <v>9.9319593696043706E-2</v>
      </c>
      <c r="BC13" s="14">
        <v>0.16107213425213401</v>
      </c>
      <c r="BD13" s="14">
        <v>0.28097803793039899</v>
      </c>
      <c r="BE13" s="14"/>
      <c r="BF13" s="14">
        <v>0.18352695664546401</v>
      </c>
    </row>
    <row r="14" spans="2:58" x14ac:dyDescent="0.35">
      <c r="B14" s="15" t="s">
        <v>211</v>
      </c>
      <c r="C14" s="14">
        <v>0.100509556427737</v>
      </c>
      <c r="D14" s="14">
        <v>0.107691253165953</v>
      </c>
      <c r="E14" s="14">
        <v>9.2019351475395195E-2</v>
      </c>
      <c r="F14" s="14"/>
      <c r="G14" s="14">
        <v>5.8531026601862497E-2</v>
      </c>
      <c r="H14" s="14">
        <v>5.2716851192444701E-2</v>
      </c>
      <c r="I14" s="14">
        <v>8.8884762163340902E-2</v>
      </c>
      <c r="J14" s="14">
        <v>0.113552812828409</v>
      </c>
      <c r="K14" s="14">
        <v>0.12907114992663901</v>
      </c>
      <c r="L14" s="14">
        <v>0.14403947336692599</v>
      </c>
      <c r="M14" s="14"/>
      <c r="N14" s="14">
        <v>0.13444654169207401</v>
      </c>
      <c r="O14" s="14">
        <v>7.9915726679559498E-2</v>
      </c>
      <c r="P14" s="14">
        <v>0.112455640390067</v>
      </c>
      <c r="Q14" s="14">
        <v>6.9994168047273403E-2</v>
      </c>
      <c r="R14" s="14"/>
      <c r="S14" s="14">
        <v>0.14250781735196499</v>
      </c>
      <c r="T14" s="14">
        <v>0.144831183725906</v>
      </c>
      <c r="U14" s="14">
        <v>6.9147515856643305E-2</v>
      </c>
      <c r="V14" s="14">
        <v>6.0659947808446898E-2</v>
      </c>
      <c r="W14" s="14">
        <v>6.9854550075279701E-2</v>
      </c>
      <c r="X14" s="14">
        <v>6.4938969985560993E-2</v>
      </c>
      <c r="Y14" s="14">
        <v>0.128506874626412</v>
      </c>
      <c r="Z14" s="14">
        <v>9.70749376209947E-2</v>
      </c>
      <c r="AA14" s="14">
        <v>7.1234560639091504E-2</v>
      </c>
      <c r="AB14" s="14">
        <v>0.10025412796658301</v>
      </c>
      <c r="AC14" s="14">
        <v>2.6242579387009999E-2</v>
      </c>
      <c r="AD14" s="14">
        <v>0.24198867673601701</v>
      </c>
      <c r="AE14" s="14"/>
      <c r="AF14" s="14">
        <v>0.131286458854115</v>
      </c>
      <c r="AG14" s="14">
        <v>7.9097158614728005E-2</v>
      </c>
      <c r="AH14" s="14">
        <v>0.135676227614976</v>
      </c>
      <c r="AI14" s="14"/>
      <c r="AJ14" s="14">
        <v>0.18752052932827501</v>
      </c>
      <c r="AK14" s="14">
        <v>4.2603575855924197E-2</v>
      </c>
      <c r="AL14" s="14">
        <v>9.5520343136926394E-2</v>
      </c>
      <c r="AM14" s="14">
        <v>6.7199368472450893E-2</v>
      </c>
      <c r="AN14" s="14">
        <v>6.5603213652121503E-2</v>
      </c>
      <c r="AO14" s="14"/>
      <c r="AP14" s="14">
        <v>0.24683489196005801</v>
      </c>
      <c r="AQ14" s="14">
        <v>6.90290954463392E-2</v>
      </c>
      <c r="AR14" s="14">
        <v>6.2387105165557302E-2</v>
      </c>
      <c r="AS14" s="14">
        <v>8.2582819523365505E-2</v>
      </c>
      <c r="AT14" s="14">
        <v>3.6382975096986299E-2</v>
      </c>
      <c r="AU14" s="14"/>
      <c r="AV14" s="14">
        <v>0.100155642634652</v>
      </c>
      <c r="AW14" s="14">
        <v>7.3763641090858895E-2</v>
      </c>
      <c r="AX14" s="14">
        <v>7.23867089804556E-2</v>
      </c>
      <c r="AY14" s="14">
        <v>0.200937396675056</v>
      </c>
      <c r="AZ14" s="14">
        <v>8.4274415934613295E-2</v>
      </c>
      <c r="BA14" s="14"/>
      <c r="BB14" s="14">
        <v>0.14946611443199501</v>
      </c>
      <c r="BC14" s="14">
        <v>9.1207660033098506E-2</v>
      </c>
      <c r="BD14" s="14">
        <v>6.5387544903722006E-2</v>
      </c>
      <c r="BE14" s="14"/>
      <c r="BF14" s="14">
        <v>0.102732525556754</v>
      </c>
    </row>
    <row r="15" spans="2:58" x14ac:dyDescent="0.35">
      <c r="B15" s="15" t="s">
        <v>212</v>
      </c>
      <c r="C15" s="23">
        <v>1.6802201137023999E-2</v>
      </c>
      <c r="D15" s="23">
        <v>1.9479043388852899E-2</v>
      </c>
      <c r="E15" s="23">
        <v>1.4175009232127301E-2</v>
      </c>
      <c r="F15" s="23"/>
      <c r="G15" s="23">
        <v>0</v>
      </c>
      <c r="H15" s="23">
        <v>1.1257784471835799E-2</v>
      </c>
      <c r="I15" s="23">
        <v>7.3465585128517103E-3</v>
      </c>
      <c r="J15" s="23">
        <v>1.42244964118839E-2</v>
      </c>
      <c r="K15" s="23">
        <v>0</v>
      </c>
      <c r="L15" s="23">
        <v>5.0827691760526199E-2</v>
      </c>
      <c r="M15" s="23"/>
      <c r="N15" s="23">
        <v>2.3634299913575799E-2</v>
      </c>
      <c r="O15" s="23">
        <v>8.0560891518836296E-3</v>
      </c>
      <c r="P15" s="23">
        <v>1.47119336916258E-2</v>
      </c>
      <c r="Q15" s="23">
        <v>2.1297618462621799E-2</v>
      </c>
      <c r="R15" s="23"/>
      <c r="S15" s="23">
        <v>3.2600450063872403E-2</v>
      </c>
      <c r="T15" s="23">
        <v>7.5621587280430098E-3</v>
      </c>
      <c r="U15" s="23">
        <v>1.24513580803237E-2</v>
      </c>
      <c r="V15" s="23">
        <v>1.3580460019486399E-2</v>
      </c>
      <c r="W15" s="23">
        <v>2.3572655364105501E-2</v>
      </c>
      <c r="X15" s="23">
        <v>1.05954340356893E-2</v>
      </c>
      <c r="Y15" s="23">
        <v>3.1598472496558998E-2</v>
      </c>
      <c r="Z15" s="23">
        <v>0</v>
      </c>
      <c r="AA15" s="23">
        <v>2.4881489654925999E-2</v>
      </c>
      <c r="AB15" s="23">
        <v>9.48080021664016E-3</v>
      </c>
      <c r="AC15" s="23">
        <v>0</v>
      </c>
      <c r="AD15" s="23">
        <v>0</v>
      </c>
      <c r="AE15" s="23"/>
      <c r="AF15" s="23">
        <v>2.3040381163250499E-2</v>
      </c>
      <c r="AG15" s="23">
        <v>1.7379946840730801E-2</v>
      </c>
      <c r="AH15" s="23">
        <v>8.2896704826616093E-3</v>
      </c>
      <c r="AI15" s="23"/>
      <c r="AJ15" s="23">
        <v>4.2072049604352298E-2</v>
      </c>
      <c r="AK15" s="23">
        <v>2.92625324664557E-3</v>
      </c>
      <c r="AL15" s="23">
        <v>1.4186798824279799E-2</v>
      </c>
      <c r="AM15" s="23">
        <v>0</v>
      </c>
      <c r="AN15" s="23">
        <v>1.0155842449080301E-2</v>
      </c>
      <c r="AO15" s="23"/>
      <c r="AP15" s="23">
        <v>8.3700452961291694E-2</v>
      </c>
      <c r="AQ15" s="23">
        <v>0</v>
      </c>
      <c r="AR15" s="23">
        <v>0</v>
      </c>
      <c r="AS15" s="23">
        <v>0</v>
      </c>
      <c r="AT15" s="23">
        <v>0</v>
      </c>
      <c r="AU15" s="23"/>
      <c r="AV15" s="23">
        <v>2.8836975477968801E-2</v>
      </c>
      <c r="AW15" s="23">
        <v>3.6145751408148902E-3</v>
      </c>
      <c r="AX15" s="23">
        <v>1.8486796504306399E-2</v>
      </c>
      <c r="AY15" s="23">
        <v>9.7678023730722197E-3</v>
      </c>
      <c r="AZ15" s="23">
        <v>4.2576720338501003E-2</v>
      </c>
      <c r="BA15" s="23"/>
      <c r="BB15" s="23">
        <v>0</v>
      </c>
      <c r="BC15" s="23">
        <v>0</v>
      </c>
      <c r="BD15" s="23">
        <v>0</v>
      </c>
      <c r="BE15" s="23"/>
      <c r="BF15" s="23">
        <v>0</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286</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1012</v>
      </c>
      <c r="D7" s="10">
        <v>506</v>
      </c>
      <c r="E7" s="10">
        <v>502</v>
      </c>
      <c r="F7" s="10"/>
      <c r="G7" s="10">
        <v>139</v>
      </c>
      <c r="H7" s="10">
        <v>186</v>
      </c>
      <c r="I7" s="10">
        <v>143</v>
      </c>
      <c r="J7" s="10">
        <v>155</v>
      </c>
      <c r="K7" s="10">
        <v>153</v>
      </c>
      <c r="L7" s="10">
        <v>236</v>
      </c>
      <c r="M7" s="10"/>
      <c r="N7" s="10">
        <v>274</v>
      </c>
      <c r="O7" s="10">
        <v>247</v>
      </c>
      <c r="P7" s="10">
        <v>247</v>
      </c>
      <c r="Q7" s="10">
        <v>238</v>
      </c>
      <c r="R7" s="10"/>
      <c r="S7" s="10">
        <v>123</v>
      </c>
      <c r="T7" s="10">
        <v>135</v>
      </c>
      <c r="U7" s="10">
        <v>75</v>
      </c>
      <c r="V7" s="10">
        <v>85</v>
      </c>
      <c r="W7" s="10">
        <v>82</v>
      </c>
      <c r="X7" s="10">
        <v>92</v>
      </c>
      <c r="Y7" s="10">
        <v>90</v>
      </c>
      <c r="Z7" s="10">
        <v>32</v>
      </c>
      <c r="AA7" s="10">
        <v>126</v>
      </c>
      <c r="AB7" s="10">
        <v>95</v>
      </c>
      <c r="AC7" s="10">
        <v>45</v>
      </c>
      <c r="AD7" s="10">
        <v>32</v>
      </c>
      <c r="AE7" s="10"/>
      <c r="AF7" s="10">
        <v>386</v>
      </c>
      <c r="AG7" s="10">
        <v>405</v>
      </c>
      <c r="AH7" s="10">
        <v>124</v>
      </c>
      <c r="AI7" s="10"/>
      <c r="AJ7" s="10">
        <v>336</v>
      </c>
      <c r="AK7" s="10">
        <v>329</v>
      </c>
      <c r="AL7" s="10">
        <v>64</v>
      </c>
      <c r="AM7" s="10">
        <v>14</v>
      </c>
      <c r="AN7" s="10">
        <v>101</v>
      </c>
      <c r="AO7" s="10"/>
      <c r="AP7" s="10">
        <v>204</v>
      </c>
      <c r="AQ7" s="10">
        <v>383</v>
      </c>
      <c r="AR7" s="10">
        <v>74</v>
      </c>
      <c r="AS7" s="10">
        <v>118</v>
      </c>
      <c r="AT7" s="10">
        <v>87</v>
      </c>
      <c r="AU7" s="10"/>
      <c r="AV7" s="10">
        <v>211</v>
      </c>
      <c r="AW7" s="10">
        <v>246</v>
      </c>
      <c r="AX7" s="10">
        <v>270</v>
      </c>
      <c r="AY7" s="10">
        <v>123</v>
      </c>
      <c r="AZ7" s="10">
        <v>24</v>
      </c>
      <c r="BA7" s="10"/>
      <c r="BB7" s="10">
        <v>42</v>
      </c>
      <c r="BC7" s="10">
        <v>67</v>
      </c>
      <c r="BD7" s="10">
        <v>32</v>
      </c>
      <c r="BE7" s="10"/>
      <c r="BF7" s="10">
        <v>167</v>
      </c>
    </row>
    <row r="8" spans="2:58" ht="30" customHeight="1" x14ac:dyDescent="0.35">
      <c r="B8" s="11" t="s">
        <v>20</v>
      </c>
      <c r="C8" s="11">
        <v>1012</v>
      </c>
      <c r="D8" s="11">
        <v>512</v>
      </c>
      <c r="E8" s="11">
        <v>496</v>
      </c>
      <c r="F8" s="11"/>
      <c r="G8" s="11">
        <v>134</v>
      </c>
      <c r="H8" s="11">
        <v>179</v>
      </c>
      <c r="I8" s="11">
        <v>164</v>
      </c>
      <c r="J8" s="11">
        <v>167</v>
      </c>
      <c r="K8" s="11">
        <v>144</v>
      </c>
      <c r="L8" s="11">
        <v>224</v>
      </c>
      <c r="M8" s="11"/>
      <c r="N8" s="11">
        <v>267</v>
      </c>
      <c r="O8" s="11">
        <v>259</v>
      </c>
      <c r="P8" s="11">
        <v>245</v>
      </c>
      <c r="Q8" s="11">
        <v>235</v>
      </c>
      <c r="R8" s="11"/>
      <c r="S8" s="11">
        <v>131</v>
      </c>
      <c r="T8" s="11">
        <v>142</v>
      </c>
      <c r="U8" s="11">
        <v>74</v>
      </c>
      <c r="V8" s="11">
        <v>86</v>
      </c>
      <c r="W8" s="11">
        <v>79</v>
      </c>
      <c r="X8" s="11">
        <v>94</v>
      </c>
      <c r="Y8" s="11">
        <v>89</v>
      </c>
      <c r="Z8" s="11">
        <v>30</v>
      </c>
      <c r="AA8" s="11">
        <v>121</v>
      </c>
      <c r="AB8" s="11">
        <v>95</v>
      </c>
      <c r="AC8" s="11">
        <v>43</v>
      </c>
      <c r="AD8" s="11">
        <v>29</v>
      </c>
      <c r="AE8" s="11"/>
      <c r="AF8" s="11">
        <v>386</v>
      </c>
      <c r="AG8" s="11">
        <v>408</v>
      </c>
      <c r="AH8" s="11">
        <v>125</v>
      </c>
      <c r="AI8" s="11"/>
      <c r="AJ8" s="11">
        <v>335</v>
      </c>
      <c r="AK8" s="11">
        <v>334</v>
      </c>
      <c r="AL8" s="11">
        <v>64</v>
      </c>
      <c r="AM8" s="11">
        <v>14</v>
      </c>
      <c r="AN8" s="11">
        <v>102</v>
      </c>
      <c r="AO8" s="11"/>
      <c r="AP8" s="11">
        <v>203</v>
      </c>
      <c r="AQ8" s="11">
        <v>386</v>
      </c>
      <c r="AR8" s="11">
        <v>73</v>
      </c>
      <c r="AS8" s="11">
        <v>120</v>
      </c>
      <c r="AT8" s="11">
        <v>87</v>
      </c>
      <c r="AU8" s="11"/>
      <c r="AV8" s="11">
        <v>209</v>
      </c>
      <c r="AW8" s="11">
        <v>249</v>
      </c>
      <c r="AX8" s="11">
        <v>272</v>
      </c>
      <c r="AY8" s="11">
        <v>123</v>
      </c>
      <c r="AZ8" s="11">
        <v>23</v>
      </c>
      <c r="BA8" s="11"/>
      <c r="BB8" s="11">
        <v>42</v>
      </c>
      <c r="BC8" s="11">
        <v>68</v>
      </c>
      <c r="BD8" s="11">
        <v>32</v>
      </c>
      <c r="BE8" s="11"/>
      <c r="BF8" s="11">
        <v>168</v>
      </c>
    </row>
    <row r="9" spans="2:58" x14ac:dyDescent="0.35">
      <c r="B9" s="15" t="s">
        <v>207</v>
      </c>
      <c r="C9" s="14">
        <v>0.13815918104668001</v>
      </c>
      <c r="D9" s="14">
        <v>0.14316677455768101</v>
      </c>
      <c r="E9" s="14">
        <v>0.12799856101776799</v>
      </c>
      <c r="F9" s="14"/>
      <c r="G9" s="14">
        <v>0.187292607624017</v>
      </c>
      <c r="H9" s="14">
        <v>0.18701775527671799</v>
      </c>
      <c r="I9" s="14">
        <v>0.14526987555579601</v>
      </c>
      <c r="J9" s="14">
        <v>0.144759972399712</v>
      </c>
      <c r="K9" s="14">
        <v>0.114458832472546</v>
      </c>
      <c r="L9" s="14">
        <v>7.5035147995131807E-2</v>
      </c>
      <c r="M9" s="14"/>
      <c r="N9" s="14">
        <v>0.121652903631515</v>
      </c>
      <c r="O9" s="14">
        <v>0.13501044654115399</v>
      </c>
      <c r="P9" s="14">
        <v>0.149116410086541</v>
      </c>
      <c r="Q9" s="14">
        <v>0.148102326700876</v>
      </c>
      <c r="R9" s="14"/>
      <c r="S9" s="14">
        <v>9.7150075827960494E-2</v>
      </c>
      <c r="T9" s="14">
        <v>0.11416786905418801</v>
      </c>
      <c r="U9" s="14">
        <v>0.109452461212122</v>
      </c>
      <c r="V9" s="14">
        <v>0.14989015945899101</v>
      </c>
      <c r="W9" s="14">
        <v>0.20035058851965001</v>
      </c>
      <c r="X9" s="14">
        <v>9.2466860047978702E-2</v>
      </c>
      <c r="Y9" s="14">
        <v>0.14823961099706201</v>
      </c>
      <c r="Z9" s="14">
        <v>0.14923641919158701</v>
      </c>
      <c r="AA9" s="14">
        <v>0.19664965296766099</v>
      </c>
      <c r="AB9" s="14">
        <v>0.15687693284642401</v>
      </c>
      <c r="AC9" s="14">
        <v>0.212293006881319</v>
      </c>
      <c r="AD9" s="14">
        <v>0</v>
      </c>
      <c r="AE9" s="14"/>
      <c r="AF9" s="14">
        <v>9.5773731627562503E-2</v>
      </c>
      <c r="AG9" s="14">
        <v>0.14539863921069399</v>
      </c>
      <c r="AH9" s="14">
        <v>0.20362794669048201</v>
      </c>
      <c r="AI9" s="14"/>
      <c r="AJ9" s="14">
        <v>4.3477403401792201E-2</v>
      </c>
      <c r="AK9" s="14">
        <v>0.20953913545442701</v>
      </c>
      <c r="AL9" s="14">
        <v>0.123384664673843</v>
      </c>
      <c r="AM9" s="14">
        <v>0</v>
      </c>
      <c r="AN9" s="14">
        <v>0.15016871025435199</v>
      </c>
      <c r="AO9" s="14"/>
      <c r="AP9" s="14">
        <v>1.49044304668665E-2</v>
      </c>
      <c r="AQ9" s="14">
        <v>0.20218862012754599</v>
      </c>
      <c r="AR9" s="14">
        <v>9.6571439430517395E-2</v>
      </c>
      <c r="AS9" s="14">
        <v>0.13190173218487</v>
      </c>
      <c r="AT9" s="14">
        <v>0.103210373142087</v>
      </c>
      <c r="AU9" s="14"/>
      <c r="AV9" s="14">
        <v>0.14708595912953301</v>
      </c>
      <c r="AW9" s="14">
        <v>0.14029081279508901</v>
      </c>
      <c r="AX9" s="14">
        <v>0.12598880528385301</v>
      </c>
      <c r="AY9" s="14">
        <v>0.118149957824288</v>
      </c>
      <c r="AZ9" s="14">
        <v>0.154527066712284</v>
      </c>
      <c r="BA9" s="14"/>
      <c r="BB9" s="14">
        <v>4.3902173024071199E-2</v>
      </c>
      <c r="BC9" s="14">
        <v>0.13904058697771701</v>
      </c>
      <c r="BD9" s="14">
        <v>3.08288701361931E-2</v>
      </c>
      <c r="BE9" s="14"/>
      <c r="BF9" s="14">
        <v>8.0187972290206799E-2</v>
      </c>
    </row>
    <row r="10" spans="2:58" x14ac:dyDescent="0.35">
      <c r="B10" s="15" t="s">
        <v>208</v>
      </c>
      <c r="C10" s="14">
        <v>0.10406884848860801</v>
      </c>
      <c r="D10" s="14">
        <v>0.10665066171627299</v>
      </c>
      <c r="E10" s="14">
        <v>0.10223624326275101</v>
      </c>
      <c r="F10" s="14"/>
      <c r="G10" s="14">
        <v>0.15591519950885099</v>
      </c>
      <c r="H10" s="14">
        <v>0.107068589765925</v>
      </c>
      <c r="I10" s="14">
        <v>0.134072918760303</v>
      </c>
      <c r="J10" s="14">
        <v>9.8085362215980201E-2</v>
      </c>
      <c r="K10" s="14">
        <v>8.2631870869428706E-2</v>
      </c>
      <c r="L10" s="14">
        <v>6.7142118022027603E-2</v>
      </c>
      <c r="M10" s="14"/>
      <c r="N10" s="14">
        <v>9.3993638009230704E-2</v>
      </c>
      <c r="O10" s="14">
        <v>0.115898453287539</v>
      </c>
      <c r="P10" s="14">
        <v>0.105461603308988</v>
      </c>
      <c r="Q10" s="14">
        <v>0.103714481934689</v>
      </c>
      <c r="R10" s="14"/>
      <c r="S10" s="14">
        <v>8.0002779255335901E-2</v>
      </c>
      <c r="T10" s="14">
        <v>8.80637597984439E-2</v>
      </c>
      <c r="U10" s="14">
        <v>8.9112858649272694E-2</v>
      </c>
      <c r="V10" s="14">
        <v>9.1170964923722606E-2</v>
      </c>
      <c r="W10" s="14">
        <v>8.9887119384388606E-2</v>
      </c>
      <c r="X10" s="14">
        <v>0.17280108076269701</v>
      </c>
      <c r="Y10" s="14">
        <v>5.3577882377407703E-2</v>
      </c>
      <c r="Z10" s="14">
        <v>0.18881073610969401</v>
      </c>
      <c r="AA10" s="14">
        <v>0.101674870925551</v>
      </c>
      <c r="AB10" s="14">
        <v>0.121533197685913</v>
      </c>
      <c r="AC10" s="14">
        <v>0.13739132632364701</v>
      </c>
      <c r="AD10" s="14">
        <v>0.154460767445838</v>
      </c>
      <c r="AE10" s="14"/>
      <c r="AF10" s="14">
        <v>7.4015393872907301E-2</v>
      </c>
      <c r="AG10" s="14">
        <v>0.121681368018188</v>
      </c>
      <c r="AH10" s="14">
        <v>0.100556407779227</v>
      </c>
      <c r="AI10" s="14"/>
      <c r="AJ10" s="14">
        <v>5.5580848230728098E-2</v>
      </c>
      <c r="AK10" s="14">
        <v>0.14993392585998799</v>
      </c>
      <c r="AL10" s="14">
        <v>0.13867499532354499</v>
      </c>
      <c r="AM10" s="14">
        <v>6.18933801506584E-2</v>
      </c>
      <c r="AN10" s="14">
        <v>8.9525219766326602E-2</v>
      </c>
      <c r="AO10" s="14"/>
      <c r="AP10" s="14">
        <v>4.1710578144933903E-2</v>
      </c>
      <c r="AQ10" s="14">
        <v>0.12612096419706101</v>
      </c>
      <c r="AR10" s="14">
        <v>0.14876692491785201</v>
      </c>
      <c r="AS10" s="14">
        <v>9.1852445889464299E-2</v>
      </c>
      <c r="AT10" s="14">
        <v>1.08501391978523E-2</v>
      </c>
      <c r="AU10" s="14"/>
      <c r="AV10" s="14">
        <v>5.7930563987776199E-2</v>
      </c>
      <c r="AW10" s="14">
        <v>0.145398122787468</v>
      </c>
      <c r="AX10" s="14">
        <v>0.12383879757725701</v>
      </c>
      <c r="AY10" s="14">
        <v>8.3289278136153999E-2</v>
      </c>
      <c r="AZ10" s="14">
        <v>4.1658264752398401E-2</v>
      </c>
      <c r="BA10" s="14"/>
      <c r="BB10" s="14">
        <v>0.122457252020139</v>
      </c>
      <c r="BC10" s="14">
        <v>7.5274353714439302E-2</v>
      </c>
      <c r="BD10" s="14">
        <v>0</v>
      </c>
      <c r="BE10" s="14"/>
      <c r="BF10" s="14">
        <v>7.1832225188692297E-2</v>
      </c>
    </row>
    <row r="11" spans="2:58" x14ac:dyDescent="0.35">
      <c r="B11" s="15" t="s">
        <v>209</v>
      </c>
      <c r="C11" s="14">
        <v>0.16401286726834799</v>
      </c>
      <c r="D11" s="14">
        <v>0.165694988995856</v>
      </c>
      <c r="E11" s="14">
        <v>0.16358681304511399</v>
      </c>
      <c r="F11" s="14"/>
      <c r="G11" s="14">
        <v>0.19572009526008399</v>
      </c>
      <c r="H11" s="14">
        <v>0.23571778966010201</v>
      </c>
      <c r="I11" s="14">
        <v>0.148188160188577</v>
      </c>
      <c r="J11" s="14">
        <v>0.17731438638918501</v>
      </c>
      <c r="K11" s="14">
        <v>0.116605375198518</v>
      </c>
      <c r="L11" s="14">
        <v>0.119983149074189</v>
      </c>
      <c r="M11" s="14"/>
      <c r="N11" s="14">
        <v>0.15344842896993599</v>
      </c>
      <c r="O11" s="14">
        <v>0.19072882138841399</v>
      </c>
      <c r="P11" s="14">
        <v>0.141756235613238</v>
      </c>
      <c r="Q11" s="14">
        <v>0.17404911245188201</v>
      </c>
      <c r="R11" s="14"/>
      <c r="S11" s="14">
        <v>0.14043905084358499</v>
      </c>
      <c r="T11" s="14">
        <v>0.16100360006558301</v>
      </c>
      <c r="U11" s="14">
        <v>0.213046833802225</v>
      </c>
      <c r="V11" s="14">
        <v>0.11689187594013099</v>
      </c>
      <c r="W11" s="14">
        <v>0.14378626560534299</v>
      </c>
      <c r="X11" s="14">
        <v>0.20181540229271799</v>
      </c>
      <c r="Y11" s="14">
        <v>0.20397424602303599</v>
      </c>
      <c r="Z11" s="14">
        <v>0.12607296281873301</v>
      </c>
      <c r="AA11" s="14">
        <v>0.15781577676321901</v>
      </c>
      <c r="AB11" s="14">
        <v>0.148800053056446</v>
      </c>
      <c r="AC11" s="14">
        <v>0.18427761736989401</v>
      </c>
      <c r="AD11" s="14">
        <v>0.19294422287316701</v>
      </c>
      <c r="AE11" s="14"/>
      <c r="AF11" s="14">
        <v>0.12632072441511799</v>
      </c>
      <c r="AG11" s="14">
        <v>0.183795552821365</v>
      </c>
      <c r="AH11" s="14">
        <v>0.19902100054522001</v>
      </c>
      <c r="AI11" s="14"/>
      <c r="AJ11" s="14">
        <v>9.0250641360769504E-2</v>
      </c>
      <c r="AK11" s="14">
        <v>0.23355771901951899</v>
      </c>
      <c r="AL11" s="14">
        <v>0.21111211866093499</v>
      </c>
      <c r="AM11" s="14">
        <v>7.9878036905480898E-2</v>
      </c>
      <c r="AN11" s="14">
        <v>0.15304656656218801</v>
      </c>
      <c r="AO11" s="14"/>
      <c r="AP11" s="14">
        <v>2.94011267042435E-2</v>
      </c>
      <c r="AQ11" s="14">
        <v>0.23959861233403701</v>
      </c>
      <c r="AR11" s="14">
        <v>0.14889070619512901</v>
      </c>
      <c r="AS11" s="14">
        <v>0.16504847211051199</v>
      </c>
      <c r="AT11" s="14">
        <v>0.15386153987616</v>
      </c>
      <c r="AU11" s="14"/>
      <c r="AV11" s="14">
        <v>0.14462743020205701</v>
      </c>
      <c r="AW11" s="14">
        <v>0.20230155056558699</v>
      </c>
      <c r="AX11" s="14">
        <v>0.147036643635854</v>
      </c>
      <c r="AY11" s="14">
        <v>0.18427966324831099</v>
      </c>
      <c r="AZ11" s="14">
        <v>0.29287153845429997</v>
      </c>
      <c r="BA11" s="14"/>
      <c r="BB11" s="14">
        <v>0.150086406928159</v>
      </c>
      <c r="BC11" s="14">
        <v>0.15942471959673399</v>
      </c>
      <c r="BD11" s="14">
        <v>0.13010028964248799</v>
      </c>
      <c r="BE11" s="14"/>
      <c r="BF11" s="14">
        <v>0.15552210657861801</v>
      </c>
    </row>
    <row r="12" spans="2:58" x14ac:dyDescent="0.35">
      <c r="B12" s="15" t="s">
        <v>122</v>
      </c>
      <c r="C12" s="14">
        <v>0.24014205893417401</v>
      </c>
      <c r="D12" s="14">
        <v>0.23396735835607599</v>
      </c>
      <c r="E12" s="14">
        <v>0.24842839898278299</v>
      </c>
      <c r="F12" s="14"/>
      <c r="G12" s="14">
        <v>0.245432918377886</v>
      </c>
      <c r="H12" s="14">
        <v>0.182619843915757</v>
      </c>
      <c r="I12" s="14">
        <v>0.25824001401566998</v>
      </c>
      <c r="J12" s="14">
        <v>0.28512266091178401</v>
      </c>
      <c r="K12" s="14">
        <v>0.241481931856939</v>
      </c>
      <c r="L12" s="14">
        <v>0.235247673598389</v>
      </c>
      <c r="M12" s="14"/>
      <c r="N12" s="14">
        <v>0.22180444490534601</v>
      </c>
      <c r="O12" s="14">
        <v>0.242317677763073</v>
      </c>
      <c r="P12" s="14">
        <v>0.240268441030179</v>
      </c>
      <c r="Q12" s="14">
        <v>0.252365697462829</v>
      </c>
      <c r="R12" s="14"/>
      <c r="S12" s="14">
        <v>0.22915623439827501</v>
      </c>
      <c r="T12" s="14">
        <v>0.29919499156581703</v>
      </c>
      <c r="U12" s="14">
        <v>0.25385906590976598</v>
      </c>
      <c r="V12" s="14">
        <v>0.270987054212459</v>
      </c>
      <c r="W12" s="14">
        <v>0.19058656052159201</v>
      </c>
      <c r="X12" s="14">
        <v>0.27152219011112499</v>
      </c>
      <c r="Y12" s="14">
        <v>0.27833263912592199</v>
      </c>
      <c r="Z12" s="14">
        <v>0.129722759686765</v>
      </c>
      <c r="AA12" s="14">
        <v>0.19502139582950101</v>
      </c>
      <c r="AB12" s="14">
        <v>0.237620054886439</v>
      </c>
      <c r="AC12" s="14">
        <v>0.200891253075763</v>
      </c>
      <c r="AD12" s="14">
        <v>0.15705669155508201</v>
      </c>
      <c r="AE12" s="14"/>
      <c r="AF12" s="14">
        <v>0.26421348777428499</v>
      </c>
      <c r="AG12" s="14">
        <v>0.22880844217384599</v>
      </c>
      <c r="AH12" s="14">
        <v>0.174017465670289</v>
      </c>
      <c r="AI12" s="14"/>
      <c r="AJ12" s="14">
        <v>0.20837785786704599</v>
      </c>
      <c r="AK12" s="14">
        <v>0.24262811682483401</v>
      </c>
      <c r="AL12" s="14">
        <v>0.24770109358185</v>
      </c>
      <c r="AM12" s="14">
        <v>0.31237380617974098</v>
      </c>
      <c r="AN12" s="14">
        <v>0.268422987889816</v>
      </c>
      <c r="AO12" s="14"/>
      <c r="AP12" s="14">
        <v>0.14743542096821999</v>
      </c>
      <c r="AQ12" s="14">
        <v>0.24294500259775401</v>
      </c>
      <c r="AR12" s="14">
        <v>0.37059917728888397</v>
      </c>
      <c r="AS12" s="14">
        <v>0.260084807268675</v>
      </c>
      <c r="AT12" s="14">
        <v>0.35660695810131399</v>
      </c>
      <c r="AU12" s="14"/>
      <c r="AV12" s="14">
        <v>0.25911002585745901</v>
      </c>
      <c r="AW12" s="14">
        <v>0.23081304906828201</v>
      </c>
      <c r="AX12" s="14">
        <v>0.262430205576622</v>
      </c>
      <c r="AY12" s="14">
        <v>0.20456213357295</v>
      </c>
      <c r="AZ12" s="14">
        <v>9.70699706923107E-2</v>
      </c>
      <c r="BA12" s="14"/>
      <c r="BB12" s="14">
        <v>0.335627060476614</v>
      </c>
      <c r="BC12" s="14">
        <v>0.21838514385681099</v>
      </c>
      <c r="BD12" s="14">
        <v>0.28163752399060199</v>
      </c>
      <c r="BE12" s="14"/>
      <c r="BF12" s="14">
        <v>0.27808973677239701</v>
      </c>
    </row>
    <row r="13" spans="2:58" x14ac:dyDescent="0.35">
      <c r="B13" s="15" t="s">
        <v>210</v>
      </c>
      <c r="C13" s="14">
        <v>0.21999155137072199</v>
      </c>
      <c r="D13" s="14">
        <v>0.21960681970804299</v>
      </c>
      <c r="E13" s="14">
        <v>0.222144387127854</v>
      </c>
      <c r="F13" s="14"/>
      <c r="G13" s="14">
        <v>0.13433044210252601</v>
      </c>
      <c r="H13" s="14">
        <v>0.18921104263045899</v>
      </c>
      <c r="I13" s="14">
        <v>0.20350676637421999</v>
      </c>
      <c r="J13" s="14">
        <v>0.20115243734847901</v>
      </c>
      <c r="K13" s="14">
        <v>0.30560741533151597</v>
      </c>
      <c r="L13" s="14">
        <v>0.26669271780215298</v>
      </c>
      <c r="M13" s="14"/>
      <c r="N13" s="14">
        <v>0.26425529304942502</v>
      </c>
      <c r="O13" s="14">
        <v>0.19052817499699901</v>
      </c>
      <c r="P13" s="14">
        <v>0.222239077349425</v>
      </c>
      <c r="Q13" s="14">
        <v>0.19637100468058599</v>
      </c>
      <c r="R13" s="14"/>
      <c r="S13" s="14">
        <v>0.28701761321653702</v>
      </c>
      <c r="T13" s="14">
        <v>0.21021632493310599</v>
      </c>
      <c r="U13" s="14">
        <v>0.23903349325887299</v>
      </c>
      <c r="V13" s="14">
        <v>0.233582238813131</v>
      </c>
      <c r="W13" s="14">
        <v>0.227618066817801</v>
      </c>
      <c r="X13" s="14">
        <v>0.156392345270122</v>
      </c>
      <c r="Y13" s="14">
        <v>0.13485171258122799</v>
      </c>
      <c r="Z13" s="14">
        <v>0.28261816111905902</v>
      </c>
      <c r="AA13" s="14">
        <v>0.22693254103992899</v>
      </c>
      <c r="AB13" s="14">
        <v>0.236268690211896</v>
      </c>
      <c r="AC13" s="14">
        <v>0.151624573268238</v>
      </c>
      <c r="AD13" s="14">
        <v>0.28011564476439998</v>
      </c>
      <c r="AE13" s="14"/>
      <c r="AF13" s="14">
        <v>0.27655932975647202</v>
      </c>
      <c r="AG13" s="14">
        <v>0.19315595959877499</v>
      </c>
      <c r="AH13" s="14">
        <v>0.198230029935824</v>
      </c>
      <c r="AI13" s="14"/>
      <c r="AJ13" s="14">
        <v>0.35621106774545702</v>
      </c>
      <c r="AK13" s="14">
        <v>0.114070245488606</v>
      </c>
      <c r="AL13" s="14">
        <v>0.17628868817915599</v>
      </c>
      <c r="AM13" s="14">
        <v>0.40967131467087697</v>
      </c>
      <c r="AN13" s="14">
        <v>0.21406498645448099</v>
      </c>
      <c r="AO13" s="14"/>
      <c r="AP13" s="14">
        <v>0.39102116478953602</v>
      </c>
      <c r="AQ13" s="14">
        <v>0.12850062274538901</v>
      </c>
      <c r="AR13" s="14">
        <v>0.17250591128908099</v>
      </c>
      <c r="AS13" s="14">
        <v>0.26834906783371998</v>
      </c>
      <c r="AT13" s="14">
        <v>0.28803274738201201</v>
      </c>
      <c r="AU13" s="14"/>
      <c r="AV13" s="14">
        <v>0.24119204036503999</v>
      </c>
      <c r="AW13" s="14">
        <v>0.17721338719247301</v>
      </c>
      <c r="AX13" s="14">
        <v>0.23217894959977001</v>
      </c>
      <c r="AY13" s="14">
        <v>0.25100974247878399</v>
      </c>
      <c r="AZ13" s="14">
        <v>0.162731203713119</v>
      </c>
      <c r="BA13" s="14"/>
      <c r="BB13" s="14">
        <v>0.254511714713203</v>
      </c>
      <c r="BC13" s="14">
        <v>0.333709223882099</v>
      </c>
      <c r="BD13" s="14">
        <v>0.41997777204796199</v>
      </c>
      <c r="BE13" s="14"/>
      <c r="BF13" s="14">
        <v>0.31884416238610602</v>
      </c>
    </row>
    <row r="14" spans="2:58" x14ac:dyDescent="0.35">
      <c r="B14" s="15" t="s">
        <v>211</v>
      </c>
      <c r="C14" s="14">
        <v>0.105221795977034</v>
      </c>
      <c r="D14" s="14">
        <v>0.102009160112838</v>
      </c>
      <c r="E14" s="14">
        <v>0.107491515896439</v>
      </c>
      <c r="F14" s="14"/>
      <c r="G14" s="14">
        <v>7.3697155890102103E-2</v>
      </c>
      <c r="H14" s="14">
        <v>8.7107194279203104E-2</v>
      </c>
      <c r="I14" s="14">
        <v>9.7102743408169406E-2</v>
      </c>
      <c r="J14" s="14">
        <v>6.67635524312849E-2</v>
      </c>
      <c r="K14" s="14">
        <v>0.113512259116453</v>
      </c>
      <c r="L14" s="14">
        <v>0.167732794924008</v>
      </c>
      <c r="M14" s="14"/>
      <c r="N14" s="14">
        <v>0.119265345557016</v>
      </c>
      <c r="O14" s="14">
        <v>0.10579929014916099</v>
      </c>
      <c r="P14" s="14">
        <v>0.10937075719447401</v>
      </c>
      <c r="Q14" s="14">
        <v>8.7001514173489003E-2</v>
      </c>
      <c r="R14" s="14"/>
      <c r="S14" s="14">
        <v>0.13502419628673101</v>
      </c>
      <c r="T14" s="14">
        <v>0.100257476561606</v>
      </c>
      <c r="U14" s="14">
        <v>8.3043929087418103E-2</v>
      </c>
      <c r="V14" s="14">
        <v>0.11038922981984101</v>
      </c>
      <c r="W14" s="14">
        <v>0.11937756608460701</v>
      </c>
      <c r="X14" s="14">
        <v>8.3601172136641103E-2</v>
      </c>
      <c r="Y14" s="14">
        <v>0.12737564410531299</v>
      </c>
      <c r="Z14" s="14">
        <v>0.123538961074161</v>
      </c>
      <c r="AA14" s="14">
        <v>0.10696337975681</v>
      </c>
      <c r="AB14" s="14">
        <v>4.9498802352786198E-2</v>
      </c>
      <c r="AC14" s="14">
        <v>6.6281173905091695E-2</v>
      </c>
      <c r="AD14" s="14">
        <v>0.215422673361513</v>
      </c>
      <c r="AE14" s="14"/>
      <c r="AF14" s="14">
        <v>0.113595924790797</v>
      </c>
      <c r="AG14" s="14">
        <v>0.108517861526596</v>
      </c>
      <c r="AH14" s="14">
        <v>0.11625747889629701</v>
      </c>
      <c r="AI14" s="14"/>
      <c r="AJ14" s="14">
        <v>0.18759804708946901</v>
      </c>
      <c r="AK14" s="14">
        <v>4.73446041059793E-2</v>
      </c>
      <c r="AL14" s="14">
        <v>8.8651640756391301E-2</v>
      </c>
      <c r="AM14" s="14">
        <v>6.8984093620791706E-2</v>
      </c>
      <c r="AN14" s="14">
        <v>0.105767779190029</v>
      </c>
      <c r="AO14" s="14"/>
      <c r="AP14" s="14">
        <v>0.27488604340690298</v>
      </c>
      <c r="AQ14" s="14">
        <v>5.8008388595123403E-2</v>
      </c>
      <c r="AR14" s="14">
        <v>6.2665840878536702E-2</v>
      </c>
      <c r="AS14" s="14">
        <v>4.0375378380706602E-2</v>
      </c>
      <c r="AT14" s="14">
        <v>7.2741587873422595E-2</v>
      </c>
      <c r="AU14" s="14"/>
      <c r="AV14" s="14">
        <v>8.8191955235680602E-2</v>
      </c>
      <c r="AW14" s="14">
        <v>8.4261714343876498E-2</v>
      </c>
      <c r="AX14" s="14">
        <v>8.9619868898522206E-2</v>
      </c>
      <c r="AY14" s="14">
        <v>0.151009579487239</v>
      </c>
      <c r="AZ14" s="14">
        <v>0.20856523533708701</v>
      </c>
      <c r="BA14" s="14"/>
      <c r="BB14" s="14">
        <v>9.3415392837814096E-2</v>
      </c>
      <c r="BC14" s="14">
        <v>5.71368090718525E-2</v>
      </c>
      <c r="BD14" s="14">
        <v>0.13745554418275399</v>
      </c>
      <c r="BE14" s="14"/>
      <c r="BF14" s="14">
        <v>8.3272313406620002E-2</v>
      </c>
    </row>
    <row r="15" spans="2:58" x14ac:dyDescent="0.35">
      <c r="B15" s="15" t="s">
        <v>212</v>
      </c>
      <c r="C15" s="23">
        <v>2.84036969144341E-2</v>
      </c>
      <c r="D15" s="23">
        <v>2.8904236553234201E-2</v>
      </c>
      <c r="E15" s="23">
        <v>2.81140806672904E-2</v>
      </c>
      <c r="F15" s="23"/>
      <c r="G15" s="23">
        <v>7.6115812365333199E-3</v>
      </c>
      <c r="H15" s="23">
        <v>1.1257784471835799E-2</v>
      </c>
      <c r="I15" s="23">
        <v>1.3619521697265101E-2</v>
      </c>
      <c r="J15" s="23">
        <v>2.6801628303575499E-2</v>
      </c>
      <c r="K15" s="23">
        <v>2.57023151546007E-2</v>
      </c>
      <c r="L15" s="23">
        <v>6.8166398584101506E-2</v>
      </c>
      <c r="M15" s="23"/>
      <c r="N15" s="23">
        <v>2.5579945877530399E-2</v>
      </c>
      <c r="O15" s="23">
        <v>1.9717135873661001E-2</v>
      </c>
      <c r="P15" s="23">
        <v>3.1787475417154001E-2</v>
      </c>
      <c r="Q15" s="23">
        <v>3.83958625956482E-2</v>
      </c>
      <c r="R15" s="23"/>
      <c r="S15" s="23">
        <v>3.12100501715744E-2</v>
      </c>
      <c r="T15" s="23">
        <v>2.70959780212554E-2</v>
      </c>
      <c r="U15" s="23">
        <v>1.24513580803237E-2</v>
      </c>
      <c r="V15" s="23">
        <v>2.7088476831724901E-2</v>
      </c>
      <c r="W15" s="23">
        <v>2.83938330666187E-2</v>
      </c>
      <c r="X15" s="23">
        <v>2.1400949378716901E-2</v>
      </c>
      <c r="Y15" s="23">
        <v>5.3648264790030098E-2</v>
      </c>
      <c r="Z15" s="23">
        <v>0</v>
      </c>
      <c r="AA15" s="23">
        <v>1.49423827173298E-2</v>
      </c>
      <c r="AB15" s="23">
        <v>4.9402268960096501E-2</v>
      </c>
      <c r="AC15" s="23">
        <v>4.7241049176047503E-2</v>
      </c>
      <c r="AD15" s="23">
        <v>0</v>
      </c>
      <c r="AE15" s="23"/>
      <c r="AF15" s="23">
        <v>4.9521407762857302E-2</v>
      </c>
      <c r="AG15" s="23">
        <v>1.8642176650536801E-2</v>
      </c>
      <c r="AH15" s="23">
        <v>8.2896704826616093E-3</v>
      </c>
      <c r="AI15" s="23"/>
      <c r="AJ15" s="23">
        <v>5.8504134304738699E-2</v>
      </c>
      <c r="AK15" s="23">
        <v>2.92625324664557E-3</v>
      </c>
      <c r="AL15" s="23">
        <v>1.4186798824279799E-2</v>
      </c>
      <c r="AM15" s="23">
        <v>6.7199368472450893E-2</v>
      </c>
      <c r="AN15" s="23">
        <v>1.9003749882807199E-2</v>
      </c>
      <c r="AO15" s="23"/>
      <c r="AP15" s="23">
        <v>0.100641235519297</v>
      </c>
      <c r="AQ15" s="23">
        <v>2.6377894030902098E-3</v>
      </c>
      <c r="AR15" s="23">
        <v>0</v>
      </c>
      <c r="AS15" s="23">
        <v>4.23880963320524E-2</v>
      </c>
      <c r="AT15" s="23">
        <v>1.46966544271523E-2</v>
      </c>
      <c r="AU15" s="23"/>
      <c r="AV15" s="23">
        <v>6.1862025222454299E-2</v>
      </c>
      <c r="AW15" s="23">
        <v>1.97213632472245E-2</v>
      </c>
      <c r="AX15" s="23">
        <v>1.89067294281219E-2</v>
      </c>
      <c r="AY15" s="23">
        <v>7.6996452522736696E-3</v>
      </c>
      <c r="AZ15" s="23">
        <v>4.2576720338501003E-2</v>
      </c>
      <c r="BA15" s="23"/>
      <c r="BB15" s="23">
        <v>0</v>
      </c>
      <c r="BC15" s="23">
        <v>1.7029162900347498E-2</v>
      </c>
      <c r="BD15" s="23">
        <v>0</v>
      </c>
      <c r="BE15" s="23"/>
      <c r="BF15" s="23">
        <v>1.2251483377359901E-2</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287</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1012</v>
      </c>
      <c r="D7" s="10">
        <v>506</v>
      </c>
      <c r="E7" s="10">
        <v>502</v>
      </c>
      <c r="F7" s="10"/>
      <c r="G7" s="10">
        <v>139</v>
      </c>
      <c r="H7" s="10">
        <v>186</v>
      </c>
      <c r="I7" s="10">
        <v>143</v>
      </c>
      <c r="J7" s="10">
        <v>155</v>
      </c>
      <c r="K7" s="10">
        <v>153</v>
      </c>
      <c r="L7" s="10">
        <v>236</v>
      </c>
      <c r="M7" s="10"/>
      <c r="N7" s="10">
        <v>274</v>
      </c>
      <c r="O7" s="10">
        <v>247</v>
      </c>
      <c r="P7" s="10">
        <v>247</v>
      </c>
      <c r="Q7" s="10">
        <v>238</v>
      </c>
      <c r="R7" s="10"/>
      <c r="S7" s="10">
        <v>123</v>
      </c>
      <c r="T7" s="10">
        <v>135</v>
      </c>
      <c r="U7" s="10">
        <v>75</v>
      </c>
      <c r="V7" s="10">
        <v>85</v>
      </c>
      <c r="W7" s="10">
        <v>82</v>
      </c>
      <c r="X7" s="10">
        <v>92</v>
      </c>
      <c r="Y7" s="10">
        <v>90</v>
      </c>
      <c r="Z7" s="10">
        <v>32</v>
      </c>
      <c r="AA7" s="10">
        <v>126</v>
      </c>
      <c r="AB7" s="10">
        <v>95</v>
      </c>
      <c r="AC7" s="10">
        <v>45</v>
      </c>
      <c r="AD7" s="10">
        <v>32</v>
      </c>
      <c r="AE7" s="10"/>
      <c r="AF7" s="10">
        <v>386</v>
      </c>
      <c r="AG7" s="10">
        <v>405</v>
      </c>
      <c r="AH7" s="10">
        <v>124</v>
      </c>
      <c r="AI7" s="10"/>
      <c r="AJ7" s="10">
        <v>336</v>
      </c>
      <c r="AK7" s="10">
        <v>329</v>
      </c>
      <c r="AL7" s="10">
        <v>64</v>
      </c>
      <c r="AM7" s="10">
        <v>14</v>
      </c>
      <c r="AN7" s="10">
        <v>101</v>
      </c>
      <c r="AO7" s="10"/>
      <c r="AP7" s="10">
        <v>204</v>
      </c>
      <c r="AQ7" s="10">
        <v>383</v>
      </c>
      <c r="AR7" s="10">
        <v>74</v>
      </c>
      <c r="AS7" s="10">
        <v>118</v>
      </c>
      <c r="AT7" s="10">
        <v>87</v>
      </c>
      <c r="AU7" s="10"/>
      <c r="AV7" s="10">
        <v>211</v>
      </c>
      <c r="AW7" s="10">
        <v>246</v>
      </c>
      <c r="AX7" s="10">
        <v>270</v>
      </c>
      <c r="AY7" s="10">
        <v>123</v>
      </c>
      <c r="AZ7" s="10">
        <v>24</v>
      </c>
      <c r="BA7" s="10"/>
      <c r="BB7" s="10">
        <v>42</v>
      </c>
      <c r="BC7" s="10">
        <v>67</v>
      </c>
      <c r="BD7" s="10">
        <v>32</v>
      </c>
      <c r="BE7" s="10"/>
      <c r="BF7" s="10">
        <v>167</v>
      </c>
    </row>
    <row r="8" spans="2:58" ht="30" customHeight="1" x14ac:dyDescent="0.35">
      <c r="B8" s="11" t="s">
        <v>20</v>
      </c>
      <c r="C8" s="11">
        <v>1012</v>
      </c>
      <c r="D8" s="11">
        <v>512</v>
      </c>
      <c r="E8" s="11">
        <v>496</v>
      </c>
      <c r="F8" s="11"/>
      <c r="G8" s="11">
        <v>134</v>
      </c>
      <c r="H8" s="11">
        <v>179</v>
      </c>
      <c r="I8" s="11">
        <v>164</v>
      </c>
      <c r="J8" s="11">
        <v>167</v>
      </c>
      <c r="K8" s="11">
        <v>144</v>
      </c>
      <c r="L8" s="11">
        <v>224</v>
      </c>
      <c r="M8" s="11"/>
      <c r="N8" s="11">
        <v>267</v>
      </c>
      <c r="O8" s="11">
        <v>259</v>
      </c>
      <c r="P8" s="11">
        <v>245</v>
      </c>
      <c r="Q8" s="11">
        <v>235</v>
      </c>
      <c r="R8" s="11"/>
      <c r="S8" s="11">
        <v>131</v>
      </c>
      <c r="T8" s="11">
        <v>142</v>
      </c>
      <c r="U8" s="11">
        <v>74</v>
      </c>
      <c r="V8" s="11">
        <v>86</v>
      </c>
      <c r="W8" s="11">
        <v>79</v>
      </c>
      <c r="X8" s="11">
        <v>94</v>
      </c>
      <c r="Y8" s="11">
        <v>89</v>
      </c>
      <c r="Z8" s="11">
        <v>30</v>
      </c>
      <c r="AA8" s="11">
        <v>121</v>
      </c>
      <c r="AB8" s="11">
        <v>95</v>
      </c>
      <c r="AC8" s="11">
        <v>43</v>
      </c>
      <c r="AD8" s="11">
        <v>29</v>
      </c>
      <c r="AE8" s="11"/>
      <c r="AF8" s="11">
        <v>386</v>
      </c>
      <c r="AG8" s="11">
        <v>408</v>
      </c>
      <c r="AH8" s="11">
        <v>125</v>
      </c>
      <c r="AI8" s="11"/>
      <c r="AJ8" s="11">
        <v>335</v>
      </c>
      <c r="AK8" s="11">
        <v>334</v>
      </c>
      <c r="AL8" s="11">
        <v>64</v>
      </c>
      <c r="AM8" s="11">
        <v>14</v>
      </c>
      <c r="AN8" s="11">
        <v>102</v>
      </c>
      <c r="AO8" s="11"/>
      <c r="AP8" s="11">
        <v>203</v>
      </c>
      <c r="AQ8" s="11">
        <v>386</v>
      </c>
      <c r="AR8" s="11">
        <v>73</v>
      </c>
      <c r="AS8" s="11">
        <v>120</v>
      </c>
      <c r="AT8" s="11">
        <v>87</v>
      </c>
      <c r="AU8" s="11"/>
      <c r="AV8" s="11">
        <v>209</v>
      </c>
      <c r="AW8" s="11">
        <v>249</v>
      </c>
      <c r="AX8" s="11">
        <v>272</v>
      </c>
      <c r="AY8" s="11">
        <v>123</v>
      </c>
      <c r="AZ8" s="11">
        <v>23</v>
      </c>
      <c r="BA8" s="11"/>
      <c r="BB8" s="11">
        <v>42</v>
      </c>
      <c r="BC8" s="11">
        <v>68</v>
      </c>
      <c r="BD8" s="11">
        <v>32</v>
      </c>
      <c r="BE8" s="11"/>
      <c r="BF8" s="11">
        <v>168</v>
      </c>
    </row>
    <row r="9" spans="2:58" x14ac:dyDescent="0.35">
      <c r="B9" s="15" t="s">
        <v>207</v>
      </c>
      <c r="C9" s="14">
        <v>7.6766262104624894E-2</v>
      </c>
      <c r="D9" s="14">
        <v>9.1617080907026305E-2</v>
      </c>
      <c r="E9" s="14">
        <v>6.0001931859761902E-2</v>
      </c>
      <c r="F9" s="14"/>
      <c r="G9" s="14">
        <v>7.9936832093100998E-2</v>
      </c>
      <c r="H9" s="14">
        <v>0.11294702814252799</v>
      </c>
      <c r="I9" s="14">
        <v>9.3768499411838499E-2</v>
      </c>
      <c r="J9" s="14">
        <v>6.5028130736905998E-2</v>
      </c>
      <c r="K9" s="14">
        <v>8.4441346923621402E-2</v>
      </c>
      <c r="L9" s="14">
        <v>3.7463308430227597E-2</v>
      </c>
      <c r="M9" s="14"/>
      <c r="N9" s="14">
        <v>6.8523712481876706E-2</v>
      </c>
      <c r="O9" s="14">
        <v>5.06689701622519E-2</v>
      </c>
      <c r="P9" s="14">
        <v>9.2896849903331899E-2</v>
      </c>
      <c r="Q9" s="14">
        <v>0.10005996907391999</v>
      </c>
      <c r="R9" s="14"/>
      <c r="S9" s="14">
        <v>8.2842336407928596E-2</v>
      </c>
      <c r="T9" s="14">
        <v>0.11333571923836699</v>
      </c>
      <c r="U9" s="14">
        <v>7.9310759662076402E-2</v>
      </c>
      <c r="V9" s="14">
        <v>5.5332015904283702E-2</v>
      </c>
      <c r="W9" s="14">
        <v>5.1763676076626998E-2</v>
      </c>
      <c r="X9" s="14">
        <v>7.6722038158661895E-2</v>
      </c>
      <c r="Y9" s="14">
        <v>0.12067600391728001</v>
      </c>
      <c r="Z9" s="14">
        <v>2.7769581844029001E-2</v>
      </c>
      <c r="AA9" s="14">
        <v>8.5937652693511501E-2</v>
      </c>
      <c r="AB9" s="14">
        <v>5.3249849834488203E-2</v>
      </c>
      <c r="AC9" s="14">
        <v>4.1895134425067003E-2</v>
      </c>
      <c r="AD9" s="14">
        <v>0</v>
      </c>
      <c r="AE9" s="14"/>
      <c r="AF9" s="14">
        <v>8.0395938660836497E-2</v>
      </c>
      <c r="AG9" s="14">
        <v>7.4901967475458894E-2</v>
      </c>
      <c r="AH9" s="14">
        <v>9.7766282575268607E-2</v>
      </c>
      <c r="AI9" s="14"/>
      <c r="AJ9" s="14">
        <v>6.3370538989613007E-2</v>
      </c>
      <c r="AK9" s="14">
        <v>8.8751321664932603E-2</v>
      </c>
      <c r="AL9" s="14">
        <v>7.78107171735542E-2</v>
      </c>
      <c r="AM9" s="14">
        <v>0</v>
      </c>
      <c r="AN9" s="14">
        <v>5.85985553242677E-2</v>
      </c>
      <c r="AO9" s="14"/>
      <c r="AP9" s="14">
        <v>4.7176137508428397E-2</v>
      </c>
      <c r="AQ9" s="14">
        <v>0.102926640943849</v>
      </c>
      <c r="AR9" s="14">
        <v>4.19912755927953E-2</v>
      </c>
      <c r="AS9" s="14">
        <v>0.104596751762344</v>
      </c>
      <c r="AT9" s="14">
        <v>4.56321124379803E-2</v>
      </c>
      <c r="AU9" s="14"/>
      <c r="AV9" s="14">
        <v>8.2127677305566499E-2</v>
      </c>
      <c r="AW9" s="14">
        <v>6.1158060882646401E-2</v>
      </c>
      <c r="AX9" s="14">
        <v>8.45060084721352E-2</v>
      </c>
      <c r="AY9" s="14">
        <v>6.2587121865337506E-2</v>
      </c>
      <c r="AZ9" s="14">
        <v>8.2450149143226903E-2</v>
      </c>
      <c r="BA9" s="14"/>
      <c r="BB9" s="14">
        <v>8.8675739706722198E-2</v>
      </c>
      <c r="BC9" s="14">
        <v>0.112871984788559</v>
      </c>
      <c r="BD9" s="14">
        <v>0</v>
      </c>
      <c r="BE9" s="14"/>
      <c r="BF9" s="14">
        <v>8.5984688985995997E-2</v>
      </c>
    </row>
    <row r="10" spans="2:58" x14ac:dyDescent="0.35">
      <c r="B10" s="15" t="s">
        <v>208</v>
      </c>
      <c r="C10" s="14">
        <v>0.13310303453903999</v>
      </c>
      <c r="D10" s="14">
        <v>0.156947412410295</v>
      </c>
      <c r="E10" s="14">
        <v>0.109568702501946</v>
      </c>
      <c r="F10" s="14"/>
      <c r="G10" s="14">
        <v>8.7939515290789999E-2</v>
      </c>
      <c r="H10" s="14">
        <v>0.15544225906029899</v>
      </c>
      <c r="I10" s="14">
        <v>0.146681367112902</v>
      </c>
      <c r="J10" s="14">
        <v>0.18495890580958799</v>
      </c>
      <c r="K10" s="14">
        <v>0.13999773538187699</v>
      </c>
      <c r="L10" s="14">
        <v>8.9175977928271699E-2</v>
      </c>
      <c r="M10" s="14"/>
      <c r="N10" s="14">
        <v>0.123861766709006</v>
      </c>
      <c r="O10" s="14">
        <v>0.16102203011580701</v>
      </c>
      <c r="P10" s="14">
        <v>0.127792251266172</v>
      </c>
      <c r="Q10" s="14">
        <v>0.117049346737987</v>
      </c>
      <c r="R10" s="14"/>
      <c r="S10" s="14">
        <v>0.135850493622201</v>
      </c>
      <c r="T10" s="14">
        <v>0.104110976886279</v>
      </c>
      <c r="U10" s="14">
        <v>9.5328180165974302E-2</v>
      </c>
      <c r="V10" s="14">
        <v>0.19903527830898601</v>
      </c>
      <c r="W10" s="14">
        <v>0.120611519789826</v>
      </c>
      <c r="X10" s="14">
        <v>7.8280806905860104E-2</v>
      </c>
      <c r="Y10" s="14">
        <v>0.124855902142885</v>
      </c>
      <c r="Z10" s="14">
        <v>6.1641646391792301E-2</v>
      </c>
      <c r="AA10" s="14">
        <v>0.164967636781501</v>
      </c>
      <c r="AB10" s="14">
        <v>0.170362881672209</v>
      </c>
      <c r="AC10" s="14">
        <v>9.8501166589976194E-2</v>
      </c>
      <c r="AD10" s="14">
        <v>0.27323992450399398</v>
      </c>
      <c r="AE10" s="14"/>
      <c r="AF10" s="14">
        <v>0.15539179344557899</v>
      </c>
      <c r="AG10" s="14">
        <v>0.10621920280941401</v>
      </c>
      <c r="AH10" s="14">
        <v>0.15448204566104301</v>
      </c>
      <c r="AI10" s="14"/>
      <c r="AJ10" s="14">
        <v>0.14634177460230799</v>
      </c>
      <c r="AK10" s="14">
        <v>0.111908314795925</v>
      </c>
      <c r="AL10" s="14">
        <v>8.8163144962282794E-2</v>
      </c>
      <c r="AM10" s="14">
        <v>6.7199368472450893E-2</v>
      </c>
      <c r="AN10" s="14">
        <v>0.21824979326741101</v>
      </c>
      <c r="AO10" s="14"/>
      <c r="AP10" s="14">
        <v>0.120081603546651</v>
      </c>
      <c r="AQ10" s="14">
        <v>0.120709836641211</v>
      </c>
      <c r="AR10" s="14">
        <v>9.8510976594402E-2</v>
      </c>
      <c r="AS10" s="14">
        <v>0.148882910614936</v>
      </c>
      <c r="AT10" s="14">
        <v>0.16967246245190501</v>
      </c>
      <c r="AU10" s="14"/>
      <c r="AV10" s="14">
        <v>0.116724681730905</v>
      </c>
      <c r="AW10" s="14">
        <v>0.110902039739585</v>
      </c>
      <c r="AX10" s="14">
        <v>0.12962185912676599</v>
      </c>
      <c r="AY10" s="14">
        <v>0.14901734990146101</v>
      </c>
      <c r="AZ10" s="14">
        <v>0.33639480984432502</v>
      </c>
      <c r="BA10" s="14"/>
      <c r="BB10" s="14">
        <v>0.11159031118813401</v>
      </c>
      <c r="BC10" s="14">
        <v>0.199058514397743</v>
      </c>
      <c r="BD10" s="14">
        <v>0.22916819268194899</v>
      </c>
      <c r="BE10" s="14"/>
      <c r="BF10" s="14">
        <v>0.16777050878798999</v>
      </c>
    </row>
    <row r="11" spans="2:58" x14ac:dyDescent="0.35">
      <c r="B11" s="15" t="s">
        <v>209</v>
      </c>
      <c r="C11" s="14">
        <v>0.291523965311621</v>
      </c>
      <c r="D11" s="14">
        <v>0.29258740096215802</v>
      </c>
      <c r="E11" s="14">
        <v>0.28881546713877199</v>
      </c>
      <c r="F11" s="14"/>
      <c r="G11" s="14">
        <v>0.221318803903508</v>
      </c>
      <c r="H11" s="14">
        <v>0.214333237375402</v>
      </c>
      <c r="I11" s="14">
        <v>0.27805207463541898</v>
      </c>
      <c r="J11" s="14">
        <v>0.34419428567176202</v>
      </c>
      <c r="K11" s="14">
        <v>0.317339051954867</v>
      </c>
      <c r="L11" s="14">
        <v>0.34885198660400202</v>
      </c>
      <c r="M11" s="14"/>
      <c r="N11" s="14">
        <v>0.29010030193366698</v>
      </c>
      <c r="O11" s="14">
        <v>0.29499808149319501</v>
      </c>
      <c r="P11" s="14">
        <v>0.28118799086260798</v>
      </c>
      <c r="Q11" s="14">
        <v>0.30353591479859598</v>
      </c>
      <c r="R11" s="14"/>
      <c r="S11" s="14">
        <v>0.28136054338316202</v>
      </c>
      <c r="T11" s="14">
        <v>0.25391911632544301</v>
      </c>
      <c r="U11" s="14">
        <v>0.262533913262465</v>
      </c>
      <c r="V11" s="14">
        <v>0.35839697602446802</v>
      </c>
      <c r="W11" s="14">
        <v>0.30302130032129299</v>
      </c>
      <c r="X11" s="14">
        <v>0.27063440436969799</v>
      </c>
      <c r="Y11" s="14">
        <v>0.30050565284920999</v>
      </c>
      <c r="Z11" s="14">
        <v>0.34900545746523298</v>
      </c>
      <c r="AA11" s="14">
        <v>0.27470328570116098</v>
      </c>
      <c r="AB11" s="14">
        <v>0.33514407053359402</v>
      </c>
      <c r="AC11" s="14">
        <v>0.32686760318935298</v>
      </c>
      <c r="AD11" s="14">
        <v>0.22217492340796399</v>
      </c>
      <c r="AE11" s="14"/>
      <c r="AF11" s="14">
        <v>0.29001964828930898</v>
      </c>
      <c r="AG11" s="14">
        <v>0.32510065402796001</v>
      </c>
      <c r="AH11" s="14">
        <v>0.229603435348153</v>
      </c>
      <c r="AI11" s="14"/>
      <c r="AJ11" s="14">
        <v>0.33084191473279601</v>
      </c>
      <c r="AK11" s="14">
        <v>0.26488068913256702</v>
      </c>
      <c r="AL11" s="14">
        <v>0.35084432295713103</v>
      </c>
      <c r="AM11" s="14">
        <v>0.506758999254454</v>
      </c>
      <c r="AN11" s="14">
        <v>0.21083654084644099</v>
      </c>
      <c r="AO11" s="14"/>
      <c r="AP11" s="14">
        <v>0.32500929072974999</v>
      </c>
      <c r="AQ11" s="14">
        <v>0.28045129073590602</v>
      </c>
      <c r="AR11" s="14">
        <v>0.27120319074105198</v>
      </c>
      <c r="AS11" s="14">
        <v>0.31776140588335</v>
      </c>
      <c r="AT11" s="14">
        <v>0.25370943996841</v>
      </c>
      <c r="AU11" s="14"/>
      <c r="AV11" s="14">
        <v>0.35655073507495499</v>
      </c>
      <c r="AW11" s="14">
        <v>0.31605193512813401</v>
      </c>
      <c r="AX11" s="14">
        <v>0.275194026081026</v>
      </c>
      <c r="AY11" s="14">
        <v>0.24860600483425099</v>
      </c>
      <c r="AZ11" s="14">
        <v>0.155310619537121</v>
      </c>
      <c r="BA11" s="14"/>
      <c r="BB11" s="14">
        <v>0.40779124751983198</v>
      </c>
      <c r="BC11" s="14">
        <v>0.26095587164467998</v>
      </c>
      <c r="BD11" s="14">
        <v>0.31185179293521498</v>
      </c>
      <c r="BE11" s="14"/>
      <c r="BF11" s="14">
        <v>0.31473799109153799</v>
      </c>
    </row>
    <row r="12" spans="2:58" x14ac:dyDescent="0.35">
      <c r="B12" s="15" t="s">
        <v>122</v>
      </c>
      <c r="C12" s="14">
        <v>0.28796419490091402</v>
      </c>
      <c r="D12" s="14">
        <v>0.255725665575878</v>
      </c>
      <c r="E12" s="14">
        <v>0.32351848768048502</v>
      </c>
      <c r="F12" s="14"/>
      <c r="G12" s="14">
        <v>0.22799364566261601</v>
      </c>
      <c r="H12" s="14">
        <v>0.26856954972333202</v>
      </c>
      <c r="I12" s="14">
        <v>0.26450268607865801</v>
      </c>
      <c r="J12" s="14">
        <v>0.29270893277620302</v>
      </c>
      <c r="K12" s="14">
        <v>0.33185507969565298</v>
      </c>
      <c r="L12" s="14">
        <v>0.32454989943274298</v>
      </c>
      <c r="M12" s="14"/>
      <c r="N12" s="14">
        <v>0.26950192938983097</v>
      </c>
      <c r="O12" s="14">
        <v>0.28442436340669403</v>
      </c>
      <c r="P12" s="14">
        <v>0.27725996792726298</v>
      </c>
      <c r="Q12" s="14">
        <v>0.31892861326987498</v>
      </c>
      <c r="R12" s="14"/>
      <c r="S12" s="14">
        <v>0.200879535136021</v>
      </c>
      <c r="T12" s="14">
        <v>0.31510451798397399</v>
      </c>
      <c r="U12" s="14">
        <v>0.31428626052677699</v>
      </c>
      <c r="V12" s="14">
        <v>0.24375374896985</v>
      </c>
      <c r="W12" s="14">
        <v>0.36879992081922902</v>
      </c>
      <c r="X12" s="14">
        <v>0.31411698924673798</v>
      </c>
      <c r="Y12" s="14">
        <v>0.300488366887945</v>
      </c>
      <c r="Z12" s="14">
        <v>0.406959199976133</v>
      </c>
      <c r="AA12" s="14">
        <v>0.28128956621082601</v>
      </c>
      <c r="AB12" s="14">
        <v>0.235244776057665</v>
      </c>
      <c r="AC12" s="14">
        <v>0.352566634425448</v>
      </c>
      <c r="AD12" s="14">
        <v>0.25075534097986701</v>
      </c>
      <c r="AE12" s="14"/>
      <c r="AF12" s="14">
        <v>0.32391321795296502</v>
      </c>
      <c r="AG12" s="14">
        <v>0.26295872797294501</v>
      </c>
      <c r="AH12" s="14">
        <v>0.276779703925913</v>
      </c>
      <c r="AI12" s="14"/>
      <c r="AJ12" s="14">
        <v>0.27456397969298402</v>
      </c>
      <c r="AK12" s="14">
        <v>0.307032367440017</v>
      </c>
      <c r="AL12" s="14">
        <v>0.25818708554606101</v>
      </c>
      <c r="AM12" s="14">
        <v>0.357057538652304</v>
      </c>
      <c r="AN12" s="14">
        <v>0.297793670708697</v>
      </c>
      <c r="AO12" s="14"/>
      <c r="AP12" s="14">
        <v>0.280205463904795</v>
      </c>
      <c r="AQ12" s="14">
        <v>0.26565532276248399</v>
      </c>
      <c r="AR12" s="14">
        <v>0.33918559858434599</v>
      </c>
      <c r="AS12" s="14">
        <v>0.29552568713197003</v>
      </c>
      <c r="AT12" s="14">
        <v>0.40057538767668899</v>
      </c>
      <c r="AU12" s="14"/>
      <c r="AV12" s="14">
        <v>0.31300822726132999</v>
      </c>
      <c r="AW12" s="14">
        <v>0.311499216822196</v>
      </c>
      <c r="AX12" s="14">
        <v>0.28043963159146301</v>
      </c>
      <c r="AY12" s="14">
        <v>0.25251888375972398</v>
      </c>
      <c r="AZ12" s="14">
        <v>0.219325753154409</v>
      </c>
      <c r="BA12" s="14"/>
      <c r="BB12" s="14">
        <v>0.18178180261271401</v>
      </c>
      <c r="BC12" s="14">
        <v>0.30928460414183601</v>
      </c>
      <c r="BD12" s="14">
        <v>0.38667548298725801</v>
      </c>
      <c r="BE12" s="14"/>
      <c r="BF12" s="14">
        <v>0.29970636051232902</v>
      </c>
    </row>
    <row r="13" spans="2:58" x14ac:dyDescent="0.35">
      <c r="B13" s="15" t="s">
        <v>210</v>
      </c>
      <c r="C13" s="14">
        <v>0.146830779718994</v>
      </c>
      <c r="D13" s="14">
        <v>0.13827642803801099</v>
      </c>
      <c r="E13" s="14">
        <v>0.15682705043025</v>
      </c>
      <c r="F13" s="14"/>
      <c r="G13" s="14">
        <v>0.23901203100172899</v>
      </c>
      <c r="H13" s="14">
        <v>0.18305340555799901</v>
      </c>
      <c r="I13" s="14">
        <v>0.13873789257674399</v>
      </c>
      <c r="J13" s="14">
        <v>7.3240970156409999E-2</v>
      </c>
      <c r="K13" s="14">
        <v>8.0668561928353394E-2</v>
      </c>
      <c r="L13" s="14">
        <v>0.16630068836357501</v>
      </c>
      <c r="M13" s="14"/>
      <c r="N13" s="14">
        <v>0.15386872738095</v>
      </c>
      <c r="O13" s="14">
        <v>0.14573232643155401</v>
      </c>
      <c r="P13" s="14">
        <v>0.158072838905017</v>
      </c>
      <c r="Q13" s="14">
        <v>0.12766491722519999</v>
      </c>
      <c r="R13" s="14"/>
      <c r="S13" s="14">
        <v>0.19267953089949499</v>
      </c>
      <c r="T13" s="14">
        <v>0.16198140993318</v>
      </c>
      <c r="U13" s="14">
        <v>0.20376206453652301</v>
      </c>
      <c r="V13" s="14">
        <v>0.110513799496331</v>
      </c>
      <c r="W13" s="14">
        <v>0.13205048670886399</v>
      </c>
      <c r="X13" s="14">
        <v>0.129223442527855</v>
      </c>
      <c r="Y13" s="14">
        <v>0.121828613362191</v>
      </c>
      <c r="Z13" s="14">
        <v>0.15462411432281301</v>
      </c>
      <c r="AA13" s="14">
        <v>0.114779237017892</v>
      </c>
      <c r="AB13" s="14">
        <v>0.17422779540146599</v>
      </c>
      <c r="AC13" s="14">
        <v>6.5103095242499506E-2</v>
      </c>
      <c r="AD13" s="14">
        <v>0.15930288800240999</v>
      </c>
      <c r="AE13" s="14"/>
      <c r="AF13" s="14">
        <v>0.114583739827759</v>
      </c>
      <c r="AG13" s="14">
        <v>0.16877063883701701</v>
      </c>
      <c r="AH13" s="14">
        <v>0.153827381580181</v>
      </c>
      <c r="AI13" s="14"/>
      <c r="AJ13" s="14">
        <v>0.14827718493210701</v>
      </c>
      <c r="AK13" s="14">
        <v>0.14544951205746501</v>
      </c>
      <c r="AL13" s="14">
        <v>0.15116067971845301</v>
      </c>
      <c r="AM13" s="14">
        <v>6.8984093620791706E-2</v>
      </c>
      <c r="AN13" s="14">
        <v>0.14795024191517001</v>
      </c>
      <c r="AO13" s="14"/>
      <c r="AP13" s="14">
        <v>0.17337262127278799</v>
      </c>
      <c r="AQ13" s="14">
        <v>0.14398147137266301</v>
      </c>
      <c r="AR13" s="14">
        <v>0.17058255313339801</v>
      </c>
      <c r="AS13" s="14">
        <v>0.117220656036957</v>
      </c>
      <c r="AT13" s="14">
        <v>9.8490986686772405E-2</v>
      </c>
      <c r="AU13" s="14"/>
      <c r="AV13" s="14">
        <v>0.10331557373563099</v>
      </c>
      <c r="AW13" s="14">
        <v>0.13781709878957701</v>
      </c>
      <c r="AX13" s="14">
        <v>0.17566708614773799</v>
      </c>
      <c r="AY13" s="14">
        <v>0.15756009942465701</v>
      </c>
      <c r="AZ13" s="14">
        <v>8.1432503479286697E-2</v>
      </c>
      <c r="BA13" s="14"/>
      <c r="BB13" s="14">
        <v>0.14272602379577001</v>
      </c>
      <c r="BC13" s="14">
        <v>0.104750071194588</v>
      </c>
      <c r="BD13" s="14">
        <v>4.3844353968208301E-2</v>
      </c>
      <c r="BE13" s="14"/>
      <c r="BF13" s="14">
        <v>0.10422774688520001</v>
      </c>
    </row>
    <row r="14" spans="2:58" x14ac:dyDescent="0.35">
      <c r="B14" s="15" t="s">
        <v>211</v>
      </c>
      <c r="C14" s="14">
        <v>5.4334941685427803E-2</v>
      </c>
      <c r="D14" s="14">
        <v>5.3944813606040802E-2</v>
      </c>
      <c r="E14" s="14">
        <v>5.3185216086503298E-2</v>
      </c>
      <c r="F14" s="14"/>
      <c r="G14" s="14">
        <v>0.12198187716250899</v>
      </c>
      <c r="H14" s="14">
        <v>5.9992084535041998E-2</v>
      </c>
      <c r="I14" s="14">
        <v>7.8257480184437997E-2</v>
      </c>
      <c r="J14" s="14">
        <v>2.80400753048623E-2</v>
      </c>
      <c r="K14" s="14">
        <v>3.36205144425369E-2</v>
      </c>
      <c r="L14" s="14">
        <v>2.5002794452505299E-2</v>
      </c>
      <c r="M14" s="14"/>
      <c r="N14" s="14">
        <v>7.9565800375537205E-2</v>
      </c>
      <c r="O14" s="14">
        <v>5.5225322866049101E-2</v>
      </c>
      <c r="P14" s="14">
        <v>5.1620886602951402E-2</v>
      </c>
      <c r="Q14" s="14">
        <v>2.8900613402648101E-2</v>
      </c>
      <c r="R14" s="14"/>
      <c r="S14" s="14">
        <v>8.2909980023186003E-2</v>
      </c>
      <c r="T14" s="14">
        <v>4.4412814202998502E-2</v>
      </c>
      <c r="U14" s="14">
        <v>4.4778821846184501E-2</v>
      </c>
      <c r="V14" s="14">
        <v>2.1949405280962401E-2</v>
      </c>
      <c r="W14" s="14">
        <v>2.3753096284162199E-2</v>
      </c>
      <c r="X14" s="14">
        <v>0.11079421970292</v>
      </c>
      <c r="Y14" s="14">
        <v>3.1645460840488401E-2</v>
      </c>
      <c r="Z14" s="14">
        <v>0</v>
      </c>
      <c r="AA14" s="14">
        <v>7.0894131387560996E-2</v>
      </c>
      <c r="AB14" s="14">
        <v>3.1770626500578603E-2</v>
      </c>
      <c r="AC14" s="14">
        <v>7.4330494376754194E-2</v>
      </c>
      <c r="AD14" s="14">
        <v>9.4526923105765007E-2</v>
      </c>
      <c r="AE14" s="14"/>
      <c r="AF14" s="14">
        <v>2.3176783823099099E-2</v>
      </c>
      <c r="AG14" s="14">
        <v>5.9824759230604103E-2</v>
      </c>
      <c r="AH14" s="14">
        <v>8.0020347996308999E-2</v>
      </c>
      <c r="AI14" s="14"/>
      <c r="AJ14" s="14">
        <v>2.8422940206055299E-2</v>
      </c>
      <c r="AK14" s="14">
        <v>7.5834264855122194E-2</v>
      </c>
      <c r="AL14" s="14">
        <v>5.9614852013064899E-2</v>
      </c>
      <c r="AM14" s="14">
        <v>0</v>
      </c>
      <c r="AN14" s="14">
        <v>5.7357310650681601E-2</v>
      </c>
      <c r="AO14" s="14"/>
      <c r="AP14" s="14">
        <v>5.4154883037588503E-2</v>
      </c>
      <c r="AQ14" s="14">
        <v>7.1191791293219397E-2</v>
      </c>
      <c r="AR14" s="14">
        <v>5.3311551620900302E-2</v>
      </c>
      <c r="AS14" s="14">
        <v>0</v>
      </c>
      <c r="AT14" s="14">
        <v>3.1919610778243297E-2</v>
      </c>
      <c r="AU14" s="14"/>
      <c r="AV14" s="14">
        <v>2.33061602314092E-2</v>
      </c>
      <c r="AW14" s="14">
        <v>4.7089731983539898E-2</v>
      </c>
      <c r="AX14" s="14">
        <v>5.0898568937292402E-2</v>
      </c>
      <c r="AY14" s="14">
        <v>0.113820567380299</v>
      </c>
      <c r="AZ14" s="14">
        <v>0.12508616484163099</v>
      </c>
      <c r="BA14" s="14"/>
      <c r="BB14" s="14">
        <v>2.35327021527569E-2</v>
      </c>
      <c r="BC14" s="14">
        <v>0</v>
      </c>
      <c r="BD14" s="14">
        <v>2.8460177427369501E-2</v>
      </c>
      <c r="BE14" s="14"/>
      <c r="BF14" s="14">
        <v>1.1279761523846001E-2</v>
      </c>
    </row>
    <row r="15" spans="2:58" x14ac:dyDescent="0.35">
      <c r="B15" s="15" t="s">
        <v>212</v>
      </c>
      <c r="C15" s="23">
        <v>9.4768217393778591E-3</v>
      </c>
      <c r="D15" s="23">
        <v>1.0901198500590299E-2</v>
      </c>
      <c r="E15" s="23">
        <v>8.0831443022814503E-3</v>
      </c>
      <c r="F15" s="23"/>
      <c r="G15" s="23">
        <v>2.1817294885747501E-2</v>
      </c>
      <c r="H15" s="23">
        <v>5.6624356053982198E-3</v>
      </c>
      <c r="I15" s="23">
        <v>0</v>
      </c>
      <c r="J15" s="23">
        <v>1.1828699544268999E-2</v>
      </c>
      <c r="K15" s="23">
        <v>1.2077709673091901E-2</v>
      </c>
      <c r="L15" s="23">
        <v>8.6553447886751102E-3</v>
      </c>
      <c r="M15" s="23"/>
      <c r="N15" s="23">
        <v>1.4577761729132501E-2</v>
      </c>
      <c r="O15" s="23">
        <v>7.9289055244488107E-3</v>
      </c>
      <c r="P15" s="23">
        <v>1.1169214532657699E-2</v>
      </c>
      <c r="Q15" s="23">
        <v>3.8606254917757299E-3</v>
      </c>
      <c r="R15" s="23"/>
      <c r="S15" s="23">
        <v>2.3477580528005901E-2</v>
      </c>
      <c r="T15" s="23">
        <v>7.1354454297582097E-3</v>
      </c>
      <c r="U15" s="23">
        <v>0</v>
      </c>
      <c r="V15" s="23">
        <v>1.1018776015119001E-2</v>
      </c>
      <c r="W15" s="23">
        <v>0</v>
      </c>
      <c r="X15" s="23">
        <v>2.0228099088266401E-2</v>
      </c>
      <c r="Y15" s="23">
        <v>0</v>
      </c>
      <c r="Z15" s="23">
        <v>0</v>
      </c>
      <c r="AA15" s="23">
        <v>7.4284902075476798E-3</v>
      </c>
      <c r="AB15" s="23">
        <v>0</v>
      </c>
      <c r="AC15" s="23">
        <v>4.0735871750902097E-2</v>
      </c>
      <c r="AD15" s="23">
        <v>0</v>
      </c>
      <c r="AE15" s="23"/>
      <c r="AF15" s="23">
        <v>1.2518878000453201E-2</v>
      </c>
      <c r="AG15" s="23">
        <v>2.2240496466024301E-3</v>
      </c>
      <c r="AH15" s="23">
        <v>7.52080291313275E-3</v>
      </c>
      <c r="AI15" s="23"/>
      <c r="AJ15" s="23">
        <v>8.1816668441377395E-3</v>
      </c>
      <c r="AK15" s="23">
        <v>6.1435300539715203E-3</v>
      </c>
      <c r="AL15" s="23">
        <v>1.42191976294533E-2</v>
      </c>
      <c r="AM15" s="23">
        <v>0</v>
      </c>
      <c r="AN15" s="23">
        <v>9.2138872873311992E-3</v>
      </c>
      <c r="AO15" s="23"/>
      <c r="AP15" s="23">
        <v>0</v>
      </c>
      <c r="AQ15" s="23">
        <v>1.5083646250667999E-2</v>
      </c>
      <c r="AR15" s="23">
        <v>2.5214853733106599E-2</v>
      </c>
      <c r="AS15" s="23">
        <v>1.60125885704431E-2</v>
      </c>
      <c r="AT15" s="23">
        <v>0</v>
      </c>
      <c r="AU15" s="23"/>
      <c r="AV15" s="23">
        <v>4.9669446602036496E-3</v>
      </c>
      <c r="AW15" s="23">
        <v>1.5481916654321399E-2</v>
      </c>
      <c r="AX15" s="23">
        <v>3.67281964357914E-3</v>
      </c>
      <c r="AY15" s="23">
        <v>1.5889972834270599E-2</v>
      </c>
      <c r="AZ15" s="23">
        <v>0</v>
      </c>
      <c r="BA15" s="23"/>
      <c r="BB15" s="23">
        <v>4.3902173024071199E-2</v>
      </c>
      <c r="BC15" s="23">
        <v>1.3078953832595001E-2</v>
      </c>
      <c r="BD15" s="23">
        <v>0</v>
      </c>
      <c r="BE15" s="23"/>
      <c r="BF15" s="23">
        <v>1.62929422131005E-2</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288</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1012</v>
      </c>
      <c r="D7" s="10">
        <v>506</v>
      </c>
      <c r="E7" s="10">
        <v>502</v>
      </c>
      <c r="F7" s="10"/>
      <c r="G7" s="10">
        <v>139</v>
      </c>
      <c r="H7" s="10">
        <v>186</v>
      </c>
      <c r="I7" s="10">
        <v>143</v>
      </c>
      <c r="J7" s="10">
        <v>155</v>
      </c>
      <c r="K7" s="10">
        <v>153</v>
      </c>
      <c r="L7" s="10">
        <v>236</v>
      </c>
      <c r="M7" s="10"/>
      <c r="N7" s="10">
        <v>274</v>
      </c>
      <c r="O7" s="10">
        <v>247</v>
      </c>
      <c r="P7" s="10">
        <v>247</v>
      </c>
      <c r="Q7" s="10">
        <v>238</v>
      </c>
      <c r="R7" s="10"/>
      <c r="S7" s="10">
        <v>123</v>
      </c>
      <c r="T7" s="10">
        <v>135</v>
      </c>
      <c r="U7" s="10">
        <v>75</v>
      </c>
      <c r="V7" s="10">
        <v>85</v>
      </c>
      <c r="W7" s="10">
        <v>82</v>
      </c>
      <c r="X7" s="10">
        <v>92</v>
      </c>
      <c r="Y7" s="10">
        <v>90</v>
      </c>
      <c r="Z7" s="10">
        <v>32</v>
      </c>
      <c r="AA7" s="10">
        <v>126</v>
      </c>
      <c r="AB7" s="10">
        <v>95</v>
      </c>
      <c r="AC7" s="10">
        <v>45</v>
      </c>
      <c r="AD7" s="10">
        <v>32</v>
      </c>
      <c r="AE7" s="10"/>
      <c r="AF7" s="10">
        <v>386</v>
      </c>
      <c r="AG7" s="10">
        <v>405</v>
      </c>
      <c r="AH7" s="10">
        <v>124</v>
      </c>
      <c r="AI7" s="10"/>
      <c r="AJ7" s="10">
        <v>336</v>
      </c>
      <c r="AK7" s="10">
        <v>329</v>
      </c>
      <c r="AL7" s="10">
        <v>64</v>
      </c>
      <c r="AM7" s="10">
        <v>14</v>
      </c>
      <c r="AN7" s="10">
        <v>101</v>
      </c>
      <c r="AO7" s="10"/>
      <c r="AP7" s="10">
        <v>204</v>
      </c>
      <c r="AQ7" s="10">
        <v>383</v>
      </c>
      <c r="AR7" s="10">
        <v>74</v>
      </c>
      <c r="AS7" s="10">
        <v>118</v>
      </c>
      <c r="AT7" s="10">
        <v>87</v>
      </c>
      <c r="AU7" s="10"/>
      <c r="AV7" s="10">
        <v>211</v>
      </c>
      <c r="AW7" s="10">
        <v>246</v>
      </c>
      <c r="AX7" s="10">
        <v>270</v>
      </c>
      <c r="AY7" s="10">
        <v>123</v>
      </c>
      <c r="AZ7" s="10">
        <v>24</v>
      </c>
      <c r="BA7" s="10"/>
      <c r="BB7" s="10">
        <v>42</v>
      </c>
      <c r="BC7" s="10">
        <v>67</v>
      </c>
      <c r="BD7" s="10">
        <v>32</v>
      </c>
      <c r="BE7" s="10"/>
      <c r="BF7" s="10">
        <v>167</v>
      </c>
    </row>
    <row r="8" spans="2:58" ht="30" customHeight="1" x14ac:dyDescent="0.35">
      <c r="B8" s="11" t="s">
        <v>20</v>
      </c>
      <c r="C8" s="11">
        <v>1012</v>
      </c>
      <c r="D8" s="11">
        <v>512</v>
      </c>
      <c r="E8" s="11">
        <v>496</v>
      </c>
      <c r="F8" s="11"/>
      <c r="G8" s="11">
        <v>134</v>
      </c>
      <c r="H8" s="11">
        <v>179</v>
      </c>
      <c r="I8" s="11">
        <v>164</v>
      </c>
      <c r="J8" s="11">
        <v>167</v>
      </c>
      <c r="K8" s="11">
        <v>144</v>
      </c>
      <c r="L8" s="11">
        <v>224</v>
      </c>
      <c r="M8" s="11"/>
      <c r="N8" s="11">
        <v>267</v>
      </c>
      <c r="O8" s="11">
        <v>259</v>
      </c>
      <c r="P8" s="11">
        <v>245</v>
      </c>
      <c r="Q8" s="11">
        <v>235</v>
      </c>
      <c r="R8" s="11"/>
      <c r="S8" s="11">
        <v>131</v>
      </c>
      <c r="T8" s="11">
        <v>142</v>
      </c>
      <c r="U8" s="11">
        <v>74</v>
      </c>
      <c r="V8" s="11">
        <v>86</v>
      </c>
      <c r="W8" s="11">
        <v>79</v>
      </c>
      <c r="X8" s="11">
        <v>94</v>
      </c>
      <c r="Y8" s="11">
        <v>89</v>
      </c>
      <c r="Z8" s="11">
        <v>30</v>
      </c>
      <c r="AA8" s="11">
        <v>121</v>
      </c>
      <c r="AB8" s="11">
        <v>95</v>
      </c>
      <c r="AC8" s="11">
        <v>43</v>
      </c>
      <c r="AD8" s="11">
        <v>29</v>
      </c>
      <c r="AE8" s="11"/>
      <c r="AF8" s="11">
        <v>386</v>
      </c>
      <c r="AG8" s="11">
        <v>408</v>
      </c>
      <c r="AH8" s="11">
        <v>125</v>
      </c>
      <c r="AI8" s="11"/>
      <c r="AJ8" s="11">
        <v>335</v>
      </c>
      <c r="AK8" s="11">
        <v>334</v>
      </c>
      <c r="AL8" s="11">
        <v>64</v>
      </c>
      <c r="AM8" s="11">
        <v>14</v>
      </c>
      <c r="AN8" s="11">
        <v>102</v>
      </c>
      <c r="AO8" s="11"/>
      <c r="AP8" s="11">
        <v>203</v>
      </c>
      <c r="AQ8" s="11">
        <v>386</v>
      </c>
      <c r="AR8" s="11">
        <v>73</v>
      </c>
      <c r="AS8" s="11">
        <v>120</v>
      </c>
      <c r="AT8" s="11">
        <v>87</v>
      </c>
      <c r="AU8" s="11"/>
      <c r="AV8" s="11">
        <v>209</v>
      </c>
      <c r="AW8" s="11">
        <v>249</v>
      </c>
      <c r="AX8" s="11">
        <v>272</v>
      </c>
      <c r="AY8" s="11">
        <v>123</v>
      </c>
      <c r="AZ8" s="11">
        <v>23</v>
      </c>
      <c r="BA8" s="11"/>
      <c r="BB8" s="11">
        <v>42</v>
      </c>
      <c r="BC8" s="11">
        <v>68</v>
      </c>
      <c r="BD8" s="11">
        <v>32</v>
      </c>
      <c r="BE8" s="11"/>
      <c r="BF8" s="11">
        <v>168</v>
      </c>
    </row>
    <row r="9" spans="2:58" x14ac:dyDescent="0.35">
      <c r="B9" s="15" t="s">
        <v>207</v>
      </c>
      <c r="C9" s="14">
        <v>0.202968233167579</v>
      </c>
      <c r="D9" s="14">
        <v>0.21055217922671601</v>
      </c>
      <c r="E9" s="14">
        <v>0.190667270659306</v>
      </c>
      <c r="F9" s="14"/>
      <c r="G9" s="14">
        <v>0.28022286845287903</v>
      </c>
      <c r="H9" s="14">
        <v>0.28020408340726699</v>
      </c>
      <c r="I9" s="14">
        <v>0.23223052241018699</v>
      </c>
      <c r="J9" s="14">
        <v>0.19760661724737799</v>
      </c>
      <c r="K9" s="14">
        <v>0.16764856309762799</v>
      </c>
      <c r="L9" s="14">
        <v>0.10069712787964299</v>
      </c>
      <c r="M9" s="14"/>
      <c r="N9" s="14">
        <v>0.193429552954451</v>
      </c>
      <c r="O9" s="14">
        <v>0.22138089852880599</v>
      </c>
      <c r="P9" s="14">
        <v>0.17265923592379101</v>
      </c>
      <c r="Q9" s="14">
        <v>0.230415122914472</v>
      </c>
      <c r="R9" s="14"/>
      <c r="S9" s="14">
        <v>0.19655588492922399</v>
      </c>
      <c r="T9" s="14">
        <v>0.20117074753734701</v>
      </c>
      <c r="U9" s="14">
        <v>0.24177581881131499</v>
      </c>
      <c r="V9" s="14">
        <v>0.178578842694189</v>
      </c>
      <c r="W9" s="14">
        <v>0.16015798214428301</v>
      </c>
      <c r="X9" s="14">
        <v>0.16777282425006801</v>
      </c>
      <c r="Y9" s="14">
        <v>0.19505876555374599</v>
      </c>
      <c r="Z9" s="14">
        <v>0.15425242543623699</v>
      </c>
      <c r="AA9" s="14">
        <v>0.20707399947274199</v>
      </c>
      <c r="AB9" s="14">
        <v>0.24088062699892401</v>
      </c>
      <c r="AC9" s="14">
        <v>0.32631864676831801</v>
      </c>
      <c r="AD9" s="14">
        <v>0.193294293159261</v>
      </c>
      <c r="AE9" s="14"/>
      <c r="AF9" s="14">
        <v>0.14503169749111899</v>
      </c>
      <c r="AG9" s="14">
        <v>0.23317189219884901</v>
      </c>
      <c r="AH9" s="14">
        <v>0.22965198219281199</v>
      </c>
      <c r="AI9" s="14"/>
      <c r="AJ9" s="14">
        <v>6.7639993128150194E-2</v>
      </c>
      <c r="AK9" s="14">
        <v>0.30239536817429302</v>
      </c>
      <c r="AL9" s="14">
        <v>0.21458103168331699</v>
      </c>
      <c r="AM9" s="14">
        <v>6.3596342932136299E-2</v>
      </c>
      <c r="AN9" s="14">
        <v>0.22013453973640801</v>
      </c>
      <c r="AO9" s="14"/>
      <c r="AP9" s="14">
        <v>3.0905456578371401E-2</v>
      </c>
      <c r="AQ9" s="14">
        <v>0.27508467272001602</v>
      </c>
      <c r="AR9" s="14">
        <v>0.23074311536446801</v>
      </c>
      <c r="AS9" s="14">
        <v>0.18694145677666099</v>
      </c>
      <c r="AT9" s="14">
        <v>0.104047144338514</v>
      </c>
      <c r="AU9" s="14"/>
      <c r="AV9" s="14">
        <v>0.197305514526015</v>
      </c>
      <c r="AW9" s="14">
        <v>0.23630439254108501</v>
      </c>
      <c r="AX9" s="14">
        <v>0.198887801634724</v>
      </c>
      <c r="AY9" s="14">
        <v>0.19525145422784501</v>
      </c>
      <c r="AZ9" s="14">
        <v>0.119906226749202</v>
      </c>
      <c r="BA9" s="14"/>
      <c r="BB9" s="14">
        <v>6.7185142409413104E-2</v>
      </c>
      <c r="BC9" s="14">
        <v>0.16379311409788999</v>
      </c>
      <c r="BD9" s="14">
        <v>3.08288701361931E-2</v>
      </c>
      <c r="BE9" s="14"/>
      <c r="BF9" s="14">
        <v>0.108969561411836</v>
      </c>
    </row>
    <row r="10" spans="2:58" x14ac:dyDescent="0.35">
      <c r="B10" s="15" t="s">
        <v>208</v>
      </c>
      <c r="C10" s="14">
        <v>0.15067496092503099</v>
      </c>
      <c r="D10" s="14">
        <v>0.15407142440791299</v>
      </c>
      <c r="E10" s="14">
        <v>0.14837400849778901</v>
      </c>
      <c r="F10" s="14"/>
      <c r="G10" s="14">
        <v>0.16506980211782099</v>
      </c>
      <c r="H10" s="14">
        <v>0.14845456349550701</v>
      </c>
      <c r="I10" s="14">
        <v>0.15337310538326299</v>
      </c>
      <c r="J10" s="14">
        <v>0.18310122509243501</v>
      </c>
      <c r="K10" s="14">
        <v>0.115896825743298</v>
      </c>
      <c r="L10" s="14">
        <v>0.14002842217539199</v>
      </c>
      <c r="M10" s="14"/>
      <c r="N10" s="14">
        <v>0.13732481443612099</v>
      </c>
      <c r="O10" s="14">
        <v>0.167092405984473</v>
      </c>
      <c r="P10" s="14">
        <v>0.16060351359956701</v>
      </c>
      <c r="Q10" s="14">
        <v>0.141273255653415</v>
      </c>
      <c r="R10" s="14"/>
      <c r="S10" s="14">
        <v>0.13189188580865399</v>
      </c>
      <c r="T10" s="14">
        <v>0.11805296973577099</v>
      </c>
      <c r="U10" s="14">
        <v>0.120742784799001</v>
      </c>
      <c r="V10" s="14">
        <v>0.20452643258180001</v>
      </c>
      <c r="W10" s="14">
        <v>0.14521935007838199</v>
      </c>
      <c r="X10" s="14">
        <v>0.183841179720552</v>
      </c>
      <c r="Y10" s="14">
        <v>0.172630711027106</v>
      </c>
      <c r="Z10" s="14">
        <v>8.9742671460211199E-2</v>
      </c>
      <c r="AA10" s="14">
        <v>0.186497428831327</v>
      </c>
      <c r="AB10" s="14">
        <v>0.13045890170898</v>
      </c>
      <c r="AC10" s="14">
        <v>0.15802468628713201</v>
      </c>
      <c r="AD10" s="14">
        <v>0.120608923344021</v>
      </c>
      <c r="AE10" s="14"/>
      <c r="AF10" s="14">
        <v>0.107199780176293</v>
      </c>
      <c r="AG10" s="14">
        <v>0.18334137380973001</v>
      </c>
      <c r="AH10" s="14">
        <v>0.145132748714696</v>
      </c>
      <c r="AI10" s="14"/>
      <c r="AJ10" s="14">
        <v>9.1559769583353698E-2</v>
      </c>
      <c r="AK10" s="14">
        <v>0.22826467737515799</v>
      </c>
      <c r="AL10" s="14">
        <v>0.127785964172105</v>
      </c>
      <c r="AM10" s="14">
        <v>0.131168457188263</v>
      </c>
      <c r="AN10" s="14">
        <v>0.13699390280474799</v>
      </c>
      <c r="AO10" s="14"/>
      <c r="AP10" s="14">
        <v>3.2465636787017201E-2</v>
      </c>
      <c r="AQ10" s="14">
        <v>0.22345900903093599</v>
      </c>
      <c r="AR10" s="14">
        <v>0.14349730603855501</v>
      </c>
      <c r="AS10" s="14">
        <v>0.17457334079054601</v>
      </c>
      <c r="AT10" s="14">
        <v>6.4099820786705897E-2</v>
      </c>
      <c r="AU10" s="14"/>
      <c r="AV10" s="14">
        <v>0.14023880220461499</v>
      </c>
      <c r="AW10" s="14">
        <v>0.15500875933356401</v>
      </c>
      <c r="AX10" s="14">
        <v>0.155052953605848</v>
      </c>
      <c r="AY10" s="14">
        <v>0.122373500778114</v>
      </c>
      <c r="AZ10" s="14">
        <v>0.24188836436500699</v>
      </c>
      <c r="BA10" s="14"/>
      <c r="BB10" s="14">
        <v>0.166956838314539</v>
      </c>
      <c r="BC10" s="14">
        <v>0.19146493578668999</v>
      </c>
      <c r="BD10" s="14">
        <v>5.7812370472703802E-2</v>
      </c>
      <c r="BE10" s="14"/>
      <c r="BF10" s="14">
        <v>0.14904921556065301</v>
      </c>
    </row>
    <row r="11" spans="2:58" x14ac:dyDescent="0.35">
      <c r="B11" s="15" t="s">
        <v>209</v>
      </c>
      <c r="C11" s="14">
        <v>0.19785059842852701</v>
      </c>
      <c r="D11" s="14">
        <v>0.184972255190993</v>
      </c>
      <c r="E11" s="14">
        <v>0.21271453680142899</v>
      </c>
      <c r="F11" s="14"/>
      <c r="G11" s="14">
        <v>0.21435272165854999</v>
      </c>
      <c r="H11" s="14">
        <v>0.188378857557914</v>
      </c>
      <c r="I11" s="14">
        <v>0.21387767853035899</v>
      </c>
      <c r="J11" s="14">
        <v>0.21912797144742399</v>
      </c>
      <c r="K11" s="14">
        <v>0.20340618150538001</v>
      </c>
      <c r="L11" s="14">
        <v>0.16445192880086701</v>
      </c>
      <c r="M11" s="14"/>
      <c r="N11" s="14">
        <v>0.18280954189420701</v>
      </c>
      <c r="O11" s="14">
        <v>0.19675637693468301</v>
      </c>
      <c r="P11" s="14">
        <v>0.204232743046283</v>
      </c>
      <c r="Q11" s="14">
        <v>0.20218519729757201</v>
      </c>
      <c r="R11" s="14"/>
      <c r="S11" s="14">
        <v>0.195691085359846</v>
      </c>
      <c r="T11" s="14">
        <v>0.20168037929788499</v>
      </c>
      <c r="U11" s="14">
        <v>0.21321026432694201</v>
      </c>
      <c r="V11" s="14">
        <v>0.13768469830781699</v>
      </c>
      <c r="W11" s="14">
        <v>0.24223218938435201</v>
      </c>
      <c r="X11" s="14">
        <v>0.242830234696674</v>
      </c>
      <c r="Y11" s="14">
        <v>0.1838071473406</v>
      </c>
      <c r="Z11" s="14">
        <v>0.124676082630391</v>
      </c>
      <c r="AA11" s="14">
        <v>0.237344765062518</v>
      </c>
      <c r="AB11" s="14">
        <v>0.16418719735217799</v>
      </c>
      <c r="AC11" s="14">
        <v>0.15581592780709699</v>
      </c>
      <c r="AD11" s="14">
        <v>0.18743940510930299</v>
      </c>
      <c r="AE11" s="14"/>
      <c r="AF11" s="14">
        <v>0.18304940049756299</v>
      </c>
      <c r="AG11" s="14">
        <v>0.199244508959219</v>
      </c>
      <c r="AH11" s="14">
        <v>0.18535528517300501</v>
      </c>
      <c r="AI11" s="14"/>
      <c r="AJ11" s="14">
        <v>0.17387801436631001</v>
      </c>
      <c r="AK11" s="14">
        <v>0.206250908122907</v>
      </c>
      <c r="AL11" s="14">
        <v>0.23584912781728801</v>
      </c>
      <c r="AM11" s="14">
        <v>0.24043513413300999</v>
      </c>
      <c r="AN11" s="14">
        <v>0.160654039355556</v>
      </c>
      <c r="AO11" s="14"/>
      <c r="AP11" s="14">
        <v>8.5044986332174999E-2</v>
      </c>
      <c r="AQ11" s="14">
        <v>0.22056364064002701</v>
      </c>
      <c r="AR11" s="14">
        <v>0.227670133965306</v>
      </c>
      <c r="AS11" s="14">
        <v>0.192258656686252</v>
      </c>
      <c r="AT11" s="14">
        <v>0.36402299226307699</v>
      </c>
      <c r="AU11" s="14"/>
      <c r="AV11" s="14">
        <v>0.17194082473352501</v>
      </c>
      <c r="AW11" s="14">
        <v>0.262029431094364</v>
      </c>
      <c r="AX11" s="14">
        <v>0.18011013324309899</v>
      </c>
      <c r="AY11" s="14">
        <v>0.176796802467655</v>
      </c>
      <c r="AZ11" s="14">
        <v>0.225672635260694</v>
      </c>
      <c r="BA11" s="14"/>
      <c r="BB11" s="14">
        <v>0.311904819022705</v>
      </c>
      <c r="BC11" s="14">
        <v>0.17772931684759199</v>
      </c>
      <c r="BD11" s="14">
        <v>0.40748310318897102</v>
      </c>
      <c r="BE11" s="14"/>
      <c r="BF11" s="14">
        <v>0.27521977345550602</v>
      </c>
    </row>
    <row r="12" spans="2:58" x14ac:dyDescent="0.35">
      <c r="B12" s="15" t="s">
        <v>122</v>
      </c>
      <c r="C12" s="14">
        <v>0.231062252734616</v>
      </c>
      <c r="D12" s="14">
        <v>0.215161809805825</v>
      </c>
      <c r="E12" s="14">
        <v>0.24930874332932501</v>
      </c>
      <c r="F12" s="14"/>
      <c r="G12" s="14">
        <v>0.13670215334646699</v>
      </c>
      <c r="H12" s="14">
        <v>0.182348978322943</v>
      </c>
      <c r="I12" s="14">
        <v>0.181679023480357</v>
      </c>
      <c r="J12" s="14">
        <v>0.230866747172561</v>
      </c>
      <c r="K12" s="14">
        <v>0.28756515507164698</v>
      </c>
      <c r="L12" s="14">
        <v>0.32600073622340398</v>
      </c>
      <c r="M12" s="14"/>
      <c r="N12" s="14">
        <v>0.23399843527500799</v>
      </c>
      <c r="O12" s="14">
        <v>0.22931611507897001</v>
      </c>
      <c r="P12" s="14">
        <v>0.216400142097946</v>
      </c>
      <c r="Q12" s="14">
        <v>0.24226577063617699</v>
      </c>
      <c r="R12" s="14"/>
      <c r="S12" s="14">
        <v>0.17228635219115801</v>
      </c>
      <c r="T12" s="14">
        <v>0.254662348968486</v>
      </c>
      <c r="U12" s="14">
        <v>0.252123464227829</v>
      </c>
      <c r="V12" s="14">
        <v>0.16329735991642699</v>
      </c>
      <c r="W12" s="14">
        <v>0.23258139537294001</v>
      </c>
      <c r="X12" s="14">
        <v>0.23241727446482399</v>
      </c>
      <c r="Y12" s="14">
        <v>0.241943648871669</v>
      </c>
      <c r="Z12" s="14">
        <v>0.35556521793218399</v>
      </c>
      <c r="AA12" s="14">
        <v>0.18352561206005999</v>
      </c>
      <c r="AB12" s="14">
        <v>0.32429203841939502</v>
      </c>
      <c r="AC12" s="14">
        <v>0.26731202499131002</v>
      </c>
      <c r="AD12" s="14">
        <v>0.19537950987877001</v>
      </c>
      <c r="AE12" s="14"/>
      <c r="AF12" s="14">
        <v>0.30672705921378901</v>
      </c>
      <c r="AG12" s="14">
        <v>0.18746309338195699</v>
      </c>
      <c r="AH12" s="14">
        <v>0.22794902485185201</v>
      </c>
      <c r="AI12" s="14"/>
      <c r="AJ12" s="14">
        <v>0.28911113679438799</v>
      </c>
      <c r="AK12" s="14">
        <v>0.141933705480001</v>
      </c>
      <c r="AL12" s="14">
        <v>0.27244876101318999</v>
      </c>
      <c r="AM12" s="14">
        <v>0.279431433370607</v>
      </c>
      <c r="AN12" s="14">
        <v>0.29975915180962198</v>
      </c>
      <c r="AO12" s="14"/>
      <c r="AP12" s="14">
        <v>0.28862886967392198</v>
      </c>
      <c r="AQ12" s="14">
        <v>0.15088061149694301</v>
      </c>
      <c r="AR12" s="14">
        <v>0.31161507362956797</v>
      </c>
      <c r="AS12" s="14">
        <v>0.260365506384237</v>
      </c>
      <c r="AT12" s="14">
        <v>0.35908984940615402</v>
      </c>
      <c r="AU12" s="14"/>
      <c r="AV12" s="14">
        <v>0.25373624201845102</v>
      </c>
      <c r="AW12" s="14">
        <v>0.188094787806802</v>
      </c>
      <c r="AX12" s="14">
        <v>0.241757594841988</v>
      </c>
      <c r="AY12" s="14">
        <v>0.21282826634583399</v>
      </c>
      <c r="AZ12" s="14">
        <v>0.126252039060303</v>
      </c>
      <c r="BA12" s="14"/>
      <c r="BB12" s="14">
        <v>0.25319299106270898</v>
      </c>
      <c r="BC12" s="14">
        <v>0.296765309277434</v>
      </c>
      <c r="BD12" s="14">
        <v>0.32959129858872299</v>
      </c>
      <c r="BE12" s="14"/>
      <c r="BF12" s="14">
        <v>0.28753055737453198</v>
      </c>
    </row>
    <row r="13" spans="2:58" x14ac:dyDescent="0.35">
      <c r="B13" s="15" t="s">
        <v>210</v>
      </c>
      <c r="C13" s="14">
        <v>0.129359110401466</v>
      </c>
      <c r="D13" s="14">
        <v>0.150475125821524</v>
      </c>
      <c r="E13" s="14">
        <v>0.10672518393317899</v>
      </c>
      <c r="F13" s="14"/>
      <c r="G13" s="14">
        <v>0.12969778042529401</v>
      </c>
      <c r="H13" s="14">
        <v>0.112948951469661</v>
      </c>
      <c r="I13" s="14">
        <v>0.12146517482067901</v>
      </c>
      <c r="J13" s="14">
        <v>9.8409245376394894E-2</v>
      </c>
      <c r="K13" s="14">
        <v>0.160520964004359</v>
      </c>
      <c r="L13" s="14">
        <v>0.15109449075147799</v>
      </c>
      <c r="M13" s="14"/>
      <c r="N13" s="14">
        <v>0.14534206817305401</v>
      </c>
      <c r="O13" s="14">
        <v>9.6863860590252204E-2</v>
      </c>
      <c r="P13" s="14">
        <v>0.165946090174242</v>
      </c>
      <c r="Q13" s="14">
        <v>0.107394552470656</v>
      </c>
      <c r="R13" s="14"/>
      <c r="S13" s="14">
        <v>0.16390816721029899</v>
      </c>
      <c r="T13" s="14">
        <v>0.12310420346458199</v>
      </c>
      <c r="U13" s="14">
        <v>0.134025430140916</v>
      </c>
      <c r="V13" s="14">
        <v>0.193304853016177</v>
      </c>
      <c r="W13" s="14">
        <v>0.13522738059296799</v>
      </c>
      <c r="X13" s="14">
        <v>0.109891789272579</v>
      </c>
      <c r="Y13" s="14">
        <v>9.9916139900793996E-2</v>
      </c>
      <c r="Z13" s="14">
        <v>0.15258721974441999</v>
      </c>
      <c r="AA13" s="14">
        <v>9.9003422053112994E-2</v>
      </c>
      <c r="AB13" s="14">
        <v>0.107506012687556</v>
      </c>
      <c r="AC13" s="14">
        <v>6.6286134759133697E-2</v>
      </c>
      <c r="AD13" s="14">
        <v>0.21044550872708101</v>
      </c>
      <c r="AE13" s="14"/>
      <c r="AF13" s="14">
        <v>0.16389463245691799</v>
      </c>
      <c r="AG13" s="14">
        <v>0.111102228307545</v>
      </c>
      <c r="AH13" s="14">
        <v>0.109008615214</v>
      </c>
      <c r="AI13" s="14"/>
      <c r="AJ13" s="14">
        <v>0.22026851952563301</v>
      </c>
      <c r="AK13" s="14">
        <v>6.9425836869887694E-2</v>
      </c>
      <c r="AL13" s="14">
        <v>9.1200013470635805E-2</v>
      </c>
      <c r="AM13" s="14">
        <v>0.28536863237598298</v>
      </c>
      <c r="AN13" s="14">
        <v>9.8579151627796097E-2</v>
      </c>
      <c r="AO13" s="14"/>
      <c r="AP13" s="14">
        <v>0.30067507028603602</v>
      </c>
      <c r="AQ13" s="14">
        <v>7.2014893244473299E-2</v>
      </c>
      <c r="AR13" s="14">
        <v>3.7817544244265602E-2</v>
      </c>
      <c r="AS13" s="14">
        <v>0.16088259318974399</v>
      </c>
      <c r="AT13" s="14">
        <v>9.7232076664305195E-2</v>
      </c>
      <c r="AU13" s="14"/>
      <c r="AV13" s="14">
        <v>0.147913723543034</v>
      </c>
      <c r="AW13" s="14">
        <v>0.104579496642229</v>
      </c>
      <c r="AX13" s="14">
        <v>0.12898848570180399</v>
      </c>
      <c r="AY13" s="14">
        <v>0.164736752729854</v>
      </c>
      <c r="AZ13" s="14">
        <v>0.15942959829167999</v>
      </c>
      <c r="BA13" s="14"/>
      <c r="BB13" s="14">
        <v>0.10202175541085499</v>
      </c>
      <c r="BC13" s="14">
        <v>0.14127417815295801</v>
      </c>
      <c r="BD13" s="14">
        <v>0.17428435761340899</v>
      </c>
      <c r="BE13" s="14"/>
      <c r="BF13" s="14">
        <v>0.12701737137454999</v>
      </c>
    </row>
    <row r="14" spans="2:58" x14ac:dyDescent="0.35">
      <c r="B14" s="15" t="s">
        <v>211</v>
      </c>
      <c r="C14" s="14">
        <v>7.1158707757441805E-2</v>
      </c>
      <c r="D14" s="14">
        <v>6.8974504008545101E-2</v>
      </c>
      <c r="E14" s="14">
        <v>7.3979817316516094E-2</v>
      </c>
      <c r="F14" s="14"/>
      <c r="G14" s="14">
        <v>7.3954673998988696E-2</v>
      </c>
      <c r="H14" s="14">
        <v>7.0651216639984499E-2</v>
      </c>
      <c r="I14" s="14">
        <v>8.3346769479824306E-2</v>
      </c>
      <c r="J14" s="14">
        <v>5.0985339350674001E-2</v>
      </c>
      <c r="K14" s="14">
        <v>6.4962310577687393E-2</v>
      </c>
      <c r="L14" s="14">
        <v>8.0037806539829101E-2</v>
      </c>
      <c r="M14" s="14"/>
      <c r="N14" s="14">
        <v>8.8016525779312793E-2</v>
      </c>
      <c r="O14" s="14">
        <v>7.64824707312175E-2</v>
      </c>
      <c r="P14" s="14">
        <v>7.2783413251346699E-2</v>
      </c>
      <c r="Q14" s="14">
        <v>4.6258969019113902E-2</v>
      </c>
      <c r="R14" s="14"/>
      <c r="S14" s="14">
        <v>0.108005606205397</v>
      </c>
      <c r="T14" s="14">
        <v>0.101329350995929</v>
      </c>
      <c r="U14" s="14">
        <v>2.4196784580084001E-2</v>
      </c>
      <c r="V14" s="14">
        <v>0.109027353464102</v>
      </c>
      <c r="W14" s="14">
        <v>6.1009047062969203E-2</v>
      </c>
      <c r="X14" s="14">
        <v>5.2651263559613498E-2</v>
      </c>
      <c r="Y14" s="14">
        <v>6.4302926173208402E-2</v>
      </c>
      <c r="Z14" s="14">
        <v>0.123176382796556</v>
      </c>
      <c r="AA14" s="14">
        <v>6.8936766346104794E-2</v>
      </c>
      <c r="AB14" s="14">
        <v>2.3194422616326298E-2</v>
      </c>
      <c r="AC14" s="14">
        <v>0</v>
      </c>
      <c r="AD14" s="14">
        <v>9.2832359781564497E-2</v>
      </c>
      <c r="AE14" s="14"/>
      <c r="AF14" s="14">
        <v>7.0794978214273205E-2</v>
      </c>
      <c r="AG14" s="14">
        <v>7.0919481070439994E-2</v>
      </c>
      <c r="AH14" s="14">
        <v>8.5886404454191503E-2</v>
      </c>
      <c r="AI14" s="14"/>
      <c r="AJ14" s="14">
        <v>0.12453846347811801</v>
      </c>
      <c r="AK14" s="14">
        <v>4.5715534203743802E-2</v>
      </c>
      <c r="AL14" s="14">
        <v>4.3948303019184197E-2</v>
      </c>
      <c r="AM14" s="14">
        <v>0</v>
      </c>
      <c r="AN14" s="14">
        <v>7.3723372216788499E-2</v>
      </c>
      <c r="AO14" s="14"/>
      <c r="AP14" s="14">
        <v>0.193523101232071</v>
      </c>
      <c r="AQ14" s="14">
        <v>5.5326498992563797E-2</v>
      </c>
      <c r="AR14" s="14">
        <v>4.8656826757837099E-2</v>
      </c>
      <c r="AS14" s="14">
        <v>1.63436492892922E-2</v>
      </c>
      <c r="AT14" s="14">
        <v>1.15081165412451E-2</v>
      </c>
      <c r="AU14" s="14"/>
      <c r="AV14" s="14">
        <v>6.44011786576692E-2</v>
      </c>
      <c r="AW14" s="14">
        <v>4.19745770488879E-2</v>
      </c>
      <c r="AX14" s="14">
        <v>8.1212705906541602E-2</v>
      </c>
      <c r="AY14" s="14">
        <v>0.11824542107762499</v>
      </c>
      <c r="AZ14" s="14">
        <v>8.4274415934613295E-2</v>
      </c>
      <c r="BA14" s="14"/>
      <c r="BB14" s="14">
        <v>9.8738453779778398E-2</v>
      </c>
      <c r="BC14" s="14">
        <v>2.89731458374363E-2</v>
      </c>
      <c r="BD14" s="14">
        <v>0</v>
      </c>
      <c r="BE14" s="14"/>
      <c r="BF14" s="14">
        <v>5.2213520822921501E-2</v>
      </c>
    </row>
    <row r="15" spans="2:58" x14ac:dyDescent="0.35">
      <c r="B15" s="15" t="s">
        <v>212</v>
      </c>
      <c r="C15" s="23">
        <v>1.6926136585339101E-2</v>
      </c>
      <c r="D15" s="23">
        <v>1.5792701538482699E-2</v>
      </c>
      <c r="E15" s="23">
        <v>1.8230439462456598E-2</v>
      </c>
      <c r="F15" s="23"/>
      <c r="G15" s="23">
        <v>0</v>
      </c>
      <c r="H15" s="23">
        <v>1.7013349106722999E-2</v>
      </c>
      <c r="I15" s="23">
        <v>1.40277258953318E-2</v>
      </c>
      <c r="J15" s="23">
        <v>1.9902854313132001E-2</v>
      </c>
      <c r="K15" s="23">
        <v>0</v>
      </c>
      <c r="L15" s="23">
        <v>3.7689487629386599E-2</v>
      </c>
      <c r="M15" s="23"/>
      <c r="N15" s="23">
        <v>1.9079061487846299E-2</v>
      </c>
      <c r="O15" s="23">
        <v>1.2107872151598999E-2</v>
      </c>
      <c r="P15" s="23">
        <v>7.3748619068240802E-3</v>
      </c>
      <c r="Q15" s="23">
        <v>3.02071320085949E-2</v>
      </c>
      <c r="R15" s="23"/>
      <c r="S15" s="23">
        <v>3.1661018295421499E-2</v>
      </c>
      <c r="T15" s="23">
        <v>0</v>
      </c>
      <c r="U15" s="23">
        <v>1.39254531139134E-2</v>
      </c>
      <c r="V15" s="23">
        <v>1.3580460019486399E-2</v>
      </c>
      <c r="W15" s="23">
        <v>2.3572655364105501E-2</v>
      </c>
      <c r="X15" s="23">
        <v>1.05954340356893E-2</v>
      </c>
      <c r="Y15" s="23">
        <v>4.2340661132877197E-2</v>
      </c>
      <c r="Z15" s="23">
        <v>0</v>
      </c>
      <c r="AA15" s="23">
        <v>1.7618006174134601E-2</v>
      </c>
      <c r="AB15" s="23">
        <v>9.48080021664016E-3</v>
      </c>
      <c r="AC15" s="23">
        <v>2.6242579387009999E-2</v>
      </c>
      <c r="AD15" s="23">
        <v>0</v>
      </c>
      <c r="AE15" s="23"/>
      <c r="AF15" s="23">
        <v>2.3302451950043698E-2</v>
      </c>
      <c r="AG15" s="23">
        <v>1.4757422272261201E-2</v>
      </c>
      <c r="AH15" s="23">
        <v>1.70159393994435E-2</v>
      </c>
      <c r="AI15" s="23"/>
      <c r="AJ15" s="23">
        <v>3.3004103124047703E-2</v>
      </c>
      <c r="AK15" s="23">
        <v>6.0139697740091E-3</v>
      </c>
      <c r="AL15" s="23">
        <v>1.4186798824279799E-2</v>
      </c>
      <c r="AM15" s="23">
        <v>0</v>
      </c>
      <c r="AN15" s="23">
        <v>1.0155842449080301E-2</v>
      </c>
      <c r="AO15" s="23"/>
      <c r="AP15" s="23">
        <v>6.8756879110406705E-2</v>
      </c>
      <c r="AQ15" s="23">
        <v>2.67067387504059E-3</v>
      </c>
      <c r="AR15" s="23">
        <v>0</v>
      </c>
      <c r="AS15" s="23">
        <v>8.6347968832670499E-3</v>
      </c>
      <c r="AT15" s="23">
        <v>0</v>
      </c>
      <c r="AU15" s="23"/>
      <c r="AV15" s="23">
        <v>2.4463714316689901E-2</v>
      </c>
      <c r="AW15" s="23">
        <v>1.20085555330682E-2</v>
      </c>
      <c r="AX15" s="23">
        <v>1.3990325065995001E-2</v>
      </c>
      <c r="AY15" s="23">
        <v>9.7678023730722197E-3</v>
      </c>
      <c r="AZ15" s="23">
        <v>4.2576720338501003E-2</v>
      </c>
      <c r="BA15" s="23"/>
      <c r="BB15" s="23">
        <v>0</v>
      </c>
      <c r="BC15" s="23">
        <v>0</v>
      </c>
      <c r="BD15" s="23">
        <v>0</v>
      </c>
      <c r="BE15" s="23"/>
      <c r="BF15" s="23">
        <v>0</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289</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1012</v>
      </c>
      <c r="D7" s="10">
        <v>506</v>
      </c>
      <c r="E7" s="10">
        <v>502</v>
      </c>
      <c r="F7" s="10"/>
      <c r="G7" s="10">
        <v>139</v>
      </c>
      <c r="H7" s="10">
        <v>186</v>
      </c>
      <c r="I7" s="10">
        <v>143</v>
      </c>
      <c r="J7" s="10">
        <v>155</v>
      </c>
      <c r="K7" s="10">
        <v>153</v>
      </c>
      <c r="L7" s="10">
        <v>236</v>
      </c>
      <c r="M7" s="10"/>
      <c r="N7" s="10">
        <v>274</v>
      </c>
      <c r="O7" s="10">
        <v>247</v>
      </c>
      <c r="P7" s="10">
        <v>247</v>
      </c>
      <c r="Q7" s="10">
        <v>238</v>
      </c>
      <c r="R7" s="10"/>
      <c r="S7" s="10">
        <v>123</v>
      </c>
      <c r="T7" s="10">
        <v>135</v>
      </c>
      <c r="U7" s="10">
        <v>75</v>
      </c>
      <c r="V7" s="10">
        <v>85</v>
      </c>
      <c r="W7" s="10">
        <v>82</v>
      </c>
      <c r="X7" s="10">
        <v>92</v>
      </c>
      <c r="Y7" s="10">
        <v>90</v>
      </c>
      <c r="Z7" s="10">
        <v>32</v>
      </c>
      <c r="AA7" s="10">
        <v>126</v>
      </c>
      <c r="AB7" s="10">
        <v>95</v>
      </c>
      <c r="AC7" s="10">
        <v>45</v>
      </c>
      <c r="AD7" s="10">
        <v>32</v>
      </c>
      <c r="AE7" s="10"/>
      <c r="AF7" s="10">
        <v>386</v>
      </c>
      <c r="AG7" s="10">
        <v>405</v>
      </c>
      <c r="AH7" s="10">
        <v>124</v>
      </c>
      <c r="AI7" s="10"/>
      <c r="AJ7" s="10">
        <v>336</v>
      </c>
      <c r="AK7" s="10">
        <v>329</v>
      </c>
      <c r="AL7" s="10">
        <v>64</v>
      </c>
      <c r="AM7" s="10">
        <v>14</v>
      </c>
      <c r="AN7" s="10">
        <v>101</v>
      </c>
      <c r="AO7" s="10"/>
      <c r="AP7" s="10">
        <v>204</v>
      </c>
      <c r="AQ7" s="10">
        <v>383</v>
      </c>
      <c r="AR7" s="10">
        <v>74</v>
      </c>
      <c r="AS7" s="10">
        <v>118</v>
      </c>
      <c r="AT7" s="10">
        <v>87</v>
      </c>
      <c r="AU7" s="10"/>
      <c r="AV7" s="10">
        <v>211</v>
      </c>
      <c r="AW7" s="10">
        <v>246</v>
      </c>
      <c r="AX7" s="10">
        <v>270</v>
      </c>
      <c r="AY7" s="10">
        <v>123</v>
      </c>
      <c r="AZ7" s="10">
        <v>24</v>
      </c>
      <c r="BA7" s="10"/>
      <c r="BB7" s="10">
        <v>42</v>
      </c>
      <c r="BC7" s="10">
        <v>67</v>
      </c>
      <c r="BD7" s="10">
        <v>32</v>
      </c>
      <c r="BE7" s="10"/>
      <c r="BF7" s="10">
        <v>167</v>
      </c>
    </row>
    <row r="8" spans="2:58" ht="30" customHeight="1" x14ac:dyDescent="0.35">
      <c r="B8" s="11" t="s">
        <v>20</v>
      </c>
      <c r="C8" s="11">
        <v>1012</v>
      </c>
      <c r="D8" s="11">
        <v>512</v>
      </c>
      <c r="E8" s="11">
        <v>496</v>
      </c>
      <c r="F8" s="11"/>
      <c r="G8" s="11">
        <v>134</v>
      </c>
      <c r="H8" s="11">
        <v>179</v>
      </c>
      <c r="I8" s="11">
        <v>164</v>
      </c>
      <c r="J8" s="11">
        <v>167</v>
      </c>
      <c r="K8" s="11">
        <v>144</v>
      </c>
      <c r="L8" s="11">
        <v>224</v>
      </c>
      <c r="M8" s="11"/>
      <c r="N8" s="11">
        <v>267</v>
      </c>
      <c r="O8" s="11">
        <v>259</v>
      </c>
      <c r="P8" s="11">
        <v>245</v>
      </c>
      <c r="Q8" s="11">
        <v>235</v>
      </c>
      <c r="R8" s="11"/>
      <c r="S8" s="11">
        <v>131</v>
      </c>
      <c r="T8" s="11">
        <v>142</v>
      </c>
      <c r="U8" s="11">
        <v>74</v>
      </c>
      <c r="V8" s="11">
        <v>86</v>
      </c>
      <c r="W8" s="11">
        <v>79</v>
      </c>
      <c r="X8" s="11">
        <v>94</v>
      </c>
      <c r="Y8" s="11">
        <v>89</v>
      </c>
      <c r="Z8" s="11">
        <v>30</v>
      </c>
      <c r="AA8" s="11">
        <v>121</v>
      </c>
      <c r="AB8" s="11">
        <v>95</v>
      </c>
      <c r="AC8" s="11">
        <v>43</v>
      </c>
      <c r="AD8" s="11">
        <v>29</v>
      </c>
      <c r="AE8" s="11"/>
      <c r="AF8" s="11">
        <v>386</v>
      </c>
      <c r="AG8" s="11">
        <v>408</v>
      </c>
      <c r="AH8" s="11">
        <v>125</v>
      </c>
      <c r="AI8" s="11"/>
      <c r="AJ8" s="11">
        <v>335</v>
      </c>
      <c r="AK8" s="11">
        <v>334</v>
      </c>
      <c r="AL8" s="11">
        <v>64</v>
      </c>
      <c r="AM8" s="11">
        <v>14</v>
      </c>
      <c r="AN8" s="11">
        <v>102</v>
      </c>
      <c r="AO8" s="11"/>
      <c r="AP8" s="11">
        <v>203</v>
      </c>
      <c r="AQ8" s="11">
        <v>386</v>
      </c>
      <c r="AR8" s="11">
        <v>73</v>
      </c>
      <c r="AS8" s="11">
        <v>120</v>
      </c>
      <c r="AT8" s="11">
        <v>87</v>
      </c>
      <c r="AU8" s="11"/>
      <c r="AV8" s="11">
        <v>209</v>
      </c>
      <c r="AW8" s="11">
        <v>249</v>
      </c>
      <c r="AX8" s="11">
        <v>272</v>
      </c>
      <c r="AY8" s="11">
        <v>123</v>
      </c>
      <c r="AZ8" s="11">
        <v>23</v>
      </c>
      <c r="BA8" s="11"/>
      <c r="BB8" s="11">
        <v>42</v>
      </c>
      <c r="BC8" s="11">
        <v>68</v>
      </c>
      <c r="BD8" s="11">
        <v>32</v>
      </c>
      <c r="BE8" s="11"/>
      <c r="BF8" s="11">
        <v>168</v>
      </c>
    </row>
    <row r="9" spans="2:58" x14ac:dyDescent="0.35">
      <c r="B9" s="15" t="s">
        <v>207</v>
      </c>
      <c r="C9" s="14">
        <v>0.60657834794320098</v>
      </c>
      <c r="D9" s="14">
        <v>0.59226907683121</v>
      </c>
      <c r="E9" s="14">
        <v>0.62008301492788997</v>
      </c>
      <c r="F9" s="14"/>
      <c r="G9" s="14">
        <v>0.54032675193568402</v>
      </c>
      <c r="H9" s="14">
        <v>0.48563025852859598</v>
      </c>
      <c r="I9" s="14">
        <v>0.53402681072759794</v>
      </c>
      <c r="J9" s="14">
        <v>0.70436192681161003</v>
      </c>
      <c r="K9" s="14">
        <v>0.696838257842194</v>
      </c>
      <c r="L9" s="14">
        <v>0.66451435294859496</v>
      </c>
      <c r="M9" s="14"/>
      <c r="N9" s="14">
        <v>0.61491493874721403</v>
      </c>
      <c r="O9" s="14">
        <v>0.60232882155584899</v>
      </c>
      <c r="P9" s="14">
        <v>0.58800731850141397</v>
      </c>
      <c r="Q9" s="14">
        <v>0.619685218268894</v>
      </c>
      <c r="R9" s="14"/>
      <c r="S9" s="14">
        <v>0.52327855830027603</v>
      </c>
      <c r="T9" s="14">
        <v>0.64759767485230202</v>
      </c>
      <c r="U9" s="14">
        <v>0.62718729313352795</v>
      </c>
      <c r="V9" s="14">
        <v>0.59103282428628801</v>
      </c>
      <c r="W9" s="14">
        <v>0.50772275712244996</v>
      </c>
      <c r="X9" s="14">
        <v>0.54662360439087698</v>
      </c>
      <c r="Y9" s="14">
        <v>0.68638288341316001</v>
      </c>
      <c r="Z9" s="14">
        <v>0.52379401185137697</v>
      </c>
      <c r="AA9" s="14">
        <v>0.62769136000074499</v>
      </c>
      <c r="AB9" s="14">
        <v>0.68141920050262195</v>
      </c>
      <c r="AC9" s="14">
        <v>0.682055836822547</v>
      </c>
      <c r="AD9" s="14">
        <v>0.631617138870741</v>
      </c>
      <c r="AE9" s="14"/>
      <c r="AF9" s="14">
        <v>0.64925085319097098</v>
      </c>
      <c r="AG9" s="14">
        <v>0.61782533605282697</v>
      </c>
      <c r="AH9" s="14">
        <v>0.47097072584959498</v>
      </c>
      <c r="AI9" s="14"/>
      <c r="AJ9" s="14">
        <v>0.610136933158551</v>
      </c>
      <c r="AK9" s="14">
        <v>0.61652572350674995</v>
      </c>
      <c r="AL9" s="14">
        <v>0.64273419567744405</v>
      </c>
      <c r="AM9" s="14">
        <v>0.78778274277988303</v>
      </c>
      <c r="AN9" s="14">
        <v>0.48993065849631101</v>
      </c>
      <c r="AO9" s="14"/>
      <c r="AP9" s="14">
        <v>0.411912301520522</v>
      </c>
      <c r="AQ9" s="14">
        <v>0.63337943961441701</v>
      </c>
      <c r="AR9" s="14">
        <v>0.692460892128693</v>
      </c>
      <c r="AS9" s="14">
        <v>0.80312453792691196</v>
      </c>
      <c r="AT9" s="14">
        <v>0.60112348484091704</v>
      </c>
      <c r="AU9" s="14"/>
      <c r="AV9" s="14">
        <v>0.61989203731435905</v>
      </c>
      <c r="AW9" s="14">
        <v>0.66304580221906495</v>
      </c>
      <c r="AX9" s="14">
        <v>0.56468675913577804</v>
      </c>
      <c r="AY9" s="14">
        <v>0.54556887684962196</v>
      </c>
      <c r="AZ9" s="14">
        <v>0.53969174742720105</v>
      </c>
      <c r="BA9" s="14"/>
      <c r="BB9" s="14">
        <v>0.687739506246279</v>
      </c>
      <c r="BC9" s="14">
        <v>0.83995849402831502</v>
      </c>
      <c r="BD9" s="14">
        <v>0.77968462936194505</v>
      </c>
      <c r="BE9" s="14"/>
      <c r="BF9" s="14">
        <v>0.77250164787952103</v>
      </c>
    </row>
    <row r="10" spans="2:58" x14ac:dyDescent="0.35">
      <c r="B10" s="15" t="s">
        <v>208</v>
      </c>
      <c r="C10" s="14">
        <v>0.18533825803066201</v>
      </c>
      <c r="D10" s="14">
        <v>0.17911993203485499</v>
      </c>
      <c r="E10" s="14">
        <v>0.19134799526499699</v>
      </c>
      <c r="F10" s="14"/>
      <c r="G10" s="14">
        <v>0.17227271855557</v>
      </c>
      <c r="H10" s="14">
        <v>0.17000630392497801</v>
      </c>
      <c r="I10" s="14">
        <v>0.19984613028277601</v>
      </c>
      <c r="J10" s="14">
        <v>0.167379694952766</v>
      </c>
      <c r="K10" s="14">
        <v>0.202104183980793</v>
      </c>
      <c r="L10" s="14">
        <v>0.197408083086897</v>
      </c>
      <c r="M10" s="14"/>
      <c r="N10" s="14">
        <v>0.171806685965017</v>
      </c>
      <c r="O10" s="14">
        <v>0.20772778233104799</v>
      </c>
      <c r="P10" s="14">
        <v>0.17427679637843299</v>
      </c>
      <c r="Q10" s="14">
        <v>0.18370381651826101</v>
      </c>
      <c r="R10" s="14"/>
      <c r="S10" s="14">
        <v>0.18318979894676701</v>
      </c>
      <c r="T10" s="14">
        <v>0.149858421059931</v>
      </c>
      <c r="U10" s="14">
        <v>0.200034100394196</v>
      </c>
      <c r="V10" s="14">
        <v>0.23670833364593699</v>
      </c>
      <c r="W10" s="14">
        <v>0.23294997170633799</v>
      </c>
      <c r="X10" s="14">
        <v>0.17385145767228899</v>
      </c>
      <c r="Y10" s="14">
        <v>0.13886308696772101</v>
      </c>
      <c r="Z10" s="14">
        <v>0.16189880804392601</v>
      </c>
      <c r="AA10" s="14">
        <v>0.18268045012551701</v>
      </c>
      <c r="AB10" s="14">
        <v>0.16611912522712199</v>
      </c>
      <c r="AC10" s="14">
        <v>0.179047389392752</v>
      </c>
      <c r="AD10" s="14">
        <v>0.34031242919993199</v>
      </c>
      <c r="AE10" s="14"/>
      <c r="AF10" s="14">
        <v>0.16453094013397401</v>
      </c>
      <c r="AG10" s="14">
        <v>0.19047837227248099</v>
      </c>
      <c r="AH10" s="14">
        <v>0.21437188764831899</v>
      </c>
      <c r="AI10" s="14"/>
      <c r="AJ10" s="14">
        <v>0.225764990129217</v>
      </c>
      <c r="AK10" s="14">
        <v>0.12661907824388699</v>
      </c>
      <c r="AL10" s="14">
        <v>0.23746799646244501</v>
      </c>
      <c r="AM10" s="14">
        <v>6.3596342932136299E-2</v>
      </c>
      <c r="AN10" s="14">
        <v>0.205375318065567</v>
      </c>
      <c r="AO10" s="14"/>
      <c r="AP10" s="14">
        <v>0.33518720148777698</v>
      </c>
      <c r="AQ10" s="14">
        <v>0.13718000893322499</v>
      </c>
      <c r="AR10" s="14">
        <v>0.14596563333434701</v>
      </c>
      <c r="AS10" s="14">
        <v>0.100786970075634</v>
      </c>
      <c r="AT10" s="14">
        <v>0.20465773855452199</v>
      </c>
      <c r="AU10" s="14"/>
      <c r="AV10" s="14">
        <v>0.19367861801297401</v>
      </c>
      <c r="AW10" s="14">
        <v>0.18420220060653</v>
      </c>
      <c r="AX10" s="14">
        <v>0.17638101381723301</v>
      </c>
      <c r="AY10" s="14">
        <v>0.183737189955098</v>
      </c>
      <c r="AZ10" s="14">
        <v>0.29432565767697</v>
      </c>
      <c r="BA10" s="14"/>
      <c r="BB10" s="14">
        <v>9.5974523322852806E-2</v>
      </c>
      <c r="BC10" s="14">
        <v>9.7245023091772395E-2</v>
      </c>
      <c r="BD10" s="14">
        <v>0.13161028429461899</v>
      </c>
      <c r="BE10" s="14"/>
      <c r="BF10" s="14">
        <v>8.8168787554800301E-2</v>
      </c>
    </row>
    <row r="11" spans="2:58" x14ac:dyDescent="0.35">
      <c r="B11" s="15" t="s">
        <v>209</v>
      </c>
      <c r="C11" s="14">
        <v>7.3078124427178606E-2</v>
      </c>
      <c r="D11" s="14">
        <v>7.5283136349138496E-2</v>
      </c>
      <c r="E11" s="14">
        <v>7.1386843162082103E-2</v>
      </c>
      <c r="F11" s="14"/>
      <c r="G11" s="14">
        <v>0.100832529774414</v>
      </c>
      <c r="H11" s="14">
        <v>0.13394979236450799</v>
      </c>
      <c r="I11" s="14">
        <v>9.4625175695593797E-2</v>
      </c>
      <c r="J11" s="14">
        <v>2.5583705171589099E-2</v>
      </c>
      <c r="K11" s="14">
        <v>2.4704515982359201E-2</v>
      </c>
      <c r="L11" s="14">
        <v>5.8769412319991297E-2</v>
      </c>
      <c r="M11" s="14"/>
      <c r="N11" s="14">
        <v>6.7649585391631906E-2</v>
      </c>
      <c r="O11" s="14">
        <v>7.1984574820078903E-2</v>
      </c>
      <c r="P11" s="14">
        <v>9.82773004416823E-2</v>
      </c>
      <c r="Q11" s="14">
        <v>5.60245896886859E-2</v>
      </c>
      <c r="R11" s="14"/>
      <c r="S11" s="14">
        <v>7.9189677735866895E-2</v>
      </c>
      <c r="T11" s="14">
        <v>5.8983913414068001E-2</v>
      </c>
      <c r="U11" s="14">
        <v>7.7821338953826397E-2</v>
      </c>
      <c r="V11" s="14">
        <v>6.0870264745521999E-2</v>
      </c>
      <c r="W11" s="14">
        <v>9.9329815071856301E-2</v>
      </c>
      <c r="X11" s="14">
        <v>6.8645239164814603E-2</v>
      </c>
      <c r="Y11" s="14">
        <v>7.8605026440817793E-2</v>
      </c>
      <c r="Z11" s="14">
        <v>6.0216762403835999E-2</v>
      </c>
      <c r="AA11" s="14">
        <v>8.3033315370372507E-2</v>
      </c>
      <c r="AB11" s="14">
        <v>5.5094831251341E-2</v>
      </c>
      <c r="AC11" s="14">
        <v>0.117963180586335</v>
      </c>
      <c r="AD11" s="14">
        <v>2.8070431929326799E-2</v>
      </c>
      <c r="AE11" s="14"/>
      <c r="AF11" s="14">
        <v>6.1675743202806797E-2</v>
      </c>
      <c r="AG11" s="14">
        <v>5.7034873839646498E-2</v>
      </c>
      <c r="AH11" s="14">
        <v>0.115167084168354</v>
      </c>
      <c r="AI11" s="14"/>
      <c r="AJ11" s="14">
        <v>6.0146405449668101E-2</v>
      </c>
      <c r="AK11" s="14">
        <v>9.0339719703989393E-2</v>
      </c>
      <c r="AL11" s="14">
        <v>4.56193041567651E-2</v>
      </c>
      <c r="AM11" s="14">
        <v>0</v>
      </c>
      <c r="AN11" s="14">
        <v>8.1580811802055606E-2</v>
      </c>
      <c r="AO11" s="14"/>
      <c r="AP11" s="14">
        <v>7.0735307532690306E-2</v>
      </c>
      <c r="AQ11" s="14">
        <v>9.9039671842212698E-2</v>
      </c>
      <c r="AR11" s="14">
        <v>4.0033640582653102E-2</v>
      </c>
      <c r="AS11" s="14">
        <v>1.4822450794376401E-2</v>
      </c>
      <c r="AT11" s="14">
        <v>8.3332853996956793E-2</v>
      </c>
      <c r="AU11" s="14"/>
      <c r="AV11" s="14">
        <v>6.2551518100427403E-2</v>
      </c>
      <c r="AW11" s="14">
        <v>5.5099556479108101E-2</v>
      </c>
      <c r="AX11" s="14">
        <v>9.7242941843784195E-2</v>
      </c>
      <c r="AY11" s="14">
        <v>8.2481537044782394E-2</v>
      </c>
      <c r="AZ11" s="14">
        <v>4.0027495165623601E-2</v>
      </c>
      <c r="BA11" s="14"/>
      <c r="BB11" s="14">
        <v>0.115749300136087</v>
      </c>
      <c r="BC11" s="14">
        <v>0</v>
      </c>
      <c r="BD11" s="14">
        <v>6.0244908916066098E-2</v>
      </c>
      <c r="BE11" s="14"/>
      <c r="BF11" s="14">
        <v>5.7375077649094601E-2</v>
      </c>
    </row>
    <row r="12" spans="2:58" x14ac:dyDescent="0.35">
      <c r="B12" s="15" t="s">
        <v>122</v>
      </c>
      <c r="C12" s="14">
        <v>6.9054728708340493E-2</v>
      </c>
      <c r="D12" s="14">
        <v>6.7487425303899201E-2</v>
      </c>
      <c r="E12" s="14">
        <v>7.1222678569949405E-2</v>
      </c>
      <c r="F12" s="14"/>
      <c r="G12" s="14">
        <v>9.3787891351996097E-2</v>
      </c>
      <c r="H12" s="14">
        <v>0.129918259605382</v>
      </c>
      <c r="I12" s="14">
        <v>7.6450987319182206E-2</v>
      </c>
      <c r="J12" s="14">
        <v>4.7946976908886899E-2</v>
      </c>
      <c r="K12" s="14">
        <v>4.74383360350683E-2</v>
      </c>
      <c r="L12" s="14">
        <v>3.00157111989914E-2</v>
      </c>
      <c r="M12" s="14"/>
      <c r="N12" s="14">
        <v>8.8931097826535105E-2</v>
      </c>
      <c r="O12" s="14">
        <v>5.23855500395701E-2</v>
      </c>
      <c r="P12" s="14">
        <v>6.2382896819252603E-2</v>
      </c>
      <c r="Q12" s="14">
        <v>7.3592368058745403E-2</v>
      </c>
      <c r="R12" s="14"/>
      <c r="S12" s="14">
        <v>0.130007637997269</v>
      </c>
      <c r="T12" s="14">
        <v>6.9904382424845798E-2</v>
      </c>
      <c r="U12" s="14">
        <v>7.9344410093123305E-2</v>
      </c>
      <c r="V12" s="14">
        <v>3.59421733542276E-2</v>
      </c>
      <c r="W12" s="14">
        <v>8.8215911176201797E-2</v>
      </c>
      <c r="X12" s="14">
        <v>0.122718469244186</v>
      </c>
      <c r="Y12" s="14">
        <v>2.7091013056931301E-2</v>
      </c>
      <c r="Z12" s="14">
        <v>0.127720025201951</v>
      </c>
      <c r="AA12" s="14">
        <v>6.1272938205251003E-2</v>
      </c>
      <c r="AB12" s="14">
        <v>1.9708545116447301E-2</v>
      </c>
      <c r="AC12" s="14">
        <v>0</v>
      </c>
      <c r="AD12" s="14">
        <v>0</v>
      </c>
      <c r="AE12" s="14"/>
      <c r="AF12" s="14">
        <v>7.6238963163832899E-2</v>
      </c>
      <c r="AG12" s="14">
        <v>5.5566655110930598E-2</v>
      </c>
      <c r="AH12" s="14">
        <v>0.11046388271709399</v>
      </c>
      <c r="AI12" s="14"/>
      <c r="AJ12" s="14">
        <v>4.5014222279915E-2</v>
      </c>
      <c r="AK12" s="14">
        <v>9.1164413625280397E-2</v>
      </c>
      <c r="AL12" s="14">
        <v>2.9847196040781399E-2</v>
      </c>
      <c r="AM12" s="14">
        <v>0</v>
      </c>
      <c r="AN12" s="14">
        <v>0.12808341403238899</v>
      </c>
      <c r="AO12" s="14"/>
      <c r="AP12" s="14">
        <v>7.5885668938259307E-2</v>
      </c>
      <c r="AQ12" s="14">
        <v>7.4202069128568401E-2</v>
      </c>
      <c r="AR12" s="14">
        <v>2.5122210018903E-2</v>
      </c>
      <c r="AS12" s="14">
        <v>3.5423274315770699E-2</v>
      </c>
      <c r="AT12" s="14">
        <v>7.83801723357688E-2</v>
      </c>
      <c r="AU12" s="14"/>
      <c r="AV12" s="14">
        <v>7.9467391949989696E-2</v>
      </c>
      <c r="AW12" s="14">
        <v>4.0893884292601601E-2</v>
      </c>
      <c r="AX12" s="14">
        <v>7.4637300749882798E-2</v>
      </c>
      <c r="AY12" s="14">
        <v>0.115155593252145</v>
      </c>
      <c r="AZ12" s="14">
        <v>8.3388469245518695E-2</v>
      </c>
      <c r="BA12" s="14"/>
      <c r="BB12" s="14">
        <v>5.2023438832155898E-2</v>
      </c>
      <c r="BC12" s="14">
        <v>6.2796482879912699E-2</v>
      </c>
      <c r="BD12" s="14">
        <v>0</v>
      </c>
      <c r="BE12" s="14"/>
      <c r="BF12" s="14">
        <v>3.8388281435760299E-2</v>
      </c>
    </row>
    <row r="13" spans="2:58" x14ac:dyDescent="0.35">
      <c r="B13" s="15" t="s">
        <v>210</v>
      </c>
      <c r="C13" s="14">
        <v>4.27885687058875E-2</v>
      </c>
      <c r="D13" s="14">
        <v>5.9261734128446202E-2</v>
      </c>
      <c r="E13" s="14">
        <v>2.6137151213456399E-2</v>
      </c>
      <c r="F13" s="14"/>
      <c r="G13" s="14">
        <v>6.34413956097266E-2</v>
      </c>
      <c r="H13" s="14">
        <v>4.8342380912889303E-2</v>
      </c>
      <c r="I13" s="14">
        <v>4.5665178779588797E-2</v>
      </c>
      <c r="J13" s="14">
        <v>5.4727696155148602E-2</v>
      </c>
      <c r="K13" s="14">
        <v>1.47977534612412E-2</v>
      </c>
      <c r="L13" s="14">
        <v>3.3015136607345501E-2</v>
      </c>
      <c r="M13" s="14"/>
      <c r="N13" s="14">
        <v>3.44137502125276E-2</v>
      </c>
      <c r="O13" s="14">
        <v>3.7195284754517902E-2</v>
      </c>
      <c r="P13" s="14">
        <v>4.9601167723374903E-2</v>
      </c>
      <c r="Q13" s="14">
        <v>5.2471770648147099E-2</v>
      </c>
      <c r="R13" s="14"/>
      <c r="S13" s="14">
        <v>4.0089794853207898E-2</v>
      </c>
      <c r="T13" s="14">
        <v>4.2694204328652598E-2</v>
      </c>
      <c r="U13" s="14">
        <v>1.56128574253255E-2</v>
      </c>
      <c r="V13" s="14">
        <v>4.82450977131696E-2</v>
      </c>
      <c r="W13" s="14">
        <v>4.73290488984352E-2</v>
      </c>
      <c r="X13" s="14">
        <v>5.6303255576793602E-2</v>
      </c>
      <c r="Y13" s="14">
        <v>5.7928095707191998E-2</v>
      </c>
      <c r="Z13" s="14">
        <v>6.6111346074611693E-2</v>
      </c>
      <c r="AA13" s="14">
        <v>2.9972902452328799E-2</v>
      </c>
      <c r="AB13" s="14">
        <v>6.3375303912891201E-2</v>
      </c>
      <c r="AC13" s="14">
        <v>2.09335931983658E-2</v>
      </c>
      <c r="AD13" s="14">
        <v>0</v>
      </c>
      <c r="AE13" s="14"/>
      <c r="AF13" s="14">
        <v>3.8355092753673901E-2</v>
      </c>
      <c r="AG13" s="14">
        <v>5.1012605755752401E-2</v>
      </c>
      <c r="AH13" s="14">
        <v>3.9182944476691302E-2</v>
      </c>
      <c r="AI13" s="14"/>
      <c r="AJ13" s="14">
        <v>4.0461605094658203E-2</v>
      </c>
      <c r="AK13" s="14">
        <v>4.9814735604977997E-2</v>
      </c>
      <c r="AL13" s="14">
        <v>1.4090646615558601E-2</v>
      </c>
      <c r="AM13" s="14">
        <v>7.9878036905480898E-2</v>
      </c>
      <c r="AN13" s="14">
        <v>5.7582376812724198E-2</v>
      </c>
      <c r="AO13" s="14"/>
      <c r="AP13" s="14">
        <v>5.1193967842333599E-2</v>
      </c>
      <c r="AQ13" s="14">
        <v>4.0242483964128897E-2</v>
      </c>
      <c r="AR13" s="14">
        <v>5.9237968213597197E-2</v>
      </c>
      <c r="AS13" s="14">
        <v>3.7726540347944502E-2</v>
      </c>
      <c r="AT13" s="14">
        <v>3.2505750271835998E-2</v>
      </c>
      <c r="AU13" s="14"/>
      <c r="AV13" s="14">
        <v>3.4475929170077697E-2</v>
      </c>
      <c r="AW13" s="14">
        <v>3.7219527103435297E-2</v>
      </c>
      <c r="AX13" s="14">
        <v>5.7673620678440098E-2</v>
      </c>
      <c r="AY13" s="14">
        <v>3.45656342199369E-2</v>
      </c>
      <c r="AZ13" s="14">
        <v>4.2566630484686299E-2</v>
      </c>
      <c r="BA13" s="14"/>
      <c r="BB13" s="14">
        <v>4.8513231462625199E-2</v>
      </c>
      <c r="BC13" s="14">
        <v>0</v>
      </c>
      <c r="BD13" s="14">
        <v>2.8460177427369501E-2</v>
      </c>
      <c r="BE13" s="14"/>
      <c r="BF13" s="14">
        <v>3.8366684760480302E-2</v>
      </c>
    </row>
    <row r="14" spans="2:58" x14ac:dyDescent="0.35">
      <c r="B14" s="15" t="s">
        <v>211</v>
      </c>
      <c r="C14" s="14">
        <v>2.0906084966279999E-2</v>
      </c>
      <c r="D14" s="14">
        <v>2.21184694834036E-2</v>
      </c>
      <c r="E14" s="14">
        <v>1.9822316861625298E-2</v>
      </c>
      <c r="F14" s="14"/>
      <c r="G14" s="14">
        <v>2.93387127726101E-2</v>
      </c>
      <c r="H14" s="14">
        <v>3.2153004663646997E-2</v>
      </c>
      <c r="I14" s="14">
        <v>4.1092209472765998E-2</v>
      </c>
      <c r="J14" s="14">
        <v>0</v>
      </c>
      <c r="K14" s="14">
        <v>1.41169526983442E-2</v>
      </c>
      <c r="L14" s="14">
        <v>1.21507022290705E-2</v>
      </c>
      <c r="M14" s="14"/>
      <c r="N14" s="14">
        <v>2.2283941857074899E-2</v>
      </c>
      <c r="O14" s="14">
        <v>2.3137815737430002E-2</v>
      </c>
      <c r="P14" s="14">
        <v>2.36784536651507E-2</v>
      </c>
      <c r="Q14" s="14">
        <v>1.45222368172662E-2</v>
      </c>
      <c r="R14" s="14"/>
      <c r="S14" s="14">
        <v>4.4244532166613497E-2</v>
      </c>
      <c r="T14" s="14">
        <v>3.09614039202004E-2</v>
      </c>
      <c r="U14" s="14">
        <v>0</v>
      </c>
      <c r="V14" s="14">
        <v>1.63707986807675E-2</v>
      </c>
      <c r="W14" s="14">
        <v>2.4452496024718599E-2</v>
      </c>
      <c r="X14" s="14">
        <v>3.1857973951039897E-2</v>
      </c>
      <c r="Y14" s="14">
        <v>1.1129894414178099E-2</v>
      </c>
      <c r="Z14" s="14">
        <v>6.0259046424298801E-2</v>
      </c>
      <c r="AA14" s="14">
        <v>1.53490338457857E-2</v>
      </c>
      <c r="AB14" s="14">
        <v>0</v>
      </c>
      <c r="AC14" s="14">
        <v>0</v>
      </c>
      <c r="AD14" s="14">
        <v>0</v>
      </c>
      <c r="AE14" s="14"/>
      <c r="AF14" s="14">
        <v>9.9484075547421908E-3</v>
      </c>
      <c r="AG14" s="14">
        <v>2.5809836758174099E-2</v>
      </c>
      <c r="AH14" s="14">
        <v>3.90113294224659E-2</v>
      </c>
      <c r="AI14" s="14"/>
      <c r="AJ14" s="14">
        <v>1.8475843887990898E-2</v>
      </c>
      <c r="AK14" s="14">
        <v>2.2760078389798901E-2</v>
      </c>
      <c r="AL14" s="14">
        <v>3.02406610470057E-2</v>
      </c>
      <c r="AM14" s="14">
        <v>6.8742877382499804E-2</v>
      </c>
      <c r="AN14" s="14">
        <v>2.4176740668950598E-2</v>
      </c>
      <c r="AO14" s="14"/>
      <c r="AP14" s="14">
        <v>5.5085552678418401E-2</v>
      </c>
      <c r="AQ14" s="14">
        <v>1.3555050120766901E-2</v>
      </c>
      <c r="AR14" s="14">
        <v>3.7179655721807203E-2</v>
      </c>
      <c r="AS14" s="14">
        <v>8.1162265393621702E-3</v>
      </c>
      <c r="AT14" s="14">
        <v>0</v>
      </c>
      <c r="AU14" s="14"/>
      <c r="AV14" s="14">
        <v>9.9345054521722299E-3</v>
      </c>
      <c r="AW14" s="14">
        <v>1.9539029299259901E-2</v>
      </c>
      <c r="AX14" s="14">
        <v>2.4395200931271802E-2</v>
      </c>
      <c r="AY14" s="14">
        <v>3.8491168678414997E-2</v>
      </c>
      <c r="AZ14" s="14">
        <v>0</v>
      </c>
      <c r="BA14" s="14"/>
      <c r="BB14" s="14">
        <v>0</v>
      </c>
      <c r="BC14" s="14">
        <v>0</v>
      </c>
      <c r="BD14" s="14">
        <v>0</v>
      </c>
      <c r="BE14" s="14"/>
      <c r="BF14" s="14">
        <v>5.1995207203430604E-3</v>
      </c>
    </row>
    <row r="15" spans="2:58" x14ac:dyDescent="0.35">
      <c r="B15" s="15" t="s">
        <v>212</v>
      </c>
      <c r="C15" s="23">
        <v>2.2558872184499801E-3</v>
      </c>
      <c r="D15" s="23">
        <v>4.4602258690475396E-3</v>
      </c>
      <c r="E15" s="23">
        <v>0</v>
      </c>
      <c r="F15" s="23"/>
      <c r="G15" s="23">
        <v>0</v>
      </c>
      <c r="H15" s="23">
        <v>0</v>
      </c>
      <c r="I15" s="23">
        <v>8.2935077224955498E-3</v>
      </c>
      <c r="J15" s="23">
        <v>0</v>
      </c>
      <c r="K15" s="23">
        <v>0</v>
      </c>
      <c r="L15" s="23">
        <v>4.1266016091093399E-3</v>
      </c>
      <c r="M15" s="23"/>
      <c r="N15" s="23">
        <v>0</v>
      </c>
      <c r="O15" s="23">
        <v>5.2401707615062701E-3</v>
      </c>
      <c r="P15" s="23">
        <v>3.7760664706926001E-3</v>
      </c>
      <c r="Q15" s="23">
        <v>0</v>
      </c>
      <c r="R15" s="23"/>
      <c r="S15" s="23">
        <v>0</v>
      </c>
      <c r="T15" s="23">
        <v>0</v>
      </c>
      <c r="U15" s="23">
        <v>0</v>
      </c>
      <c r="V15" s="23">
        <v>1.0830507574088001E-2</v>
      </c>
      <c r="W15" s="23">
        <v>0</v>
      </c>
      <c r="X15" s="23">
        <v>0</v>
      </c>
      <c r="Y15" s="23">
        <v>0</v>
      </c>
      <c r="Z15" s="23">
        <v>0</v>
      </c>
      <c r="AA15" s="23">
        <v>0</v>
      </c>
      <c r="AB15" s="23">
        <v>1.42829939895769E-2</v>
      </c>
      <c r="AC15" s="23">
        <v>0</v>
      </c>
      <c r="AD15" s="23">
        <v>0</v>
      </c>
      <c r="AE15" s="23"/>
      <c r="AF15" s="23">
        <v>0</v>
      </c>
      <c r="AG15" s="23">
        <v>2.2723202101877301E-3</v>
      </c>
      <c r="AH15" s="23">
        <v>1.0832145717480699E-2</v>
      </c>
      <c r="AI15" s="23"/>
      <c r="AJ15" s="23">
        <v>0</v>
      </c>
      <c r="AK15" s="23">
        <v>2.77625092531639E-3</v>
      </c>
      <c r="AL15" s="23">
        <v>0</v>
      </c>
      <c r="AM15" s="23">
        <v>0</v>
      </c>
      <c r="AN15" s="23">
        <v>1.3270680122003199E-2</v>
      </c>
      <c r="AO15" s="23"/>
      <c r="AP15" s="23">
        <v>0</v>
      </c>
      <c r="AQ15" s="23">
        <v>2.4012763966809601E-3</v>
      </c>
      <c r="AR15" s="23">
        <v>0</v>
      </c>
      <c r="AS15" s="23">
        <v>0</v>
      </c>
      <c r="AT15" s="23">
        <v>0</v>
      </c>
      <c r="AU15" s="23"/>
      <c r="AV15" s="23">
        <v>0</v>
      </c>
      <c r="AW15" s="23">
        <v>0</v>
      </c>
      <c r="AX15" s="23">
        <v>4.9831628436102201E-3</v>
      </c>
      <c r="AY15" s="23">
        <v>0</v>
      </c>
      <c r="AZ15" s="23">
        <v>0</v>
      </c>
      <c r="BA15" s="23"/>
      <c r="BB15" s="23">
        <v>0</v>
      </c>
      <c r="BC15" s="23">
        <v>0</v>
      </c>
      <c r="BD15" s="23">
        <v>0</v>
      </c>
      <c r="BE15" s="23"/>
      <c r="BF15" s="23">
        <v>0</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290</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1012</v>
      </c>
      <c r="D7" s="10">
        <v>506</v>
      </c>
      <c r="E7" s="10">
        <v>502</v>
      </c>
      <c r="F7" s="10"/>
      <c r="G7" s="10">
        <v>139</v>
      </c>
      <c r="H7" s="10">
        <v>186</v>
      </c>
      <c r="I7" s="10">
        <v>143</v>
      </c>
      <c r="J7" s="10">
        <v>155</v>
      </c>
      <c r="K7" s="10">
        <v>153</v>
      </c>
      <c r="L7" s="10">
        <v>236</v>
      </c>
      <c r="M7" s="10"/>
      <c r="N7" s="10">
        <v>274</v>
      </c>
      <c r="O7" s="10">
        <v>247</v>
      </c>
      <c r="P7" s="10">
        <v>247</v>
      </c>
      <c r="Q7" s="10">
        <v>238</v>
      </c>
      <c r="R7" s="10"/>
      <c r="S7" s="10">
        <v>123</v>
      </c>
      <c r="T7" s="10">
        <v>135</v>
      </c>
      <c r="U7" s="10">
        <v>75</v>
      </c>
      <c r="V7" s="10">
        <v>85</v>
      </c>
      <c r="W7" s="10">
        <v>82</v>
      </c>
      <c r="X7" s="10">
        <v>92</v>
      </c>
      <c r="Y7" s="10">
        <v>90</v>
      </c>
      <c r="Z7" s="10">
        <v>32</v>
      </c>
      <c r="AA7" s="10">
        <v>126</v>
      </c>
      <c r="AB7" s="10">
        <v>95</v>
      </c>
      <c r="AC7" s="10">
        <v>45</v>
      </c>
      <c r="AD7" s="10">
        <v>32</v>
      </c>
      <c r="AE7" s="10"/>
      <c r="AF7" s="10">
        <v>386</v>
      </c>
      <c r="AG7" s="10">
        <v>405</v>
      </c>
      <c r="AH7" s="10">
        <v>124</v>
      </c>
      <c r="AI7" s="10"/>
      <c r="AJ7" s="10">
        <v>336</v>
      </c>
      <c r="AK7" s="10">
        <v>329</v>
      </c>
      <c r="AL7" s="10">
        <v>64</v>
      </c>
      <c r="AM7" s="10">
        <v>14</v>
      </c>
      <c r="AN7" s="10">
        <v>101</v>
      </c>
      <c r="AO7" s="10"/>
      <c r="AP7" s="10">
        <v>204</v>
      </c>
      <c r="AQ7" s="10">
        <v>383</v>
      </c>
      <c r="AR7" s="10">
        <v>74</v>
      </c>
      <c r="AS7" s="10">
        <v>118</v>
      </c>
      <c r="AT7" s="10">
        <v>87</v>
      </c>
      <c r="AU7" s="10"/>
      <c r="AV7" s="10">
        <v>211</v>
      </c>
      <c r="AW7" s="10">
        <v>246</v>
      </c>
      <c r="AX7" s="10">
        <v>270</v>
      </c>
      <c r="AY7" s="10">
        <v>123</v>
      </c>
      <c r="AZ7" s="10">
        <v>24</v>
      </c>
      <c r="BA7" s="10"/>
      <c r="BB7" s="10">
        <v>42</v>
      </c>
      <c r="BC7" s="10">
        <v>67</v>
      </c>
      <c r="BD7" s="10">
        <v>32</v>
      </c>
      <c r="BE7" s="10"/>
      <c r="BF7" s="10">
        <v>167</v>
      </c>
    </row>
    <row r="8" spans="2:58" ht="30" customHeight="1" x14ac:dyDescent="0.35">
      <c r="B8" s="11" t="s">
        <v>20</v>
      </c>
      <c r="C8" s="11">
        <v>1012</v>
      </c>
      <c r="D8" s="11">
        <v>512</v>
      </c>
      <c r="E8" s="11">
        <v>496</v>
      </c>
      <c r="F8" s="11"/>
      <c r="G8" s="11">
        <v>134</v>
      </c>
      <c r="H8" s="11">
        <v>179</v>
      </c>
      <c r="I8" s="11">
        <v>164</v>
      </c>
      <c r="J8" s="11">
        <v>167</v>
      </c>
      <c r="K8" s="11">
        <v>144</v>
      </c>
      <c r="L8" s="11">
        <v>224</v>
      </c>
      <c r="M8" s="11"/>
      <c r="N8" s="11">
        <v>267</v>
      </c>
      <c r="O8" s="11">
        <v>259</v>
      </c>
      <c r="P8" s="11">
        <v>245</v>
      </c>
      <c r="Q8" s="11">
        <v>235</v>
      </c>
      <c r="R8" s="11"/>
      <c r="S8" s="11">
        <v>131</v>
      </c>
      <c r="T8" s="11">
        <v>142</v>
      </c>
      <c r="U8" s="11">
        <v>74</v>
      </c>
      <c r="V8" s="11">
        <v>86</v>
      </c>
      <c r="W8" s="11">
        <v>79</v>
      </c>
      <c r="X8" s="11">
        <v>94</v>
      </c>
      <c r="Y8" s="11">
        <v>89</v>
      </c>
      <c r="Z8" s="11">
        <v>30</v>
      </c>
      <c r="AA8" s="11">
        <v>121</v>
      </c>
      <c r="AB8" s="11">
        <v>95</v>
      </c>
      <c r="AC8" s="11">
        <v>43</v>
      </c>
      <c r="AD8" s="11">
        <v>29</v>
      </c>
      <c r="AE8" s="11"/>
      <c r="AF8" s="11">
        <v>386</v>
      </c>
      <c r="AG8" s="11">
        <v>408</v>
      </c>
      <c r="AH8" s="11">
        <v>125</v>
      </c>
      <c r="AI8" s="11"/>
      <c r="AJ8" s="11">
        <v>335</v>
      </c>
      <c r="AK8" s="11">
        <v>334</v>
      </c>
      <c r="AL8" s="11">
        <v>64</v>
      </c>
      <c r="AM8" s="11">
        <v>14</v>
      </c>
      <c r="AN8" s="11">
        <v>102</v>
      </c>
      <c r="AO8" s="11"/>
      <c r="AP8" s="11">
        <v>203</v>
      </c>
      <c r="AQ8" s="11">
        <v>386</v>
      </c>
      <c r="AR8" s="11">
        <v>73</v>
      </c>
      <c r="AS8" s="11">
        <v>120</v>
      </c>
      <c r="AT8" s="11">
        <v>87</v>
      </c>
      <c r="AU8" s="11"/>
      <c r="AV8" s="11">
        <v>209</v>
      </c>
      <c r="AW8" s="11">
        <v>249</v>
      </c>
      <c r="AX8" s="11">
        <v>272</v>
      </c>
      <c r="AY8" s="11">
        <v>123</v>
      </c>
      <c r="AZ8" s="11">
        <v>23</v>
      </c>
      <c r="BA8" s="11"/>
      <c r="BB8" s="11">
        <v>42</v>
      </c>
      <c r="BC8" s="11">
        <v>68</v>
      </c>
      <c r="BD8" s="11">
        <v>32</v>
      </c>
      <c r="BE8" s="11"/>
      <c r="BF8" s="11">
        <v>168</v>
      </c>
    </row>
    <row r="9" spans="2:58" x14ac:dyDescent="0.35">
      <c r="B9" s="15" t="s">
        <v>207</v>
      </c>
      <c r="C9" s="14">
        <v>0.146185666059718</v>
      </c>
      <c r="D9" s="14">
        <v>0.16384468322884499</v>
      </c>
      <c r="E9" s="14">
        <v>0.125024353761296</v>
      </c>
      <c r="F9" s="14"/>
      <c r="G9" s="14">
        <v>0.13675887998053399</v>
      </c>
      <c r="H9" s="14">
        <v>0.168921235974341</v>
      </c>
      <c r="I9" s="14">
        <v>0.15105119142412099</v>
      </c>
      <c r="J9" s="14">
        <v>0.186320654637288</v>
      </c>
      <c r="K9" s="14">
        <v>0.14544348134135601</v>
      </c>
      <c r="L9" s="14">
        <v>0.10065644749236299</v>
      </c>
      <c r="M9" s="14"/>
      <c r="N9" s="14">
        <v>0.108874137421867</v>
      </c>
      <c r="O9" s="14">
        <v>0.13240559008913599</v>
      </c>
      <c r="P9" s="14">
        <v>0.156396290054064</v>
      </c>
      <c r="Q9" s="14">
        <v>0.19692948857666201</v>
      </c>
      <c r="R9" s="14"/>
      <c r="S9" s="14">
        <v>0.10954547280818699</v>
      </c>
      <c r="T9" s="14">
        <v>0.148913377962125</v>
      </c>
      <c r="U9" s="14">
        <v>0.187380362504832</v>
      </c>
      <c r="V9" s="14">
        <v>0.13809034435772</v>
      </c>
      <c r="W9" s="14">
        <v>0.14595943672647199</v>
      </c>
      <c r="X9" s="14">
        <v>9.1801548426590204E-2</v>
      </c>
      <c r="Y9" s="14">
        <v>0.18856861087662899</v>
      </c>
      <c r="Z9" s="14">
        <v>0.119107002826357</v>
      </c>
      <c r="AA9" s="14">
        <v>0.19582523870553101</v>
      </c>
      <c r="AB9" s="14">
        <v>0.133596710998411</v>
      </c>
      <c r="AC9" s="14">
        <v>0.148146119231023</v>
      </c>
      <c r="AD9" s="14">
        <v>0.122711980124364</v>
      </c>
      <c r="AE9" s="14"/>
      <c r="AF9" s="14">
        <v>0.15343307765710101</v>
      </c>
      <c r="AG9" s="14">
        <v>0.13448731893670801</v>
      </c>
      <c r="AH9" s="14">
        <v>0.164984133653759</v>
      </c>
      <c r="AI9" s="14"/>
      <c r="AJ9" s="14">
        <v>9.07258485059525E-2</v>
      </c>
      <c r="AK9" s="14">
        <v>0.183029622935869</v>
      </c>
      <c r="AL9" s="14">
        <v>0.156977663263654</v>
      </c>
      <c r="AM9" s="14">
        <v>0.20042132641833099</v>
      </c>
      <c r="AN9" s="14">
        <v>0.14126568724713001</v>
      </c>
      <c r="AO9" s="14"/>
      <c r="AP9" s="14">
        <v>3.6264080507843299E-2</v>
      </c>
      <c r="AQ9" s="14">
        <v>0.16806779360497201</v>
      </c>
      <c r="AR9" s="14">
        <v>0.14045092350694699</v>
      </c>
      <c r="AS9" s="14">
        <v>0.29980120213342099</v>
      </c>
      <c r="AT9" s="14">
        <v>7.7393654746052504E-2</v>
      </c>
      <c r="AU9" s="14"/>
      <c r="AV9" s="14">
        <v>0.168986934573574</v>
      </c>
      <c r="AW9" s="14">
        <v>0.16673948775908801</v>
      </c>
      <c r="AX9" s="14">
        <v>0.116029283142314</v>
      </c>
      <c r="AY9" s="14">
        <v>9.5254466875584101E-2</v>
      </c>
      <c r="AZ9" s="14">
        <v>3.7456077605975101E-2</v>
      </c>
      <c r="BA9" s="14"/>
      <c r="BB9" s="14">
        <v>0.107537786769849</v>
      </c>
      <c r="BC9" s="14">
        <v>0.25900149348962698</v>
      </c>
      <c r="BD9" s="14">
        <v>3.08288701361931E-2</v>
      </c>
      <c r="BE9" s="14"/>
      <c r="BF9" s="14">
        <v>0.15726183112891301</v>
      </c>
    </row>
    <row r="10" spans="2:58" x14ac:dyDescent="0.35">
      <c r="B10" s="15" t="s">
        <v>208</v>
      </c>
      <c r="C10" s="14">
        <v>0.111071283849345</v>
      </c>
      <c r="D10" s="14">
        <v>0.12836668990769601</v>
      </c>
      <c r="E10" s="14">
        <v>9.2130847969679602E-2</v>
      </c>
      <c r="F10" s="14"/>
      <c r="G10" s="14">
        <v>0.107523979137282</v>
      </c>
      <c r="H10" s="14">
        <v>0.128329718062384</v>
      </c>
      <c r="I10" s="14">
        <v>0.18899447315731599</v>
      </c>
      <c r="J10" s="14">
        <v>0.10527272449643001</v>
      </c>
      <c r="K10" s="14">
        <v>9.7213737583672494E-2</v>
      </c>
      <c r="L10" s="14">
        <v>5.5824925906646901E-2</v>
      </c>
      <c r="M10" s="14"/>
      <c r="N10" s="14">
        <v>8.3833929642352395E-2</v>
      </c>
      <c r="O10" s="14">
        <v>0.14384374101521299</v>
      </c>
      <c r="P10" s="14">
        <v>0.129457180862565</v>
      </c>
      <c r="Q10" s="14">
        <v>8.9564071269028503E-2</v>
      </c>
      <c r="R10" s="14"/>
      <c r="S10" s="14">
        <v>0.13594198070681801</v>
      </c>
      <c r="T10" s="14">
        <v>5.9337666895230498E-2</v>
      </c>
      <c r="U10" s="14">
        <v>0.117569823146823</v>
      </c>
      <c r="V10" s="14">
        <v>0.159356523319934</v>
      </c>
      <c r="W10" s="14">
        <v>0.110487887559375</v>
      </c>
      <c r="X10" s="14">
        <v>0.16223004219355</v>
      </c>
      <c r="Y10" s="14">
        <v>8.1570539763145697E-2</v>
      </c>
      <c r="Z10" s="14">
        <v>3.2353133966343602E-2</v>
      </c>
      <c r="AA10" s="14">
        <v>0.109313382806228</v>
      </c>
      <c r="AB10" s="14">
        <v>0.102488060967102</v>
      </c>
      <c r="AC10" s="14">
        <v>0.11930182930574</v>
      </c>
      <c r="AD10" s="14">
        <v>0.123796067052743</v>
      </c>
      <c r="AE10" s="14"/>
      <c r="AF10" s="14">
        <v>0.111684924473634</v>
      </c>
      <c r="AG10" s="14">
        <v>0.109300779198993</v>
      </c>
      <c r="AH10" s="14">
        <v>0.103519681608949</v>
      </c>
      <c r="AI10" s="14"/>
      <c r="AJ10" s="14">
        <v>8.6854006935635594E-2</v>
      </c>
      <c r="AK10" s="14">
        <v>0.13984598866978401</v>
      </c>
      <c r="AL10" s="14">
        <v>7.5085228298777298E-2</v>
      </c>
      <c r="AM10" s="14">
        <v>0.13233922031463599</v>
      </c>
      <c r="AN10" s="14">
        <v>0.12516724156133299</v>
      </c>
      <c r="AO10" s="14"/>
      <c r="AP10" s="14">
        <v>3.6330630190477803E-2</v>
      </c>
      <c r="AQ10" s="14">
        <v>0.13626846317383101</v>
      </c>
      <c r="AR10" s="14">
        <v>0.146551651589336</v>
      </c>
      <c r="AS10" s="14">
        <v>0.17270350322689201</v>
      </c>
      <c r="AT10" s="14">
        <v>9.0603623518747206E-2</v>
      </c>
      <c r="AU10" s="14"/>
      <c r="AV10" s="14">
        <v>8.2524640829032603E-2</v>
      </c>
      <c r="AW10" s="14">
        <v>0.15420648374443099</v>
      </c>
      <c r="AX10" s="14">
        <v>0.124600209638528</v>
      </c>
      <c r="AY10" s="14">
        <v>6.3307712198230004E-2</v>
      </c>
      <c r="AZ10" s="14">
        <v>0.13251436211341799</v>
      </c>
      <c r="BA10" s="14"/>
      <c r="BB10" s="14">
        <v>0.149555575896374</v>
      </c>
      <c r="BC10" s="14">
        <v>0.18360168867333301</v>
      </c>
      <c r="BD10" s="14">
        <v>6.4746189275903906E-2</v>
      </c>
      <c r="BE10" s="14"/>
      <c r="BF10" s="14">
        <v>0.13556575155272799</v>
      </c>
    </row>
    <row r="11" spans="2:58" x14ac:dyDescent="0.35">
      <c r="B11" s="15" t="s">
        <v>209</v>
      </c>
      <c r="C11" s="14">
        <v>0.16790746714150101</v>
      </c>
      <c r="D11" s="14">
        <v>0.168114843071836</v>
      </c>
      <c r="E11" s="14">
        <v>0.16903377891033999</v>
      </c>
      <c r="F11" s="14"/>
      <c r="G11" s="14">
        <v>0.26465847663099001</v>
      </c>
      <c r="H11" s="14">
        <v>0.20671450765428201</v>
      </c>
      <c r="I11" s="14">
        <v>0.17779274027167299</v>
      </c>
      <c r="J11" s="14">
        <v>0.16509540894553501</v>
      </c>
      <c r="K11" s="14">
        <v>9.7527661893102593E-2</v>
      </c>
      <c r="L11" s="14">
        <v>0.119389977425051</v>
      </c>
      <c r="M11" s="14"/>
      <c r="N11" s="14">
        <v>0.13383656472616201</v>
      </c>
      <c r="O11" s="14">
        <v>0.17343772013636499</v>
      </c>
      <c r="P11" s="14">
        <v>0.218981971320449</v>
      </c>
      <c r="Q11" s="14">
        <v>0.14743281546154</v>
      </c>
      <c r="R11" s="14"/>
      <c r="S11" s="14">
        <v>0.17078876463317</v>
      </c>
      <c r="T11" s="14">
        <v>0.203788036553672</v>
      </c>
      <c r="U11" s="14">
        <v>0.13664734489036601</v>
      </c>
      <c r="V11" s="14">
        <v>9.3488366555780106E-2</v>
      </c>
      <c r="W11" s="14">
        <v>0.18656908652093199</v>
      </c>
      <c r="X11" s="14">
        <v>0.19203204482709099</v>
      </c>
      <c r="Y11" s="14">
        <v>0.17721764957401501</v>
      </c>
      <c r="Z11" s="14">
        <v>0.21439865649037901</v>
      </c>
      <c r="AA11" s="14">
        <v>0.121705664850316</v>
      </c>
      <c r="AB11" s="14">
        <v>0.165734938598354</v>
      </c>
      <c r="AC11" s="14">
        <v>0.24510544407844501</v>
      </c>
      <c r="AD11" s="14">
        <v>0.157789648474077</v>
      </c>
      <c r="AE11" s="14"/>
      <c r="AF11" s="14">
        <v>0.115709121651379</v>
      </c>
      <c r="AG11" s="14">
        <v>0.20230926806600599</v>
      </c>
      <c r="AH11" s="14">
        <v>0.150321898398384</v>
      </c>
      <c r="AI11" s="14"/>
      <c r="AJ11" s="14">
        <v>0.11153762970150401</v>
      </c>
      <c r="AK11" s="14">
        <v>0.23165502834808999</v>
      </c>
      <c r="AL11" s="14">
        <v>0.240002537820586</v>
      </c>
      <c r="AM11" s="14">
        <v>0.14093603033023699</v>
      </c>
      <c r="AN11" s="14">
        <v>0.164420020197109</v>
      </c>
      <c r="AO11" s="14"/>
      <c r="AP11" s="14">
        <v>9.8582706991685795E-2</v>
      </c>
      <c r="AQ11" s="14">
        <v>0.22773932180034101</v>
      </c>
      <c r="AR11" s="14">
        <v>0.17133979217432199</v>
      </c>
      <c r="AS11" s="14">
        <v>9.2848644658134999E-2</v>
      </c>
      <c r="AT11" s="14">
        <v>0.129219365934585</v>
      </c>
      <c r="AU11" s="14"/>
      <c r="AV11" s="14">
        <v>0.15684716667641599</v>
      </c>
      <c r="AW11" s="14">
        <v>0.17337300115395199</v>
      </c>
      <c r="AX11" s="14">
        <v>0.17810629847971299</v>
      </c>
      <c r="AY11" s="14">
        <v>0.180847226805115</v>
      </c>
      <c r="AZ11" s="14">
        <v>0.29698026239464798</v>
      </c>
      <c r="BA11" s="14"/>
      <c r="BB11" s="14">
        <v>0.180879636443668</v>
      </c>
      <c r="BC11" s="14">
        <v>8.8655931640067007E-2</v>
      </c>
      <c r="BD11" s="14">
        <v>0.11957328477012601</v>
      </c>
      <c r="BE11" s="14"/>
      <c r="BF11" s="14">
        <v>0.13454244356729</v>
      </c>
    </row>
    <row r="12" spans="2:58" x14ac:dyDescent="0.35">
      <c r="B12" s="15" t="s">
        <v>122</v>
      </c>
      <c r="C12" s="14">
        <v>0.213286706803158</v>
      </c>
      <c r="D12" s="14">
        <v>0.19262767060234201</v>
      </c>
      <c r="E12" s="14">
        <v>0.23630005800711701</v>
      </c>
      <c r="F12" s="14"/>
      <c r="G12" s="14">
        <v>0.18793203585125601</v>
      </c>
      <c r="H12" s="14">
        <v>0.19862771081351499</v>
      </c>
      <c r="I12" s="14">
        <v>0.193296887192073</v>
      </c>
      <c r="J12" s="14">
        <v>0.19728166502042199</v>
      </c>
      <c r="K12" s="14">
        <v>0.251504658938349</v>
      </c>
      <c r="L12" s="14">
        <v>0.24206962666169801</v>
      </c>
      <c r="M12" s="14"/>
      <c r="N12" s="14">
        <v>0.210166446904932</v>
      </c>
      <c r="O12" s="14">
        <v>0.21311164178431399</v>
      </c>
      <c r="P12" s="14">
        <v>0.186785954064103</v>
      </c>
      <c r="Q12" s="14">
        <v>0.24591669245221001</v>
      </c>
      <c r="R12" s="14"/>
      <c r="S12" s="14">
        <v>0.182490409312629</v>
      </c>
      <c r="T12" s="14">
        <v>0.202919721060213</v>
      </c>
      <c r="U12" s="14">
        <v>0.21989704942633501</v>
      </c>
      <c r="V12" s="14">
        <v>0.19727227979435799</v>
      </c>
      <c r="W12" s="14">
        <v>0.25635493563336098</v>
      </c>
      <c r="X12" s="14">
        <v>0.19511173891262401</v>
      </c>
      <c r="Y12" s="14">
        <v>0.217924597070079</v>
      </c>
      <c r="Z12" s="14">
        <v>0.28463659446765399</v>
      </c>
      <c r="AA12" s="14">
        <v>0.23001597196263701</v>
      </c>
      <c r="AB12" s="14">
        <v>0.237185154130575</v>
      </c>
      <c r="AC12" s="14">
        <v>0.17559071260428899</v>
      </c>
      <c r="AD12" s="14">
        <v>0.196036494001426</v>
      </c>
      <c r="AE12" s="14"/>
      <c r="AF12" s="14">
        <v>0.210531240180162</v>
      </c>
      <c r="AG12" s="14">
        <v>0.21641757960275301</v>
      </c>
      <c r="AH12" s="14">
        <v>0.21700067105750501</v>
      </c>
      <c r="AI12" s="14"/>
      <c r="AJ12" s="14">
        <v>0.16215129850952401</v>
      </c>
      <c r="AK12" s="14">
        <v>0.21696914396420999</v>
      </c>
      <c r="AL12" s="14">
        <v>0.31819129285230602</v>
      </c>
      <c r="AM12" s="14">
        <v>0.24864169474810899</v>
      </c>
      <c r="AN12" s="14">
        <v>0.22478180669540901</v>
      </c>
      <c r="AO12" s="14"/>
      <c r="AP12" s="14">
        <v>9.5469340033010094E-2</v>
      </c>
      <c r="AQ12" s="14">
        <v>0.21282598220776</v>
      </c>
      <c r="AR12" s="14">
        <v>0.279489371779715</v>
      </c>
      <c r="AS12" s="14">
        <v>0.209524214097454</v>
      </c>
      <c r="AT12" s="14">
        <v>0.36186460744681798</v>
      </c>
      <c r="AU12" s="14"/>
      <c r="AV12" s="14">
        <v>0.238789023133126</v>
      </c>
      <c r="AW12" s="14">
        <v>0.21157747541418501</v>
      </c>
      <c r="AX12" s="14">
        <v>0.19803806828543999</v>
      </c>
      <c r="AY12" s="14">
        <v>0.18312874394079201</v>
      </c>
      <c r="AZ12" s="14">
        <v>0.20345622703055399</v>
      </c>
      <c r="BA12" s="14"/>
      <c r="BB12" s="14">
        <v>0.28507717599715698</v>
      </c>
      <c r="BC12" s="14">
        <v>0.212349449803414</v>
      </c>
      <c r="BD12" s="14">
        <v>0.25372475632872898</v>
      </c>
      <c r="BE12" s="14"/>
      <c r="BF12" s="14">
        <v>0.23055798336747599</v>
      </c>
    </row>
    <row r="13" spans="2:58" x14ac:dyDescent="0.35">
      <c r="B13" s="15" t="s">
        <v>210</v>
      </c>
      <c r="C13" s="14">
        <v>0.211572124243082</v>
      </c>
      <c r="D13" s="14">
        <v>0.20149686229449401</v>
      </c>
      <c r="E13" s="14">
        <v>0.22365405853287501</v>
      </c>
      <c r="F13" s="14"/>
      <c r="G13" s="14">
        <v>0.20715118141230399</v>
      </c>
      <c r="H13" s="14">
        <v>0.17376785130179401</v>
      </c>
      <c r="I13" s="14">
        <v>0.182488855446621</v>
      </c>
      <c r="J13" s="14">
        <v>0.24022010702083199</v>
      </c>
      <c r="K13" s="14">
        <v>0.22281119040977501</v>
      </c>
      <c r="L13" s="14">
        <v>0.23697153959765199</v>
      </c>
      <c r="M13" s="14"/>
      <c r="N13" s="14">
        <v>0.28066168656002899</v>
      </c>
      <c r="O13" s="14">
        <v>0.214914723903642</v>
      </c>
      <c r="P13" s="14">
        <v>0.14701050471770299</v>
      </c>
      <c r="Q13" s="14">
        <v>0.189154314647456</v>
      </c>
      <c r="R13" s="14"/>
      <c r="S13" s="14">
        <v>0.225916532550056</v>
      </c>
      <c r="T13" s="14">
        <v>0.21474777541309401</v>
      </c>
      <c r="U13" s="14">
        <v>0.23139557492108301</v>
      </c>
      <c r="V13" s="14">
        <v>0.25260138616751499</v>
      </c>
      <c r="W13" s="14">
        <v>0.1568054739634</v>
      </c>
      <c r="X13" s="14">
        <v>0.231851296303765</v>
      </c>
      <c r="Y13" s="14">
        <v>0.18570317738050199</v>
      </c>
      <c r="Z13" s="14">
        <v>0.28915477447268301</v>
      </c>
      <c r="AA13" s="14">
        <v>0.160499128721031</v>
      </c>
      <c r="AB13" s="14">
        <v>0.218483971926168</v>
      </c>
      <c r="AC13" s="14">
        <v>0.24026077383272601</v>
      </c>
      <c r="AD13" s="14">
        <v>0.18942722917775601</v>
      </c>
      <c r="AE13" s="14"/>
      <c r="AF13" s="14">
        <v>0.22952991255816699</v>
      </c>
      <c r="AG13" s="14">
        <v>0.19241206665901101</v>
      </c>
      <c r="AH13" s="14">
        <v>0.22410325665151201</v>
      </c>
      <c r="AI13" s="14"/>
      <c r="AJ13" s="14">
        <v>0.274805219473233</v>
      </c>
      <c r="AK13" s="14">
        <v>0.16626716047155801</v>
      </c>
      <c r="AL13" s="14">
        <v>0.13403584849535699</v>
      </c>
      <c r="AM13" s="14">
        <v>7.1949195044480704E-2</v>
      </c>
      <c r="AN13" s="14">
        <v>0.23737203907743601</v>
      </c>
      <c r="AO13" s="14"/>
      <c r="AP13" s="14">
        <v>0.33258224267697201</v>
      </c>
      <c r="AQ13" s="14">
        <v>0.177726459018412</v>
      </c>
      <c r="AR13" s="14">
        <v>0.17083748654814801</v>
      </c>
      <c r="AS13" s="14">
        <v>0.157095636519374</v>
      </c>
      <c r="AT13" s="14">
        <v>0.22786275948617299</v>
      </c>
      <c r="AU13" s="14"/>
      <c r="AV13" s="14">
        <v>0.207420938540714</v>
      </c>
      <c r="AW13" s="14">
        <v>0.19457226019307899</v>
      </c>
      <c r="AX13" s="14">
        <v>0.24246266707240099</v>
      </c>
      <c r="AY13" s="14">
        <v>0.23662971705066099</v>
      </c>
      <c r="AZ13" s="14">
        <v>0.119463390704301</v>
      </c>
      <c r="BA13" s="14"/>
      <c r="BB13" s="14">
        <v>0.153459417986791</v>
      </c>
      <c r="BC13" s="14">
        <v>0.17925390632712801</v>
      </c>
      <c r="BD13" s="14">
        <v>0.34557964999395602</v>
      </c>
      <c r="BE13" s="14"/>
      <c r="BF13" s="14">
        <v>0.21050164810713801</v>
      </c>
    </row>
    <row r="14" spans="2:58" x14ac:dyDescent="0.35">
      <c r="B14" s="15" t="s">
        <v>211</v>
      </c>
      <c r="C14" s="14">
        <v>0.12493171398022</v>
      </c>
      <c r="D14" s="14">
        <v>0.119246738202004</v>
      </c>
      <c r="E14" s="14">
        <v>0.13179327191637699</v>
      </c>
      <c r="F14" s="14"/>
      <c r="G14" s="14">
        <v>8.1009472698284499E-2</v>
      </c>
      <c r="H14" s="14">
        <v>0.112381191721848</v>
      </c>
      <c r="I14" s="14">
        <v>0.10637585250819601</v>
      </c>
      <c r="J14" s="14">
        <v>8.5209034752910695E-2</v>
      </c>
      <c r="K14" s="14">
        <v>0.17897438010691499</v>
      </c>
      <c r="L14" s="14">
        <v>0.169586595951672</v>
      </c>
      <c r="M14" s="14"/>
      <c r="N14" s="14">
        <v>0.16873683554291999</v>
      </c>
      <c r="O14" s="14">
        <v>9.9031407445797998E-2</v>
      </c>
      <c r="P14" s="14">
        <v>0.141606678713499</v>
      </c>
      <c r="Q14" s="14">
        <v>8.5131638163462503E-2</v>
      </c>
      <c r="R14" s="14"/>
      <c r="S14" s="14">
        <v>0.15993236110313899</v>
      </c>
      <c r="T14" s="14">
        <v>0.14824765667501</v>
      </c>
      <c r="U14" s="14">
        <v>0.107109845110561</v>
      </c>
      <c r="V14" s="14">
        <v>0.110441607824792</v>
      </c>
      <c r="W14" s="14">
        <v>0.108760371905865</v>
      </c>
      <c r="X14" s="14">
        <v>0.106188410425405</v>
      </c>
      <c r="Y14" s="14">
        <v>0.106062236097846</v>
      </c>
      <c r="Z14" s="14">
        <v>3.0963591546383101E-2</v>
      </c>
      <c r="AA14" s="14">
        <v>0.16723114754735099</v>
      </c>
      <c r="AB14" s="14">
        <v>0.12298947409655001</v>
      </c>
      <c r="AC14" s="14">
        <v>4.5352541560767901E-2</v>
      </c>
      <c r="AD14" s="14">
        <v>0.14894342437965899</v>
      </c>
      <c r="AE14" s="14"/>
      <c r="AF14" s="14">
        <v>0.13321796783589701</v>
      </c>
      <c r="AG14" s="14">
        <v>0.13375129621599199</v>
      </c>
      <c r="AH14" s="14">
        <v>0.13178068814722901</v>
      </c>
      <c r="AI14" s="14"/>
      <c r="AJ14" s="14">
        <v>0.226991965755518</v>
      </c>
      <c r="AK14" s="14">
        <v>5.9306802363844301E-2</v>
      </c>
      <c r="AL14" s="14">
        <v>4.6992820692493303E-2</v>
      </c>
      <c r="AM14" s="14">
        <v>0.13851316467175501</v>
      </c>
      <c r="AN14" s="14">
        <v>7.6722918794813799E-2</v>
      </c>
      <c r="AO14" s="14"/>
      <c r="AP14" s="14">
        <v>0.31918413915703298</v>
      </c>
      <c r="AQ14" s="14">
        <v>7.1949603103420107E-2</v>
      </c>
      <c r="AR14" s="14">
        <v>7.8698970090409603E-2</v>
      </c>
      <c r="AS14" s="14">
        <v>4.2784711906694299E-2</v>
      </c>
      <c r="AT14" s="14">
        <v>0.102052575621496</v>
      </c>
      <c r="AU14" s="14"/>
      <c r="AV14" s="14">
        <v>0.115610971594373</v>
      </c>
      <c r="AW14" s="14">
        <v>7.6067905295228097E-2</v>
      </c>
      <c r="AX14" s="14">
        <v>0.11967804080138</v>
      </c>
      <c r="AY14" s="14">
        <v>0.24083213312961699</v>
      </c>
      <c r="AZ14" s="14">
        <v>0.16755295981260299</v>
      </c>
      <c r="BA14" s="14"/>
      <c r="BB14" s="14">
        <v>0.123490406906161</v>
      </c>
      <c r="BC14" s="14">
        <v>4.6454662085891503E-2</v>
      </c>
      <c r="BD14" s="14">
        <v>0.15534156556548001</v>
      </c>
      <c r="BE14" s="14"/>
      <c r="BF14" s="14">
        <v>0.113487763862487</v>
      </c>
    </row>
    <row r="15" spans="2:58" x14ac:dyDescent="0.35">
      <c r="B15" s="15" t="s">
        <v>212</v>
      </c>
      <c r="C15" s="23">
        <v>2.5045037922977E-2</v>
      </c>
      <c r="D15" s="23">
        <v>2.63025126927817E-2</v>
      </c>
      <c r="E15" s="23">
        <v>2.20636309023148E-2</v>
      </c>
      <c r="F15" s="23"/>
      <c r="G15" s="23">
        <v>1.4965974289349499E-2</v>
      </c>
      <c r="H15" s="23">
        <v>1.1257784471835799E-2</v>
      </c>
      <c r="I15" s="23">
        <v>0</v>
      </c>
      <c r="J15" s="23">
        <v>2.0600405126581501E-2</v>
      </c>
      <c r="K15" s="23">
        <v>6.5248897268301602E-3</v>
      </c>
      <c r="L15" s="23">
        <v>7.5500886964917094E-2</v>
      </c>
      <c r="M15" s="23"/>
      <c r="N15" s="23">
        <v>1.38903992017384E-2</v>
      </c>
      <c r="O15" s="23">
        <v>2.3255175625531199E-2</v>
      </c>
      <c r="P15" s="23">
        <v>1.9761420267617302E-2</v>
      </c>
      <c r="Q15" s="23">
        <v>4.5870979429641197E-2</v>
      </c>
      <c r="R15" s="23"/>
      <c r="S15" s="23">
        <v>1.53844788860005E-2</v>
      </c>
      <c r="T15" s="23">
        <v>2.2045765440654098E-2</v>
      </c>
      <c r="U15" s="23">
        <v>0</v>
      </c>
      <c r="V15" s="23">
        <v>4.8749491979901E-2</v>
      </c>
      <c r="W15" s="23">
        <v>3.5062807690594097E-2</v>
      </c>
      <c r="X15" s="23">
        <v>2.07849189109751E-2</v>
      </c>
      <c r="Y15" s="23">
        <v>4.2953189237783601E-2</v>
      </c>
      <c r="Z15" s="23">
        <v>2.9386246230200301E-2</v>
      </c>
      <c r="AA15" s="23">
        <v>1.54094654069055E-2</v>
      </c>
      <c r="AB15" s="23">
        <v>1.9521689282840701E-2</v>
      </c>
      <c r="AC15" s="23">
        <v>2.6242579387009999E-2</v>
      </c>
      <c r="AD15" s="23">
        <v>6.1295156789974103E-2</v>
      </c>
      <c r="AE15" s="23"/>
      <c r="AF15" s="23">
        <v>4.58937556436591E-2</v>
      </c>
      <c r="AG15" s="23">
        <v>1.13216913205362E-2</v>
      </c>
      <c r="AH15" s="23">
        <v>8.2896704826616093E-3</v>
      </c>
      <c r="AI15" s="23"/>
      <c r="AJ15" s="23">
        <v>4.6934031118632799E-2</v>
      </c>
      <c r="AK15" s="23">
        <v>2.92625324664557E-3</v>
      </c>
      <c r="AL15" s="23">
        <v>2.8714608576826998E-2</v>
      </c>
      <c r="AM15" s="23">
        <v>6.7199368472450893E-2</v>
      </c>
      <c r="AN15" s="23">
        <v>3.02702864267691E-2</v>
      </c>
      <c r="AO15" s="23"/>
      <c r="AP15" s="23">
        <v>8.1586860442977693E-2</v>
      </c>
      <c r="AQ15" s="23">
        <v>5.4223770912646997E-3</v>
      </c>
      <c r="AR15" s="23">
        <v>1.2631804311122E-2</v>
      </c>
      <c r="AS15" s="23">
        <v>2.5242087458030599E-2</v>
      </c>
      <c r="AT15" s="23">
        <v>1.10034132461292E-2</v>
      </c>
      <c r="AU15" s="23"/>
      <c r="AV15" s="23">
        <v>2.9820324652763699E-2</v>
      </c>
      <c r="AW15" s="23">
        <v>2.3463386440036899E-2</v>
      </c>
      <c r="AX15" s="23">
        <v>2.1085432580224599E-2</v>
      </c>
      <c r="AY15" s="23">
        <v>0</v>
      </c>
      <c r="AZ15" s="23">
        <v>4.2576720338501003E-2</v>
      </c>
      <c r="BA15" s="23"/>
      <c r="BB15" s="23">
        <v>0</v>
      </c>
      <c r="BC15" s="23">
        <v>3.0682867980540499E-2</v>
      </c>
      <c r="BD15" s="23">
        <v>3.0205683929613002E-2</v>
      </c>
      <c r="BE15" s="23"/>
      <c r="BF15" s="23">
        <v>1.8082578413969101E-2</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291</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1012</v>
      </c>
      <c r="D7" s="10">
        <v>506</v>
      </c>
      <c r="E7" s="10">
        <v>502</v>
      </c>
      <c r="F7" s="10"/>
      <c r="G7" s="10">
        <v>139</v>
      </c>
      <c r="H7" s="10">
        <v>186</v>
      </c>
      <c r="I7" s="10">
        <v>143</v>
      </c>
      <c r="J7" s="10">
        <v>155</v>
      </c>
      <c r="K7" s="10">
        <v>153</v>
      </c>
      <c r="L7" s="10">
        <v>236</v>
      </c>
      <c r="M7" s="10"/>
      <c r="N7" s="10">
        <v>274</v>
      </c>
      <c r="O7" s="10">
        <v>247</v>
      </c>
      <c r="P7" s="10">
        <v>247</v>
      </c>
      <c r="Q7" s="10">
        <v>238</v>
      </c>
      <c r="R7" s="10"/>
      <c r="S7" s="10">
        <v>123</v>
      </c>
      <c r="T7" s="10">
        <v>135</v>
      </c>
      <c r="U7" s="10">
        <v>75</v>
      </c>
      <c r="V7" s="10">
        <v>85</v>
      </c>
      <c r="W7" s="10">
        <v>82</v>
      </c>
      <c r="X7" s="10">
        <v>92</v>
      </c>
      <c r="Y7" s="10">
        <v>90</v>
      </c>
      <c r="Z7" s="10">
        <v>32</v>
      </c>
      <c r="AA7" s="10">
        <v>126</v>
      </c>
      <c r="AB7" s="10">
        <v>95</v>
      </c>
      <c r="AC7" s="10">
        <v>45</v>
      </c>
      <c r="AD7" s="10">
        <v>32</v>
      </c>
      <c r="AE7" s="10"/>
      <c r="AF7" s="10">
        <v>386</v>
      </c>
      <c r="AG7" s="10">
        <v>405</v>
      </c>
      <c r="AH7" s="10">
        <v>124</v>
      </c>
      <c r="AI7" s="10"/>
      <c r="AJ7" s="10">
        <v>336</v>
      </c>
      <c r="AK7" s="10">
        <v>329</v>
      </c>
      <c r="AL7" s="10">
        <v>64</v>
      </c>
      <c r="AM7" s="10">
        <v>14</v>
      </c>
      <c r="AN7" s="10">
        <v>101</v>
      </c>
      <c r="AO7" s="10"/>
      <c r="AP7" s="10">
        <v>204</v>
      </c>
      <c r="AQ7" s="10">
        <v>383</v>
      </c>
      <c r="AR7" s="10">
        <v>74</v>
      </c>
      <c r="AS7" s="10">
        <v>118</v>
      </c>
      <c r="AT7" s="10">
        <v>87</v>
      </c>
      <c r="AU7" s="10"/>
      <c r="AV7" s="10">
        <v>211</v>
      </c>
      <c r="AW7" s="10">
        <v>246</v>
      </c>
      <c r="AX7" s="10">
        <v>270</v>
      </c>
      <c r="AY7" s="10">
        <v>123</v>
      </c>
      <c r="AZ7" s="10">
        <v>24</v>
      </c>
      <c r="BA7" s="10"/>
      <c r="BB7" s="10">
        <v>42</v>
      </c>
      <c r="BC7" s="10">
        <v>67</v>
      </c>
      <c r="BD7" s="10">
        <v>32</v>
      </c>
      <c r="BE7" s="10"/>
      <c r="BF7" s="10">
        <v>167</v>
      </c>
    </row>
    <row r="8" spans="2:58" ht="30" customHeight="1" x14ac:dyDescent="0.35">
      <c r="B8" s="11" t="s">
        <v>20</v>
      </c>
      <c r="C8" s="11">
        <v>1012</v>
      </c>
      <c r="D8" s="11">
        <v>512</v>
      </c>
      <c r="E8" s="11">
        <v>496</v>
      </c>
      <c r="F8" s="11"/>
      <c r="G8" s="11">
        <v>134</v>
      </c>
      <c r="H8" s="11">
        <v>179</v>
      </c>
      <c r="I8" s="11">
        <v>164</v>
      </c>
      <c r="J8" s="11">
        <v>167</v>
      </c>
      <c r="K8" s="11">
        <v>144</v>
      </c>
      <c r="L8" s="11">
        <v>224</v>
      </c>
      <c r="M8" s="11"/>
      <c r="N8" s="11">
        <v>267</v>
      </c>
      <c r="O8" s="11">
        <v>259</v>
      </c>
      <c r="P8" s="11">
        <v>245</v>
      </c>
      <c r="Q8" s="11">
        <v>235</v>
      </c>
      <c r="R8" s="11"/>
      <c r="S8" s="11">
        <v>131</v>
      </c>
      <c r="T8" s="11">
        <v>142</v>
      </c>
      <c r="U8" s="11">
        <v>74</v>
      </c>
      <c r="V8" s="11">
        <v>86</v>
      </c>
      <c r="W8" s="11">
        <v>79</v>
      </c>
      <c r="X8" s="11">
        <v>94</v>
      </c>
      <c r="Y8" s="11">
        <v>89</v>
      </c>
      <c r="Z8" s="11">
        <v>30</v>
      </c>
      <c r="AA8" s="11">
        <v>121</v>
      </c>
      <c r="AB8" s="11">
        <v>95</v>
      </c>
      <c r="AC8" s="11">
        <v>43</v>
      </c>
      <c r="AD8" s="11">
        <v>29</v>
      </c>
      <c r="AE8" s="11"/>
      <c r="AF8" s="11">
        <v>386</v>
      </c>
      <c r="AG8" s="11">
        <v>408</v>
      </c>
      <c r="AH8" s="11">
        <v>125</v>
      </c>
      <c r="AI8" s="11"/>
      <c r="AJ8" s="11">
        <v>335</v>
      </c>
      <c r="AK8" s="11">
        <v>334</v>
      </c>
      <c r="AL8" s="11">
        <v>64</v>
      </c>
      <c r="AM8" s="11">
        <v>14</v>
      </c>
      <c r="AN8" s="11">
        <v>102</v>
      </c>
      <c r="AO8" s="11"/>
      <c r="AP8" s="11">
        <v>203</v>
      </c>
      <c r="AQ8" s="11">
        <v>386</v>
      </c>
      <c r="AR8" s="11">
        <v>73</v>
      </c>
      <c r="AS8" s="11">
        <v>120</v>
      </c>
      <c r="AT8" s="11">
        <v>87</v>
      </c>
      <c r="AU8" s="11"/>
      <c r="AV8" s="11">
        <v>209</v>
      </c>
      <c r="AW8" s="11">
        <v>249</v>
      </c>
      <c r="AX8" s="11">
        <v>272</v>
      </c>
      <c r="AY8" s="11">
        <v>123</v>
      </c>
      <c r="AZ8" s="11">
        <v>23</v>
      </c>
      <c r="BA8" s="11"/>
      <c r="BB8" s="11">
        <v>42</v>
      </c>
      <c r="BC8" s="11">
        <v>68</v>
      </c>
      <c r="BD8" s="11">
        <v>32</v>
      </c>
      <c r="BE8" s="11"/>
      <c r="BF8" s="11">
        <v>168</v>
      </c>
    </row>
    <row r="9" spans="2:58" x14ac:dyDescent="0.35">
      <c r="B9" s="15" t="s">
        <v>207</v>
      </c>
      <c r="C9" s="14">
        <v>0.23189387856184099</v>
      </c>
      <c r="D9" s="14">
        <v>0.238856342898424</v>
      </c>
      <c r="E9" s="14">
        <v>0.222519169059961</v>
      </c>
      <c r="F9" s="14"/>
      <c r="G9" s="14">
        <v>0.31515744128918499</v>
      </c>
      <c r="H9" s="14">
        <v>0.24372608608802199</v>
      </c>
      <c r="I9" s="14">
        <v>0.197450533373554</v>
      </c>
      <c r="J9" s="14">
        <v>0.272882004651609</v>
      </c>
      <c r="K9" s="14">
        <v>0.243269629503618</v>
      </c>
      <c r="L9" s="14">
        <v>0.16010640744429699</v>
      </c>
      <c r="M9" s="14"/>
      <c r="N9" s="14">
        <v>0.226024007181681</v>
      </c>
      <c r="O9" s="14">
        <v>0.24005322273563401</v>
      </c>
      <c r="P9" s="14">
        <v>0.19557397105278099</v>
      </c>
      <c r="Q9" s="14">
        <v>0.26907738402189901</v>
      </c>
      <c r="R9" s="14"/>
      <c r="S9" s="14">
        <v>0.186675356482805</v>
      </c>
      <c r="T9" s="14">
        <v>0.23485888864108001</v>
      </c>
      <c r="U9" s="14">
        <v>0.25412993112332899</v>
      </c>
      <c r="V9" s="14">
        <v>0.194743314027226</v>
      </c>
      <c r="W9" s="14">
        <v>0.25245996899156598</v>
      </c>
      <c r="X9" s="14">
        <v>0.18901093338509201</v>
      </c>
      <c r="Y9" s="14">
        <v>0.305762887453083</v>
      </c>
      <c r="Z9" s="14">
        <v>0.18511556438922599</v>
      </c>
      <c r="AA9" s="14">
        <v>0.21802260540582899</v>
      </c>
      <c r="AB9" s="14">
        <v>0.25427459929627799</v>
      </c>
      <c r="AC9" s="14">
        <v>0.34604511669815502</v>
      </c>
      <c r="AD9" s="14">
        <v>0.192875517578457</v>
      </c>
      <c r="AE9" s="14"/>
      <c r="AF9" s="14">
        <v>0.19434913342792301</v>
      </c>
      <c r="AG9" s="14">
        <v>0.24027520158603799</v>
      </c>
      <c r="AH9" s="14">
        <v>0.265202561219054</v>
      </c>
      <c r="AI9" s="14"/>
      <c r="AJ9" s="14">
        <v>0.12943453976625199</v>
      </c>
      <c r="AK9" s="14">
        <v>0.29014642518158501</v>
      </c>
      <c r="AL9" s="14">
        <v>0.263204285205132</v>
      </c>
      <c r="AM9" s="14">
        <v>0.195033575729676</v>
      </c>
      <c r="AN9" s="14">
        <v>0.23166979405385499</v>
      </c>
      <c r="AO9" s="14"/>
      <c r="AP9" s="14">
        <v>4.4236112659142103E-2</v>
      </c>
      <c r="AQ9" s="14">
        <v>0.27577352759886198</v>
      </c>
      <c r="AR9" s="14">
        <v>0.28634893959369501</v>
      </c>
      <c r="AS9" s="14">
        <v>0.33699988704442502</v>
      </c>
      <c r="AT9" s="14">
        <v>0.17382596074287701</v>
      </c>
      <c r="AU9" s="14"/>
      <c r="AV9" s="14">
        <v>0.21127276387371899</v>
      </c>
      <c r="AW9" s="14">
        <v>0.26734028747463501</v>
      </c>
      <c r="AX9" s="14">
        <v>0.21805598042173999</v>
      </c>
      <c r="AY9" s="14">
        <v>0.21064846479257601</v>
      </c>
      <c r="AZ9" s="14">
        <v>0.29180247869244602</v>
      </c>
      <c r="BA9" s="14"/>
      <c r="BB9" s="14">
        <v>0.17813660180495</v>
      </c>
      <c r="BC9" s="14">
        <v>0.32926074417450402</v>
      </c>
      <c r="BD9" s="14">
        <v>0.15247941498651801</v>
      </c>
      <c r="BE9" s="14"/>
      <c r="BF9" s="14">
        <v>0.22718512260745199</v>
      </c>
    </row>
    <row r="10" spans="2:58" x14ac:dyDescent="0.35">
      <c r="B10" s="15" t="s">
        <v>208</v>
      </c>
      <c r="C10" s="14">
        <v>0.16195743386662301</v>
      </c>
      <c r="D10" s="14">
        <v>0.16660502825569701</v>
      </c>
      <c r="E10" s="14">
        <v>0.15640165121461899</v>
      </c>
      <c r="F10" s="14"/>
      <c r="G10" s="14">
        <v>0.173735384628916</v>
      </c>
      <c r="H10" s="14">
        <v>0.19039455231358199</v>
      </c>
      <c r="I10" s="14">
        <v>0.178660505755043</v>
      </c>
      <c r="J10" s="14">
        <v>0.18200650091993401</v>
      </c>
      <c r="K10" s="14">
        <v>0.133633416461784</v>
      </c>
      <c r="L10" s="14">
        <v>0.12330446740296799</v>
      </c>
      <c r="M10" s="14"/>
      <c r="N10" s="14">
        <v>0.12857393550929899</v>
      </c>
      <c r="O10" s="14">
        <v>0.18681584900575501</v>
      </c>
      <c r="P10" s="14">
        <v>0.18160135011023501</v>
      </c>
      <c r="Q10" s="14">
        <v>0.156170380333746</v>
      </c>
      <c r="R10" s="14"/>
      <c r="S10" s="14">
        <v>0.126067143222554</v>
      </c>
      <c r="T10" s="14">
        <v>0.16161851969931601</v>
      </c>
      <c r="U10" s="14">
        <v>0.15613026859588</v>
      </c>
      <c r="V10" s="14">
        <v>0.15547782884299699</v>
      </c>
      <c r="W10" s="14">
        <v>0.107470759229402</v>
      </c>
      <c r="X10" s="14">
        <v>0.19089021564574701</v>
      </c>
      <c r="Y10" s="14">
        <v>0.16153787127081601</v>
      </c>
      <c r="Z10" s="14">
        <v>6.0588761496362602E-2</v>
      </c>
      <c r="AA10" s="14">
        <v>0.23070362947768899</v>
      </c>
      <c r="AB10" s="14">
        <v>0.18757646922162199</v>
      </c>
      <c r="AC10" s="14">
        <v>0.16019188475974699</v>
      </c>
      <c r="AD10" s="14">
        <v>0.15074542802716701</v>
      </c>
      <c r="AE10" s="14"/>
      <c r="AF10" s="14">
        <v>0.14217117146872699</v>
      </c>
      <c r="AG10" s="14">
        <v>0.180221676833246</v>
      </c>
      <c r="AH10" s="14">
        <v>0.129917734768872</v>
      </c>
      <c r="AI10" s="14"/>
      <c r="AJ10" s="14">
        <v>0.11908643417089999</v>
      </c>
      <c r="AK10" s="14">
        <v>0.21585709129453801</v>
      </c>
      <c r="AL10" s="14">
        <v>0.114017298931818</v>
      </c>
      <c r="AM10" s="14">
        <v>0.21547738426527099</v>
      </c>
      <c r="AN10" s="14">
        <v>0.133105879797386</v>
      </c>
      <c r="AO10" s="14"/>
      <c r="AP10" s="14">
        <v>5.2228164305828398E-2</v>
      </c>
      <c r="AQ10" s="14">
        <v>0.197209352192663</v>
      </c>
      <c r="AR10" s="14">
        <v>0.14270819403988599</v>
      </c>
      <c r="AS10" s="14">
        <v>0.232852431755492</v>
      </c>
      <c r="AT10" s="14">
        <v>0.12300105024666801</v>
      </c>
      <c r="AU10" s="14"/>
      <c r="AV10" s="14">
        <v>0.14705385578890201</v>
      </c>
      <c r="AW10" s="14">
        <v>0.190619010190058</v>
      </c>
      <c r="AX10" s="14">
        <v>0.17343878283418401</v>
      </c>
      <c r="AY10" s="14">
        <v>0.120972566201863</v>
      </c>
      <c r="AZ10" s="14">
        <v>0.120056325391954</v>
      </c>
      <c r="BA10" s="14"/>
      <c r="BB10" s="14">
        <v>0.169474016191453</v>
      </c>
      <c r="BC10" s="14">
        <v>0.23782222521033899</v>
      </c>
      <c r="BD10" s="14">
        <v>0.126269631391452</v>
      </c>
      <c r="BE10" s="14"/>
      <c r="BF10" s="14">
        <v>0.18193918843864301</v>
      </c>
    </row>
    <row r="11" spans="2:58" x14ac:dyDescent="0.35">
      <c r="B11" s="15" t="s">
        <v>209</v>
      </c>
      <c r="C11" s="14">
        <v>0.18528092200065699</v>
      </c>
      <c r="D11" s="14">
        <v>0.173096818202472</v>
      </c>
      <c r="E11" s="14">
        <v>0.19932838444081399</v>
      </c>
      <c r="F11" s="14"/>
      <c r="G11" s="14">
        <v>0.21588663750609399</v>
      </c>
      <c r="H11" s="14">
        <v>0.167649977733039</v>
      </c>
      <c r="I11" s="14">
        <v>0.20980333375218099</v>
      </c>
      <c r="J11" s="14">
        <v>0.15760858828149699</v>
      </c>
      <c r="K11" s="14">
        <v>0.16579083653624299</v>
      </c>
      <c r="L11" s="14">
        <v>0.19638348412777701</v>
      </c>
      <c r="M11" s="14"/>
      <c r="N11" s="14">
        <v>0.17007683755602601</v>
      </c>
      <c r="O11" s="14">
        <v>0.20210583316556999</v>
      </c>
      <c r="P11" s="14">
        <v>0.211300797270566</v>
      </c>
      <c r="Q11" s="14">
        <v>0.157514085019063</v>
      </c>
      <c r="R11" s="14"/>
      <c r="S11" s="14">
        <v>0.21458674977863401</v>
      </c>
      <c r="T11" s="14">
        <v>0.17116968853339101</v>
      </c>
      <c r="U11" s="14">
        <v>0.24008526909334099</v>
      </c>
      <c r="V11" s="14">
        <v>0.219596275136695</v>
      </c>
      <c r="W11" s="14">
        <v>0.20127879527258</v>
      </c>
      <c r="X11" s="14">
        <v>8.1387583189789003E-2</v>
      </c>
      <c r="Y11" s="14">
        <v>0.17231843325346499</v>
      </c>
      <c r="Z11" s="14">
        <v>0.18497316799511701</v>
      </c>
      <c r="AA11" s="14">
        <v>0.18166354565693801</v>
      </c>
      <c r="AB11" s="14">
        <v>0.19901679785837301</v>
      </c>
      <c r="AC11" s="14">
        <v>0.18278288168135801</v>
      </c>
      <c r="AD11" s="14">
        <v>0.18911641720909</v>
      </c>
      <c r="AE11" s="14"/>
      <c r="AF11" s="14">
        <v>0.153716719098627</v>
      </c>
      <c r="AG11" s="14">
        <v>0.215048430872222</v>
      </c>
      <c r="AH11" s="14">
        <v>0.15202542064249899</v>
      </c>
      <c r="AI11" s="14"/>
      <c r="AJ11" s="14">
        <v>0.14893371691811899</v>
      </c>
      <c r="AK11" s="14">
        <v>0.20895656668749901</v>
      </c>
      <c r="AL11" s="14">
        <v>0.31350321702383599</v>
      </c>
      <c r="AM11" s="14">
        <v>0.17142348114123401</v>
      </c>
      <c r="AN11" s="14">
        <v>0.14681222815515799</v>
      </c>
      <c r="AO11" s="14"/>
      <c r="AP11" s="14">
        <v>0.10457140054597</v>
      </c>
      <c r="AQ11" s="14">
        <v>0.231266001612838</v>
      </c>
      <c r="AR11" s="14">
        <v>0.27015193469968501</v>
      </c>
      <c r="AS11" s="14">
        <v>0.14469400837148999</v>
      </c>
      <c r="AT11" s="14">
        <v>0.254929510615859</v>
      </c>
      <c r="AU11" s="14"/>
      <c r="AV11" s="14">
        <v>0.15826712907333099</v>
      </c>
      <c r="AW11" s="14">
        <v>0.22156594852397299</v>
      </c>
      <c r="AX11" s="14">
        <v>0.17712900457966399</v>
      </c>
      <c r="AY11" s="14">
        <v>0.16058714927197101</v>
      </c>
      <c r="AZ11" s="14">
        <v>0.21507978543390999</v>
      </c>
      <c r="BA11" s="14"/>
      <c r="BB11" s="14">
        <v>0.228653449516621</v>
      </c>
      <c r="BC11" s="14">
        <v>0.16086116160404401</v>
      </c>
      <c r="BD11" s="14">
        <v>0.24569291606223601</v>
      </c>
      <c r="BE11" s="14"/>
      <c r="BF11" s="14">
        <v>0.210521121732936</v>
      </c>
    </row>
    <row r="12" spans="2:58" x14ac:dyDescent="0.35">
      <c r="B12" s="15" t="s">
        <v>122</v>
      </c>
      <c r="C12" s="14">
        <v>0.17708566120255401</v>
      </c>
      <c r="D12" s="14">
        <v>0.17326905351449601</v>
      </c>
      <c r="E12" s="14">
        <v>0.182436188048163</v>
      </c>
      <c r="F12" s="14"/>
      <c r="G12" s="14">
        <v>7.1903795006584406E-2</v>
      </c>
      <c r="H12" s="14">
        <v>0.14980548369841301</v>
      </c>
      <c r="I12" s="14">
        <v>0.19643658094802399</v>
      </c>
      <c r="J12" s="14">
        <v>0.19695775530404599</v>
      </c>
      <c r="K12" s="14">
        <v>0.19564643840340601</v>
      </c>
      <c r="L12" s="14">
        <v>0.22063674566684599</v>
      </c>
      <c r="M12" s="14"/>
      <c r="N12" s="14">
        <v>0.17790965437338699</v>
      </c>
      <c r="O12" s="14">
        <v>0.15471668697928301</v>
      </c>
      <c r="P12" s="14">
        <v>0.15406518614876</v>
      </c>
      <c r="Q12" s="14">
        <v>0.212126898124229</v>
      </c>
      <c r="R12" s="14"/>
      <c r="S12" s="14">
        <v>0.15189054700941801</v>
      </c>
      <c r="T12" s="14">
        <v>0.18544209871511</v>
      </c>
      <c r="U12" s="14">
        <v>0.19087112320184399</v>
      </c>
      <c r="V12" s="14">
        <v>0.15717131155859601</v>
      </c>
      <c r="W12" s="14">
        <v>0.24275411535837399</v>
      </c>
      <c r="X12" s="14">
        <v>0.25546454042002797</v>
      </c>
      <c r="Y12" s="14">
        <v>0.13814038959649799</v>
      </c>
      <c r="Z12" s="14">
        <v>0.13348737438532099</v>
      </c>
      <c r="AA12" s="14">
        <v>0.12547852645743501</v>
      </c>
      <c r="AB12" s="14">
        <v>0.17630174110475499</v>
      </c>
      <c r="AC12" s="14">
        <v>0.21845140271459601</v>
      </c>
      <c r="AD12" s="14">
        <v>0.16204871875436999</v>
      </c>
      <c r="AE12" s="14"/>
      <c r="AF12" s="14">
        <v>0.24588773940332101</v>
      </c>
      <c r="AG12" s="14">
        <v>0.142073278891407</v>
      </c>
      <c r="AH12" s="14">
        <v>0.165012253257415</v>
      </c>
      <c r="AI12" s="14"/>
      <c r="AJ12" s="14">
        <v>0.20940402866639801</v>
      </c>
      <c r="AK12" s="14">
        <v>0.14811826640013101</v>
      </c>
      <c r="AL12" s="14">
        <v>0.173808375727982</v>
      </c>
      <c r="AM12" s="14">
        <v>0.210447339749816</v>
      </c>
      <c r="AN12" s="14">
        <v>0.204357766954881</v>
      </c>
      <c r="AO12" s="14"/>
      <c r="AP12" s="14">
        <v>0.206750208187963</v>
      </c>
      <c r="AQ12" s="14">
        <v>0.143587254991805</v>
      </c>
      <c r="AR12" s="14">
        <v>0.21316268324033799</v>
      </c>
      <c r="AS12" s="14">
        <v>0.155677702713378</v>
      </c>
      <c r="AT12" s="14">
        <v>0.28860409208198301</v>
      </c>
      <c r="AU12" s="14"/>
      <c r="AV12" s="14">
        <v>0.24618055374569001</v>
      </c>
      <c r="AW12" s="14">
        <v>0.158856632366282</v>
      </c>
      <c r="AX12" s="14">
        <v>0.17863530578415099</v>
      </c>
      <c r="AY12" s="14">
        <v>0.147598331013296</v>
      </c>
      <c r="AZ12" s="14">
        <v>0</v>
      </c>
      <c r="BA12" s="14"/>
      <c r="BB12" s="14">
        <v>0.22446513775254601</v>
      </c>
      <c r="BC12" s="14">
        <v>0.15867494401865301</v>
      </c>
      <c r="BD12" s="14">
        <v>0.25618844735691298</v>
      </c>
      <c r="BE12" s="14"/>
      <c r="BF12" s="14">
        <v>0.19847417621246199</v>
      </c>
    </row>
    <row r="13" spans="2:58" x14ac:dyDescent="0.35">
      <c r="B13" s="15" t="s">
        <v>210</v>
      </c>
      <c r="C13" s="14">
        <v>0.15515599562988999</v>
      </c>
      <c r="D13" s="14">
        <v>0.16852634625388299</v>
      </c>
      <c r="E13" s="14">
        <v>0.14071804789450701</v>
      </c>
      <c r="F13" s="14"/>
      <c r="G13" s="14">
        <v>0.14536516582908501</v>
      </c>
      <c r="H13" s="14">
        <v>0.130884400028765</v>
      </c>
      <c r="I13" s="14">
        <v>0.16068408278490401</v>
      </c>
      <c r="J13" s="14">
        <v>0.103515415994368</v>
      </c>
      <c r="K13" s="14">
        <v>0.18107304071555699</v>
      </c>
      <c r="L13" s="14">
        <v>0.19820804239319201</v>
      </c>
      <c r="M13" s="14"/>
      <c r="N13" s="14">
        <v>0.171988517518187</v>
      </c>
      <c r="O13" s="14">
        <v>0.153881284407277</v>
      </c>
      <c r="P13" s="14">
        <v>0.15451038183941601</v>
      </c>
      <c r="Q13" s="14">
        <v>0.14210661459043</v>
      </c>
      <c r="R13" s="14"/>
      <c r="S13" s="14">
        <v>0.206546042914516</v>
      </c>
      <c r="T13" s="14">
        <v>0.14847821546127801</v>
      </c>
      <c r="U13" s="14">
        <v>0.14633204990528201</v>
      </c>
      <c r="V13" s="14">
        <v>0.20859570306856701</v>
      </c>
      <c r="W13" s="14">
        <v>0.101201814352869</v>
      </c>
      <c r="X13" s="14">
        <v>0.196031849382135</v>
      </c>
      <c r="Y13" s="14">
        <v>0.103586687475685</v>
      </c>
      <c r="Z13" s="14">
        <v>0.313229353933618</v>
      </c>
      <c r="AA13" s="14">
        <v>0.144108518426903</v>
      </c>
      <c r="AB13" s="14">
        <v>0.11378855368216099</v>
      </c>
      <c r="AC13" s="14">
        <v>4.19320629874032E-2</v>
      </c>
      <c r="AD13" s="14">
        <v>0.18062626936822901</v>
      </c>
      <c r="AE13" s="14"/>
      <c r="AF13" s="14">
        <v>0.17260349973966399</v>
      </c>
      <c r="AG13" s="14">
        <v>0.13197182113759301</v>
      </c>
      <c r="AH13" s="14">
        <v>0.199776073545297</v>
      </c>
      <c r="AI13" s="14"/>
      <c r="AJ13" s="14">
        <v>0.22572376191111099</v>
      </c>
      <c r="AK13" s="14">
        <v>9.2173845903913795E-2</v>
      </c>
      <c r="AL13" s="14">
        <v>0.105533689276579</v>
      </c>
      <c r="AM13" s="14">
        <v>0.13887534173150301</v>
      </c>
      <c r="AN13" s="14">
        <v>0.22192033081726201</v>
      </c>
      <c r="AO13" s="14"/>
      <c r="AP13" s="14">
        <v>0.30525856628124898</v>
      </c>
      <c r="AQ13" s="14">
        <v>0.10854523655870001</v>
      </c>
      <c r="AR13" s="14">
        <v>4.9473285121399001E-2</v>
      </c>
      <c r="AS13" s="14">
        <v>9.4777213562589405E-2</v>
      </c>
      <c r="AT13" s="14">
        <v>0.14838209359353399</v>
      </c>
      <c r="AU13" s="14"/>
      <c r="AV13" s="14">
        <v>0.162904052368019</v>
      </c>
      <c r="AW13" s="14">
        <v>0.116107706016915</v>
      </c>
      <c r="AX13" s="14">
        <v>0.16793980032233899</v>
      </c>
      <c r="AY13" s="14">
        <v>0.20225260958294</v>
      </c>
      <c r="AZ13" s="14">
        <v>0.121919454806101</v>
      </c>
      <c r="BA13" s="14"/>
      <c r="BB13" s="14">
        <v>0.130874625532102</v>
      </c>
      <c r="BC13" s="14">
        <v>8.1032321334868596E-2</v>
      </c>
      <c r="BD13" s="14">
        <v>0.21936959020288099</v>
      </c>
      <c r="BE13" s="14"/>
      <c r="BF13" s="14">
        <v>0.140382998619248</v>
      </c>
    </row>
    <row r="14" spans="2:58" x14ac:dyDescent="0.35">
      <c r="B14" s="15" t="s">
        <v>211</v>
      </c>
      <c r="C14" s="14">
        <v>7.6888265947249998E-2</v>
      </c>
      <c r="D14" s="14">
        <v>6.6171949862207105E-2</v>
      </c>
      <c r="E14" s="14">
        <v>8.8556440426373506E-2</v>
      </c>
      <c r="F14" s="14"/>
      <c r="G14" s="14">
        <v>7.7951575740135198E-2</v>
      </c>
      <c r="H14" s="14">
        <v>0.10628171566634299</v>
      </c>
      <c r="I14" s="14">
        <v>4.9618404873442497E-2</v>
      </c>
      <c r="J14" s="14">
        <v>7.4062652504236201E-2</v>
      </c>
      <c r="K14" s="14">
        <v>8.05866383793922E-2</v>
      </c>
      <c r="L14" s="14">
        <v>7.2433930006331096E-2</v>
      </c>
      <c r="M14" s="14"/>
      <c r="N14" s="14">
        <v>0.10982640363007801</v>
      </c>
      <c r="O14" s="14">
        <v>6.2427123706480799E-2</v>
      </c>
      <c r="P14" s="14">
        <v>9.5573451671417994E-2</v>
      </c>
      <c r="Q14" s="14">
        <v>3.78517832117784E-2</v>
      </c>
      <c r="R14" s="14"/>
      <c r="S14" s="14">
        <v>9.0921249522653694E-2</v>
      </c>
      <c r="T14" s="14">
        <v>9.8432588949824998E-2</v>
      </c>
      <c r="U14" s="14">
        <v>1.24513580803237E-2</v>
      </c>
      <c r="V14" s="14">
        <v>6.4415567365917595E-2</v>
      </c>
      <c r="W14" s="14">
        <v>8.2752043757592597E-2</v>
      </c>
      <c r="X14" s="14">
        <v>7.6619443941521204E-2</v>
      </c>
      <c r="Y14" s="14">
        <v>8.7652221251311904E-2</v>
      </c>
      <c r="Z14" s="14">
        <v>9.3219531570154696E-2</v>
      </c>
      <c r="AA14" s="14">
        <v>9.0084067637610399E-2</v>
      </c>
      <c r="AB14" s="14">
        <v>5.9561038620169898E-2</v>
      </c>
      <c r="AC14" s="14">
        <v>2.43540717717304E-2</v>
      </c>
      <c r="AD14" s="14">
        <v>0.124587649062687</v>
      </c>
      <c r="AE14" s="14"/>
      <c r="AF14" s="14">
        <v>7.6081622170586102E-2</v>
      </c>
      <c r="AG14" s="14">
        <v>7.8179418593618502E-2</v>
      </c>
      <c r="AH14" s="14">
        <v>7.9776286084201495E-2</v>
      </c>
      <c r="AI14" s="14"/>
      <c r="AJ14" s="14">
        <v>0.14375528465142701</v>
      </c>
      <c r="AK14" s="14">
        <v>4.1821551285688402E-2</v>
      </c>
      <c r="AL14" s="14">
        <v>1.5746335010372599E-2</v>
      </c>
      <c r="AM14" s="14">
        <v>6.8742877382499804E-2</v>
      </c>
      <c r="AN14" s="14">
        <v>5.1978157772377798E-2</v>
      </c>
      <c r="AO14" s="14"/>
      <c r="AP14" s="14">
        <v>0.233593655274003</v>
      </c>
      <c r="AQ14" s="14">
        <v>4.3618627045133702E-2</v>
      </c>
      <c r="AR14" s="14">
        <v>3.8154963304997701E-2</v>
      </c>
      <c r="AS14" s="14">
        <v>2.6363959669357701E-2</v>
      </c>
      <c r="AT14" s="14">
        <v>1.1257292719079701E-2</v>
      </c>
      <c r="AU14" s="14"/>
      <c r="AV14" s="14">
        <v>5.6061184800260802E-2</v>
      </c>
      <c r="AW14" s="14">
        <v>3.3501859895068299E-2</v>
      </c>
      <c r="AX14" s="14">
        <v>8.1316862525779299E-2</v>
      </c>
      <c r="AY14" s="14">
        <v>0.14817307676428099</v>
      </c>
      <c r="AZ14" s="14">
        <v>0.20856523533708701</v>
      </c>
      <c r="BA14" s="14"/>
      <c r="BB14" s="14">
        <v>6.83961692023283E-2</v>
      </c>
      <c r="BC14" s="14">
        <v>3.2348603657590798E-2</v>
      </c>
      <c r="BD14" s="14">
        <v>0</v>
      </c>
      <c r="BE14" s="14"/>
      <c r="BF14" s="14">
        <v>4.14973923892588E-2</v>
      </c>
    </row>
    <row r="15" spans="2:58" x14ac:dyDescent="0.35">
      <c r="B15" s="15" t="s">
        <v>212</v>
      </c>
      <c r="C15" s="23">
        <v>1.1737842791185E-2</v>
      </c>
      <c r="D15" s="23">
        <v>1.3474461012821201E-2</v>
      </c>
      <c r="E15" s="23">
        <v>1.00401189155617E-2</v>
      </c>
      <c r="F15" s="23"/>
      <c r="G15" s="23">
        <v>0</v>
      </c>
      <c r="H15" s="23">
        <v>1.1257784471835799E-2</v>
      </c>
      <c r="I15" s="23">
        <v>7.3465585128517103E-3</v>
      </c>
      <c r="J15" s="23">
        <v>1.29670823443108E-2</v>
      </c>
      <c r="K15" s="23">
        <v>0</v>
      </c>
      <c r="L15" s="23">
        <v>2.89269229585894E-2</v>
      </c>
      <c r="M15" s="23"/>
      <c r="N15" s="23">
        <v>1.56006442313426E-2</v>
      </c>
      <c r="O15" s="23">
        <v>0</v>
      </c>
      <c r="P15" s="23">
        <v>7.3748619068240802E-3</v>
      </c>
      <c r="Q15" s="23">
        <v>2.51528546988555E-2</v>
      </c>
      <c r="R15" s="23"/>
      <c r="S15" s="23">
        <v>2.3312911069420201E-2</v>
      </c>
      <c r="T15" s="23">
        <v>0</v>
      </c>
      <c r="U15" s="23">
        <v>0</v>
      </c>
      <c r="V15" s="23">
        <v>0</v>
      </c>
      <c r="W15" s="23">
        <v>1.2082503037616901E-2</v>
      </c>
      <c r="X15" s="23">
        <v>1.05954340356893E-2</v>
      </c>
      <c r="Y15" s="23">
        <v>3.1001509699141502E-2</v>
      </c>
      <c r="Z15" s="23">
        <v>2.9386246230200301E-2</v>
      </c>
      <c r="AA15" s="23">
        <v>9.9391069375961705E-3</v>
      </c>
      <c r="AB15" s="23">
        <v>9.48080021664016E-3</v>
      </c>
      <c r="AC15" s="23">
        <v>2.6242579387009999E-2</v>
      </c>
      <c r="AD15" s="23">
        <v>0</v>
      </c>
      <c r="AE15" s="23"/>
      <c r="AF15" s="23">
        <v>1.5190114691152201E-2</v>
      </c>
      <c r="AG15" s="23">
        <v>1.2230172085875599E-2</v>
      </c>
      <c r="AH15" s="23">
        <v>8.2896704826616093E-3</v>
      </c>
      <c r="AI15" s="23"/>
      <c r="AJ15" s="23">
        <v>2.36622339157922E-2</v>
      </c>
      <c r="AK15" s="23">
        <v>2.92625324664557E-3</v>
      </c>
      <c r="AL15" s="23">
        <v>1.4186798824279799E-2</v>
      </c>
      <c r="AM15" s="23">
        <v>0</v>
      </c>
      <c r="AN15" s="23">
        <v>1.0155842449080301E-2</v>
      </c>
      <c r="AO15" s="23"/>
      <c r="AP15" s="23">
        <v>5.33618927458442E-2</v>
      </c>
      <c r="AQ15" s="23">
        <v>0</v>
      </c>
      <c r="AR15" s="23">
        <v>0</v>
      </c>
      <c r="AS15" s="23">
        <v>8.6347968832670499E-3</v>
      </c>
      <c r="AT15" s="23">
        <v>0</v>
      </c>
      <c r="AU15" s="23"/>
      <c r="AV15" s="23">
        <v>1.8260460350078101E-2</v>
      </c>
      <c r="AW15" s="23">
        <v>1.20085555330682E-2</v>
      </c>
      <c r="AX15" s="23">
        <v>3.4842635321428602E-3</v>
      </c>
      <c r="AY15" s="23">
        <v>9.7678023730722197E-3</v>
      </c>
      <c r="AZ15" s="23">
        <v>4.2576720338501003E-2</v>
      </c>
      <c r="BA15" s="23"/>
      <c r="BB15" s="23">
        <v>0</v>
      </c>
      <c r="BC15" s="23">
        <v>0</v>
      </c>
      <c r="BD15" s="23">
        <v>0</v>
      </c>
      <c r="BE15" s="23"/>
      <c r="BF15" s="23">
        <v>0</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B2:BF16"/>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295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ht="29" x14ac:dyDescent="0.35">
      <c r="B9" s="15" t="s">
        <v>292</v>
      </c>
      <c r="C9" s="14">
        <v>0.30912554954996102</v>
      </c>
      <c r="D9" s="14">
        <v>0.30792289957395103</v>
      </c>
      <c r="E9" s="14">
        <v>0.31019870362243901</v>
      </c>
      <c r="F9" s="14"/>
      <c r="G9" s="14">
        <v>0.28236650341202701</v>
      </c>
      <c r="H9" s="14">
        <v>0.32797630155467</v>
      </c>
      <c r="I9" s="14">
        <v>0.25641441873535498</v>
      </c>
      <c r="J9" s="14">
        <v>0.31081070459661703</v>
      </c>
      <c r="K9" s="14">
        <v>0.25069460104477598</v>
      </c>
      <c r="L9" s="14">
        <v>0.39236233982776098</v>
      </c>
      <c r="M9" s="14"/>
      <c r="N9" s="14">
        <v>0.363539615286396</v>
      </c>
      <c r="O9" s="14">
        <v>0.31169048896162799</v>
      </c>
      <c r="P9" s="14">
        <v>0.28243028007121701</v>
      </c>
      <c r="Q9" s="14">
        <v>0.27064194918423401</v>
      </c>
      <c r="R9" s="14"/>
      <c r="S9" s="14">
        <v>0.36305042368644302</v>
      </c>
      <c r="T9" s="14">
        <v>0.35946756918478601</v>
      </c>
      <c r="U9" s="14">
        <v>0.29462053293659701</v>
      </c>
      <c r="V9" s="14">
        <v>0.29124008114859601</v>
      </c>
      <c r="W9" s="14">
        <v>0.30905917969886898</v>
      </c>
      <c r="X9" s="14">
        <v>0.26633608094001998</v>
      </c>
      <c r="Y9" s="14">
        <v>0.25015116728483899</v>
      </c>
      <c r="Z9" s="14">
        <v>0.36421743367924397</v>
      </c>
      <c r="AA9" s="14">
        <v>0.31496293866355102</v>
      </c>
      <c r="AB9" s="14">
        <v>0.29920095514730699</v>
      </c>
      <c r="AC9" s="14">
        <v>0.21196174821821001</v>
      </c>
      <c r="AD9" s="14">
        <v>0.31559429749954498</v>
      </c>
      <c r="AE9" s="14"/>
      <c r="AF9" s="14">
        <v>0.325738151787551</v>
      </c>
      <c r="AG9" s="14">
        <v>0.28800204347841102</v>
      </c>
      <c r="AH9" s="14">
        <v>0.36123267882674598</v>
      </c>
      <c r="AI9" s="14"/>
      <c r="AJ9" s="14">
        <v>0.45931770429864099</v>
      </c>
      <c r="AK9" s="14">
        <v>0.207193830821162</v>
      </c>
      <c r="AL9" s="14">
        <v>0.267095207917663</v>
      </c>
      <c r="AM9" s="14">
        <v>0.25513983077138103</v>
      </c>
      <c r="AN9" s="14">
        <v>0.32919021243170299</v>
      </c>
      <c r="AO9" s="14"/>
      <c r="AP9" s="14">
        <v>0.63143821304852299</v>
      </c>
      <c r="AQ9" s="14">
        <v>0.23390705890139099</v>
      </c>
      <c r="AR9" s="14">
        <v>0.25794945907789302</v>
      </c>
      <c r="AS9" s="14">
        <v>0.20466882215830101</v>
      </c>
      <c r="AT9" s="14">
        <v>0.33614265220665202</v>
      </c>
      <c r="AU9" s="14"/>
      <c r="AV9" s="14">
        <v>0.28117665923423901</v>
      </c>
      <c r="AW9" s="14">
        <v>0.252103609218084</v>
      </c>
      <c r="AX9" s="14">
        <v>0.34836982449859799</v>
      </c>
      <c r="AY9" s="14">
        <v>0.38660180062409899</v>
      </c>
      <c r="AZ9" s="14">
        <v>0.48715623110825101</v>
      </c>
      <c r="BA9" s="14"/>
      <c r="BB9" s="14">
        <v>0.29909236787501903</v>
      </c>
      <c r="BC9" s="14">
        <v>0.229786317002353</v>
      </c>
      <c r="BD9" s="14">
        <v>0.39391567662997901</v>
      </c>
      <c r="BE9" s="14"/>
      <c r="BF9" s="14">
        <v>0.29024392042615998</v>
      </c>
    </row>
    <row r="10" spans="2:58" ht="29" x14ac:dyDescent="0.35">
      <c r="B10" s="15" t="s">
        <v>293</v>
      </c>
      <c r="C10" s="14">
        <v>0.44667141529989002</v>
      </c>
      <c r="D10" s="14">
        <v>0.427221893820798</v>
      </c>
      <c r="E10" s="14">
        <v>0.466259360395547</v>
      </c>
      <c r="F10" s="14"/>
      <c r="G10" s="14">
        <v>0.47090238570885901</v>
      </c>
      <c r="H10" s="14">
        <v>0.42939808450080102</v>
      </c>
      <c r="I10" s="14">
        <v>0.44729654280312803</v>
      </c>
      <c r="J10" s="14">
        <v>0.45594222924482702</v>
      </c>
      <c r="K10" s="14">
        <v>0.48493817433137298</v>
      </c>
      <c r="L10" s="14">
        <v>0.41077267710908599</v>
      </c>
      <c r="M10" s="14"/>
      <c r="N10" s="14">
        <v>0.44708306310166002</v>
      </c>
      <c r="O10" s="14">
        <v>0.45809219415048702</v>
      </c>
      <c r="P10" s="14">
        <v>0.46493137367535797</v>
      </c>
      <c r="Q10" s="14">
        <v>0.41623881708742699</v>
      </c>
      <c r="R10" s="14"/>
      <c r="S10" s="14">
        <v>0.43617591563135699</v>
      </c>
      <c r="T10" s="14">
        <v>0.40045930864485402</v>
      </c>
      <c r="U10" s="14">
        <v>0.43612137746428797</v>
      </c>
      <c r="V10" s="14">
        <v>0.45873816146535901</v>
      </c>
      <c r="W10" s="14">
        <v>0.48857994250971298</v>
      </c>
      <c r="X10" s="14">
        <v>0.52216632987919798</v>
      </c>
      <c r="Y10" s="14">
        <v>0.47268594454024598</v>
      </c>
      <c r="Z10" s="14">
        <v>0.41073907233690399</v>
      </c>
      <c r="AA10" s="14">
        <v>0.41270688847211601</v>
      </c>
      <c r="AB10" s="14">
        <v>0.45658379913019198</v>
      </c>
      <c r="AC10" s="14">
        <v>0.464655310821453</v>
      </c>
      <c r="AD10" s="14">
        <v>0.40579554201627099</v>
      </c>
      <c r="AE10" s="14"/>
      <c r="AF10" s="14">
        <v>0.43637487278224402</v>
      </c>
      <c r="AG10" s="14">
        <v>0.47020687448582799</v>
      </c>
      <c r="AH10" s="14">
        <v>0.37928013179660303</v>
      </c>
      <c r="AI10" s="14"/>
      <c r="AJ10" s="14">
        <v>0.38337597488991199</v>
      </c>
      <c r="AK10" s="14">
        <v>0.46979365620351299</v>
      </c>
      <c r="AL10" s="14">
        <v>0.526807578826887</v>
      </c>
      <c r="AM10" s="14">
        <v>0.38260452373635601</v>
      </c>
      <c r="AN10" s="14">
        <v>0.41132774671642403</v>
      </c>
      <c r="AO10" s="14"/>
      <c r="AP10" s="14">
        <v>0.29447782074419598</v>
      </c>
      <c r="AQ10" s="14">
        <v>0.47130158852876702</v>
      </c>
      <c r="AR10" s="14">
        <v>0.49012515397104001</v>
      </c>
      <c r="AS10" s="14">
        <v>0.48217572130608299</v>
      </c>
      <c r="AT10" s="14">
        <v>0.490701431762886</v>
      </c>
      <c r="AU10" s="14"/>
      <c r="AV10" s="14">
        <v>0.453963509837364</v>
      </c>
      <c r="AW10" s="14">
        <v>0.47568178728030303</v>
      </c>
      <c r="AX10" s="14">
        <v>0.438487090220956</v>
      </c>
      <c r="AY10" s="14">
        <v>0.43866083143512002</v>
      </c>
      <c r="AZ10" s="14">
        <v>0.40342136456518002</v>
      </c>
      <c r="BA10" s="14"/>
      <c r="BB10" s="14">
        <v>0.414708996815225</v>
      </c>
      <c r="BC10" s="14">
        <v>0.51309872935870904</v>
      </c>
      <c r="BD10" s="14">
        <v>0.48443700852885302</v>
      </c>
      <c r="BE10" s="14"/>
      <c r="BF10" s="14">
        <v>0.47944848519285699</v>
      </c>
    </row>
    <row r="11" spans="2:58" ht="29" x14ac:dyDescent="0.35">
      <c r="B11" s="15" t="s">
        <v>294</v>
      </c>
      <c r="C11" s="23">
        <v>0.24420303515014899</v>
      </c>
      <c r="D11" s="23">
        <v>0.26485520660525103</v>
      </c>
      <c r="E11" s="23">
        <v>0.223541935982014</v>
      </c>
      <c r="F11" s="23"/>
      <c r="G11" s="23">
        <v>0.24673111087911401</v>
      </c>
      <c r="H11" s="23">
        <v>0.242625613944529</v>
      </c>
      <c r="I11" s="23">
        <v>0.296289038461517</v>
      </c>
      <c r="J11" s="23">
        <v>0.23324706615855501</v>
      </c>
      <c r="K11" s="23">
        <v>0.26436722462384998</v>
      </c>
      <c r="L11" s="23">
        <v>0.196864983063153</v>
      </c>
      <c r="M11" s="23"/>
      <c r="N11" s="23">
        <v>0.18937732161194401</v>
      </c>
      <c r="O11" s="23">
        <v>0.23021731688788499</v>
      </c>
      <c r="P11" s="23">
        <v>0.25263834625342502</v>
      </c>
      <c r="Q11" s="23">
        <v>0.313119233728339</v>
      </c>
      <c r="R11" s="23"/>
      <c r="S11" s="23">
        <v>0.20077366068220001</v>
      </c>
      <c r="T11" s="23">
        <v>0.24007312217036</v>
      </c>
      <c r="U11" s="23">
        <v>0.26925808959911501</v>
      </c>
      <c r="V11" s="23">
        <v>0.25002175738604598</v>
      </c>
      <c r="W11" s="23">
        <v>0.20236087779141801</v>
      </c>
      <c r="X11" s="23">
        <v>0.21149758918078301</v>
      </c>
      <c r="Y11" s="23">
        <v>0.27716288817491602</v>
      </c>
      <c r="Z11" s="23">
        <v>0.22504349398385201</v>
      </c>
      <c r="AA11" s="23">
        <v>0.27233017286433298</v>
      </c>
      <c r="AB11" s="23">
        <v>0.244215245722501</v>
      </c>
      <c r="AC11" s="23">
        <v>0.32338294096033698</v>
      </c>
      <c r="AD11" s="23">
        <v>0.27861016048418302</v>
      </c>
      <c r="AE11" s="23"/>
      <c r="AF11" s="23">
        <v>0.23788697543020501</v>
      </c>
      <c r="AG11" s="23">
        <v>0.241791082035761</v>
      </c>
      <c r="AH11" s="23">
        <v>0.259487189376651</v>
      </c>
      <c r="AI11" s="23"/>
      <c r="AJ11" s="23">
        <v>0.15730632081144699</v>
      </c>
      <c r="AK11" s="23">
        <v>0.32301251297532602</v>
      </c>
      <c r="AL11" s="23">
        <v>0.20609721325545</v>
      </c>
      <c r="AM11" s="23">
        <v>0.36225564549226302</v>
      </c>
      <c r="AN11" s="23">
        <v>0.25948204085187299</v>
      </c>
      <c r="AO11" s="23"/>
      <c r="AP11" s="23">
        <v>7.4083966207281304E-2</v>
      </c>
      <c r="AQ11" s="23">
        <v>0.29479135256984201</v>
      </c>
      <c r="AR11" s="23">
        <v>0.25192538695106698</v>
      </c>
      <c r="AS11" s="23">
        <v>0.31315545653561599</v>
      </c>
      <c r="AT11" s="23">
        <v>0.17315591603046199</v>
      </c>
      <c r="AU11" s="23"/>
      <c r="AV11" s="23">
        <v>0.26485983092839699</v>
      </c>
      <c r="AW11" s="23">
        <v>0.27221460350161197</v>
      </c>
      <c r="AX11" s="23">
        <v>0.21314308528044601</v>
      </c>
      <c r="AY11" s="23">
        <v>0.17473736794077999</v>
      </c>
      <c r="AZ11" s="23">
        <v>0.10942240432656899</v>
      </c>
      <c r="BA11" s="23"/>
      <c r="BB11" s="23">
        <v>0.28619863530975598</v>
      </c>
      <c r="BC11" s="23">
        <v>0.25711495363893699</v>
      </c>
      <c r="BD11" s="23">
        <v>0.121647314841168</v>
      </c>
      <c r="BE11" s="23"/>
      <c r="BF11" s="23">
        <v>0.230307594380983</v>
      </c>
    </row>
    <row r="12" spans="2:58" x14ac:dyDescent="0.35">
      <c r="B12" s="16"/>
    </row>
    <row r="13" spans="2:58" x14ac:dyDescent="0.35">
      <c r="B13" t="s">
        <v>88</v>
      </c>
    </row>
    <row r="14" spans="2:58" x14ac:dyDescent="0.35">
      <c r="B14" t="s">
        <v>89</v>
      </c>
    </row>
    <row r="16" spans="2:58" x14ac:dyDescent="0.35">
      <c r="B16"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B2:BF16"/>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295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x14ac:dyDescent="0.35">
      <c r="B9" s="15" t="s">
        <v>296</v>
      </c>
      <c r="C9" s="14">
        <v>0.44675705841854801</v>
      </c>
      <c r="D9" s="14">
        <v>0.411327826842244</v>
      </c>
      <c r="E9" s="14">
        <v>0.48103660484371502</v>
      </c>
      <c r="F9" s="14"/>
      <c r="G9" s="14">
        <v>0.38414791508382001</v>
      </c>
      <c r="H9" s="14">
        <v>0.413890927852816</v>
      </c>
      <c r="I9" s="14">
        <v>0.42685641599350999</v>
      </c>
      <c r="J9" s="14">
        <v>0.43031731665546702</v>
      </c>
      <c r="K9" s="14">
        <v>0.40907316547445699</v>
      </c>
      <c r="L9" s="14">
        <v>0.56998385617303504</v>
      </c>
      <c r="M9" s="14"/>
      <c r="N9" s="14">
        <v>0.44061530080101802</v>
      </c>
      <c r="O9" s="14">
        <v>0.456523371949969</v>
      </c>
      <c r="P9" s="14">
        <v>0.44244126495063202</v>
      </c>
      <c r="Q9" s="14">
        <v>0.44497211612747001</v>
      </c>
      <c r="R9" s="14"/>
      <c r="S9" s="14">
        <v>0.47358095510408299</v>
      </c>
      <c r="T9" s="14">
        <v>0.41832347949163301</v>
      </c>
      <c r="U9" s="14">
        <v>0.52542101008044195</v>
      </c>
      <c r="V9" s="14">
        <v>0.46363681418594099</v>
      </c>
      <c r="W9" s="14">
        <v>0.461698194043209</v>
      </c>
      <c r="X9" s="14">
        <v>0.32729276078924902</v>
      </c>
      <c r="Y9" s="14">
        <v>0.47497970920846899</v>
      </c>
      <c r="Z9" s="14">
        <v>0.478670966289234</v>
      </c>
      <c r="AA9" s="14">
        <v>0.44897966684872997</v>
      </c>
      <c r="AB9" s="14">
        <v>0.47019491371733702</v>
      </c>
      <c r="AC9" s="14">
        <v>0.39327316691316599</v>
      </c>
      <c r="AD9" s="14">
        <v>0.40053073517354598</v>
      </c>
      <c r="AE9" s="14"/>
      <c r="AF9" s="14">
        <v>0.49987633999849002</v>
      </c>
      <c r="AG9" s="14">
        <v>0.40213171823208499</v>
      </c>
      <c r="AH9" s="14">
        <v>0.47417784385817102</v>
      </c>
      <c r="AI9" s="14"/>
      <c r="AJ9" s="14">
        <v>0.58634847768592802</v>
      </c>
      <c r="AK9" s="14">
        <v>0.33520301917381201</v>
      </c>
      <c r="AL9" s="14">
        <v>0.410695770061831</v>
      </c>
      <c r="AM9" s="14">
        <v>0.49433927428219399</v>
      </c>
      <c r="AN9" s="14">
        <v>0.42264090139669303</v>
      </c>
      <c r="AO9" s="14"/>
      <c r="AP9" s="14">
        <v>0.68531972672237096</v>
      </c>
      <c r="AQ9" s="14">
        <v>0.37071038617479102</v>
      </c>
      <c r="AR9" s="14">
        <v>0.34149183932118499</v>
      </c>
      <c r="AS9" s="14">
        <v>0.41198699269532102</v>
      </c>
      <c r="AT9" s="14">
        <v>0.50892195714439703</v>
      </c>
      <c r="AU9" s="14"/>
      <c r="AV9" s="14">
        <v>0.47452114392561101</v>
      </c>
      <c r="AW9" s="14">
        <v>0.41177977277650502</v>
      </c>
      <c r="AX9" s="14">
        <v>0.45639046456476401</v>
      </c>
      <c r="AY9" s="14">
        <v>0.44781224414461301</v>
      </c>
      <c r="AZ9" s="14">
        <v>0.43522339361714601</v>
      </c>
      <c r="BA9" s="14"/>
      <c r="BB9" s="14">
        <v>0.40430902738345698</v>
      </c>
      <c r="BC9" s="14">
        <v>0.428761881878926</v>
      </c>
      <c r="BD9" s="14">
        <v>0.64360146078704705</v>
      </c>
      <c r="BE9" s="14"/>
      <c r="BF9" s="14">
        <v>0.46944011877819602</v>
      </c>
    </row>
    <row r="10" spans="2:58" x14ac:dyDescent="0.35">
      <c r="B10" s="15" t="s">
        <v>297</v>
      </c>
      <c r="C10" s="14">
        <v>0.35495569555679202</v>
      </c>
      <c r="D10" s="14">
        <v>0.35164655177042398</v>
      </c>
      <c r="E10" s="14">
        <v>0.35826272796731201</v>
      </c>
      <c r="F10" s="14"/>
      <c r="G10" s="14">
        <v>0.40788781931678397</v>
      </c>
      <c r="H10" s="14">
        <v>0.40951159230018302</v>
      </c>
      <c r="I10" s="14">
        <v>0.38524985114134602</v>
      </c>
      <c r="J10" s="14">
        <v>0.36138397421289398</v>
      </c>
      <c r="K10" s="14">
        <v>0.33141735214017798</v>
      </c>
      <c r="L10" s="14">
        <v>0.26135268412645302</v>
      </c>
      <c r="M10" s="14"/>
      <c r="N10" s="14">
        <v>0.35449612756902599</v>
      </c>
      <c r="O10" s="14">
        <v>0.35512520139016401</v>
      </c>
      <c r="P10" s="14">
        <v>0.36359497962802401</v>
      </c>
      <c r="Q10" s="14">
        <v>0.35201285093468998</v>
      </c>
      <c r="R10" s="14"/>
      <c r="S10" s="14">
        <v>0.33583803489112701</v>
      </c>
      <c r="T10" s="14">
        <v>0.386633275920369</v>
      </c>
      <c r="U10" s="14">
        <v>0.30944251042050402</v>
      </c>
      <c r="V10" s="14">
        <v>0.35418652359199199</v>
      </c>
      <c r="W10" s="14">
        <v>0.33479658677475499</v>
      </c>
      <c r="X10" s="14">
        <v>0.40309651501361599</v>
      </c>
      <c r="Y10" s="14">
        <v>0.31955650060157398</v>
      </c>
      <c r="Z10" s="14">
        <v>0.42574567371108502</v>
      </c>
      <c r="AA10" s="14">
        <v>0.39190438470843397</v>
      </c>
      <c r="AB10" s="14">
        <v>0.28442575732435499</v>
      </c>
      <c r="AC10" s="14">
        <v>0.37946598941335102</v>
      </c>
      <c r="AD10" s="14">
        <v>0.36966290730280799</v>
      </c>
      <c r="AE10" s="14"/>
      <c r="AF10" s="14">
        <v>0.32329391853664602</v>
      </c>
      <c r="AG10" s="14">
        <v>0.36545283459044098</v>
      </c>
      <c r="AH10" s="14">
        <v>0.39425133204030999</v>
      </c>
      <c r="AI10" s="14"/>
      <c r="AJ10" s="14">
        <v>0.28298916429133802</v>
      </c>
      <c r="AK10" s="14">
        <v>0.40044781377012001</v>
      </c>
      <c r="AL10" s="14">
        <v>0.35561484951382399</v>
      </c>
      <c r="AM10" s="14">
        <v>0.342432468610601</v>
      </c>
      <c r="AN10" s="14">
        <v>0.41958337845272597</v>
      </c>
      <c r="AO10" s="14"/>
      <c r="AP10" s="14">
        <v>0.25666867700255203</v>
      </c>
      <c r="AQ10" s="14">
        <v>0.39062874300363498</v>
      </c>
      <c r="AR10" s="14">
        <v>0.39873735901592899</v>
      </c>
      <c r="AS10" s="14">
        <v>0.34282493898838801</v>
      </c>
      <c r="AT10" s="14">
        <v>0.32231358208726801</v>
      </c>
      <c r="AU10" s="14"/>
      <c r="AV10" s="14">
        <v>0.35186075657104698</v>
      </c>
      <c r="AW10" s="14">
        <v>0.389112612901097</v>
      </c>
      <c r="AX10" s="14">
        <v>0.336884523328837</v>
      </c>
      <c r="AY10" s="14">
        <v>0.378617155674218</v>
      </c>
      <c r="AZ10" s="14">
        <v>0.29143082054341102</v>
      </c>
      <c r="BA10" s="14"/>
      <c r="BB10" s="14">
        <v>0.38030622708665102</v>
      </c>
      <c r="BC10" s="14">
        <v>0.33039396109459701</v>
      </c>
      <c r="BD10" s="14">
        <v>0.209190070392653</v>
      </c>
      <c r="BE10" s="14"/>
      <c r="BF10" s="14">
        <v>0.32804429903850602</v>
      </c>
    </row>
    <row r="11" spans="2:58" x14ac:dyDescent="0.35">
      <c r="B11" s="15" t="s">
        <v>298</v>
      </c>
      <c r="C11" s="23">
        <v>0.19828724602466</v>
      </c>
      <c r="D11" s="23">
        <v>0.23702562138733299</v>
      </c>
      <c r="E11" s="23">
        <v>0.160700667188973</v>
      </c>
      <c r="F11" s="23"/>
      <c r="G11" s="23">
        <v>0.20796426559939599</v>
      </c>
      <c r="H11" s="23">
        <v>0.176597479847</v>
      </c>
      <c r="I11" s="23">
        <v>0.18789373286514399</v>
      </c>
      <c r="J11" s="23">
        <v>0.208298709131639</v>
      </c>
      <c r="K11" s="23">
        <v>0.25950948238536498</v>
      </c>
      <c r="L11" s="23">
        <v>0.168663459700512</v>
      </c>
      <c r="M11" s="23"/>
      <c r="N11" s="23">
        <v>0.204888571629955</v>
      </c>
      <c r="O11" s="23">
        <v>0.18835142665986701</v>
      </c>
      <c r="P11" s="23">
        <v>0.193963755421345</v>
      </c>
      <c r="Q11" s="23">
        <v>0.20301503293784001</v>
      </c>
      <c r="R11" s="23"/>
      <c r="S11" s="23">
        <v>0.19058101000479</v>
      </c>
      <c r="T11" s="23">
        <v>0.19504324458799799</v>
      </c>
      <c r="U11" s="23">
        <v>0.165136479499054</v>
      </c>
      <c r="V11" s="23">
        <v>0.18217666222206599</v>
      </c>
      <c r="W11" s="23">
        <v>0.20350521918203601</v>
      </c>
      <c r="X11" s="23">
        <v>0.269610724197135</v>
      </c>
      <c r="Y11" s="23">
        <v>0.205463790189956</v>
      </c>
      <c r="Z11" s="23">
        <v>9.55833599996814E-2</v>
      </c>
      <c r="AA11" s="23">
        <v>0.159115948442836</v>
      </c>
      <c r="AB11" s="23">
        <v>0.245379328958308</v>
      </c>
      <c r="AC11" s="23">
        <v>0.22726084367348401</v>
      </c>
      <c r="AD11" s="23">
        <v>0.229806357523646</v>
      </c>
      <c r="AE11" s="23"/>
      <c r="AF11" s="23">
        <v>0.17682974146486299</v>
      </c>
      <c r="AG11" s="23">
        <v>0.232415447177474</v>
      </c>
      <c r="AH11" s="23">
        <v>0.13157082410151899</v>
      </c>
      <c r="AI11" s="23"/>
      <c r="AJ11" s="23">
        <v>0.13066235802273399</v>
      </c>
      <c r="AK11" s="23">
        <v>0.26434916705606798</v>
      </c>
      <c r="AL11" s="23">
        <v>0.23368938042434401</v>
      </c>
      <c r="AM11" s="23">
        <v>0.16322825710720501</v>
      </c>
      <c r="AN11" s="23">
        <v>0.157775720150581</v>
      </c>
      <c r="AO11" s="23"/>
      <c r="AP11" s="23">
        <v>5.8011596275076897E-2</v>
      </c>
      <c r="AQ11" s="23">
        <v>0.238660870821574</v>
      </c>
      <c r="AR11" s="23">
        <v>0.25977080166288602</v>
      </c>
      <c r="AS11" s="23">
        <v>0.245188068316291</v>
      </c>
      <c r="AT11" s="23">
        <v>0.16876446076833501</v>
      </c>
      <c r="AU11" s="23"/>
      <c r="AV11" s="23">
        <v>0.173618099503342</v>
      </c>
      <c r="AW11" s="23">
        <v>0.19910761432239801</v>
      </c>
      <c r="AX11" s="23">
        <v>0.20672501210639899</v>
      </c>
      <c r="AY11" s="23">
        <v>0.17357060018116899</v>
      </c>
      <c r="AZ11" s="23">
        <v>0.27334578583944202</v>
      </c>
      <c r="BA11" s="23"/>
      <c r="BB11" s="23">
        <v>0.21538474552989201</v>
      </c>
      <c r="BC11" s="23">
        <v>0.24084415702647699</v>
      </c>
      <c r="BD11" s="23">
        <v>0.1472084688203</v>
      </c>
      <c r="BE11" s="23"/>
      <c r="BF11" s="23">
        <v>0.20251558218329799</v>
      </c>
    </row>
    <row r="12" spans="2:58" x14ac:dyDescent="0.35">
      <c r="B12" s="16"/>
    </row>
    <row r="13" spans="2:58" x14ac:dyDescent="0.35">
      <c r="B13" t="s">
        <v>88</v>
      </c>
    </row>
    <row r="14" spans="2:58" x14ac:dyDescent="0.35">
      <c r="B14" t="s">
        <v>89</v>
      </c>
    </row>
    <row r="16" spans="2:58" x14ac:dyDescent="0.35">
      <c r="B16"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G22"/>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7" width="20.7265625" customWidth="1"/>
  </cols>
  <sheetData>
    <row r="2" spans="2:7" ht="40" customHeight="1" x14ac:dyDescent="0.35">
      <c r="D2" s="29" t="s">
        <v>101</v>
      </c>
      <c r="E2" s="26"/>
      <c r="F2" s="26"/>
      <c r="G2" s="26"/>
    </row>
    <row r="6" spans="2:7" ht="50" customHeight="1" x14ac:dyDescent="0.35">
      <c r="B6" s="17" t="s">
        <v>15</v>
      </c>
      <c r="C6" s="17" t="s">
        <v>97</v>
      </c>
      <c r="D6" s="17" t="s">
        <v>98</v>
      </c>
      <c r="E6" s="17" t="s">
        <v>99</v>
      </c>
      <c r="F6" s="17" t="s">
        <v>100</v>
      </c>
    </row>
    <row r="7" spans="2:7" x14ac:dyDescent="0.35">
      <c r="B7" s="15" t="s">
        <v>78</v>
      </c>
      <c r="C7" s="14">
        <v>0.124585487330828</v>
      </c>
      <c r="D7" s="14">
        <v>0.37000972783213998</v>
      </c>
      <c r="E7" s="14">
        <v>0.32073788256483599</v>
      </c>
      <c r="F7" s="14">
        <v>0.19774581243686901</v>
      </c>
    </row>
    <row r="8" spans="2:7" x14ac:dyDescent="0.35">
      <c r="B8" s="15" t="s">
        <v>79</v>
      </c>
      <c r="C8" s="14">
        <v>0.16556299805870101</v>
      </c>
      <c r="D8" s="14">
        <v>0.21569979952302801</v>
      </c>
      <c r="E8" s="14">
        <v>0.171753058321581</v>
      </c>
      <c r="F8" s="14">
        <v>0.19085140268397199</v>
      </c>
    </row>
    <row r="9" spans="2:7" ht="29" x14ac:dyDescent="0.35">
      <c r="B9" s="15" t="s">
        <v>80</v>
      </c>
      <c r="C9" s="14">
        <v>0.42648550137137098</v>
      </c>
      <c r="D9" s="14">
        <v>0.17192891409133301</v>
      </c>
      <c r="E9" s="14">
        <v>0.20546890524134401</v>
      </c>
      <c r="F9" s="14">
        <v>0.19552168743189199</v>
      </c>
    </row>
    <row r="10" spans="2:7" x14ac:dyDescent="0.35">
      <c r="B10" s="15" t="s">
        <v>81</v>
      </c>
      <c r="C10" s="14">
        <v>0.15410750603630599</v>
      </c>
      <c r="D10" s="14">
        <v>0.16362779815832201</v>
      </c>
      <c r="E10" s="14">
        <v>0.17915383037850299</v>
      </c>
      <c r="F10" s="14">
        <v>0.27018056393469803</v>
      </c>
    </row>
    <row r="11" spans="2:7" x14ac:dyDescent="0.35">
      <c r="B11" s="15" t="s">
        <v>82</v>
      </c>
      <c r="C11" s="14">
        <v>3.3332220831573701E-2</v>
      </c>
      <c r="D11" s="14">
        <v>6.8720541477425498E-2</v>
      </c>
      <c r="E11" s="14">
        <v>0.101566988212203</v>
      </c>
      <c r="F11" s="14">
        <v>0.12658260449762501</v>
      </c>
    </row>
    <row r="12" spans="2:7" x14ac:dyDescent="0.35">
      <c r="B12" s="15" t="s">
        <v>83</v>
      </c>
      <c r="C12" s="14">
        <v>9.5926286371219902E-2</v>
      </c>
      <c r="D12" s="14">
        <v>1.00132189177519E-2</v>
      </c>
      <c r="E12" s="14">
        <v>2.1319335281532799E-2</v>
      </c>
      <c r="F12" s="14">
        <v>1.9117929014943701E-2</v>
      </c>
    </row>
    <row r="13" spans="2:7" x14ac:dyDescent="0.35">
      <c r="B13" s="20" t="s">
        <v>84</v>
      </c>
      <c r="C13" s="18">
        <v>0.29014848538952898</v>
      </c>
      <c r="D13" s="18">
        <v>0.58570952735516801</v>
      </c>
      <c r="E13" s="18">
        <v>0.49249094088641698</v>
      </c>
      <c r="F13" s="18">
        <v>0.388597215120841</v>
      </c>
    </row>
    <row r="14" spans="2:7" x14ac:dyDescent="0.35">
      <c r="B14" s="20" t="s">
        <v>85</v>
      </c>
      <c r="C14" s="18">
        <v>0.18743972686787999</v>
      </c>
      <c r="D14" s="18">
        <v>0.232348339635748</v>
      </c>
      <c r="E14" s="18">
        <v>0.28072081859070702</v>
      </c>
      <c r="F14" s="18">
        <v>0.39676316843232301</v>
      </c>
    </row>
    <row r="15" spans="2:7" x14ac:dyDescent="0.35">
      <c r="B15" s="20" t="s">
        <v>86</v>
      </c>
      <c r="C15" s="19">
        <v>0.102708758521649</v>
      </c>
      <c r="D15" s="19">
        <v>0.35336118771941999</v>
      </c>
      <c r="E15" s="19">
        <v>0.21177012229570999</v>
      </c>
      <c r="F15" s="19">
        <v>-8.1659533114819497E-3</v>
      </c>
    </row>
    <row r="16" spans="2:7" x14ac:dyDescent="0.35">
      <c r="B16" s="16"/>
      <c r="C16" s="16"/>
      <c r="D16" s="16"/>
      <c r="E16" s="16"/>
      <c r="F16" s="16"/>
    </row>
    <row r="17" spans="2:2" x14ac:dyDescent="0.35">
      <c r="B17" t="s">
        <v>88</v>
      </c>
    </row>
    <row r="18" spans="2:2" x14ac:dyDescent="0.35">
      <c r="B18" t="s">
        <v>89</v>
      </c>
    </row>
    <row r="22" spans="2:2" x14ac:dyDescent="0.35">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B2:BF15"/>
  <sheetViews>
    <sheetView showGridLines="0" topLeftCell="A6" workbookViewId="0">
      <pane xSplit="2" topLeftCell="C1" activePane="topRight" state="frozen"/>
      <selection pane="topRight" activeCell="C9" sqref="C9"/>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295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ht="29" x14ac:dyDescent="0.35">
      <c r="B9" s="15" t="s">
        <v>299</v>
      </c>
      <c r="C9" s="14">
        <v>0.152291042072422</v>
      </c>
      <c r="D9" s="14">
        <v>0.15804032609990501</v>
      </c>
      <c r="E9" s="14">
        <v>0.14758750193385001</v>
      </c>
      <c r="F9" s="14"/>
      <c r="G9" s="14">
        <v>0.24369308651990401</v>
      </c>
      <c r="H9" s="14">
        <v>0.26831406434913901</v>
      </c>
      <c r="I9" s="14">
        <v>0.16154419460730701</v>
      </c>
      <c r="J9" s="14">
        <v>0.115911233309595</v>
      </c>
      <c r="K9" s="14">
        <v>5.7618546212833202E-2</v>
      </c>
      <c r="L9" s="14">
        <v>8.2561541960701798E-2</v>
      </c>
      <c r="M9" s="14"/>
      <c r="N9" s="14">
        <v>0.166311568544418</v>
      </c>
      <c r="O9" s="14">
        <v>0.12544674767858399</v>
      </c>
      <c r="P9" s="14">
        <v>0.17495696871626201</v>
      </c>
      <c r="Q9" s="14">
        <v>0.14788781049882499</v>
      </c>
      <c r="R9" s="14"/>
      <c r="S9" s="14">
        <v>0.25828576235727901</v>
      </c>
      <c r="T9" s="14">
        <v>0.166567518798479</v>
      </c>
      <c r="U9" s="14">
        <v>0.106690422070193</v>
      </c>
      <c r="V9" s="14">
        <v>0.13807156963136599</v>
      </c>
      <c r="W9" s="14">
        <v>0.133435662240699</v>
      </c>
      <c r="X9" s="14">
        <v>0.154532226076532</v>
      </c>
      <c r="Y9" s="14">
        <v>0.15777170727336401</v>
      </c>
      <c r="Z9" s="14">
        <v>0.175638322275641</v>
      </c>
      <c r="AA9" s="14">
        <v>0.15825977503623201</v>
      </c>
      <c r="AB9" s="14">
        <v>9.8692594579188206E-2</v>
      </c>
      <c r="AC9" s="14">
        <v>4.6594861625253697E-2</v>
      </c>
      <c r="AD9" s="14">
        <v>6.6719488034101798E-2</v>
      </c>
      <c r="AE9" s="14"/>
      <c r="AF9" s="14">
        <v>0.124004366589092</v>
      </c>
      <c r="AG9" s="14">
        <v>0.15965662030934399</v>
      </c>
      <c r="AH9" s="14">
        <v>0.205066019554417</v>
      </c>
      <c r="AI9" s="14"/>
      <c r="AJ9" s="14">
        <v>0.138032535469823</v>
      </c>
      <c r="AK9" s="14">
        <v>0.189560717696623</v>
      </c>
      <c r="AL9" s="14">
        <v>0.14111876327154799</v>
      </c>
      <c r="AM9" s="14">
        <v>0.17280077217223699</v>
      </c>
      <c r="AN9" s="14">
        <v>0.14673554532855099</v>
      </c>
      <c r="AO9" s="14"/>
      <c r="AP9" s="14">
        <v>0.198531599616424</v>
      </c>
      <c r="AQ9" s="14">
        <v>0.18093567888658499</v>
      </c>
      <c r="AR9" s="14">
        <v>0.148802279950115</v>
      </c>
      <c r="AS9" s="14">
        <v>0.100089721930848</v>
      </c>
      <c r="AT9" s="14">
        <v>6.6956521659541801E-2</v>
      </c>
      <c r="AU9" s="14"/>
      <c r="AV9" s="14">
        <v>0.10269206111462401</v>
      </c>
      <c r="AW9" s="14">
        <v>0.13790920992651201</v>
      </c>
      <c r="AX9" s="14">
        <v>0.182757948542074</v>
      </c>
      <c r="AY9" s="14">
        <v>0.222517850471498</v>
      </c>
      <c r="AZ9" s="14">
        <v>0.31274585184322501</v>
      </c>
      <c r="BA9" s="14"/>
      <c r="BB9" s="14">
        <v>0.13568565566944901</v>
      </c>
      <c r="BC9" s="14">
        <v>6.9366728383994603E-2</v>
      </c>
      <c r="BD9" s="14">
        <v>5.8919916451533098E-2</v>
      </c>
      <c r="BE9" s="14"/>
      <c r="BF9" s="14">
        <v>9.5088856808177302E-2</v>
      </c>
    </row>
    <row r="10" spans="2:58" ht="29" x14ac:dyDescent="0.35">
      <c r="B10" s="15" t="s">
        <v>300</v>
      </c>
      <c r="C10" s="14">
        <v>0.84770895792757806</v>
      </c>
      <c r="D10" s="14">
        <v>0.84195967390009496</v>
      </c>
      <c r="E10" s="14">
        <v>0.85241249806615005</v>
      </c>
      <c r="F10" s="14"/>
      <c r="G10" s="14">
        <v>0.75630691348009604</v>
      </c>
      <c r="H10" s="14">
        <v>0.73168593565086104</v>
      </c>
      <c r="I10" s="14">
        <v>0.83845580539269304</v>
      </c>
      <c r="J10" s="14">
        <v>0.88408876669040404</v>
      </c>
      <c r="K10" s="14">
        <v>0.94238145378716698</v>
      </c>
      <c r="L10" s="14">
        <v>0.91743845803929802</v>
      </c>
      <c r="M10" s="14"/>
      <c r="N10" s="14">
        <v>0.83368843145558102</v>
      </c>
      <c r="O10" s="14">
        <v>0.87455325232141601</v>
      </c>
      <c r="P10" s="14">
        <v>0.82504303128373802</v>
      </c>
      <c r="Q10" s="14">
        <v>0.85211218950117495</v>
      </c>
      <c r="R10" s="14"/>
      <c r="S10" s="14">
        <v>0.74171423764272104</v>
      </c>
      <c r="T10" s="14">
        <v>0.83343248120152102</v>
      </c>
      <c r="U10" s="14">
        <v>0.89330957792980703</v>
      </c>
      <c r="V10" s="14">
        <v>0.86192843036863398</v>
      </c>
      <c r="W10" s="14">
        <v>0.86656433775930097</v>
      </c>
      <c r="X10" s="14">
        <v>0.84546777392346795</v>
      </c>
      <c r="Y10" s="14">
        <v>0.84222829272663602</v>
      </c>
      <c r="Z10" s="14">
        <v>0.82436167772435898</v>
      </c>
      <c r="AA10" s="14">
        <v>0.84174022496376799</v>
      </c>
      <c r="AB10" s="14">
        <v>0.901307405420812</v>
      </c>
      <c r="AC10" s="14">
        <v>0.95340513837474605</v>
      </c>
      <c r="AD10" s="14">
        <v>0.93328051196589801</v>
      </c>
      <c r="AE10" s="14"/>
      <c r="AF10" s="14">
        <v>0.87599563341090803</v>
      </c>
      <c r="AG10" s="14">
        <v>0.84034337969065598</v>
      </c>
      <c r="AH10" s="14">
        <v>0.79493398044558305</v>
      </c>
      <c r="AI10" s="14"/>
      <c r="AJ10" s="14">
        <v>0.86196746453017703</v>
      </c>
      <c r="AK10" s="14">
        <v>0.81043928230337703</v>
      </c>
      <c r="AL10" s="14">
        <v>0.85888123672845196</v>
      </c>
      <c r="AM10" s="14">
        <v>0.82719922782776201</v>
      </c>
      <c r="AN10" s="14">
        <v>0.85326445467144896</v>
      </c>
      <c r="AO10" s="14"/>
      <c r="AP10" s="14">
        <v>0.80146840038357603</v>
      </c>
      <c r="AQ10" s="14">
        <v>0.81906432111341498</v>
      </c>
      <c r="AR10" s="14">
        <v>0.85119772004988503</v>
      </c>
      <c r="AS10" s="14">
        <v>0.89991027806915203</v>
      </c>
      <c r="AT10" s="14">
        <v>0.93304347834045798</v>
      </c>
      <c r="AU10" s="14"/>
      <c r="AV10" s="14">
        <v>0.89730793888537597</v>
      </c>
      <c r="AW10" s="14">
        <v>0.86209079007348799</v>
      </c>
      <c r="AX10" s="14">
        <v>0.81724205145792606</v>
      </c>
      <c r="AY10" s="14">
        <v>0.77748214952850103</v>
      </c>
      <c r="AZ10" s="14">
        <v>0.68725414815677499</v>
      </c>
      <c r="BA10" s="14"/>
      <c r="BB10" s="14">
        <v>0.86431434433055099</v>
      </c>
      <c r="BC10" s="14">
        <v>0.93063327161600595</v>
      </c>
      <c r="BD10" s="14">
        <v>0.94108008354846695</v>
      </c>
      <c r="BE10" s="14"/>
      <c r="BF10" s="14">
        <v>0.90491114319182298</v>
      </c>
    </row>
    <row r="11" spans="2:58" x14ac:dyDescent="0.35">
      <c r="B11" s="16"/>
    </row>
    <row r="12" spans="2:58" x14ac:dyDescent="0.35">
      <c r="B12" t="s">
        <v>88</v>
      </c>
    </row>
    <row r="13" spans="2:58" x14ac:dyDescent="0.35">
      <c r="B13" t="s">
        <v>89</v>
      </c>
    </row>
    <row r="15" spans="2:58" x14ac:dyDescent="0.35">
      <c r="B15"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B2:BF16"/>
  <sheetViews>
    <sheetView showGridLines="0" topLeftCell="A8" workbookViewId="0">
      <pane xSplit="2" topLeftCell="C1" activePane="topRight" state="frozen"/>
      <selection pane="topRight" activeCell="E11" sqref="E11"/>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295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ht="29" x14ac:dyDescent="0.35">
      <c r="B9" s="15" t="s">
        <v>301</v>
      </c>
      <c r="C9" s="14">
        <v>0.79411483812247696</v>
      </c>
      <c r="D9" s="14">
        <v>0.76922090980225399</v>
      </c>
      <c r="E9" s="14">
        <v>0.81715986256601303</v>
      </c>
      <c r="F9" s="14"/>
      <c r="G9" s="14">
        <v>0.71979600450070702</v>
      </c>
      <c r="H9" s="14">
        <v>0.72060669440344605</v>
      </c>
      <c r="I9" s="14">
        <v>0.77594132549981099</v>
      </c>
      <c r="J9" s="14">
        <v>0.80413414982428899</v>
      </c>
      <c r="K9" s="14">
        <v>0.85955910812499103</v>
      </c>
      <c r="L9" s="14">
        <v>0.86614790832401301</v>
      </c>
      <c r="M9" s="14"/>
      <c r="N9" s="14">
        <v>0.75443087740632198</v>
      </c>
      <c r="O9" s="14">
        <v>0.79162148210432703</v>
      </c>
      <c r="P9" s="14">
        <v>0.80223471115425005</v>
      </c>
      <c r="Q9" s="14">
        <v>0.83292896964382801</v>
      </c>
      <c r="R9" s="14"/>
      <c r="S9" s="14">
        <v>0.73065387352801703</v>
      </c>
      <c r="T9" s="14">
        <v>0.76227480732960695</v>
      </c>
      <c r="U9" s="14">
        <v>0.85688620227315404</v>
      </c>
      <c r="V9" s="14">
        <v>0.86681654667056396</v>
      </c>
      <c r="W9" s="14">
        <v>0.77797287934467496</v>
      </c>
      <c r="X9" s="14">
        <v>0.75208288832691905</v>
      </c>
      <c r="Y9" s="14">
        <v>0.80833479213124504</v>
      </c>
      <c r="Z9" s="14">
        <v>0.77727294028585703</v>
      </c>
      <c r="AA9" s="14">
        <v>0.79886411277051605</v>
      </c>
      <c r="AB9" s="14">
        <v>0.82399630229536402</v>
      </c>
      <c r="AC9" s="14">
        <v>0.80627202116989205</v>
      </c>
      <c r="AD9" s="14">
        <v>0.86406368545978296</v>
      </c>
      <c r="AE9" s="14"/>
      <c r="AF9" s="14">
        <v>0.83112211806288705</v>
      </c>
      <c r="AG9" s="14">
        <v>0.76607079134442502</v>
      </c>
      <c r="AH9" s="14">
        <v>0.80282589895646195</v>
      </c>
      <c r="AI9" s="14"/>
      <c r="AJ9" s="14">
        <v>0.82933951513938797</v>
      </c>
      <c r="AK9" s="14">
        <v>0.75088729649949404</v>
      </c>
      <c r="AL9" s="14">
        <v>0.79028255641174605</v>
      </c>
      <c r="AM9" s="14">
        <v>0.66890866666153304</v>
      </c>
      <c r="AN9" s="14">
        <v>0.86651239446672101</v>
      </c>
      <c r="AO9" s="14"/>
      <c r="AP9" s="14">
        <v>0.85594062076784205</v>
      </c>
      <c r="AQ9" s="14">
        <v>0.73814128459127504</v>
      </c>
      <c r="AR9" s="14">
        <v>0.79418652051194805</v>
      </c>
      <c r="AS9" s="14">
        <v>0.79126199115143903</v>
      </c>
      <c r="AT9" s="14">
        <v>0.82731453842556102</v>
      </c>
      <c r="AU9" s="14"/>
      <c r="AV9" s="14">
        <v>0.85438079585294302</v>
      </c>
      <c r="AW9" s="14">
        <v>0.81232781580629598</v>
      </c>
      <c r="AX9" s="14">
        <v>0.762660059673122</v>
      </c>
      <c r="AY9" s="14">
        <v>0.75503400729241499</v>
      </c>
      <c r="AZ9" s="14">
        <v>0.51310020461463202</v>
      </c>
      <c r="BA9" s="14"/>
      <c r="BB9" s="14">
        <v>0.75824643155298599</v>
      </c>
      <c r="BC9" s="14">
        <v>0.79155100820768098</v>
      </c>
      <c r="BD9" s="14">
        <v>0.78554476256621797</v>
      </c>
      <c r="BE9" s="14"/>
      <c r="BF9" s="14">
        <v>0.79996943664531295</v>
      </c>
    </row>
    <row r="10" spans="2:58" ht="29" x14ac:dyDescent="0.35">
      <c r="B10" s="15" t="s">
        <v>302</v>
      </c>
      <c r="C10" s="14">
        <v>7.71721400576863E-2</v>
      </c>
      <c r="D10" s="14">
        <v>9.5894329176687498E-2</v>
      </c>
      <c r="E10" s="14">
        <v>5.93816559380132E-2</v>
      </c>
      <c r="F10" s="14"/>
      <c r="G10" s="14">
        <v>9.9125499262180394E-2</v>
      </c>
      <c r="H10" s="14">
        <v>0.101808695122903</v>
      </c>
      <c r="I10" s="14">
        <v>8.1374431410024206E-2</v>
      </c>
      <c r="J10" s="14">
        <v>7.3399021878568907E-2</v>
      </c>
      <c r="K10" s="14">
        <v>7.5931142861893605E-2</v>
      </c>
      <c r="L10" s="14">
        <v>4.3006612518190303E-2</v>
      </c>
      <c r="M10" s="14"/>
      <c r="N10" s="14">
        <v>8.8485941535886403E-2</v>
      </c>
      <c r="O10" s="14">
        <v>7.5070704258504997E-2</v>
      </c>
      <c r="P10" s="14">
        <v>6.5106907892082705E-2</v>
      </c>
      <c r="Q10" s="14">
        <v>7.4997375550472895E-2</v>
      </c>
      <c r="R10" s="14"/>
      <c r="S10" s="14">
        <v>9.5415175863900303E-2</v>
      </c>
      <c r="T10" s="14">
        <v>8.1954405202169803E-2</v>
      </c>
      <c r="U10" s="14">
        <v>6.3708441960525997E-2</v>
      </c>
      <c r="V10" s="14">
        <v>2.6207630274497101E-2</v>
      </c>
      <c r="W10" s="14">
        <v>7.5022642174676898E-2</v>
      </c>
      <c r="X10" s="14">
        <v>9.3636085506586003E-2</v>
      </c>
      <c r="Y10" s="14">
        <v>6.2348497455181298E-2</v>
      </c>
      <c r="Z10" s="14">
        <v>0.10229503532029401</v>
      </c>
      <c r="AA10" s="14">
        <v>7.5143761818926597E-2</v>
      </c>
      <c r="AB10" s="14">
        <v>7.6815975627341604E-2</v>
      </c>
      <c r="AC10" s="14">
        <v>9.9453157159186498E-2</v>
      </c>
      <c r="AD10" s="14">
        <v>9.3128428834034702E-2</v>
      </c>
      <c r="AE10" s="14"/>
      <c r="AF10" s="14">
        <v>5.0151880835142902E-2</v>
      </c>
      <c r="AG10" s="14">
        <v>0.100071550007395</v>
      </c>
      <c r="AH10" s="14">
        <v>7.0796966409172296E-2</v>
      </c>
      <c r="AI10" s="14"/>
      <c r="AJ10" s="14">
        <v>4.66356499117817E-2</v>
      </c>
      <c r="AK10" s="14">
        <v>9.7671818210543201E-2</v>
      </c>
      <c r="AL10" s="14">
        <v>9.2327970708621004E-2</v>
      </c>
      <c r="AM10" s="14">
        <v>0.16134772681576001</v>
      </c>
      <c r="AN10" s="14">
        <v>5.1122050211359203E-2</v>
      </c>
      <c r="AO10" s="14"/>
      <c r="AP10" s="14">
        <v>1.2463860595836001E-2</v>
      </c>
      <c r="AQ10" s="14">
        <v>9.9558106516837497E-2</v>
      </c>
      <c r="AR10" s="14">
        <v>8.2375139222608196E-2</v>
      </c>
      <c r="AS10" s="14">
        <v>8.6331969861655006E-2</v>
      </c>
      <c r="AT10" s="14">
        <v>0.102045762173979</v>
      </c>
      <c r="AU10" s="14"/>
      <c r="AV10" s="14">
        <v>7.0673780715025503E-2</v>
      </c>
      <c r="AW10" s="14">
        <v>5.1478393542632103E-2</v>
      </c>
      <c r="AX10" s="14">
        <v>9.1343541866848094E-2</v>
      </c>
      <c r="AY10" s="14">
        <v>9.4177202460175094E-2</v>
      </c>
      <c r="AZ10" s="14">
        <v>0.10734166701801</v>
      </c>
      <c r="BA10" s="14"/>
      <c r="BB10" s="14">
        <v>4.60874803169814E-2</v>
      </c>
      <c r="BC10" s="14">
        <v>9.5282093863819597E-2</v>
      </c>
      <c r="BD10" s="14">
        <v>0.13653323369013401</v>
      </c>
      <c r="BE10" s="14"/>
      <c r="BF10" s="14">
        <v>7.8999602394573307E-2</v>
      </c>
    </row>
    <row r="11" spans="2:58" ht="29" x14ac:dyDescent="0.35">
      <c r="B11" s="15" t="s">
        <v>303</v>
      </c>
      <c r="C11" s="23">
        <v>0.12871302181983699</v>
      </c>
      <c r="D11" s="23">
        <v>0.13488476102105801</v>
      </c>
      <c r="E11" s="23">
        <v>0.12345848149597299</v>
      </c>
      <c r="F11" s="23"/>
      <c r="G11" s="23">
        <v>0.181078496237112</v>
      </c>
      <c r="H11" s="23">
        <v>0.17758461047365101</v>
      </c>
      <c r="I11" s="23">
        <v>0.142684243090165</v>
      </c>
      <c r="J11" s="23">
        <v>0.12246682829714201</v>
      </c>
      <c r="K11" s="23">
        <v>6.4509749013115694E-2</v>
      </c>
      <c r="L11" s="23">
        <v>9.0845479157797199E-2</v>
      </c>
      <c r="M11" s="23"/>
      <c r="N11" s="23">
        <v>0.15708318105779101</v>
      </c>
      <c r="O11" s="23">
        <v>0.13330781363716801</v>
      </c>
      <c r="P11" s="23">
        <v>0.132658380953667</v>
      </c>
      <c r="Q11" s="23">
        <v>9.2073654805698596E-2</v>
      </c>
      <c r="R11" s="23"/>
      <c r="S11" s="23">
        <v>0.173930950608082</v>
      </c>
      <c r="T11" s="23">
        <v>0.15577078746822301</v>
      </c>
      <c r="U11" s="23">
        <v>7.9405355766319602E-2</v>
      </c>
      <c r="V11" s="23">
        <v>0.106975823054939</v>
      </c>
      <c r="W11" s="23">
        <v>0.14700447848064799</v>
      </c>
      <c r="X11" s="23">
        <v>0.154281026166495</v>
      </c>
      <c r="Y11" s="23">
        <v>0.12931671041357401</v>
      </c>
      <c r="Z11" s="23">
        <v>0.12043202439384899</v>
      </c>
      <c r="AA11" s="23">
        <v>0.12599212541055799</v>
      </c>
      <c r="AB11" s="23">
        <v>9.9187722077294593E-2</v>
      </c>
      <c r="AC11" s="23">
        <v>9.4274821670921494E-2</v>
      </c>
      <c r="AD11" s="23">
        <v>4.2807885706181999E-2</v>
      </c>
      <c r="AE11" s="23"/>
      <c r="AF11" s="23">
        <v>0.11872600110197</v>
      </c>
      <c r="AG11" s="23">
        <v>0.13385765864818</v>
      </c>
      <c r="AH11" s="23">
        <v>0.12637713463436601</v>
      </c>
      <c r="AI11" s="23"/>
      <c r="AJ11" s="23">
        <v>0.12402483494883</v>
      </c>
      <c r="AK11" s="23">
        <v>0.151440885289962</v>
      </c>
      <c r="AL11" s="23">
        <v>0.117389472879633</v>
      </c>
      <c r="AM11" s="23">
        <v>0.16974360652270701</v>
      </c>
      <c r="AN11" s="23">
        <v>8.2365555321920303E-2</v>
      </c>
      <c r="AO11" s="23"/>
      <c r="AP11" s="23">
        <v>0.13159551863632199</v>
      </c>
      <c r="AQ11" s="23">
        <v>0.16230060889188699</v>
      </c>
      <c r="AR11" s="23">
        <v>0.12343834026544299</v>
      </c>
      <c r="AS11" s="23">
        <v>0.122406038986906</v>
      </c>
      <c r="AT11" s="23">
        <v>7.0639699400459804E-2</v>
      </c>
      <c r="AU11" s="23"/>
      <c r="AV11" s="23">
        <v>7.4945423432031297E-2</v>
      </c>
      <c r="AW11" s="23">
        <v>0.13619379065107201</v>
      </c>
      <c r="AX11" s="23">
        <v>0.14599639846003001</v>
      </c>
      <c r="AY11" s="23">
        <v>0.15078879024740999</v>
      </c>
      <c r="AZ11" s="23">
        <v>0.37955812836735697</v>
      </c>
      <c r="BA11" s="23"/>
      <c r="BB11" s="23">
        <v>0.195666088130032</v>
      </c>
      <c r="BC11" s="23">
        <v>0.113166897928499</v>
      </c>
      <c r="BD11" s="23">
        <v>7.79220037436478E-2</v>
      </c>
      <c r="BE11" s="23"/>
      <c r="BF11" s="23">
        <v>0.121030960960114</v>
      </c>
    </row>
    <row r="12" spans="2:58" x14ac:dyDescent="0.35">
      <c r="B12" s="16"/>
    </row>
    <row r="13" spans="2:58" x14ac:dyDescent="0.35">
      <c r="B13" t="s">
        <v>88</v>
      </c>
    </row>
    <row r="14" spans="2:58" x14ac:dyDescent="0.35">
      <c r="B14" t="s">
        <v>89</v>
      </c>
    </row>
    <row r="16" spans="2:58" x14ac:dyDescent="0.35">
      <c r="B16"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B2:BF15"/>
  <sheetViews>
    <sheetView showGridLines="0" topLeftCell="A8"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295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ht="58" x14ac:dyDescent="0.35">
      <c r="B9" s="15" t="s">
        <v>304</v>
      </c>
      <c r="C9" s="14">
        <v>0.68292142473283501</v>
      </c>
      <c r="D9" s="14">
        <v>0.69604216523252704</v>
      </c>
      <c r="E9" s="14">
        <v>0.66918201632520202</v>
      </c>
      <c r="F9" s="14"/>
      <c r="G9" s="14">
        <v>0.75723637214957096</v>
      </c>
      <c r="H9" s="14">
        <v>0.72176057062350896</v>
      </c>
      <c r="I9" s="14">
        <v>0.72435220992002702</v>
      </c>
      <c r="J9" s="14">
        <v>0.72286032940440903</v>
      </c>
      <c r="K9" s="14">
        <v>0.68706752052856102</v>
      </c>
      <c r="L9" s="14">
        <v>0.533023053811573</v>
      </c>
      <c r="M9" s="14"/>
      <c r="N9" s="14">
        <v>0.65676451480903397</v>
      </c>
      <c r="O9" s="14">
        <v>0.686535007956806</v>
      </c>
      <c r="P9" s="14">
        <v>0.67115854612611403</v>
      </c>
      <c r="Q9" s="14">
        <v>0.72216650875857102</v>
      </c>
      <c r="R9" s="14"/>
      <c r="S9" s="14">
        <v>0.61727601558797596</v>
      </c>
      <c r="T9" s="14">
        <v>0.69295401384757505</v>
      </c>
      <c r="U9" s="14">
        <v>0.67042305719641104</v>
      </c>
      <c r="V9" s="14">
        <v>0.74218739788450605</v>
      </c>
      <c r="W9" s="14">
        <v>0.62405224564656603</v>
      </c>
      <c r="X9" s="14">
        <v>0.65441283480731205</v>
      </c>
      <c r="Y9" s="14">
        <v>0.73631682353476602</v>
      </c>
      <c r="Z9" s="14">
        <v>0.69732020693678698</v>
      </c>
      <c r="AA9" s="14">
        <v>0.70175912360270198</v>
      </c>
      <c r="AB9" s="14">
        <v>0.67649478844271205</v>
      </c>
      <c r="AC9" s="14">
        <v>0.72696979433861697</v>
      </c>
      <c r="AD9" s="14">
        <v>0.74028084943585504</v>
      </c>
      <c r="AE9" s="14"/>
      <c r="AF9" s="14">
        <v>0.62856449539114301</v>
      </c>
      <c r="AG9" s="14">
        <v>0.72213688156026001</v>
      </c>
      <c r="AH9" s="14">
        <v>0.65088170356239605</v>
      </c>
      <c r="AI9" s="14"/>
      <c r="AJ9" s="14">
        <v>0.495826984503485</v>
      </c>
      <c r="AK9" s="14">
        <v>0.82068782225012504</v>
      </c>
      <c r="AL9" s="14">
        <v>0.68271122124747996</v>
      </c>
      <c r="AM9" s="14">
        <v>0.758290050529838</v>
      </c>
      <c r="AN9" s="14">
        <v>0.71980448611509196</v>
      </c>
      <c r="AO9" s="14"/>
      <c r="AP9" s="14">
        <v>0.297810563494254</v>
      </c>
      <c r="AQ9" s="14">
        <v>0.81742654518286295</v>
      </c>
      <c r="AR9" s="14">
        <v>0.703263122715582</v>
      </c>
      <c r="AS9" s="14">
        <v>0.70837429483504499</v>
      </c>
      <c r="AT9" s="14">
        <v>0.670685382687216</v>
      </c>
      <c r="AU9" s="14"/>
      <c r="AV9" s="14">
        <v>0.64980706588898296</v>
      </c>
      <c r="AW9" s="14">
        <v>0.74545723111768503</v>
      </c>
      <c r="AX9" s="14">
        <v>0.68367847302580997</v>
      </c>
      <c r="AY9" s="14">
        <v>0.62735807960256895</v>
      </c>
      <c r="AZ9" s="14">
        <v>0.60164378776997096</v>
      </c>
      <c r="BA9" s="14"/>
      <c r="BB9" s="14">
        <v>0.80775891754808604</v>
      </c>
      <c r="BC9" s="14">
        <v>0.65328844448294199</v>
      </c>
      <c r="BD9" s="14">
        <v>0.60710610751155802</v>
      </c>
      <c r="BE9" s="14"/>
      <c r="BF9" s="14">
        <v>0.68704374165983795</v>
      </c>
    </row>
    <row r="10" spans="2:58" ht="43.5" x14ac:dyDescent="0.35">
      <c r="B10" s="15" t="s">
        <v>305</v>
      </c>
      <c r="C10" s="23">
        <v>0.31707857526716499</v>
      </c>
      <c r="D10" s="23">
        <v>0.30395783476747301</v>
      </c>
      <c r="E10" s="23">
        <v>0.33081798367479798</v>
      </c>
      <c r="F10" s="23"/>
      <c r="G10" s="23">
        <v>0.24276362785042899</v>
      </c>
      <c r="H10" s="23">
        <v>0.27823942937649099</v>
      </c>
      <c r="I10" s="23">
        <v>0.27564779007997198</v>
      </c>
      <c r="J10" s="23">
        <v>0.27713967059559103</v>
      </c>
      <c r="K10" s="23">
        <v>0.31293247947143898</v>
      </c>
      <c r="L10" s="23">
        <v>0.466976946188427</v>
      </c>
      <c r="M10" s="23"/>
      <c r="N10" s="23">
        <v>0.34323548519096603</v>
      </c>
      <c r="O10" s="23">
        <v>0.313464992043194</v>
      </c>
      <c r="P10" s="23">
        <v>0.32884145387388602</v>
      </c>
      <c r="Q10" s="23">
        <v>0.27783349124142898</v>
      </c>
      <c r="R10" s="23"/>
      <c r="S10" s="23">
        <v>0.38272398441202399</v>
      </c>
      <c r="T10" s="23">
        <v>0.30704598615242501</v>
      </c>
      <c r="U10" s="23">
        <v>0.32957694280358901</v>
      </c>
      <c r="V10" s="23">
        <v>0.25781260211549401</v>
      </c>
      <c r="W10" s="23">
        <v>0.37594775435343403</v>
      </c>
      <c r="X10" s="23">
        <v>0.34558716519268801</v>
      </c>
      <c r="Y10" s="23">
        <v>0.26368317646523398</v>
      </c>
      <c r="Z10" s="23">
        <v>0.30267979306321302</v>
      </c>
      <c r="AA10" s="23">
        <v>0.29824087639729802</v>
      </c>
      <c r="AB10" s="23">
        <v>0.32350521155728801</v>
      </c>
      <c r="AC10" s="23">
        <v>0.27303020566138297</v>
      </c>
      <c r="AD10" s="23">
        <v>0.25971915056414502</v>
      </c>
      <c r="AE10" s="23"/>
      <c r="AF10" s="23">
        <v>0.37143550460885699</v>
      </c>
      <c r="AG10" s="23">
        <v>0.27786311843973999</v>
      </c>
      <c r="AH10" s="23">
        <v>0.349118296437604</v>
      </c>
      <c r="AI10" s="23"/>
      <c r="AJ10" s="23">
        <v>0.50417301549651505</v>
      </c>
      <c r="AK10" s="23">
        <v>0.17931217774987501</v>
      </c>
      <c r="AL10" s="23">
        <v>0.31728877875251998</v>
      </c>
      <c r="AM10" s="23">
        <v>0.241709949470162</v>
      </c>
      <c r="AN10" s="23">
        <v>0.28019551388490799</v>
      </c>
      <c r="AO10" s="23"/>
      <c r="AP10" s="23">
        <v>0.70218943650574595</v>
      </c>
      <c r="AQ10" s="23">
        <v>0.18257345481713699</v>
      </c>
      <c r="AR10" s="23">
        <v>0.296736877284418</v>
      </c>
      <c r="AS10" s="23">
        <v>0.29162570516495501</v>
      </c>
      <c r="AT10" s="23">
        <v>0.329314617312784</v>
      </c>
      <c r="AU10" s="23"/>
      <c r="AV10" s="23">
        <v>0.35019293411101698</v>
      </c>
      <c r="AW10" s="23">
        <v>0.25454276888231497</v>
      </c>
      <c r="AX10" s="23">
        <v>0.31632152697419003</v>
      </c>
      <c r="AY10" s="23">
        <v>0.37264192039743099</v>
      </c>
      <c r="AZ10" s="23">
        <v>0.39835621223002898</v>
      </c>
      <c r="BA10" s="23"/>
      <c r="BB10" s="23">
        <v>0.19224108245191401</v>
      </c>
      <c r="BC10" s="23">
        <v>0.34671155551705801</v>
      </c>
      <c r="BD10" s="23">
        <v>0.39289389248844198</v>
      </c>
      <c r="BE10" s="23"/>
      <c r="BF10" s="23">
        <v>0.312956258340162</v>
      </c>
    </row>
    <row r="11" spans="2:58" x14ac:dyDescent="0.35">
      <c r="B11" s="16"/>
    </row>
    <row r="12" spans="2:58" x14ac:dyDescent="0.35">
      <c r="B12" t="s">
        <v>88</v>
      </c>
    </row>
    <row r="13" spans="2:58" x14ac:dyDescent="0.35">
      <c r="B13" t="s">
        <v>89</v>
      </c>
    </row>
    <row r="15" spans="2:58" x14ac:dyDescent="0.35">
      <c r="B15"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B2:BF15"/>
  <sheetViews>
    <sheetView showGridLines="0" workbookViewId="0">
      <pane xSplit="2" topLeftCell="C1" activePane="topRight" state="frozen"/>
      <selection pane="topRight" activeCell="E10" sqref="E10"/>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295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ht="29" x14ac:dyDescent="0.35">
      <c r="B9" s="15" t="s">
        <v>306</v>
      </c>
      <c r="C9" s="14">
        <v>0.34300759077273102</v>
      </c>
      <c r="D9" s="14">
        <v>0.320015654231814</v>
      </c>
      <c r="E9" s="14">
        <v>0.36552370629914199</v>
      </c>
      <c r="F9" s="14"/>
      <c r="G9" s="14">
        <v>0.26774574288200598</v>
      </c>
      <c r="H9" s="14">
        <v>0.335139020173298</v>
      </c>
      <c r="I9" s="14">
        <v>0.268661034136433</v>
      </c>
      <c r="J9" s="14">
        <v>0.30021956815697898</v>
      </c>
      <c r="K9" s="14">
        <v>0.35749873995166598</v>
      </c>
      <c r="L9" s="14">
        <v>0.48499658515529398</v>
      </c>
      <c r="M9" s="14"/>
      <c r="N9" s="14">
        <v>0.36312956905858101</v>
      </c>
      <c r="O9" s="14">
        <v>0.32904110309825202</v>
      </c>
      <c r="P9" s="14">
        <v>0.34330499109181001</v>
      </c>
      <c r="Q9" s="14">
        <v>0.33163637238891203</v>
      </c>
      <c r="R9" s="14"/>
      <c r="S9" s="14">
        <v>0.35374775069535902</v>
      </c>
      <c r="T9" s="14">
        <v>0.34716309888588698</v>
      </c>
      <c r="U9" s="14">
        <v>0.35806509538584103</v>
      </c>
      <c r="V9" s="14">
        <v>0.26848543128025998</v>
      </c>
      <c r="W9" s="14">
        <v>0.36280061179977502</v>
      </c>
      <c r="X9" s="14">
        <v>0.387847091587808</v>
      </c>
      <c r="Y9" s="14">
        <v>0.332360030192</v>
      </c>
      <c r="Z9" s="14">
        <v>0.31375478349775099</v>
      </c>
      <c r="AA9" s="14">
        <v>0.34391607888216902</v>
      </c>
      <c r="AB9" s="14">
        <v>0.35831253973049398</v>
      </c>
      <c r="AC9" s="14">
        <v>0.29936574274525002</v>
      </c>
      <c r="AD9" s="14">
        <v>0.36857325247670703</v>
      </c>
      <c r="AE9" s="14"/>
      <c r="AF9" s="14">
        <v>0.39332792197585398</v>
      </c>
      <c r="AG9" s="14">
        <v>0.30305200307121399</v>
      </c>
      <c r="AH9" s="14">
        <v>0.37311739724558002</v>
      </c>
      <c r="AI9" s="14"/>
      <c r="AJ9" s="14">
        <v>0.52163632778096403</v>
      </c>
      <c r="AK9" s="14">
        <v>0.20301987368650001</v>
      </c>
      <c r="AL9" s="14">
        <v>0.35350760186136099</v>
      </c>
      <c r="AM9" s="14">
        <v>0.27328591914361899</v>
      </c>
      <c r="AN9" s="14">
        <v>0.35318121946762898</v>
      </c>
      <c r="AO9" s="14"/>
      <c r="AP9" s="14">
        <v>0.70715668019887601</v>
      </c>
      <c r="AQ9" s="14">
        <v>0.20882661022913601</v>
      </c>
      <c r="AR9" s="14">
        <v>0.32647532979416499</v>
      </c>
      <c r="AS9" s="14">
        <v>0.25562793701300002</v>
      </c>
      <c r="AT9" s="14">
        <v>0.40414480440672101</v>
      </c>
      <c r="AU9" s="14"/>
      <c r="AV9" s="14">
        <v>0.38243945950205899</v>
      </c>
      <c r="AW9" s="14">
        <v>0.27379345678247702</v>
      </c>
      <c r="AX9" s="14">
        <v>0.34812314943995298</v>
      </c>
      <c r="AY9" s="14">
        <v>0.39000993946693202</v>
      </c>
      <c r="AZ9" s="14">
        <v>0.400000837447126</v>
      </c>
      <c r="BA9" s="14"/>
      <c r="BB9" s="14">
        <v>0.22667848121776299</v>
      </c>
      <c r="BC9" s="14">
        <v>0.29236909601264499</v>
      </c>
      <c r="BD9" s="14">
        <v>0.456069237472292</v>
      </c>
      <c r="BE9" s="14"/>
      <c r="BF9" s="14">
        <v>0.32438885025078401</v>
      </c>
    </row>
    <row r="10" spans="2:58" ht="29" x14ac:dyDescent="0.35">
      <c r="B10" s="15" t="s">
        <v>307</v>
      </c>
      <c r="C10" s="23">
        <v>0.65699240922726898</v>
      </c>
      <c r="D10" s="23">
        <v>0.67998434576818501</v>
      </c>
      <c r="E10" s="23">
        <v>0.63447629370085801</v>
      </c>
      <c r="F10" s="23"/>
      <c r="G10" s="23">
        <v>0.73225425711799397</v>
      </c>
      <c r="H10" s="23">
        <v>0.664860979826702</v>
      </c>
      <c r="I10" s="23">
        <v>0.73133896586356695</v>
      </c>
      <c r="J10" s="23">
        <v>0.69978043184302097</v>
      </c>
      <c r="K10" s="23">
        <v>0.64250126004833397</v>
      </c>
      <c r="L10" s="23">
        <v>0.51500341484470602</v>
      </c>
      <c r="M10" s="23"/>
      <c r="N10" s="23">
        <v>0.63687043094141904</v>
      </c>
      <c r="O10" s="23">
        <v>0.67095889690174804</v>
      </c>
      <c r="P10" s="23">
        <v>0.65669500890818999</v>
      </c>
      <c r="Q10" s="23">
        <v>0.66836362761108803</v>
      </c>
      <c r="R10" s="23"/>
      <c r="S10" s="23">
        <v>0.64625224930464098</v>
      </c>
      <c r="T10" s="23">
        <v>0.65283690111411297</v>
      </c>
      <c r="U10" s="23">
        <v>0.64193490461415903</v>
      </c>
      <c r="V10" s="23">
        <v>0.73151456871973997</v>
      </c>
      <c r="W10" s="23">
        <v>0.63719938820022604</v>
      </c>
      <c r="X10" s="23">
        <v>0.61215290841219205</v>
      </c>
      <c r="Y10" s="23">
        <v>0.667639969808</v>
      </c>
      <c r="Z10" s="23">
        <v>0.68624521650224801</v>
      </c>
      <c r="AA10" s="23">
        <v>0.65608392111782998</v>
      </c>
      <c r="AB10" s="23">
        <v>0.64168746026950596</v>
      </c>
      <c r="AC10" s="23">
        <v>0.70063425725475004</v>
      </c>
      <c r="AD10" s="23">
        <v>0.63142674752329297</v>
      </c>
      <c r="AE10" s="23"/>
      <c r="AF10" s="23">
        <v>0.60667207802414602</v>
      </c>
      <c r="AG10" s="23">
        <v>0.69694799692878595</v>
      </c>
      <c r="AH10" s="23">
        <v>0.62688260275441998</v>
      </c>
      <c r="AI10" s="23"/>
      <c r="AJ10" s="23">
        <v>0.47836367221903597</v>
      </c>
      <c r="AK10" s="23">
        <v>0.79698012631350001</v>
      </c>
      <c r="AL10" s="23">
        <v>0.64649239813863901</v>
      </c>
      <c r="AM10" s="23">
        <v>0.72671408085638101</v>
      </c>
      <c r="AN10" s="23">
        <v>0.64681878053237096</v>
      </c>
      <c r="AO10" s="23"/>
      <c r="AP10" s="23">
        <v>0.29284331980112399</v>
      </c>
      <c r="AQ10" s="23">
        <v>0.79117338977086404</v>
      </c>
      <c r="AR10" s="23">
        <v>0.67352467020583495</v>
      </c>
      <c r="AS10" s="23">
        <v>0.74437206298699998</v>
      </c>
      <c r="AT10" s="23">
        <v>0.59585519559327904</v>
      </c>
      <c r="AU10" s="23"/>
      <c r="AV10" s="23">
        <v>0.61756054049794096</v>
      </c>
      <c r="AW10" s="23">
        <v>0.72620654321752298</v>
      </c>
      <c r="AX10" s="23">
        <v>0.65187685056004696</v>
      </c>
      <c r="AY10" s="23">
        <v>0.60999006053306803</v>
      </c>
      <c r="AZ10" s="23">
        <v>0.599999162552874</v>
      </c>
      <c r="BA10" s="23"/>
      <c r="BB10" s="23">
        <v>0.77332151878223798</v>
      </c>
      <c r="BC10" s="23">
        <v>0.70763090398735495</v>
      </c>
      <c r="BD10" s="23">
        <v>0.543930762527708</v>
      </c>
      <c r="BE10" s="23"/>
      <c r="BF10" s="23">
        <v>0.67561114974921699</v>
      </c>
    </row>
    <row r="11" spans="2:58" x14ac:dyDescent="0.35">
      <c r="B11" s="16"/>
    </row>
    <row r="12" spans="2:58" x14ac:dyDescent="0.35">
      <c r="B12" t="s">
        <v>88</v>
      </c>
    </row>
    <row r="13" spans="2:58" x14ac:dyDescent="0.35">
      <c r="B13" t="s">
        <v>89</v>
      </c>
    </row>
    <row r="15" spans="2:58" x14ac:dyDescent="0.35">
      <c r="B15"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B2:BF16"/>
  <sheetViews>
    <sheetView showGridLines="0" topLeftCell="A8"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308</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ht="29" x14ac:dyDescent="0.35">
      <c r="B9" s="15" t="s">
        <v>292</v>
      </c>
      <c r="C9" s="14">
        <v>0.52311841387221503</v>
      </c>
      <c r="D9" s="14">
        <v>0.51756769163626504</v>
      </c>
      <c r="E9" s="14">
        <v>0.52771351057535099</v>
      </c>
      <c r="F9" s="14"/>
      <c r="G9" s="14">
        <v>0.52360161328021904</v>
      </c>
      <c r="H9" s="14">
        <v>0.54243852821018101</v>
      </c>
      <c r="I9" s="14">
        <v>0.51705694713977002</v>
      </c>
      <c r="J9" s="14">
        <v>0.54654772178169198</v>
      </c>
      <c r="K9" s="14">
        <v>0.48066745793851601</v>
      </c>
      <c r="L9" s="14">
        <v>0.52157963599241997</v>
      </c>
      <c r="M9" s="14"/>
      <c r="N9" s="14">
        <v>0.59805565478498102</v>
      </c>
      <c r="O9" s="14">
        <v>0.51611893117843399</v>
      </c>
      <c r="P9" s="14">
        <v>0.49498712826362301</v>
      </c>
      <c r="Q9" s="14">
        <v>0.47356893609585199</v>
      </c>
      <c r="R9" s="14"/>
      <c r="S9" s="14">
        <v>0.51142824727955905</v>
      </c>
      <c r="T9" s="14">
        <v>0.529280496070063</v>
      </c>
      <c r="U9" s="14">
        <v>0.45188670563996602</v>
      </c>
      <c r="V9" s="14">
        <v>0.54888525629762897</v>
      </c>
      <c r="W9" s="14">
        <v>0.55205280216641806</v>
      </c>
      <c r="X9" s="14">
        <v>0.54183287176636696</v>
      </c>
      <c r="Y9" s="14">
        <v>0.450942458450872</v>
      </c>
      <c r="Z9" s="14">
        <v>0.61314044568159098</v>
      </c>
      <c r="AA9" s="14">
        <v>0.53648138534285505</v>
      </c>
      <c r="AB9" s="14">
        <v>0.543518496515908</v>
      </c>
      <c r="AC9" s="14">
        <v>0.55737526307359697</v>
      </c>
      <c r="AD9" s="14">
        <v>0.445412250006474</v>
      </c>
      <c r="AE9" s="14"/>
      <c r="AF9" s="14">
        <v>0.43613312126748899</v>
      </c>
      <c r="AG9" s="14">
        <v>0.59393232818341402</v>
      </c>
      <c r="AH9" s="14">
        <v>0.53919383899739604</v>
      </c>
      <c r="AI9" s="14"/>
      <c r="AJ9" s="14">
        <v>0.45311361405587203</v>
      </c>
      <c r="AK9" s="14">
        <v>0.63682403031242496</v>
      </c>
      <c r="AL9" s="14">
        <v>0.56408118951478903</v>
      </c>
      <c r="AM9" s="14">
        <v>0.35090771661792303</v>
      </c>
      <c r="AN9" s="14">
        <v>0.47291641701183001</v>
      </c>
      <c r="AO9" s="14"/>
      <c r="AP9" s="14">
        <v>0.447651789306937</v>
      </c>
      <c r="AQ9" s="14">
        <v>0.69580747573651802</v>
      </c>
      <c r="AR9" s="14">
        <v>0.56286333908744302</v>
      </c>
      <c r="AS9" s="14">
        <v>0.29683618962374497</v>
      </c>
      <c r="AT9" s="14">
        <v>0.43840959342696301</v>
      </c>
      <c r="AU9" s="14"/>
      <c r="AV9" s="14">
        <v>0.47375630941379199</v>
      </c>
      <c r="AW9" s="14">
        <v>0.49648315896338802</v>
      </c>
      <c r="AX9" s="14">
        <v>0.56640676394449596</v>
      </c>
      <c r="AY9" s="14">
        <v>0.62582066587232299</v>
      </c>
      <c r="AZ9" s="14">
        <v>0.69041340125200901</v>
      </c>
      <c r="BA9" s="14"/>
      <c r="BB9" s="14">
        <v>0.735219773644195</v>
      </c>
      <c r="BC9" s="14">
        <v>0.33831761114600101</v>
      </c>
      <c r="BD9" s="14">
        <v>0.443286099195073</v>
      </c>
      <c r="BE9" s="14"/>
      <c r="BF9" s="14">
        <v>0.46914269818841903</v>
      </c>
    </row>
    <row r="10" spans="2:58" ht="29" x14ac:dyDescent="0.35">
      <c r="B10" s="15" t="s">
        <v>293</v>
      </c>
      <c r="C10" s="14">
        <v>0.36679357583366801</v>
      </c>
      <c r="D10" s="14">
        <v>0.36021452538012699</v>
      </c>
      <c r="E10" s="14">
        <v>0.37437538777406698</v>
      </c>
      <c r="F10" s="14"/>
      <c r="G10" s="14">
        <v>0.38505088435096502</v>
      </c>
      <c r="H10" s="14">
        <v>0.37339536014331698</v>
      </c>
      <c r="I10" s="14">
        <v>0.38685462536069498</v>
      </c>
      <c r="J10" s="14">
        <v>0.33181647311916301</v>
      </c>
      <c r="K10" s="14">
        <v>0.39015940653921599</v>
      </c>
      <c r="L10" s="14">
        <v>0.34557638322288697</v>
      </c>
      <c r="M10" s="14"/>
      <c r="N10" s="14">
        <v>0.31860174244605499</v>
      </c>
      <c r="O10" s="14">
        <v>0.380444456044924</v>
      </c>
      <c r="P10" s="14">
        <v>0.38881836440234702</v>
      </c>
      <c r="Q10" s="14">
        <v>0.38386589966443702</v>
      </c>
      <c r="R10" s="14"/>
      <c r="S10" s="14">
        <v>0.39746427577906701</v>
      </c>
      <c r="T10" s="14">
        <v>0.37925625979566102</v>
      </c>
      <c r="U10" s="14">
        <v>0.412235029197213</v>
      </c>
      <c r="V10" s="14">
        <v>0.35476837103334202</v>
      </c>
      <c r="W10" s="14">
        <v>0.35991714068845099</v>
      </c>
      <c r="X10" s="14">
        <v>0.35772879057475099</v>
      </c>
      <c r="Y10" s="14">
        <v>0.39734555988558501</v>
      </c>
      <c r="Z10" s="14">
        <v>0.31698825707226302</v>
      </c>
      <c r="AA10" s="14">
        <v>0.33484373151022701</v>
      </c>
      <c r="AB10" s="14">
        <v>0.29120136260266899</v>
      </c>
      <c r="AC10" s="14">
        <v>0.38360617111588402</v>
      </c>
      <c r="AD10" s="14">
        <v>0.42815484162671402</v>
      </c>
      <c r="AE10" s="14"/>
      <c r="AF10" s="14">
        <v>0.39995460906603603</v>
      </c>
      <c r="AG10" s="14">
        <v>0.33884227019778501</v>
      </c>
      <c r="AH10" s="14">
        <v>0.36613290864053</v>
      </c>
      <c r="AI10" s="14"/>
      <c r="AJ10" s="14">
        <v>0.399376281678887</v>
      </c>
      <c r="AK10" s="14">
        <v>0.30369712625637202</v>
      </c>
      <c r="AL10" s="14">
        <v>0.36334494079727497</v>
      </c>
      <c r="AM10" s="14">
        <v>0.40093078276439997</v>
      </c>
      <c r="AN10" s="14">
        <v>0.387410589421047</v>
      </c>
      <c r="AO10" s="14"/>
      <c r="AP10" s="14">
        <v>0.40314558132421002</v>
      </c>
      <c r="AQ10" s="14">
        <v>0.270078325807039</v>
      </c>
      <c r="AR10" s="14">
        <v>0.37047562000629503</v>
      </c>
      <c r="AS10" s="14">
        <v>0.45704945653789097</v>
      </c>
      <c r="AT10" s="14">
        <v>0.46313774596204699</v>
      </c>
      <c r="AU10" s="14"/>
      <c r="AV10" s="14">
        <v>0.41102634385741399</v>
      </c>
      <c r="AW10" s="14">
        <v>0.39837971194649202</v>
      </c>
      <c r="AX10" s="14">
        <v>0.327008727073754</v>
      </c>
      <c r="AY10" s="14">
        <v>0.29807592730568899</v>
      </c>
      <c r="AZ10" s="14">
        <v>0.25347559337547299</v>
      </c>
      <c r="BA10" s="14"/>
      <c r="BB10" s="14">
        <v>0.23675796181632</v>
      </c>
      <c r="BC10" s="14">
        <v>0.46168465920295498</v>
      </c>
      <c r="BD10" s="14">
        <v>0.47076197397599401</v>
      </c>
      <c r="BE10" s="14"/>
      <c r="BF10" s="14">
        <v>0.39271731823161099</v>
      </c>
    </row>
    <row r="11" spans="2:58" ht="29" x14ac:dyDescent="0.35">
      <c r="B11" s="15" t="s">
        <v>294</v>
      </c>
      <c r="C11" s="23">
        <v>0.11008801029411699</v>
      </c>
      <c r="D11" s="23">
        <v>0.122217782983607</v>
      </c>
      <c r="E11" s="23">
        <v>9.7911101650581395E-2</v>
      </c>
      <c r="F11" s="23"/>
      <c r="G11" s="23">
        <v>9.1347502368815697E-2</v>
      </c>
      <c r="H11" s="23">
        <v>8.4166111646502104E-2</v>
      </c>
      <c r="I11" s="23">
        <v>9.6088427499534806E-2</v>
      </c>
      <c r="J11" s="23">
        <v>0.121635805099145</v>
      </c>
      <c r="K11" s="23">
        <v>0.129173135522267</v>
      </c>
      <c r="L11" s="23">
        <v>0.13284398078469301</v>
      </c>
      <c r="M11" s="23"/>
      <c r="N11" s="23">
        <v>8.3342602768963298E-2</v>
      </c>
      <c r="O11" s="23">
        <v>0.103436612776642</v>
      </c>
      <c r="P11" s="23">
        <v>0.11619450733403</v>
      </c>
      <c r="Q11" s="23">
        <v>0.14256516423971199</v>
      </c>
      <c r="R11" s="23"/>
      <c r="S11" s="23">
        <v>9.1107476941373194E-2</v>
      </c>
      <c r="T11" s="23">
        <v>9.1463244134276298E-2</v>
      </c>
      <c r="U11" s="23">
        <v>0.135878265162822</v>
      </c>
      <c r="V11" s="23">
        <v>9.6346372669029207E-2</v>
      </c>
      <c r="W11" s="23">
        <v>8.8030057145131499E-2</v>
      </c>
      <c r="X11" s="23">
        <v>0.10043833765888199</v>
      </c>
      <c r="Y11" s="23">
        <v>0.15171198166354299</v>
      </c>
      <c r="Z11" s="23">
        <v>6.98712972461452E-2</v>
      </c>
      <c r="AA11" s="23">
        <v>0.128674883146917</v>
      </c>
      <c r="AB11" s="23">
        <v>0.16528014088142301</v>
      </c>
      <c r="AC11" s="23">
        <v>5.9018565810518703E-2</v>
      </c>
      <c r="AD11" s="23">
        <v>0.12643290836681201</v>
      </c>
      <c r="AE11" s="23"/>
      <c r="AF11" s="23">
        <v>0.16391226966647501</v>
      </c>
      <c r="AG11" s="23">
        <v>6.7225401618801597E-2</v>
      </c>
      <c r="AH11" s="23">
        <v>9.4673252362074203E-2</v>
      </c>
      <c r="AI11" s="23"/>
      <c r="AJ11" s="23">
        <v>0.147510104265241</v>
      </c>
      <c r="AK11" s="23">
        <v>5.9478843431203701E-2</v>
      </c>
      <c r="AL11" s="23">
        <v>7.2573869687936096E-2</v>
      </c>
      <c r="AM11" s="23">
        <v>0.248161500617677</v>
      </c>
      <c r="AN11" s="23">
        <v>0.13967299356712301</v>
      </c>
      <c r="AO11" s="23"/>
      <c r="AP11" s="23">
        <v>0.14920262936885301</v>
      </c>
      <c r="AQ11" s="23">
        <v>3.4114198456443298E-2</v>
      </c>
      <c r="AR11" s="23">
        <v>6.6661040906262403E-2</v>
      </c>
      <c r="AS11" s="23">
        <v>0.246114353838364</v>
      </c>
      <c r="AT11" s="23">
        <v>9.8452660610989604E-2</v>
      </c>
      <c r="AU11" s="23"/>
      <c r="AV11" s="23">
        <v>0.115217346728794</v>
      </c>
      <c r="AW11" s="23">
        <v>0.10513712909012</v>
      </c>
      <c r="AX11" s="23">
        <v>0.10658450898175</v>
      </c>
      <c r="AY11" s="23">
        <v>7.6103406821987393E-2</v>
      </c>
      <c r="AZ11" s="23">
        <v>5.6111005372518001E-2</v>
      </c>
      <c r="BA11" s="23"/>
      <c r="BB11" s="23">
        <v>2.8022264539485101E-2</v>
      </c>
      <c r="BC11" s="23">
        <v>0.19999772965104401</v>
      </c>
      <c r="BD11" s="23">
        <v>8.5951926828933503E-2</v>
      </c>
      <c r="BE11" s="23"/>
      <c r="BF11" s="23">
        <v>0.13813998357997001</v>
      </c>
    </row>
    <row r="12" spans="2:58" x14ac:dyDescent="0.35">
      <c r="B12" s="16"/>
    </row>
    <row r="13" spans="2:58" x14ac:dyDescent="0.35">
      <c r="B13" t="s">
        <v>88</v>
      </c>
    </row>
    <row r="14" spans="2:58" x14ac:dyDescent="0.35">
      <c r="B14" t="s">
        <v>89</v>
      </c>
    </row>
    <row r="16" spans="2:58" x14ac:dyDescent="0.35">
      <c r="B16"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B2:BF16"/>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308</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x14ac:dyDescent="0.35">
      <c r="B9" s="15" t="s">
        <v>296</v>
      </c>
      <c r="C9" s="14">
        <v>0.60178368883329103</v>
      </c>
      <c r="D9" s="14">
        <v>0.59303400691356001</v>
      </c>
      <c r="E9" s="14">
        <v>0.61189847165262101</v>
      </c>
      <c r="F9" s="14"/>
      <c r="G9" s="14">
        <v>0.47744165551481099</v>
      </c>
      <c r="H9" s="14">
        <v>0.56309439882923895</v>
      </c>
      <c r="I9" s="14">
        <v>0.58049410948452995</v>
      </c>
      <c r="J9" s="14">
        <v>0.68718388231578398</v>
      </c>
      <c r="K9" s="14">
        <v>0.59419202425473405</v>
      </c>
      <c r="L9" s="14">
        <v>0.66963842729341505</v>
      </c>
      <c r="M9" s="14"/>
      <c r="N9" s="14">
        <v>0.64799990911093097</v>
      </c>
      <c r="O9" s="14">
        <v>0.623122190618838</v>
      </c>
      <c r="P9" s="14">
        <v>0.52939136141567</v>
      </c>
      <c r="Q9" s="14">
        <v>0.59840591966507295</v>
      </c>
      <c r="R9" s="14"/>
      <c r="S9" s="14">
        <v>0.57648432699054697</v>
      </c>
      <c r="T9" s="14">
        <v>0.57086338280662596</v>
      </c>
      <c r="U9" s="14">
        <v>0.61570173471804601</v>
      </c>
      <c r="V9" s="14">
        <v>0.61106545373613497</v>
      </c>
      <c r="W9" s="14">
        <v>0.54654383965074804</v>
      </c>
      <c r="X9" s="14">
        <v>0.55898491345801404</v>
      </c>
      <c r="Y9" s="14">
        <v>0.60217512762945902</v>
      </c>
      <c r="Z9" s="14">
        <v>0.68434324686599202</v>
      </c>
      <c r="AA9" s="14">
        <v>0.64255587862568198</v>
      </c>
      <c r="AB9" s="14">
        <v>0.59738386258186005</v>
      </c>
      <c r="AC9" s="14">
        <v>0.68702974224016999</v>
      </c>
      <c r="AD9" s="14">
        <v>0.65713673992526001</v>
      </c>
      <c r="AE9" s="14"/>
      <c r="AF9" s="14">
        <v>0.58322775990619302</v>
      </c>
      <c r="AG9" s="14">
        <v>0.66587732287324697</v>
      </c>
      <c r="AH9" s="14">
        <v>0.57380649897834901</v>
      </c>
      <c r="AI9" s="14"/>
      <c r="AJ9" s="14">
        <v>0.56274170127225698</v>
      </c>
      <c r="AK9" s="14">
        <v>0.70228338051163297</v>
      </c>
      <c r="AL9" s="14">
        <v>0.65697530149237904</v>
      </c>
      <c r="AM9" s="14">
        <v>0.49856053295139302</v>
      </c>
      <c r="AN9" s="14">
        <v>0.53040029068377104</v>
      </c>
      <c r="AO9" s="14"/>
      <c r="AP9" s="14">
        <v>0.52032327081018104</v>
      </c>
      <c r="AQ9" s="14">
        <v>0.73193471134695398</v>
      </c>
      <c r="AR9" s="14">
        <v>0.63747459432778397</v>
      </c>
      <c r="AS9" s="14">
        <v>0.48258596153314798</v>
      </c>
      <c r="AT9" s="14">
        <v>0.521323377739072</v>
      </c>
      <c r="AU9" s="14"/>
      <c r="AV9" s="14">
        <v>0.61812181242505904</v>
      </c>
      <c r="AW9" s="14">
        <v>0.51226880201292802</v>
      </c>
      <c r="AX9" s="14">
        <v>0.60642914309900198</v>
      </c>
      <c r="AY9" s="14">
        <v>0.691285979568391</v>
      </c>
      <c r="AZ9" s="14">
        <v>0.67531276094953996</v>
      </c>
      <c r="BA9" s="14"/>
      <c r="BB9" s="14">
        <v>0.72559976766813705</v>
      </c>
      <c r="BC9" s="14">
        <v>0.492370492220984</v>
      </c>
      <c r="BD9" s="14">
        <v>0.71548100988443897</v>
      </c>
      <c r="BE9" s="14"/>
      <c r="BF9" s="14">
        <v>0.60911214669545899</v>
      </c>
    </row>
    <row r="10" spans="2:58" x14ac:dyDescent="0.35">
      <c r="B10" s="15" t="s">
        <v>297</v>
      </c>
      <c r="C10" s="14">
        <v>0.34234179646068202</v>
      </c>
      <c r="D10" s="14">
        <v>0.34583504299669998</v>
      </c>
      <c r="E10" s="14">
        <v>0.338025526100241</v>
      </c>
      <c r="F10" s="14"/>
      <c r="G10" s="14">
        <v>0.464601205045719</v>
      </c>
      <c r="H10" s="14">
        <v>0.37076147246403601</v>
      </c>
      <c r="I10" s="14">
        <v>0.37038428065607498</v>
      </c>
      <c r="J10" s="14">
        <v>0.26895714465142001</v>
      </c>
      <c r="K10" s="14">
        <v>0.34865318729877698</v>
      </c>
      <c r="L10" s="14">
        <v>0.26985267825795001</v>
      </c>
      <c r="M10" s="14"/>
      <c r="N10" s="14">
        <v>0.30139745138197099</v>
      </c>
      <c r="O10" s="14">
        <v>0.327160762359826</v>
      </c>
      <c r="P10" s="14">
        <v>0.41395517504546098</v>
      </c>
      <c r="Q10" s="14">
        <v>0.33327904904440597</v>
      </c>
      <c r="R10" s="14"/>
      <c r="S10" s="14">
        <v>0.36583027181218902</v>
      </c>
      <c r="T10" s="14">
        <v>0.39277189733123402</v>
      </c>
      <c r="U10" s="14">
        <v>0.320777474180722</v>
      </c>
      <c r="V10" s="14">
        <v>0.333479836985758</v>
      </c>
      <c r="W10" s="14">
        <v>0.39402731306696998</v>
      </c>
      <c r="X10" s="14">
        <v>0.377911195055047</v>
      </c>
      <c r="Y10" s="14">
        <v>0.331954747354409</v>
      </c>
      <c r="Z10" s="14">
        <v>0.24736919148019601</v>
      </c>
      <c r="AA10" s="14">
        <v>0.30741878405329898</v>
      </c>
      <c r="AB10" s="14">
        <v>0.33623682271125199</v>
      </c>
      <c r="AC10" s="14">
        <v>0.28558663554051</v>
      </c>
      <c r="AD10" s="14">
        <v>0.265593037850611</v>
      </c>
      <c r="AE10" s="14"/>
      <c r="AF10" s="14">
        <v>0.35014762678571099</v>
      </c>
      <c r="AG10" s="14">
        <v>0.29160661153141798</v>
      </c>
      <c r="AH10" s="14">
        <v>0.37536315040900198</v>
      </c>
      <c r="AI10" s="14"/>
      <c r="AJ10" s="14">
        <v>0.37155467790721097</v>
      </c>
      <c r="AK10" s="14">
        <v>0.26439519797577299</v>
      </c>
      <c r="AL10" s="14">
        <v>0.29838615918710498</v>
      </c>
      <c r="AM10" s="14">
        <v>0.36079229089940401</v>
      </c>
      <c r="AN10" s="14">
        <v>0.37796156391756702</v>
      </c>
      <c r="AO10" s="14"/>
      <c r="AP10" s="14">
        <v>0.40023896087716798</v>
      </c>
      <c r="AQ10" s="14">
        <v>0.24489502235692701</v>
      </c>
      <c r="AR10" s="14">
        <v>0.31094047836725103</v>
      </c>
      <c r="AS10" s="14">
        <v>0.40892796945917897</v>
      </c>
      <c r="AT10" s="14">
        <v>0.41554430719091601</v>
      </c>
      <c r="AU10" s="14"/>
      <c r="AV10" s="14">
        <v>0.32950760941135498</v>
      </c>
      <c r="AW10" s="14">
        <v>0.43120279087802299</v>
      </c>
      <c r="AX10" s="14">
        <v>0.34294472809182502</v>
      </c>
      <c r="AY10" s="14">
        <v>0.25511264309652598</v>
      </c>
      <c r="AZ10" s="14">
        <v>0.30123685688472801</v>
      </c>
      <c r="BA10" s="14"/>
      <c r="BB10" s="14">
        <v>0.26573945283919798</v>
      </c>
      <c r="BC10" s="14">
        <v>0.421150696072219</v>
      </c>
      <c r="BD10" s="14">
        <v>0.241836457360219</v>
      </c>
      <c r="BE10" s="14"/>
      <c r="BF10" s="14">
        <v>0.34060126991978901</v>
      </c>
    </row>
    <row r="11" spans="2:58" x14ac:dyDescent="0.35">
      <c r="B11" s="15" t="s">
        <v>298</v>
      </c>
      <c r="C11" s="23">
        <v>5.5874514706026501E-2</v>
      </c>
      <c r="D11" s="23">
        <v>6.1130950089740101E-2</v>
      </c>
      <c r="E11" s="23">
        <v>5.0076002247138401E-2</v>
      </c>
      <c r="F11" s="23"/>
      <c r="G11" s="23">
        <v>5.795713943947E-2</v>
      </c>
      <c r="H11" s="23">
        <v>6.61441287067248E-2</v>
      </c>
      <c r="I11" s="23">
        <v>4.9121609859394198E-2</v>
      </c>
      <c r="J11" s="23">
        <v>4.3858973032796102E-2</v>
      </c>
      <c r="K11" s="23">
        <v>5.7154788446489101E-2</v>
      </c>
      <c r="L11" s="23">
        <v>6.05088944486354E-2</v>
      </c>
      <c r="M11" s="23"/>
      <c r="N11" s="23">
        <v>5.0602639507098E-2</v>
      </c>
      <c r="O11" s="23">
        <v>4.9717047021336197E-2</v>
      </c>
      <c r="P11" s="23">
        <v>5.6653463538868701E-2</v>
      </c>
      <c r="Q11" s="23">
        <v>6.8315031290521605E-2</v>
      </c>
      <c r="R11" s="23"/>
      <c r="S11" s="23">
        <v>5.7685401197264598E-2</v>
      </c>
      <c r="T11" s="23">
        <v>3.6364719862139898E-2</v>
      </c>
      <c r="U11" s="23">
        <v>6.35207911012316E-2</v>
      </c>
      <c r="V11" s="23">
        <v>5.5454709278107098E-2</v>
      </c>
      <c r="W11" s="23">
        <v>5.9428847282282503E-2</v>
      </c>
      <c r="X11" s="23">
        <v>6.3103891486938804E-2</v>
      </c>
      <c r="Y11" s="23">
        <v>6.5870125016131306E-2</v>
      </c>
      <c r="Z11" s="23">
        <v>6.8287561653811099E-2</v>
      </c>
      <c r="AA11" s="23">
        <v>5.0025337321019103E-2</v>
      </c>
      <c r="AB11" s="23">
        <v>6.6379314706887502E-2</v>
      </c>
      <c r="AC11" s="23">
        <v>2.73836222193201E-2</v>
      </c>
      <c r="AD11" s="23">
        <v>7.72702222241297E-2</v>
      </c>
      <c r="AE11" s="23"/>
      <c r="AF11" s="23">
        <v>6.6624613308095895E-2</v>
      </c>
      <c r="AG11" s="23">
        <v>4.2516065595334503E-2</v>
      </c>
      <c r="AH11" s="23">
        <v>5.0830350612649303E-2</v>
      </c>
      <c r="AI11" s="23"/>
      <c r="AJ11" s="23">
        <v>6.57036208205318E-2</v>
      </c>
      <c r="AK11" s="23">
        <v>3.3321421512594603E-2</v>
      </c>
      <c r="AL11" s="23">
        <v>4.4638539320515799E-2</v>
      </c>
      <c r="AM11" s="23">
        <v>0.140647176149204</v>
      </c>
      <c r="AN11" s="23">
        <v>9.1638145398662399E-2</v>
      </c>
      <c r="AO11" s="23"/>
      <c r="AP11" s="23">
        <v>7.9437768312650106E-2</v>
      </c>
      <c r="AQ11" s="23">
        <v>2.31702662961192E-2</v>
      </c>
      <c r="AR11" s="23">
        <v>5.1584927304965403E-2</v>
      </c>
      <c r="AS11" s="23">
        <v>0.10848606900767301</v>
      </c>
      <c r="AT11" s="23">
        <v>6.3132315070012004E-2</v>
      </c>
      <c r="AU11" s="23"/>
      <c r="AV11" s="23">
        <v>5.2370578163586402E-2</v>
      </c>
      <c r="AW11" s="23">
        <v>5.65284071090493E-2</v>
      </c>
      <c r="AX11" s="23">
        <v>5.0626128809173401E-2</v>
      </c>
      <c r="AY11" s="23">
        <v>5.3601377335082599E-2</v>
      </c>
      <c r="AZ11" s="23">
        <v>2.34503821657314E-2</v>
      </c>
      <c r="BA11" s="23"/>
      <c r="BB11" s="23">
        <v>8.6607794926646005E-3</v>
      </c>
      <c r="BC11" s="23">
        <v>8.6478811706797304E-2</v>
      </c>
      <c r="BD11" s="23">
        <v>4.2682532755342097E-2</v>
      </c>
      <c r="BE11" s="23"/>
      <c r="BF11" s="23">
        <v>5.0286583384752503E-2</v>
      </c>
    </row>
    <row r="12" spans="2:58" x14ac:dyDescent="0.35">
      <c r="B12" s="16"/>
    </row>
    <row r="13" spans="2:58" x14ac:dyDescent="0.35">
      <c r="B13" t="s">
        <v>88</v>
      </c>
    </row>
    <row r="14" spans="2:58" x14ac:dyDescent="0.35">
      <c r="B14" t="s">
        <v>89</v>
      </c>
    </row>
    <row r="16" spans="2:58" x14ac:dyDescent="0.35">
      <c r="B16"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B2:BF15"/>
  <sheetViews>
    <sheetView showGridLines="0" topLeftCell="A6" workbookViewId="0">
      <pane xSplit="2" topLeftCell="C1" activePane="topRight" state="frozen"/>
      <selection pane="topRight" activeCell="E9" sqref="E9"/>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308</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ht="29" x14ac:dyDescent="0.35">
      <c r="B9" s="15" t="s">
        <v>299</v>
      </c>
      <c r="C9" s="14">
        <v>0.38083624311419401</v>
      </c>
      <c r="D9" s="14">
        <v>0.35325829260490299</v>
      </c>
      <c r="E9" s="14">
        <v>0.40798661745127601</v>
      </c>
      <c r="F9" s="14"/>
      <c r="G9" s="14">
        <v>0.38190581629222498</v>
      </c>
      <c r="H9" s="14">
        <v>0.44645284500042598</v>
      </c>
      <c r="I9" s="14">
        <v>0.35326579950588799</v>
      </c>
      <c r="J9" s="14">
        <v>0.40803566856213203</v>
      </c>
      <c r="K9" s="14">
        <v>0.33609712060066299</v>
      </c>
      <c r="L9" s="14">
        <v>0.35737221699267302</v>
      </c>
      <c r="M9" s="14"/>
      <c r="N9" s="14">
        <v>0.43613784417708601</v>
      </c>
      <c r="O9" s="14">
        <v>0.374635953616968</v>
      </c>
      <c r="P9" s="14">
        <v>0.35617771212293597</v>
      </c>
      <c r="Q9" s="14">
        <v>0.34608266520768599</v>
      </c>
      <c r="R9" s="14"/>
      <c r="S9" s="14">
        <v>0.416063248922803</v>
      </c>
      <c r="T9" s="14">
        <v>0.37825954343811902</v>
      </c>
      <c r="U9" s="14">
        <v>0.30822000949199901</v>
      </c>
      <c r="V9" s="14">
        <v>0.36483577467679701</v>
      </c>
      <c r="W9" s="14">
        <v>0.42463032519550598</v>
      </c>
      <c r="X9" s="14">
        <v>0.40205587621382699</v>
      </c>
      <c r="Y9" s="14">
        <v>0.32972735887681598</v>
      </c>
      <c r="Z9" s="14">
        <v>0.41055247395290201</v>
      </c>
      <c r="AA9" s="14">
        <v>0.40347087522699199</v>
      </c>
      <c r="AB9" s="14">
        <v>0.36932095820208299</v>
      </c>
      <c r="AC9" s="14">
        <v>0.40944657529020501</v>
      </c>
      <c r="AD9" s="14">
        <v>0.30339859658471202</v>
      </c>
      <c r="AE9" s="14"/>
      <c r="AF9" s="14">
        <v>0.29699870791849597</v>
      </c>
      <c r="AG9" s="14">
        <v>0.467613645795531</v>
      </c>
      <c r="AH9" s="14">
        <v>0.37488764254738499</v>
      </c>
      <c r="AI9" s="14"/>
      <c r="AJ9" s="14">
        <v>0.26949554235300199</v>
      </c>
      <c r="AK9" s="14">
        <v>0.52726002174622499</v>
      </c>
      <c r="AL9" s="14">
        <v>0.44084916407721098</v>
      </c>
      <c r="AM9" s="14">
        <v>0.249208246828794</v>
      </c>
      <c r="AN9" s="14">
        <v>0.31371405653338302</v>
      </c>
      <c r="AO9" s="14"/>
      <c r="AP9" s="14">
        <v>0.28864715449545197</v>
      </c>
      <c r="AQ9" s="14">
        <v>0.532815949960603</v>
      </c>
      <c r="AR9" s="14">
        <v>0.40753933521847002</v>
      </c>
      <c r="AS9" s="14">
        <v>0.17335545058888599</v>
      </c>
      <c r="AT9" s="14">
        <v>0.28140841562470897</v>
      </c>
      <c r="AU9" s="14"/>
      <c r="AV9" s="14">
        <v>0.35718260329796198</v>
      </c>
      <c r="AW9" s="14">
        <v>0.37665205003388202</v>
      </c>
      <c r="AX9" s="14">
        <v>0.40966937283461302</v>
      </c>
      <c r="AY9" s="14">
        <v>0.44385918140078301</v>
      </c>
      <c r="AZ9" s="14">
        <v>0.53042988371341604</v>
      </c>
      <c r="BA9" s="14"/>
      <c r="BB9" s="14">
        <v>0.44502824405230301</v>
      </c>
      <c r="BC9" s="14">
        <v>0.15627536879578399</v>
      </c>
      <c r="BD9" s="14">
        <v>0.28690246888163601</v>
      </c>
      <c r="BE9" s="14"/>
      <c r="BF9" s="14">
        <v>0.26902977291973701</v>
      </c>
    </row>
    <row r="10" spans="2:58" ht="29" x14ac:dyDescent="0.35">
      <c r="B10" s="15" t="s">
        <v>300</v>
      </c>
      <c r="C10" s="14">
        <v>0.61916375688580605</v>
      </c>
      <c r="D10" s="14">
        <v>0.64674170739509695</v>
      </c>
      <c r="E10" s="14">
        <v>0.59201338254872404</v>
      </c>
      <c r="F10" s="14"/>
      <c r="G10" s="14">
        <v>0.61809418370777502</v>
      </c>
      <c r="H10" s="14">
        <v>0.55354715499957396</v>
      </c>
      <c r="I10" s="14">
        <v>0.64673420049411201</v>
      </c>
      <c r="J10" s="14">
        <v>0.59196433143786797</v>
      </c>
      <c r="K10" s="14">
        <v>0.66390287939933701</v>
      </c>
      <c r="L10" s="14">
        <v>0.64262778300732704</v>
      </c>
      <c r="M10" s="14"/>
      <c r="N10" s="14">
        <v>0.56386215582291399</v>
      </c>
      <c r="O10" s="14">
        <v>0.625364046383032</v>
      </c>
      <c r="P10" s="14">
        <v>0.64382228787706397</v>
      </c>
      <c r="Q10" s="14">
        <v>0.65391733479231395</v>
      </c>
      <c r="R10" s="14"/>
      <c r="S10" s="14">
        <v>0.583936751077197</v>
      </c>
      <c r="T10" s="14">
        <v>0.62174045656188004</v>
      </c>
      <c r="U10" s="14">
        <v>0.69177999050800099</v>
      </c>
      <c r="V10" s="14">
        <v>0.63516422532320305</v>
      </c>
      <c r="W10" s="14">
        <v>0.57536967480449397</v>
      </c>
      <c r="X10" s="14">
        <v>0.59794412378617301</v>
      </c>
      <c r="Y10" s="14">
        <v>0.67027264112318397</v>
      </c>
      <c r="Z10" s="14">
        <v>0.58944752604709805</v>
      </c>
      <c r="AA10" s="14">
        <v>0.59652912477300801</v>
      </c>
      <c r="AB10" s="14">
        <v>0.63067904179791701</v>
      </c>
      <c r="AC10" s="14">
        <v>0.59055342470979499</v>
      </c>
      <c r="AD10" s="14">
        <v>0.69660140341528798</v>
      </c>
      <c r="AE10" s="14"/>
      <c r="AF10" s="14">
        <v>0.70300129208150397</v>
      </c>
      <c r="AG10" s="14">
        <v>0.532386354204468</v>
      </c>
      <c r="AH10" s="14">
        <v>0.62511235745261495</v>
      </c>
      <c r="AI10" s="14"/>
      <c r="AJ10" s="14">
        <v>0.73050445764699801</v>
      </c>
      <c r="AK10" s="14">
        <v>0.47273997825377501</v>
      </c>
      <c r="AL10" s="14">
        <v>0.55915083592278902</v>
      </c>
      <c r="AM10" s="14">
        <v>0.75079175317120606</v>
      </c>
      <c r="AN10" s="14">
        <v>0.68628594346661698</v>
      </c>
      <c r="AO10" s="14"/>
      <c r="AP10" s="14">
        <v>0.71135284550454803</v>
      </c>
      <c r="AQ10" s="14">
        <v>0.467184050039397</v>
      </c>
      <c r="AR10" s="14">
        <v>0.59246066478153003</v>
      </c>
      <c r="AS10" s="14">
        <v>0.82664454941111398</v>
      </c>
      <c r="AT10" s="14">
        <v>0.71859158437529103</v>
      </c>
      <c r="AU10" s="14"/>
      <c r="AV10" s="14">
        <v>0.64281739670203797</v>
      </c>
      <c r="AW10" s="14">
        <v>0.62334794996611798</v>
      </c>
      <c r="AX10" s="14">
        <v>0.59033062716538698</v>
      </c>
      <c r="AY10" s="14">
        <v>0.55614081859921705</v>
      </c>
      <c r="AZ10" s="14">
        <v>0.46957011628658402</v>
      </c>
      <c r="BA10" s="14"/>
      <c r="BB10" s="14">
        <v>0.55497175594769799</v>
      </c>
      <c r="BC10" s="14">
        <v>0.84372463120421604</v>
      </c>
      <c r="BD10" s="14">
        <v>0.71309753111836405</v>
      </c>
      <c r="BE10" s="14"/>
      <c r="BF10" s="14">
        <v>0.73097022708026405</v>
      </c>
    </row>
    <row r="11" spans="2:58" x14ac:dyDescent="0.35">
      <c r="B11" s="16"/>
    </row>
    <row r="12" spans="2:58" x14ac:dyDescent="0.35">
      <c r="B12" t="s">
        <v>88</v>
      </c>
    </row>
    <row r="13" spans="2:58" x14ac:dyDescent="0.35">
      <c r="B13" t="s">
        <v>89</v>
      </c>
    </row>
    <row r="15" spans="2:58" x14ac:dyDescent="0.35">
      <c r="B15"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B2:BF16"/>
  <sheetViews>
    <sheetView showGridLines="0" topLeftCell="A6" workbookViewId="0">
      <pane xSplit="2" topLeftCell="C1" activePane="topRight" state="frozen"/>
      <selection pane="topRight" activeCell="E10" sqref="E10"/>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308</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ht="29" x14ac:dyDescent="0.35">
      <c r="B9" s="15" t="s">
        <v>301</v>
      </c>
      <c r="C9" s="14">
        <v>0.68918007537037895</v>
      </c>
      <c r="D9" s="14">
        <v>0.63921617866710601</v>
      </c>
      <c r="E9" s="14">
        <v>0.73796305096251902</v>
      </c>
      <c r="F9" s="14"/>
      <c r="G9" s="14">
        <v>0.69620937206276301</v>
      </c>
      <c r="H9" s="14">
        <v>0.69360316625290397</v>
      </c>
      <c r="I9" s="14">
        <v>0.80026088022335695</v>
      </c>
      <c r="J9" s="14">
        <v>0.69650896351639902</v>
      </c>
      <c r="K9" s="14">
        <v>0.66113814852799202</v>
      </c>
      <c r="L9" s="14">
        <v>0.60361871554305802</v>
      </c>
      <c r="M9" s="14"/>
      <c r="N9" s="14">
        <v>0.629370195892761</v>
      </c>
      <c r="O9" s="14">
        <v>0.698095631267307</v>
      </c>
      <c r="P9" s="14">
        <v>0.67896401119525396</v>
      </c>
      <c r="Q9" s="14">
        <v>0.75606148334871404</v>
      </c>
      <c r="R9" s="14"/>
      <c r="S9" s="14">
        <v>0.65649365368475798</v>
      </c>
      <c r="T9" s="14">
        <v>0.71578792926453405</v>
      </c>
      <c r="U9" s="14">
        <v>0.64186443487087697</v>
      </c>
      <c r="V9" s="14">
        <v>0.73741280451396796</v>
      </c>
      <c r="W9" s="14">
        <v>0.65738673981406004</v>
      </c>
      <c r="X9" s="14">
        <v>0.70084570947247105</v>
      </c>
      <c r="Y9" s="14">
        <v>0.67431600861158503</v>
      </c>
      <c r="Z9" s="14">
        <v>0.728789543967584</v>
      </c>
      <c r="AA9" s="14">
        <v>0.70666377861708896</v>
      </c>
      <c r="AB9" s="14">
        <v>0.67203906702808802</v>
      </c>
      <c r="AC9" s="14">
        <v>0.683242632723012</v>
      </c>
      <c r="AD9" s="14">
        <v>0.732445378391547</v>
      </c>
      <c r="AE9" s="14"/>
      <c r="AF9" s="14">
        <v>0.63376507779220304</v>
      </c>
      <c r="AG9" s="14">
        <v>0.70068363093589903</v>
      </c>
      <c r="AH9" s="14">
        <v>0.77803123784692296</v>
      </c>
      <c r="AI9" s="14"/>
      <c r="AJ9" s="14">
        <v>0.61425358176290401</v>
      </c>
      <c r="AK9" s="14">
        <v>0.70911315212796799</v>
      </c>
      <c r="AL9" s="14">
        <v>0.67282935806625899</v>
      </c>
      <c r="AM9" s="14">
        <v>0.73901404538374804</v>
      </c>
      <c r="AN9" s="14">
        <v>0.79559993315446598</v>
      </c>
      <c r="AO9" s="14"/>
      <c r="AP9" s="14">
        <v>0.60278509535717595</v>
      </c>
      <c r="AQ9" s="14">
        <v>0.745082979389322</v>
      </c>
      <c r="AR9" s="14">
        <v>0.65975847227919704</v>
      </c>
      <c r="AS9" s="14">
        <v>0.63905244996273602</v>
      </c>
      <c r="AT9" s="14">
        <v>0.701221995283688</v>
      </c>
      <c r="AU9" s="14"/>
      <c r="AV9" s="14">
        <v>0.74996029538304199</v>
      </c>
      <c r="AW9" s="14">
        <v>0.70485257956129799</v>
      </c>
      <c r="AX9" s="14">
        <v>0.65897235746023097</v>
      </c>
      <c r="AY9" s="14">
        <v>0.69864720583758699</v>
      </c>
      <c r="AZ9" s="14">
        <v>0.47020219473659802</v>
      </c>
      <c r="BA9" s="14"/>
      <c r="BB9" s="14">
        <v>0.72614386556088495</v>
      </c>
      <c r="BC9" s="14">
        <v>0.596827873205106</v>
      </c>
      <c r="BD9" s="14">
        <v>0.60361937671684696</v>
      </c>
      <c r="BE9" s="14"/>
      <c r="BF9" s="14">
        <v>0.63286603977644296</v>
      </c>
    </row>
    <row r="10" spans="2:58" ht="29" x14ac:dyDescent="0.35">
      <c r="B10" s="15" t="s">
        <v>302</v>
      </c>
      <c r="C10" s="14">
        <v>0.215066122517685</v>
      </c>
      <c r="D10" s="14">
        <v>0.26307023242653899</v>
      </c>
      <c r="E10" s="14">
        <v>0.16762748153975901</v>
      </c>
      <c r="F10" s="14"/>
      <c r="G10" s="14">
        <v>0.17470061860792699</v>
      </c>
      <c r="H10" s="14">
        <v>0.14908492477844101</v>
      </c>
      <c r="I10" s="14">
        <v>0.11756394393792199</v>
      </c>
      <c r="J10" s="14">
        <v>0.23643594382067401</v>
      </c>
      <c r="K10" s="14">
        <v>0.26715182112932501</v>
      </c>
      <c r="L10" s="14">
        <v>0.322422785623738</v>
      </c>
      <c r="M10" s="14"/>
      <c r="N10" s="14">
        <v>0.25507905732230501</v>
      </c>
      <c r="O10" s="14">
        <v>0.21063615523644599</v>
      </c>
      <c r="P10" s="14">
        <v>0.236841430190291</v>
      </c>
      <c r="Q10" s="14">
        <v>0.15486161898681799</v>
      </c>
      <c r="R10" s="14"/>
      <c r="S10" s="14">
        <v>0.228501304778535</v>
      </c>
      <c r="T10" s="14">
        <v>0.20501985856796401</v>
      </c>
      <c r="U10" s="14">
        <v>0.228434729915624</v>
      </c>
      <c r="V10" s="14">
        <v>0.17762470049124501</v>
      </c>
      <c r="W10" s="14">
        <v>0.21342844596993199</v>
      </c>
      <c r="X10" s="14">
        <v>0.19499291276592601</v>
      </c>
      <c r="Y10" s="14">
        <v>0.25568761472569201</v>
      </c>
      <c r="Z10" s="14">
        <v>0.18934007624357599</v>
      </c>
      <c r="AA10" s="14">
        <v>0.21663091313160901</v>
      </c>
      <c r="AB10" s="14">
        <v>0.20804349971108199</v>
      </c>
      <c r="AC10" s="14">
        <v>0.239547471454892</v>
      </c>
      <c r="AD10" s="14">
        <v>0.236576564226959</v>
      </c>
      <c r="AE10" s="14"/>
      <c r="AF10" s="14">
        <v>0.256046708283029</v>
      </c>
      <c r="AG10" s="14">
        <v>0.212143546788892</v>
      </c>
      <c r="AH10" s="14">
        <v>0.13098341878487399</v>
      </c>
      <c r="AI10" s="14"/>
      <c r="AJ10" s="14">
        <v>0.28282999651101498</v>
      </c>
      <c r="AK10" s="14">
        <v>0.184216787929393</v>
      </c>
      <c r="AL10" s="14">
        <v>0.21188280454137401</v>
      </c>
      <c r="AM10" s="14">
        <v>0.22095897955629401</v>
      </c>
      <c r="AN10" s="14">
        <v>0.14184911512216999</v>
      </c>
      <c r="AO10" s="14"/>
      <c r="AP10" s="14">
        <v>0.27065206969420202</v>
      </c>
      <c r="AQ10" s="14">
        <v>0.15619858333928499</v>
      </c>
      <c r="AR10" s="14">
        <v>0.25954116146136202</v>
      </c>
      <c r="AS10" s="14">
        <v>0.28039612500208699</v>
      </c>
      <c r="AT10" s="14">
        <v>0.21744024043870899</v>
      </c>
      <c r="AU10" s="14"/>
      <c r="AV10" s="14">
        <v>0.19525339122802801</v>
      </c>
      <c r="AW10" s="14">
        <v>0.201407321617568</v>
      </c>
      <c r="AX10" s="14">
        <v>0.23421575857255</v>
      </c>
      <c r="AY10" s="14">
        <v>0.15897527046028501</v>
      </c>
      <c r="AZ10" s="14">
        <v>0.34883001356554999</v>
      </c>
      <c r="BA10" s="14"/>
      <c r="BB10" s="14">
        <v>0.18232189652471201</v>
      </c>
      <c r="BC10" s="14">
        <v>0.343208686319523</v>
      </c>
      <c r="BD10" s="14">
        <v>0.26306892361471601</v>
      </c>
      <c r="BE10" s="14"/>
      <c r="BF10" s="14">
        <v>0.27661991531407099</v>
      </c>
    </row>
    <row r="11" spans="2:58" ht="29" x14ac:dyDescent="0.35">
      <c r="B11" s="15" t="s">
        <v>303</v>
      </c>
      <c r="C11" s="23">
        <v>9.5753802111936001E-2</v>
      </c>
      <c r="D11" s="23">
        <v>9.7713588906355495E-2</v>
      </c>
      <c r="E11" s="23">
        <v>9.4409467497721902E-2</v>
      </c>
      <c r="F11" s="23"/>
      <c r="G11" s="23">
        <v>0.12909000932931</v>
      </c>
      <c r="H11" s="23">
        <v>0.15731190896865499</v>
      </c>
      <c r="I11" s="23">
        <v>8.2175175838721498E-2</v>
      </c>
      <c r="J11" s="23">
        <v>6.7055092662926905E-2</v>
      </c>
      <c r="K11" s="23">
        <v>7.1710030342682904E-2</v>
      </c>
      <c r="L11" s="23">
        <v>7.3958498833203906E-2</v>
      </c>
      <c r="M11" s="23"/>
      <c r="N11" s="23">
        <v>0.115550746784933</v>
      </c>
      <c r="O11" s="23">
        <v>9.1268213496246794E-2</v>
      </c>
      <c r="P11" s="23">
        <v>8.4194558614455198E-2</v>
      </c>
      <c r="Q11" s="23">
        <v>8.9076897664467705E-2</v>
      </c>
      <c r="R11" s="23"/>
      <c r="S11" s="23">
        <v>0.115005041536707</v>
      </c>
      <c r="T11" s="23">
        <v>7.9192212167501205E-2</v>
      </c>
      <c r="U11" s="23">
        <v>0.12970083521349901</v>
      </c>
      <c r="V11" s="23">
        <v>8.4962494994787294E-2</v>
      </c>
      <c r="W11" s="23">
        <v>0.129184814216009</v>
      </c>
      <c r="X11" s="23">
        <v>0.104161377761603</v>
      </c>
      <c r="Y11" s="23">
        <v>6.9996376662723098E-2</v>
      </c>
      <c r="Z11" s="23">
        <v>8.1870379788840195E-2</v>
      </c>
      <c r="AA11" s="23">
        <v>7.6705308251302798E-2</v>
      </c>
      <c r="AB11" s="23">
        <v>0.11991743326083</v>
      </c>
      <c r="AC11" s="23">
        <v>7.7209895822096197E-2</v>
      </c>
      <c r="AD11" s="23">
        <v>3.0978057381493999E-2</v>
      </c>
      <c r="AE11" s="23"/>
      <c r="AF11" s="23">
        <v>0.11018821392476801</v>
      </c>
      <c r="AG11" s="23">
        <v>8.7172822275208603E-2</v>
      </c>
      <c r="AH11" s="23">
        <v>9.0985343368203297E-2</v>
      </c>
      <c r="AI11" s="23"/>
      <c r="AJ11" s="23">
        <v>0.10291642172608099</v>
      </c>
      <c r="AK11" s="23">
        <v>0.10667005994263901</v>
      </c>
      <c r="AL11" s="23">
        <v>0.115287837392368</v>
      </c>
      <c r="AM11" s="23">
        <v>4.00269750599581E-2</v>
      </c>
      <c r="AN11" s="23">
        <v>6.2550951723364404E-2</v>
      </c>
      <c r="AO11" s="23"/>
      <c r="AP11" s="23">
        <v>0.126562834948622</v>
      </c>
      <c r="AQ11" s="23">
        <v>9.8718437271393802E-2</v>
      </c>
      <c r="AR11" s="23">
        <v>8.0700366259440895E-2</v>
      </c>
      <c r="AS11" s="23">
        <v>8.0551425035177301E-2</v>
      </c>
      <c r="AT11" s="23">
        <v>8.1337764277603405E-2</v>
      </c>
      <c r="AU11" s="23"/>
      <c r="AV11" s="23">
        <v>5.47863133889296E-2</v>
      </c>
      <c r="AW11" s="23">
        <v>9.3740098821134196E-2</v>
      </c>
      <c r="AX11" s="23">
        <v>0.106811883967219</v>
      </c>
      <c r="AY11" s="23">
        <v>0.142377523702127</v>
      </c>
      <c r="AZ11" s="23">
        <v>0.18096779169785199</v>
      </c>
      <c r="BA11" s="23"/>
      <c r="BB11" s="23">
        <v>9.1534237914403002E-2</v>
      </c>
      <c r="BC11" s="23">
        <v>5.9963440475371201E-2</v>
      </c>
      <c r="BD11" s="23">
        <v>0.13331169966843601</v>
      </c>
      <c r="BE11" s="23"/>
      <c r="BF11" s="23">
        <v>9.0514044909485794E-2</v>
      </c>
    </row>
    <row r="12" spans="2:58" x14ac:dyDescent="0.35">
      <c r="B12" s="16"/>
    </row>
    <row r="13" spans="2:58" x14ac:dyDescent="0.35">
      <c r="B13" t="s">
        <v>88</v>
      </c>
    </row>
    <row r="14" spans="2:58" x14ac:dyDescent="0.35">
      <c r="B14" t="s">
        <v>89</v>
      </c>
    </row>
    <row r="16" spans="2:58" x14ac:dyDescent="0.35">
      <c r="B16"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B2:BF15"/>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308</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ht="58" x14ac:dyDescent="0.35">
      <c r="B9" s="15" t="s">
        <v>304</v>
      </c>
      <c r="C9" s="14">
        <v>0.58739694744952498</v>
      </c>
      <c r="D9" s="14">
        <v>0.59432537145439102</v>
      </c>
      <c r="E9" s="14">
        <v>0.58119272510608999</v>
      </c>
      <c r="F9" s="14"/>
      <c r="G9" s="14">
        <v>0.52417565178010905</v>
      </c>
      <c r="H9" s="14">
        <v>0.48619220314140499</v>
      </c>
      <c r="I9" s="14">
        <v>0.58351019220769895</v>
      </c>
      <c r="J9" s="14">
        <v>0.58126553921683</v>
      </c>
      <c r="K9" s="14">
        <v>0.65365438336708104</v>
      </c>
      <c r="L9" s="14">
        <v>0.67534176394138601</v>
      </c>
      <c r="M9" s="14"/>
      <c r="N9" s="14">
        <v>0.55209784515300497</v>
      </c>
      <c r="O9" s="14">
        <v>0.59954677406677004</v>
      </c>
      <c r="P9" s="14">
        <v>0.62437121191635303</v>
      </c>
      <c r="Q9" s="14">
        <v>0.58087512964392196</v>
      </c>
      <c r="R9" s="14"/>
      <c r="S9" s="14">
        <v>0.55598016262348304</v>
      </c>
      <c r="T9" s="14">
        <v>0.65805868730792805</v>
      </c>
      <c r="U9" s="14">
        <v>0.67118255313731001</v>
      </c>
      <c r="V9" s="14">
        <v>0.61896673510782896</v>
      </c>
      <c r="W9" s="14">
        <v>0.59168881525197103</v>
      </c>
      <c r="X9" s="14">
        <v>0.50442508353912796</v>
      </c>
      <c r="Y9" s="14">
        <v>0.62127465171463603</v>
      </c>
      <c r="Z9" s="14">
        <v>0.44327703640920602</v>
      </c>
      <c r="AA9" s="14">
        <v>0.51502792463456903</v>
      </c>
      <c r="AB9" s="14">
        <v>0.62333715456757599</v>
      </c>
      <c r="AC9" s="14">
        <v>0.538010406438171</v>
      </c>
      <c r="AD9" s="14">
        <v>0.690335718219934</v>
      </c>
      <c r="AE9" s="14"/>
      <c r="AF9" s="14">
        <v>0.72282528300368298</v>
      </c>
      <c r="AG9" s="14">
        <v>0.48763640691401899</v>
      </c>
      <c r="AH9" s="14">
        <v>0.53273449935111294</v>
      </c>
      <c r="AI9" s="14"/>
      <c r="AJ9" s="14">
        <v>0.76018325340023896</v>
      </c>
      <c r="AK9" s="14">
        <v>0.38167947271018698</v>
      </c>
      <c r="AL9" s="14">
        <v>0.54107907432862801</v>
      </c>
      <c r="AM9" s="14">
        <v>0.75756888267967604</v>
      </c>
      <c r="AN9" s="14">
        <v>0.64468242351104299</v>
      </c>
      <c r="AO9" s="14"/>
      <c r="AP9" s="14">
        <v>0.75319532413049295</v>
      </c>
      <c r="AQ9" s="14">
        <v>0.33440595189257299</v>
      </c>
      <c r="AR9" s="14">
        <v>0.60173981200695004</v>
      </c>
      <c r="AS9" s="14">
        <v>0.891471360411769</v>
      </c>
      <c r="AT9" s="14">
        <v>0.77837856161169106</v>
      </c>
      <c r="AU9" s="14"/>
      <c r="AV9" s="14">
        <v>0.61978901627312</v>
      </c>
      <c r="AW9" s="14">
        <v>0.61769777335409903</v>
      </c>
      <c r="AX9" s="14">
        <v>0.54534936802141099</v>
      </c>
      <c r="AY9" s="14">
        <v>0.50641226646047699</v>
      </c>
      <c r="AZ9" s="14">
        <v>0.49644265842261298</v>
      </c>
      <c r="BA9" s="14"/>
      <c r="BB9" s="14">
        <v>0.37850551853863601</v>
      </c>
      <c r="BC9" s="14">
        <v>0.90754916875286296</v>
      </c>
      <c r="BD9" s="14">
        <v>0.85620605107896897</v>
      </c>
      <c r="BE9" s="14"/>
      <c r="BF9" s="14">
        <v>0.72311899171035499</v>
      </c>
    </row>
    <row r="10" spans="2:58" ht="43.5" x14ac:dyDescent="0.35">
      <c r="B10" s="15" t="s">
        <v>305</v>
      </c>
      <c r="C10" s="23">
        <v>0.41260305255047502</v>
      </c>
      <c r="D10" s="23">
        <v>0.40567462854560898</v>
      </c>
      <c r="E10" s="23">
        <v>0.41880727489391001</v>
      </c>
      <c r="F10" s="23"/>
      <c r="G10" s="23">
        <v>0.475824348219891</v>
      </c>
      <c r="H10" s="23">
        <v>0.51380779685859501</v>
      </c>
      <c r="I10" s="23">
        <v>0.41648980779230099</v>
      </c>
      <c r="J10" s="23">
        <v>0.41873446078317</v>
      </c>
      <c r="K10" s="23">
        <v>0.34634561663291902</v>
      </c>
      <c r="L10" s="23">
        <v>0.32465823605861399</v>
      </c>
      <c r="M10" s="23"/>
      <c r="N10" s="23">
        <v>0.44790215484699503</v>
      </c>
      <c r="O10" s="23">
        <v>0.40045322593323002</v>
      </c>
      <c r="P10" s="23">
        <v>0.37562878808364702</v>
      </c>
      <c r="Q10" s="23">
        <v>0.41912487035607798</v>
      </c>
      <c r="R10" s="23"/>
      <c r="S10" s="23">
        <v>0.44401983737651701</v>
      </c>
      <c r="T10" s="23">
        <v>0.34194131269207201</v>
      </c>
      <c r="U10" s="23">
        <v>0.32881744686268999</v>
      </c>
      <c r="V10" s="23">
        <v>0.38103326489217099</v>
      </c>
      <c r="W10" s="23">
        <v>0.40831118474802902</v>
      </c>
      <c r="X10" s="23">
        <v>0.49557491646087098</v>
      </c>
      <c r="Y10" s="23">
        <v>0.37872534828536403</v>
      </c>
      <c r="Z10" s="23">
        <v>0.55672296359079398</v>
      </c>
      <c r="AA10" s="23">
        <v>0.48497207536543102</v>
      </c>
      <c r="AB10" s="23">
        <v>0.37666284543242401</v>
      </c>
      <c r="AC10" s="23">
        <v>0.461989593561829</v>
      </c>
      <c r="AD10" s="23">
        <v>0.309664281780066</v>
      </c>
      <c r="AE10" s="23"/>
      <c r="AF10" s="23">
        <v>0.27717471699631702</v>
      </c>
      <c r="AG10" s="23">
        <v>0.51236359308598101</v>
      </c>
      <c r="AH10" s="23">
        <v>0.467265500648887</v>
      </c>
      <c r="AI10" s="23"/>
      <c r="AJ10" s="23">
        <v>0.23981674659976099</v>
      </c>
      <c r="AK10" s="23">
        <v>0.61832052728981302</v>
      </c>
      <c r="AL10" s="23">
        <v>0.45892092567137199</v>
      </c>
      <c r="AM10" s="23">
        <v>0.24243111732032399</v>
      </c>
      <c r="AN10" s="23">
        <v>0.35531757648895701</v>
      </c>
      <c r="AO10" s="23"/>
      <c r="AP10" s="23">
        <v>0.24680467586950799</v>
      </c>
      <c r="AQ10" s="23">
        <v>0.66559404810742695</v>
      </c>
      <c r="AR10" s="23">
        <v>0.39826018799305102</v>
      </c>
      <c r="AS10" s="23">
        <v>0.108528639588231</v>
      </c>
      <c r="AT10" s="23">
        <v>0.221621438388309</v>
      </c>
      <c r="AU10" s="23"/>
      <c r="AV10" s="23">
        <v>0.38021098372688</v>
      </c>
      <c r="AW10" s="23">
        <v>0.38230222664590102</v>
      </c>
      <c r="AX10" s="23">
        <v>0.45465063197858901</v>
      </c>
      <c r="AY10" s="23">
        <v>0.49358773353952301</v>
      </c>
      <c r="AZ10" s="23">
        <v>0.50355734157738696</v>
      </c>
      <c r="BA10" s="23"/>
      <c r="BB10" s="23">
        <v>0.62149448146136399</v>
      </c>
      <c r="BC10" s="23">
        <v>9.2450831247136697E-2</v>
      </c>
      <c r="BD10" s="23">
        <v>0.14379394892103101</v>
      </c>
      <c r="BE10" s="23"/>
      <c r="BF10" s="23">
        <v>0.27688100828964501</v>
      </c>
    </row>
    <row r="11" spans="2:58" x14ac:dyDescent="0.35">
      <c r="B11" s="16"/>
    </row>
    <row r="12" spans="2:58" x14ac:dyDescent="0.35">
      <c r="B12" t="s">
        <v>88</v>
      </c>
    </row>
    <row r="13" spans="2:58" x14ac:dyDescent="0.35">
      <c r="B13" t="s">
        <v>89</v>
      </c>
    </row>
    <row r="15" spans="2:58" x14ac:dyDescent="0.35">
      <c r="B15"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B2:BF15"/>
  <sheetViews>
    <sheetView showGridLines="0" topLeftCell="A7" workbookViewId="0">
      <pane xSplit="2" topLeftCell="C1" activePane="topRight" state="frozen"/>
      <selection pane="topRight" activeCell="G9" sqref="G9"/>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308</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ht="29" x14ac:dyDescent="0.35">
      <c r="B9" s="15" t="s">
        <v>306</v>
      </c>
      <c r="C9" s="14">
        <v>0.442699584342365</v>
      </c>
      <c r="D9" s="14">
        <v>0.42257622120412602</v>
      </c>
      <c r="E9" s="14">
        <v>0.46295027473820599</v>
      </c>
      <c r="F9" s="14"/>
      <c r="G9" s="14">
        <v>0.50549446120533603</v>
      </c>
      <c r="H9" s="14">
        <v>0.541040348553814</v>
      </c>
      <c r="I9" s="14">
        <v>0.44506615181069997</v>
      </c>
      <c r="J9" s="14">
        <v>0.44282635057488001</v>
      </c>
      <c r="K9" s="14">
        <v>0.33700635054161099</v>
      </c>
      <c r="L9" s="14">
        <v>0.38988220656852801</v>
      </c>
      <c r="M9" s="14"/>
      <c r="N9" s="14">
        <v>0.48307126211109602</v>
      </c>
      <c r="O9" s="14">
        <v>0.44218855280721497</v>
      </c>
      <c r="P9" s="14">
        <v>0.380086279729276</v>
      </c>
      <c r="Q9" s="14">
        <v>0.45877006630475398</v>
      </c>
      <c r="R9" s="14"/>
      <c r="S9" s="14">
        <v>0.46513389076242501</v>
      </c>
      <c r="T9" s="14">
        <v>0.41090054913398999</v>
      </c>
      <c r="U9" s="14">
        <v>0.397634538577263</v>
      </c>
      <c r="V9" s="14">
        <v>0.39668295631637202</v>
      </c>
      <c r="W9" s="14">
        <v>0.41159724112746099</v>
      </c>
      <c r="X9" s="14">
        <v>0.50354036906688904</v>
      </c>
      <c r="Y9" s="14">
        <v>0.41756837650600898</v>
      </c>
      <c r="Z9" s="14">
        <v>0.55593223281927795</v>
      </c>
      <c r="AA9" s="14">
        <v>0.46916313164061801</v>
      </c>
      <c r="AB9" s="14">
        <v>0.422441870713122</v>
      </c>
      <c r="AC9" s="14">
        <v>0.54275600568430105</v>
      </c>
      <c r="AD9" s="14">
        <v>0.336482638176125</v>
      </c>
      <c r="AE9" s="14"/>
      <c r="AF9" s="14">
        <v>0.31553347217000699</v>
      </c>
      <c r="AG9" s="14">
        <v>0.53537794869046496</v>
      </c>
      <c r="AH9" s="14">
        <v>0.49224835014873602</v>
      </c>
      <c r="AI9" s="14"/>
      <c r="AJ9" s="14">
        <v>0.26174353152443403</v>
      </c>
      <c r="AK9" s="14">
        <v>0.63695948180697004</v>
      </c>
      <c r="AL9" s="14">
        <v>0.55753540936918899</v>
      </c>
      <c r="AM9" s="14">
        <v>0.24176879665769399</v>
      </c>
      <c r="AN9" s="14">
        <v>0.39342032368621899</v>
      </c>
      <c r="AO9" s="14"/>
      <c r="AP9" s="14">
        <v>0.23461417311727101</v>
      </c>
      <c r="AQ9" s="14">
        <v>0.70991347568218999</v>
      </c>
      <c r="AR9" s="14">
        <v>0.44999120772965601</v>
      </c>
      <c r="AS9" s="14">
        <v>0.15235729947517701</v>
      </c>
      <c r="AT9" s="14">
        <v>0.27965026482330602</v>
      </c>
      <c r="AU9" s="14"/>
      <c r="AV9" s="14">
        <v>0.39664241682495499</v>
      </c>
      <c r="AW9" s="14">
        <v>0.40825482918568701</v>
      </c>
      <c r="AX9" s="14">
        <v>0.48023008582545801</v>
      </c>
      <c r="AY9" s="14">
        <v>0.56602673499971701</v>
      </c>
      <c r="AZ9" s="14">
        <v>0.52829102603842404</v>
      </c>
      <c r="BA9" s="14"/>
      <c r="BB9" s="14">
        <v>0.70059933858176104</v>
      </c>
      <c r="BC9" s="14">
        <v>0.143203373229666</v>
      </c>
      <c r="BD9" s="14">
        <v>0.16070835715777901</v>
      </c>
      <c r="BE9" s="14"/>
      <c r="BF9" s="14">
        <v>0.31732049223061598</v>
      </c>
    </row>
    <row r="10" spans="2:58" ht="29" x14ac:dyDescent="0.35">
      <c r="B10" s="15" t="s">
        <v>307</v>
      </c>
      <c r="C10" s="23">
        <v>0.557300415657635</v>
      </c>
      <c r="D10" s="23">
        <v>0.57742377879587403</v>
      </c>
      <c r="E10" s="23">
        <v>0.53704972526179395</v>
      </c>
      <c r="F10" s="23"/>
      <c r="G10" s="23">
        <v>0.49450553879466402</v>
      </c>
      <c r="H10" s="23">
        <v>0.458959651446186</v>
      </c>
      <c r="I10" s="23">
        <v>0.55493384818930003</v>
      </c>
      <c r="J10" s="23">
        <v>0.55717364942512004</v>
      </c>
      <c r="K10" s="23">
        <v>0.66299364945838901</v>
      </c>
      <c r="L10" s="23">
        <v>0.61011779343147199</v>
      </c>
      <c r="M10" s="23"/>
      <c r="N10" s="23">
        <v>0.51692873788890303</v>
      </c>
      <c r="O10" s="23">
        <v>0.55781144719278497</v>
      </c>
      <c r="P10" s="23">
        <v>0.619913720270724</v>
      </c>
      <c r="Q10" s="23">
        <v>0.54122993369524597</v>
      </c>
      <c r="R10" s="23"/>
      <c r="S10" s="23">
        <v>0.53486610923757505</v>
      </c>
      <c r="T10" s="23">
        <v>0.58909945086601001</v>
      </c>
      <c r="U10" s="23">
        <v>0.60236546142273695</v>
      </c>
      <c r="V10" s="23">
        <v>0.60331704368362704</v>
      </c>
      <c r="W10" s="23">
        <v>0.58840275887253901</v>
      </c>
      <c r="X10" s="23">
        <v>0.49645963093311102</v>
      </c>
      <c r="Y10" s="23">
        <v>0.58243162349399102</v>
      </c>
      <c r="Z10" s="23">
        <v>0.444067767180722</v>
      </c>
      <c r="AA10" s="23">
        <v>0.53083686835938204</v>
      </c>
      <c r="AB10" s="23">
        <v>0.577558129286878</v>
      </c>
      <c r="AC10" s="23">
        <v>0.45724399431570001</v>
      </c>
      <c r="AD10" s="23">
        <v>0.663517361823875</v>
      </c>
      <c r="AE10" s="23"/>
      <c r="AF10" s="23">
        <v>0.68446652782999295</v>
      </c>
      <c r="AG10" s="23">
        <v>0.46462205130953499</v>
      </c>
      <c r="AH10" s="23">
        <v>0.50775164985126398</v>
      </c>
      <c r="AI10" s="23"/>
      <c r="AJ10" s="23">
        <v>0.73825646847556603</v>
      </c>
      <c r="AK10" s="23">
        <v>0.36304051819303002</v>
      </c>
      <c r="AL10" s="23">
        <v>0.44246459063081101</v>
      </c>
      <c r="AM10" s="23">
        <v>0.75823120334230598</v>
      </c>
      <c r="AN10" s="23">
        <v>0.60657967631378096</v>
      </c>
      <c r="AO10" s="23"/>
      <c r="AP10" s="23">
        <v>0.76538582688272905</v>
      </c>
      <c r="AQ10" s="23">
        <v>0.29008652431781001</v>
      </c>
      <c r="AR10" s="23">
        <v>0.55000879227034305</v>
      </c>
      <c r="AS10" s="23">
        <v>0.84764270052482305</v>
      </c>
      <c r="AT10" s="23">
        <v>0.72034973517669398</v>
      </c>
      <c r="AU10" s="23"/>
      <c r="AV10" s="23">
        <v>0.60335758317504495</v>
      </c>
      <c r="AW10" s="23">
        <v>0.59174517081431299</v>
      </c>
      <c r="AX10" s="23">
        <v>0.51976991417454199</v>
      </c>
      <c r="AY10" s="23">
        <v>0.43397326500028299</v>
      </c>
      <c r="AZ10" s="23">
        <v>0.47170897396157602</v>
      </c>
      <c r="BA10" s="23"/>
      <c r="BB10" s="23">
        <v>0.29940066141823901</v>
      </c>
      <c r="BC10" s="23">
        <v>0.85679662677033397</v>
      </c>
      <c r="BD10" s="23">
        <v>0.83929164284222102</v>
      </c>
      <c r="BE10" s="23"/>
      <c r="BF10" s="23">
        <v>0.68267950776938402</v>
      </c>
    </row>
    <row r="11" spans="2:58" x14ac:dyDescent="0.35">
      <c r="B11" s="16"/>
    </row>
    <row r="12" spans="2:58" x14ac:dyDescent="0.35">
      <c r="B12" t="s">
        <v>88</v>
      </c>
    </row>
    <row r="13" spans="2:58" x14ac:dyDescent="0.35">
      <c r="B13" t="s">
        <v>89</v>
      </c>
    </row>
    <row r="15" spans="2:58" x14ac:dyDescent="0.35">
      <c r="B15"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BF22"/>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102</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x14ac:dyDescent="0.35">
      <c r="B9" s="15" t="s">
        <v>78</v>
      </c>
      <c r="C9" s="14">
        <v>0.37000972783213998</v>
      </c>
      <c r="D9" s="14">
        <v>0.390479767075397</v>
      </c>
      <c r="E9" s="14">
        <v>0.34725934986329499</v>
      </c>
      <c r="F9" s="14"/>
      <c r="G9" s="14">
        <v>0.43708674036905298</v>
      </c>
      <c r="H9" s="14">
        <v>0.358551631430785</v>
      </c>
      <c r="I9" s="14">
        <v>0.386146228623726</v>
      </c>
      <c r="J9" s="14">
        <v>0.39686689046013002</v>
      </c>
      <c r="K9" s="14">
        <v>0.37994309766284801</v>
      </c>
      <c r="L9" s="14">
        <v>0.292895932071566</v>
      </c>
      <c r="M9" s="14"/>
      <c r="N9" s="14">
        <v>0.34663153506240901</v>
      </c>
      <c r="O9" s="14">
        <v>0.37190959251526401</v>
      </c>
      <c r="P9" s="14">
        <v>0.35277694937639897</v>
      </c>
      <c r="Q9" s="14">
        <v>0.413199370789958</v>
      </c>
      <c r="R9" s="14"/>
      <c r="S9" s="14">
        <v>0.26724118218096998</v>
      </c>
      <c r="T9" s="14">
        <v>0.38332326461161598</v>
      </c>
      <c r="U9" s="14">
        <v>0.38809834029376999</v>
      </c>
      <c r="V9" s="14">
        <v>0.37047575823277901</v>
      </c>
      <c r="W9" s="14">
        <v>0.34921116631448101</v>
      </c>
      <c r="X9" s="14">
        <v>0.36356966359655002</v>
      </c>
      <c r="Y9" s="14">
        <v>0.408976174835539</v>
      </c>
      <c r="Z9" s="14">
        <v>0.39169835786709301</v>
      </c>
      <c r="AA9" s="14">
        <v>0.38361543734481501</v>
      </c>
      <c r="AB9" s="14">
        <v>0.41466221839061601</v>
      </c>
      <c r="AC9" s="14">
        <v>0.44650743284160099</v>
      </c>
      <c r="AD9" s="14">
        <v>0.36633834021321399</v>
      </c>
      <c r="AE9" s="14"/>
      <c r="AF9" s="14">
        <v>0.29183198319867698</v>
      </c>
      <c r="AG9" s="14">
        <v>0.43047390439948602</v>
      </c>
      <c r="AH9" s="14">
        <v>0.33242845688713002</v>
      </c>
      <c r="AI9" s="14"/>
      <c r="AJ9" s="14">
        <v>0.177275432497776</v>
      </c>
      <c r="AK9" s="14">
        <v>0.53122940554468201</v>
      </c>
      <c r="AL9" s="14">
        <v>0.35304289215183099</v>
      </c>
      <c r="AM9" s="14">
        <v>0.44242801513674002</v>
      </c>
      <c r="AN9" s="14">
        <v>0.35434962152898603</v>
      </c>
      <c r="AO9" s="14"/>
      <c r="AP9" s="14">
        <v>3.4742407555187801E-2</v>
      </c>
      <c r="AQ9" s="14">
        <v>0.48619448422434502</v>
      </c>
      <c r="AR9" s="14">
        <v>0.410787355205737</v>
      </c>
      <c r="AS9" s="14">
        <v>0.44241092118130199</v>
      </c>
      <c r="AT9" s="14">
        <v>0.17647332293406601</v>
      </c>
      <c r="AU9" s="14"/>
      <c r="AV9" s="14">
        <v>0.35683598619003498</v>
      </c>
      <c r="AW9" s="14">
        <v>0.40874663513849102</v>
      </c>
      <c r="AX9" s="14">
        <v>0.36287418469501698</v>
      </c>
      <c r="AY9" s="14">
        <v>0.32214102117925902</v>
      </c>
      <c r="AZ9" s="14">
        <v>0.392151026951927</v>
      </c>
      <c r="BA9" s="14"/>
      <c r="BB9" s="14">
        <v>0.35087591553158398</v>
      </c>
      <c r="BC9" s="14">
        <v>0.40086725420445601</v>
      </c>
      <c r="BD9" s="14">
        <v>7.8814702245851201E-2</v>
      </c>
      <c r="BE9" s="14"/>
      <c r="BF9" s="14">
        <v>0.305541219898886</v>
      </c>
    </row>
    <row r="10" spans="2:58" x14ac:dyDescent="0.35">
      <c r="B10" s="15" t="s">
        <v>79</v>
      </c>
      <c r="C10" s="14">
        <v>0.21569979952302801</v>
      </c>
      <c r="D10" s="14">
        <v>0.21412443785716301</v>
      </c>
      <c r="E10" s="14">
        <v>0.21850932057821101</v>
      </c>
      <c r="F10" s="14"/>
      <c r="G10" s="14">
        <v>0.240018539184427</v>
      </c>
      <c r="H10" s="14">
        <v>0.21367525440306701</v>
      </c>
      <c r="I10" s="14">
        <v>0.221391035885421</v>
      </c>
      <c r="J10" s="14">
        <v>0.21174774952219799</v>
      </c>
      <c r="K10" s="14">
        <v>0.224445363981153</v>
      </c>
      <c r="L10" s="14">
        <v>0.19377216724813601</v>
      </c>
      <c r="M10" s="14"/>
      <c r="N10" s="14">
        <v>0.219902354447395</v>
      </c>
      <c r="O10" s="14">
        <v>0.23417376065081699</v>
      </c>
      <c r="P10" s="14">
        <v>0.21308061367962799</v>
      </c>
      <c r="Q10" s="14">
        <v>0.194023781799323</v>
      </c>
      <c r="R10" s="14"/>
      <c r="S10" s="14">
        <v>0.27558047548112702</v>
      </c>
      <c r="T10" s="14">
        <v>0.18323973817313199</v>
      </c>
      <c r="U10" s="14">
        <v>0.22035456882123799</v>
      </c>
      <c r="V10" s="14">
        <v>0.21654061597834601</v>
      </c>
      <c r="W10" s="14">
        <v>0.191856886491137</v>
      </c>
      <c r="X10" s="14">
        <v>0.21410636454190601</v>
      </c>
      <c r="Y10" s="14">
        <v>0.23978518021334999</v>
      </c>
      <c r="Z10" s="14">
        <v>0.200899390255945</v>
      </c>
      <c r="AA10" s="14">
        <v>0.20284576764241599</v>
      </c>
      <c r="AB10" s="14">
        <v>0.19994769595933201</v>
      </c>
      <c r="AC10" s="14">
        <v>0.239788002050497</v>
      </c>
      <c r="AD10" s="14">
        <v>0.13070733579059299</v>
      </c>
      <c r="AE10" s="14"/>
      <c r="AF10" s="14">
        <v>0.22763057592996999</v>
      </c>
      <c r="AG10" s="14">
        <v>0.19843820853476199</v>
      </c>
      <c r="AH10" s="14">
        <v>0.20092914914694701</v>
      </c>
      <c r="AI10" s="14"/>
      <c r="AJ10" s="14">
        <v>0.196129925233511</v>
      </c>
      <c r="AK10" s="14">
        <v>0.21464099948370499</v>
      </c>
      <c r="AL10" s="14">
        <v>0.256170537840753</v>
      </c>
      <c r="AM10" s="14">
        <v>0.23251567301426501</v>
      </c>
      <c r="AN10" s="14">
        <v>0.21078560727885401</v>
      </c>
      <c r="AO10" s="14"/>
      <c r="AP10" s="14">
        <v>9.43401227299311E-2</v>
      </c>
      <c r="AQ10" s="14">
        <v>0.25856332192934101</v>
      </c>
      <c r="AR10" s="14">
        <v>0.24418792342408899</v>
      </c>
      <c r="AS10" s="14">
        <v>0.22466443012367401</v>
      </c>
      <c r="AT10" s="14">
        <v>0.32871576520858398</v>
      </c>
      <c r="AU10" s="14"/>
      <c r="AV10" s="14">
        <v>0.18379842343629799</v>
      </c>
      <c r="AW10" s="14">
        <v>0.24498966477343401</v>
      </c>
      <c r="AX10" s="14">
        <v>0.21685397122543601</v>
      </c>
      <c r="AY10" s="14">
        <v>0.21862926305748101</v>
      </c>
      <c r="AZ10" s="14">
        <v>0.11377392970127</v>
      </c>
      <c r="BA10" s="14"/>
      <c r="BB10" s="14">
        <v>0.28361399618441602</v>
      </c>
      <c r="BC10" s="14">
        <v>0.2377649759679</v>
      </c>
      <c r="BD10" s="14">
        <v>0.41665176867575299</v>
      </c>
      <c r="BE10" s="14"/>
      <c r="BF10" s="14">
        <v>0.29909552238276199</v>
      </c>
    </row>
    <row r="11" spans="2:58" ht="29" x14ac:dyDescent="0.35">
      <c r="B11" s="15" t="s">
        <v>80</v>
      </c>
      <c r="C11" s="14">
        <v>0.17192891409133301</v>
      </c>
      <c r="D11" s="14">
        <v>0.16711426957057399</v>
      </c>
      <c r="E11" s="14">
        <v>0.17763682443607401</v>
      </c>
      <c r="F11" s="14"/>
      <c r="G11" s="14">
        <v>0.13392346200814101</v>
      </c>
      <c r="H11" s="14">
        <v>0.14602257376557201</v>
      </c>
      <c r="I11" s="14">
        <v>0.18016918199866599</v>
      </c>
      <c r="J11" s="14">
        <v>0.17406289673224101</v>
      </c>
      <c r="K11" s="14">
        <v>0.18567373422007699</v>
      </c>
      <c r="L11" s="14">
        <v>0.20071717932333599</v>
      </c>
      <c r="M11" s="14"/>
      <c r="N11" s="14">
        <v>0.15115228847187701</v>
      </c>
      <c r="O11" s="14">
        <v>0.17970077200593301</v>
      </c>
      <c r="P11" s="14">
        <v>0.17155497304149001</v>
      </c>
      <c r="Q11" s="14">
        <v>0.18203665480881301</v>
      </c>
      <c r="R11" s="14"/>
      <c r="S11" s="14">
        <v>0.17437961497878601</v>
      </c>
      <c r="T11" s="14">
        <v>0.18457017525272901</v>
      </c>
      <c r="U11" s="14">
        <v>0.162057343094694</v>
      </c>
      <c r="V11" s="14">
        <v>0.209363218594389</v>
      </c>
      <c r="W11" s="14">
        <v>0.14328167540141101</v>
      </c>
      <c r="X11" s="14">
        <v>0.20423865167927499</v>
      </c>
      <c r="Y11" s="14">
        <v>0.109385389374227</v>
      </c>
      <c r="Z11" s="14">
        <v>0.160726158712412</v>
      </c>
      <c r="AA11" s="14">
        <v>0.157955614853689</v>
      </c>
      <c r="AB11" s="14">
        <v>0.19080291029728699</v>
      </c>
      <c r="AC11" s="14">
        <v>0.105796506695354</v>
      </c>
      <c r="AD11" s="14">
        <v>0.27742679359120698</v>
      </c>
      <c r="AE11" s="14"/>
      <c r="AF11" s="14">
        <v>0.211986049661441</v>
      </c>
      <c r="AG11" s="14">
        <v>0.138206394993867</v>
      </c>
      <c r="AH11" s="14">
        <v>0.189978214583647</v>
      </c>
      <c r="AI11" s="14"/>
      <c r="AJ11" s="14">
        <v>0.197936486696623</v>
      </c>
      <c r="AK11" s="14">
        <v>0.131611463003628</v>
      </c>
      <c r="AL11" s="14">
        <v>0.21308172671815001</v>
      </c>
      <c r="AM11" s="14">
        <v>0.117329812693173</v>
      </c>
      <c r="AN11" s="14">
        <v>0.20832818654410901</v>
      </c>
      <c r="AO11" s="14"/>
      <c r="AP11" s="14">
        <v>0.17685718923163299</v>
      </c>
      <c r="AQ11" s="14">
        <v>0.145617825868498</v>
      </c>
      <c r="AR11" s="14">
        <v>0.16720282088140001</v>
      </c>
      <c r="AS11" s="14">
        <v>0.19728322786420699</v>
      </c>
      <c r="AT11" s="14">
        <v>0.27557564342076202</v>
      </c>
      <c r="AU11" s="14"/>
      <c r="AV11" s="14">
        <v>0.199477305688124</v>
      </c>
      <c r="AW11" s="14">
        <v>0.150777480561501</v>
      </c>
      <c r="AX11" s="14">
        <v>0.18339346194017001</v>
      </c>
      <c r="AY11" s="14">
        <v>0.16797648710171401</v>
      </c>
      <c r="AZ11" s="14">
        <v>0.178809969616118</v>
      </c>
      <c r="BA11" s="14"/>
      <c r="BB11" s="14">
        <v>0.18929439857596</v>
      </c>
      <c r="BC11" s="14">
        <v>0.213302608139956</v>
      </c>
      <c r="BD11" s="14">
        <v>0.24237148785878601</v>
      </c>
      <c r="BE11" s="14"/>
      <c r="BF11" s="14">
        <v>0.20993705476740801</v>
      </c>
    </row>
    <row r="12" spans="2:58" x14ac:dyDescent="0.35">
      <c r="B12" s="15" t="s">
        <v>81</v>
      </c>
      <c r="C12" s="14">
        <v>0.16362779815832201</v>
      </c>
      <c r="D12" s="14">
        <v>0.14802160929296601</v>
      </c>
      <c r="E12" s="14">
        <v>0.17888301119900701</v>
      </c>
      <c r="F12" s="14"/>
      <c r="G12" s="14">
        <v>0.11228914343093301</v>
      </c>
      <c r="H12" s="14">
        <v>0.16680014014959901</v>
      </c>
      <c r="I12" s="14">
        <v>0.13680210646368099</v>
      </c>
      <c r="J12" s="14">
        <v>0.15010999451499901</v>
      </c>
      <c r="K12" s="14">
        <v>0.14575231119580701</v>
      </c>
      <c r="L12" s="14">
        <v>0.24011858685916801</v>
      </c>
      <c r="M12" s="14"/>
      <c r="N12" s="14">
        <v>0.19621498538527299</v>
      </c>
      <c r="O12" s="14">
        <v>0.149194460169219</v>
      </c>
      <c r="P12" s="14">
        <v>0.172907584337154</v>
      </c>
      <c r="Q12" s="14">
        <v>0.133902557621385</v>
      </c>
      <c r="R12" s="14"/>
      <c r="S12" s="14">
        <v>0.170463259370876</v>
      </c>
      <c r="T12" s="14">
        <v>0.173334302383019</v>
      </c>
      <c r="U12" s="14">
        <v>0.14734338007491099</v>
      </c>
      <c r="V12" s="14">
        <v>0.153829490047866</v>
      </c>
      <c r="W12" s="14">
        <v>0.21363269638909299</v>
      </c>
      <c r="X12" s="14">
        <v>0.18538733812591801</v>
      </c>
      <c r="Y12" s="14">
        <v>0.174207208790083</v>
      </c>
      <c r="Z12" s="14">
        <v>0.16434533107489999</v>
      </c>
      <c r="AA12" s="14">
        <v>0.147693396302915</v>
      </c>
      <c r="AB12" s="14">
        <v>0.11988887697140201</v>
      </c>
      <c r="AC12" s="14">
        <v>0.13223942724382801</v>
      </c>
      <c r="AD12" s="14">
        <v>0.193591743218095</v>
      </c>
      <c r="AE12" s="14"/>
      <c r="AF12" s="14">
        <v>0.192254507349152</v>
      </c>
      <c r="AG12" s="14">
        <v>0.15591386826610501</v>
      </c>
      <c r="AH12" s="14">
        <v>0.16919649038508799</v>
      </c>
      <c r="AI12" s="14"/>
      <c r="AJ12" s="14">
        <v>0.29496377859762701</v>
      </c>
      <c r="AK12" s="14">
        <v>8.1213747633868794E-2</v>
      </c>
      <c r="AL12" s="14">
        <v>0.117473235626784</v>
      </c>
      <c r="AM12" s="14">
        <v>0.12582407618459099</v>
      </c>
      <c r="AN12" s="14">
        <v>0.16546917303873601</v>
      </c>
      <c r="AO12" s="14"/>
      <c r="AP12" s="14">
        <v>0.42858097038559101</v>
      </c>
      <c r="AQ12" s="14">
        <v>7.6856489426751301E-2</v>
      </c>
      <c r="AR12" s="14">
        <v>0.123627659097038</v>
      </c>
      <c r="AS12" s="14">
        <v>0.118927831188014</v>
      </c>
      <c r="AT12" s="14">
        <v>0.15095255644487299</v>
      </c>
      <c r="AU12" s="14"/>
      <c r="AV12" s="14">
        <v>0.17697117472143101</v>
      </c>
      <c r="AW12" s="14">
        <v>0.14157884315858801</v>
      </c>
      <c r="AX12" s="14">
        <v>0.15748793847708101</v>
      </c>
      <c r="AY12" s="14">
        <v>0.19696487358756201</v>
      </c>
      <c r="AZ12" s="14">
        <v>6.7113981949664503E-2</v>
      </c>
      <c r="BA12" s="14"/>
      <c r="BB12" s="14">
        <v>0.14333144224546401</v>
      </c>
      <c r="BC12" s="14">
        <v>0.14126709636292401</v>
      </c>
      <c r="BD12" s="14">
        <v>0.226322702588102</v>
      </c>
      <c r="BE12" s="14"/>
      <c r="BF12" s="14">
        <v>0.16663921304100299</v>
      </c>
    </row>
    <row r="13" spans="2:58" x14ac:dyDescent="0.35">
      <c r="B13" s="15" t="s">
        <v>82</v>
      </c>
      <c r="C13" s="14">
        <v>6.8720541477425498E-2</v>
      </c>
      <c r="D13" s="14">
        <v>7.2761315158017897E-2</v>
      </c>
      <c r="E13" s="14">
        <v>6.5188415829333796E-2</v>
      </c>
      <c r="F13" s="14"/>
      <c r="G13" s="14">
        <v>6.6966006348044602E-2</v>
      </c>
      <c r="H13" s="14">
        <v>8.3978137528674196E-2</v>
      </c>
      <c r="I13" s="14">
        <v>6.6831920772008793E-2</v>
      </c>
      <c r="J13" s="14">
        <v>6.44093231177955E-2</v>
      </c>
      <c r="K13" s="14">
        <v>5.39055802685263E-2</v>
      </c>
      <c r="L13" s="14">
        <v>7.2496134497793394E-2</v>
      </c>
      <c r="M13" s="14"/>
      <c r="N13" s="14">
        <v>8.2580106655462004E-2</v>
      </c>
      <c r="O13" s="14">
        <v>5.7261516750923398E-2</v>
      </c>
      <c r="P13" s="14">
        <v>7.6886139628048106E-2</v>
      </c>
      <c r="Q13" s="14">
        <v>5.9716039093850898E-2</v>
      </c>
      <c r="R13" s="14"/>
      <c r="S13" s="14">
        <v>9.4581875082300898E-2</v>
      </c>
      <c r="T13" s="14">
        <v>7.1629588652251205E-2</v>
      </c>
      <c r="U13" s="14">
        <v>7.6438273064157902E-2</v>
      </c>
      <c r="V13" s="14">
        <v>4.4356734130313498E-2</v>
      </c>
      <c r="W13" s="14">
        <v>8.8389916687710707E-2</v>
      </c>
      <c r="X13" s="14">
        <v>3.2697982056350203E-2</v>
      </c>
      <c r="Y13" s="14">
        <v>6.7646046786800695E-2</v>
      </c>
      <c r="Z13" s="14">
        <v>5.8716562712809797E-2</v>
      </c>
      <c r="AA13" s="14">
        <v>7.8381867961709706E-2</v>
      </c>
      <c r="AB13" s="14">
        <v>6.4327350465633704E-2</v>
      </c>
      <c r="AC13" s="14">
        <v>7.5668631168718997E-2</v>
      </c>
      <c r="AD13" s="14">
        <v>3.1935787186891398E-2</v>
      </c>
      <c r="AE13" s="14"/>
      <c r="AF13" s="14">
        <v>7.11962665641028E-2</v>
      </c>
      <c r="AG13" s="14">
        <v>6.9771120239287707E-2</v>
      </c>
      <c r="AH13" s="14">
        <v>7.9639671076577906E-2</v>
      </c>
      <c r="AI13" s="14"/>
      <c r="AJ13" s="14">
        <v>0.132215290487914</v>
      </c>
      <c r="AK13" s="14">
        <v>3.3875777062742203E-2</v>
      </c>
      <c r="AL13" s="14">
        <v>4.6691329159905197E-2</v>
      </c>
      <c r="AM13" s="14">
        <v>8.1902422971230598E-2</v>
      </c>
      <c r="AN13" s="14">
        <v>3.6377188322982403E-2</v>
      </c>
      <c r="AO13" s="14"/>
      <c r="AP13" s="14">
        <v>0.25796343783429898</v>
      </c>
      <c r="AQ13" s="14">
        <v>2.9092930956199799E-2</v>
      </c>
      <c r="AR13" s="14">
        <v>4.2145748966761903E-2</v>
      </c>
      <c r="AS13" s="14">
        <v>1.67135896428032E-2</v>
      </c>
      <c r="AT13" s="14">
        <v>2.1922062024632299E-2</v>
      </c>
      <c r="AU13" s="14"/>
      <c r="AV13" s="14">
        <v>7.0023960388933201E-2</v>
      </c>
      <c r="AW13" s="14">
        <v>4.5981675661883201E-2</v>
      </c>
      <c r="AX13" s="14">
        <v>7.2023734321158397E-2</v>
      </c>
      <c r="AY13" s="14">
        <v>8.1746310438970696E-2</v>
      </c>
      <c r="AZ13" s="14">
        <v>0.22609954463992099</v>
      </c>
      <c r="BA13" s="14"/>
      <c r="BB13" s="14">
        <v>3.2884247462575802E-2</v>
      </c>
      <c r="BC13" s="14">
        <v>6.7980653247640601E-3</v>
      </c>
      <c r="BD13" s="14">
        <v>3.5839338631507602E-2</v>
      </c>
      <c r="BE13" s="14"/>
      <c r="BF13" s="14">
        <v>1.87869899099408E-2</v>
      </c>
    </row>
    <row r="14" spans="2:58" x14ac:dyDescent="0.35">
      <c r="B14" s="15" t="s">
        <v>83</v>
      </c>
      <c r="C14" s="14">
        <v>1.00132189177519E-2</v>
      </c>
      <c r="D14" s="14">
        <v>7.4986010458815301E-3</v>
      </c>
      <c r="E14" s="14">
        <v>1.2523078094079199E-2</v>
      </c>
      <c r="F14" s="14"/>
      <c r="G14" s="14">
        <v>9.7161086594009394E-3</v>
      </c>
      <c r="H14" s="14">
        <v>3.09722627223037E-2</v>
      </c>
      <c r="I14" s="14">
        <v>8.6595262564980909E-3</v>
      </c>
      <c r="J14" s="14">
        <v>2.8031456526360098E-3</v>
      </c>
      <c r="K14" s="14">
        <v>1.02799126715892E-2</v>
      </c>
      <c r="L14" s="14">
        <v>0</v>
      </c>
      <c r="M14" s="14"/>
      <c r="N14" s="14">
        <v>3.5187299775845302E-3</v>
      </c>
      <c r="O14" s="14">
        <v>7.7598979078437802E-3</v>
      </c>
      <c r="P14" s="14">
        <v>1.27937399372816E-2</v>
      </c>
      <c r="Q14" s="14">
        <v>1.7121595886670501E-2</v>
      </c>
      <c r="R14" s="14"/>
      <c r="S14" s="14">
        <v>1.7753592905939499E-2</v>
      </c>
      <c r="T14" s="14">
        <v>3.90293092725275E-3</v>
      </c>
      <c r="U14" s="14">
        <v>5.7080946512284899E-3</v>
      </c>
      <c r="V14" s="14">
        <v>5.4341830163053498E-3</v>
      </c>
      <c r="W14" s="14">
        <v>1.36276587161667E-2</v>
      </c>
      <c r="X14" s="14">
        <v>0</v>
      </c>
      <c r="Y14" s="14">
        <v>0</v>
      </c>
      <c r="Z14" s="14">
        <v>2.3614199376839898E-2</v>
      </c>
      <c r="AA14" s="14">
        <v>2.95079158944546E-2</v>
      </c>
      <c r="AB14" s="14">
        <v>1.03709479157296E-2</v>
      </c>
      <c r="AC14" s="14">
        <v>0</v>
      </c>
      <c r="AD14" s="14">
        <v>0</v>
      </c>
      <c r="AE14" s="14"/>
      <c r="AF14" s="14">
        <v>5.1006172966578398E-3</v>
      </c>
      <c r="AG14" s="14">
        <v>7.1965035664921396E-3</v>
      </c>
      <c r="AH14" s="14">
        <v>2.7828017920608999E-2</v>
      </c>
      <c r="AI14" s="14"/>
      <c r="AJ14" s="14">
        <v>1.47908648654926E-3</v>
      </c>
      <c r="AK14" s="14">
        <v>7.4286072713736304E-3</v>
      </c>
      <c r="AL14" s="14">
        <v>1.35402785025761E-2</v>
      </c>
      <c r="AM14" s="14">
        <v>0</v>
      </c>
      <c r="AN14" s="14">
        <v>2.4690223286333E-2</v>
      </c>
      <c r="AO14" s="14"/>
      <c r="AP14" s="14">
        <v>7.5158722633578102E-3</v>
      </c>
      <c r="AQ14" s="14">
        <v>3.6749475948645201E-3</v>
      </c>
      <c r="AR14" s="14">
        <v>1.2048492424974799E-2</v>
      </c>
      <c r="AS14" s="14">
        <v>0</v>
      </c>
      <c r="AT14" s="14">
        <v>4.6360649967082598E-2</v>
      </c>
      <c r="AU14" s="14"/>
      <c r="AV14" s="14">
        <v>1.2893149575178999E-2</v>
      </c>
      <c r="AW14" s="14">
        <v>7.9257007061029894E-3</v>
      </c>
      <c r="AX14" s="14">
        <v>7.3667093411367898E-3</v>
      </c>
      <c r="AY14" s="14">
        <v>1.2542044635014101E-2</v>
      </c>
      <c r="AZ14" s="14">
        <v>2.20515471410999E-2</v>
      </c>
      <c r="BA14" s="14"/>
      <c r="BB14" s="14">
        <v>0</v>
      </c>
      <c r="BC14" s="14">
        <v>0</v>
      </c>
      <c r="BD14" s="14">
        <v>0</v>
      </c>
      <c r="BE14" s="14"/>
      <c r="BF14" s="14">
        <v>0</v>
      </c>
    </row>
    <row r="15" spans="2:58" x14ac:dyDescent="0.35">
      <c r="B15" s="15" t="s">
        <v>84</v>
      </c>
      <c r="C15" s="18">
        <v>0.58570952735516801</v>
      </c>
      <c r="D15" s="18">
        <v>0.60460420493255995</v>
      </c>
      <c r="E15" s="18">
        <v>0.56576867044150603</v>
      </c>
      <c r="F15" s="18"/>
      <c r="G15" s="18">
        <v>0.67710527955347999</v>
      </c>
      <c r="H15" s="18">
        <v>0.57222688583385095</v>
      </c>
      <c r="I15" s="18">
        <v>0.60753726450914702</v>
      </c>
      <c r="J15" s="18">
        <v>0.60861463998232801</v>
      </c>
      <c r="K15" s="18">
        <v>0.60438846164399995</v>
      </c>
      <c r="L15" s="18">
        <v>0.48666809931970201</v>
      </c>
      <c r="M15" s="18"/>
      <c r="N15" s="18">
        <v>0.56653388950980399</v>
      </c>
      <c r="O15" s="18">
        <v>0.60608335316608097</v>
      </c>
      <c r="P15" s="18">
        <v>0.56585756305602697</v>
      </c>
      <c r="Q15" s="18">
        <v>0.60722315258928095</v>
      </c>
      <c r="R15" s="18"/>
      <c r="S15" s="18">
        <v>0.542821657662097</v>
      </c>
      <c r="T15" s="18">
        <v>0.56656300278474803</v>
      </c>
      <c r="U15" s="18">
        <v>0.60845290911500804</v>
      </c>
      <c r="V15" s="18">
        <v>0.58701637421112596</v>
      </c>
      <c r="W15" s="18">
        <v>0.54106805280561798</v>
      </c>
      <c r="X15" s="18">
        <v>0.57767602813845598</v>
      </c>
      <c r="Y15" s="18">
        <v>0.64876135504888899</v>
      </c>
      <c r="Z15" s="18">
        <v>0.592597748123038</v>
      </c>
      <c r="AA15" s="18">
        <v>0.58646120498723098</v>
      </c>
      <c r="AB15" s="18">
        <v>0.61460991434994905</v>
      </c>
      <c r="AC15" s="18">
        <v>0.68629543489209799</v>
      </c>
      <c r="AD15" s="18">
        <v>0.497045676003806</v>
      </c>
      <c r="AE15" s="18"/>
      <c r="AF15" s="18">
        <v>0.51946255912864703</v>
      </c>
      <c r="AG15" s="18">
        <v>0.62891211293424798</v>
      </c>
      <c r="AH15" s="18">
        <v>0.533357606034078</v>
      </c>
      <c r="AI15" s="18"/>
      <c r="AJ15" s="18">
        <v>0.37340535773128702</v>
      </c>
      <c r="AK15" s="18">
        <v>0.74587040502838697</v>
      </c>
      <c r="AL15" s="18">
        <v>0.60921342999258399</v>
      </c>
      <c r="AM15" s="18">
        <v>0.67494368815100503</v>
      </c>
      <c r="AN15" s="18">
        <v>0.56513522880783995</v>
      </c>
      <c r="AO15" s="18"/>
      <c r="AP15" s="18">
        <v>0.12908253028511901</v>
      </c>
      <c r="AQ15" s="18">
        <v>0.74475780615368703</v>
      </c>
      <c r="AR15" s="18">
        <v>0.65497527862982596</v>
      </c>
      <c r="AS15" s="18">
        <v>0.66707535130497597</v>
      </c>
      <c r="AT15" s="18">
        <v>0.50518908814264996</v>
      </c>
      <c r="AU15" s="18"/>
      <c r="AV15" s="18">
        <v>0.54063440962633302</v>
      </c>
      <c r="AW15" s="18">
        <v>0.65373629991192395</v>
      </c>
      <c r="AX15" s="18">
        <v>0.57972815592045301</v>
      </c>
      <c r="AY15" s="18">
        <v>0.54077028423673901</v>
      </c>
      <c r="AZ15" s="18">
        <v>0.50592495665319703</v>
      </c>
      <c r="BA15" s="18"/>
      <c r="BB15" s="18">
        <v>0.634489911716</v>
      </c>
      <c r="BC15" s="18">
        <v>0.63863223017235604</v>
      </c>
      <c r="BD15" s="18">
        <v>0.49546647092160401</v>
      </c>
      <c r="BE15" s="18"/>
      <c r="BF15" s="18">
        <v>0.60463674228164799</v>
      </c>
    </row>
    <row r="16" spans="2:58" x14ac:dyDescent="0.35">
      <c r="B16" s="15" t="s">
        <v>85</v>
      </c>
      <c r="C16" s="18">
        <v>0.232348339635748</v>
      </c>
      <c r="D16" s="18">
        <v>0.22078292445098399</v>
      </c>
      <c r="E16" s="18">
        <v>0.244071427028341</v>
      </c>
      <c r="F16" s="18"/>
      <c r="G16" s="18">
        <v>0.179255149778978</v>
      </c>
      <c r="H16" s="18">
        <v>0.25077827767827299</v>
      </c>
      <c r="I16" s="18">
        <v>0.20363402723568899</v>
      </c>
      <c r="J16" s="18">
        <v>0.214519317632795</v>
      </c>
      <c r="K16" s="18">
        <v>0.19965789146433299</v>
      </c>
      <c r="L16" s="18">
        <v>0.312614721356962</v>
      </c>
      <c r="M16" s="18"/>
      <c r="N16" s="18">
        <v>0.27879509204073499</v>
      </c>
      <c r="O16" s="18">
        <v>0.206455976920143</v>
      </c>
      <c r="P16" s="18">
        <v>0.249793723965202</v>
      </c>
      <c r="Q16" s="18">
        <v>0.19361859671523601</v>
      </c>
      <c r="R16" s="18"/>
      <c r="S16" s="18">
        <v>0.26504513445317701</v>
      </c>
      <c r="T16" s="18">
        <v>0.24496389103527</v>
      </c>
      <c r="U16" s="18">
        <v>0.223781653139069</v>
      </c>
      <c r="V16" s="18">
        <v>0.19818622417817999</v>
      </c>
      <c r="W16" s="18">
        <v>0.302022613076804</v>
      </c>
      <c r="X16" s="18">
        <v>0.218085320182269</v>
      </c>
      <c r="Y16" s="18">
        <v>0.241853255576884</v>
      </c>
      <c r="Z16" s="18">
        <v>0.22306189378770999</v>
      </c>
      <c r="AA16" s="18">
        <v>0.22607526426462499</v>
      </c>
      <c r="AB16" s="18">
        <v>0.184216227437035</v>
      </c>
      <c r="AC16" s="18">
        <v>0.207908058412547</v>
      </c>
      <c r="AD16" s="18">
        <v>0.22552753040498699</v>
      </c>
      <c r="AE16" s="18"/>
      <c r="AF16" s="18">
        <v>0.263450773913255</v>
      </c>
      <c r="AG16" s="18">
        <v>0.22568498850539201</v>
      </c>
      <c r="AH16" s="18">
        <v>0.24883616146166601</v>
      </c>
      <c r="AI16" s="18"/>
      <c r="AJ16" s="18">
        <v>0.42717906908554099</v>
      </c>
      <c r="AK16" s="18">
        <v>0.115089524696611</v>
      </c>
      <c r="AL16" s="18">
        <v>0.164164564786689</v>
      </c>
      <c r="AM16" s="18">
        <v>0.207726499155822</v>
      </c>
      <c r="AN16" s="18">
        <v>0.20184636136171799</v>
      </c>
      <c r="AO16" s="18"/>
      <c r="AP16" s="18">
        <v>0.68654440821989005</v>
      </c>
      <c r="AQ16" s="18">
        <v>0.10594942038295101</v>
      </c>
      <c r="AR16" s="18">
        <v>0.165773408063799</v>
      </c>
      <c r="AS16" s="18">
        <v>0.13564142083081701</v>
      </c>
      <c r="AT16" s="18">
        <v>0.172874618469506</v>
      </c>
      <c r="AU16" s="18"/>
      <c r="AV16" s="18">
        <v>0.246995135110364</v>
      </c>
      <c r="AW16" s="18">
        <v>0.18756051882047201</v>
      </c>
      <c r="AX16" s="18">
        <v>0.22951167279824</v>
      </c>
      <c r="AY16" s="18">
        <v>0.278711184026533</v>
      </c>
      <c r="AZ16" s="18">
        <v>0.29321352658958599</v>
      </c>
      <c r="BA16" s="18"/>
      <c r="BB16" s="18">
        <v>0.17621568970804</v>
      </c>
      <c r="BC16" s="18">
        <v>0.14806516168768799</v>
      </c>
      <c r="BD16" s="18">
        <v>0.26216204121961001</v>
      </c>
      <c r="BE16" s="18"/>
      <c r="BF16" s="18">
        <v>0.185426202950944</v>
      </c>
    </row>
    <row r="17" spans="2:58" x14ac:dyDescent="0.35">
      <c r="B17" s="15" t="s">
        <v>86</v>
      </c>
      <c r="C17" s="19">
        <v>0.35336118771941999</v>
      </c>
      <c r="D17" s="19">
        <v>0.38382128048157599</v>
      </c>
      <c r="E17" s="19">
        <v>0.32169724341316502</v>
      </c>
      <c r="F17" s="19"/>
      <c r="G17" s="19">
        <v>0.49785012977450199</v>
      </c>
      <c r="H17" s="19">
        <v>0.32144860815557802</v>
      </c>
      <c r="I17" s="19">
        <v>0.40390323727345701</v>
      </c>
      <c r="J17" s="19">
        <v>0.39409532234953298</v>
      </c>
      <c r="K17" s="19">
        <v>0.40473057017966702</v>
      </c>
      <c r="L17" s="19">
        <v>0.17405337796274101</v>
      </c>
      <c r="M17" s="19"/>
      <c r="N17" s="19">
        <v>0.287738797469069</v>
      </c>
      <c r="O17" s="19">
        <v>0.39962737624593803</v>
      </c>
      <c r="P17" s="19">
        <v>0.31606383909082503</v>
      </c>
      <c r="Q17" s="19">
        <v>0.41360455587404499</v>
      </c>
      <c r="R17" s="19"/>
      <c r="S17" s="19">
        <v>0.27777652320891999</v>
      </c>
      <c r="T17" s="19">
        <v>0.32159911174947797</v>
      </c>
      <c r="U17" s="19">
        <v>0.38467125597593999</v>
      </c>
      <c r="V17" s="19">
        <v>0.38883015003294602</v>
      </c>
      <c r="W17" s="19">
        <v>0.23904543972881401</v>
      </c>
      <c r="X17" s="19">
        <v>0.35959070795618697</v>
      </c>
      <c r="Y17" s="19">
        <v>0.40690809947200501</v>
      </c>
      <c r="Z17" s="19">
        <v>0.36953585433532798</v>
      </c>
      <c r="AA17" s="19">
        <v>0.36038594072260599</v>
      </c>
      <c r="AB17" s="19">
        <v>0.43039368691291302</v>
      </c>
      <c r="AC17" s="19">
        <v>0.47838737647955099</v>
      </c>
      <c r="AD17" s="19">
        <v>0.27151814559881898</v>
      </c>
      <c r="AE17" s="19"/>
      <c r="AF17" s="19">
        <v>0.25601178521539197</v>
      </c>
      <c r="AG17" s="19">
        <v>0.403227124428856</v>
      </c>
      <c r="AH17" s="19">
        <v>0.28452144457241102</v>
      </c>
      <c r="AI17" s="19"/>
      <c r="AJ17" s="19">
        <v>-5.3773711354254197E-2</v>
      </c>
      <c r="AK17" s="19">
        <v>0.63078088033177604</v>
      </c>
      <c r="AL17" s="19">
        <v>0.44504886520589498</v>
      </c>
      <c r="AM17" s="19">
        <v>0.467217188995183</v>
      </c>
      <c r="AN17" s="19">
        <v>0.36328886744612199</v>
      </c>
      <c r="AO17" s="19"/>
      <c r="AP17" s="19">
        <v>-0.55746187793477198</v>
      </c>
      <c r="AQ17" s="19">
        <v>0.63880838577073595</v>
      </c>
      <c r="AR17" s="19">
        <v>0.48920187056602599</v>
      </c>
      <c r="AS17" s="19">
        <v>0.53143393047415899</v>
      </c>
      <c r="AT17" s="19">
        <v>0.33231446967314399</v>
      </c>
      <c r="AU17" s="19"/>
      <c r="AV17" s="19">
        <v>0.293639274515969</v>
      </c>
      <c r="AW17" s="19">
        <v>0.46617578109145302</v>
      </c>
      <c r="AX17" s="19">
        <v>0.35021648312221398</v>
      </c>
      <c r="AY17" s="19">
        <v>0.26205910021020701</v>
      </c>
      <c r="AZ17" s="19">
        <v>0.21271143006361101</v>
      </c>
      <c r="BA17" s="19"/>
      <c r="BB17" s="19">
        <v>0.45827422200795997</v>
      </c>
      <c r="BC17" s="19">
        <v>0.49056706848466802</v>
      </c>
      <c r="BD17" s="19">
        <v>0.233304429701994</v>
      </c>
      <c r="BE17" s="19"/>
      <c r="BF17" s="19">
        <v>0.41921053933070501</v>
      </c>
    </row>
    <row r="18" spans="2:58" x14ac:dyDescent="0.35">
      <c r="B18" s="16"/>
    </row>
    <row r="19" spans="2:58" x14ac:dyDescent="0.35">
      <c r="B19" t="s">
        <v>88</v>
      </c>
    </row>
    <row r="20" spans="2:58" x14ac:dyDescent="0.35">
      <c r="B20" t="s">
        <v>89</v>
      </c>
    </row>
    <row r="22" spans="2:58" x14ac:dyDescent="0.35">
      <c r="B22"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B2:BF17"/>
  <sheetViews>
    <sheetView showGridLines="0" topLeftCell="A8"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312</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ht="43.5" x14ac:dyDescent="0.35">
      <c r="B9" s="15" t="s">
        <v>309</v>
      </c>
      <c r="C9" s="14">
        <v>0.21288840587678001</v>
      </c>
      <c r="D9" s="14">
        <v>0.22800663801623899</v>
      </c>
      <c r="E9" s="14">
        <v>0.19841521614778601</v>
      </c>
      <c r="F9" s="14"/>
      <c r="G9" s="14">
        <v>0.23799537244847299</v>
      </c>
      <c r="H9" s="14">
        <v>0.193022799905192</v>
      </c>
      <c r="I9" s="14">
        <v>0.178181409376721</v>
      </c>
      <c r="J9" s="14">
        <v>0.201684453318901</v>
      </c>
      <c r="K9" s="14">
        <v>0.22690674294999499</v>
      </c>
      <c r="L9" s="14">
        <v>0.23998832138277501</v>
      </c>
      <c r="M9" s="14"/>
      <c r="N9" s="14">
        <v>0.22490981927273601</v>
      </c>
      <c r="O9" s="14">
        <v>0.223686135407829</v>
      </c>
      <c r="P9" s="14">
        <v>0.21555417323904</v>
      </c>
      <c r="Q9" s="14">
        <v>0.18604238745468199</v>
      </c>
      <c r="R9" s="14"/>
      <c r="S9" s="14">
        <v>0.19441417070196099</v>
      </c>
      <c r="T9" s="14">
        <v>0.246635229082206</v>
      </c>
      <c r="U9" s="14">
        <v>0.27199368906726201</v>
      </c>
      <c r="V9" s="14">
        <v>0.190783243910814</v>
      </c>
      <c r="W9" s="14">
        <v>0.19200762654110401</v>
      </c>
      <c r="X9" s="14">
        <v>0.202707128504967</v>
      </c>
      <c r="Y9" s="14">
        <v>0.23157750231868801</v>
      </c>
      <c r="Z9" s="14">
        <v>0.16226114244253201</v>
      </c>
      <c r="AA9" s="14">
        <v>0.20794310732447899</v>
      </c>
      <c r="AB9" s="14">
        <v>0.22264425527849199</v>
      </c>
      <c r="AC9" s="14">
        <v>0.173942153705509</v>
      </c>
      <c r="AD9" s="14">
        <v>0.21249625853801499</v>
      </c>
      <c r="AE9" s="14"/>
      <c r="AF9" s="14">
        <v>0.28939265920850099</v>
      </c>
      <c r="AG9" s="14">
        <v>0.15408668550547699</v>
      </c>
      <c r="AH9" s="14">
        <v>0.166505993623875</v>
      </c>
      <c r="AI9" s="14"/>
      <c r="AJ9" s="14">
        <v>0.30190958588510303</v>
      </c>
      <c r="AK9" s="14">
        <v>0.145982699883657</v>
      </c>
      <c r="AL9" s="14">
        <v>0.13283797421299001</v>
      </c>
      <c r="AM9" s="14">
        <v>0.41710484470667297</v>
      </c>
      <c r="AN9" s="14">
        <v>0.15009021466792299</v>
      </c>
      <c r="AO9" s="14"/>
      <c r="AP9" s="14">
        <v>0.30458447066752597</v>
      </c>
      <c r="AQ9" s="14">
        <v>0.14998585056495101</v>
      </c>
      <c r="AR9" s="14">
        <v>0.13620767333348799</v>
      </c>
      <c r="AS9" s="14">
        <v>0.39832837059392601</v>
      </c>
      <c r="AT9" s="14">
        <v>0.193242836417925</v>
      </c>
      <c r="AU9" s="14"/>
      <c r="AV9" s="14">
        <v>0.224692264857484</v>
      </c>
      <c r="AW9" s="14">
        <v>0.205321940161761</v>
      </c>
      <c r="AX9" s="14">
        <v>0.212830740113371</v>
      </c>
      <c r="AY9" s="14">
        <v>0.20650672255821401</v>
      </c>
      <c r="AZ9" s="14">
        <v>0.20423111135951399</v>
      </c>
      <c r="BA9" s="14"/>
      <c r="BB9" s="14">
        <v>0.131629771887217</v>
      </c>
      <c r="BC9" s="14">
        <v>0.42412292819918401</v>
      </c>
      <c r="BD9" s="14">
        <v>0.316628515285375</v>
      </c>
      <c r="BE9" s="14"/>
      <c r="BF9" s="14">
        <v>0.28746028318946798</v>
      </c>
    </row>
    <row r="10" spans="2:58" ht="43.5" x14ac:dyDescent="0.35">
      <c r="B10" s="15" t="s">
        <v>310</v>
      </c>
      <c r="C10" s="14">
        <v>0.174255214300996</v>
      </c>
      <c r="D10" s="14">
        <v>0.20417176741981899</v>
      </c>
      <c r="E10" s="14">
        <v>0.145124285593587</v>
      </c>
      <c r="F10" s="14"/>
      <c r="G10" s="14">
        <v>0.29076631455145702</v>
      </c>
      <c r="H10" s="14">
        <v>0.24521449310705501</v>
      </c>
      <c r="I10" s="14">
        <v>0.18403637502787301</v>
      </c>
      <c r="J10" s="14">
        <v>0.14772351047479601</v>
      </c>
      <c r="K10" s="14">
        <v>0.118079471103284</v>
      </c>
      <c r="L10" s="14">
        <v>8.9989844711961503E-2</v>
      </c>
      <c r="M10" s="14"/>
      <c r="N10" s="14">
        <v>0.15457724968904801</v>
      </c>
      <c r="O10" s="14">
        <v>0.18755044722616299</v>
      </c>
      <c r="P10" s="14">
        <v>0.19080734969122701</v>
      </c>
      <c r="Q10" s="14">
        <v>0.164246465521876</v>
      </c>
      <c r="R10" s="14"/>
      <c r="S10" s="14">
        <v>0.20721783171752101</v>
      </c>
      <c r="T10" s="14">
        <v>0.214707881474961</v>
      </c>
      <c r="U10" s="14">
        <v>0.14634564280434201</v>
      </c>
      <c r="V10" s="14">
        <v>0.19501793852015001</v>
      </c>
      <c r="W10" s="14">
        <v>0.14984536691976899</v>
      </c>
      <c r="X10" s="14">
        <v>0.21071537881364799</v>
      </c>
      <c r="Y10" s="14">
        <v>0.15987226372229299</v>
      </c>
      <c r="Z10" s="14">
        <v>0.153208328017265</v>
      </c>
      <c r="AA10" s="14">
        <v>0.13527880364674899</v>
      </c>
      <c r="AB10" s="14">
        <v>0.15433122482943201</v>
      </c>
      <c r="AC10" s="14">
        <v>0.111000054125008</v>
      </c>
      <c r="AD10" s="14">
        <v>0.17984255352356199</v>
      </c>
      <c r="AE10" s="14"/>
      <c r="AF10" s="14">
        <v>0.140044147658763</v>
      </c>
      <c r="AG10" s="14">
        <v>0.188959245293498</v>
      </c>
      <c r="AH10" s="14">
        <v>0.17338098397457199</v>
      </c>
      <c r="AI10" s="14"/>
      <c r="AJ10" s="14">
        <v>0.14770698324814499</v>
      </c>
      <c r="AK10" s="14">
        <v>0.20570666029270601</v>
      </c>
      <c r="AL10" s="14">
        <v>0.14852517101881799</v>
      </c>
      <c r="AM10" s="14">
        <v>0.16134070256622099</v>
      </c>
      <c r="AN10" s="14">
        <v>0.166543311023194</v>
      </c>
      <c r="AO10" s="14"/>
      <c r="AP10" s="14">
        <v>0.187073915479403</v>
      </c>
      <c r="AQ10" s="14">
        <v>0.16541267779333901</v>
      </c>
      <c r="AR10" s="14">
        <v>0.17923120692699801</v>
      </c>
      <c r="AS10" s="14">
        <v>9.4421419399678103E-2</v>
      </c>
      <c r="AT10" s="14">
        <v>0.125060335675339</v>
      </c>
      <c r="AU10" s="14"/>
      <c r="AV10" s="14">
        <v>0.13358009478855401</v>
      </c>
      <c r="AW10" s="14">
        <v>0.18940796965805301</v>
      </c>
      <c r="AX10" s="14">
        <v>0.189242316042664</v>
      </c>
      <c r="AY10" s="14">
        <v>0.19905409973768301</v>
      </c>
      <c r="AZ10" s="14">
        <v>0.15659690920875699</v>
      </c>
      <c r="BA10" s="14"/>
      <c r="BB10" s="14">
        <v>0.14193986170576101</v>
      </c>
      <c r="BC10" s="14">
        <v>6.4048212230979895E-2</v>
      </c>
      <c r="BD10" s="14">
        <v>0.107947354746309</v>
      </c>
      <c r="BE10" s="14"/>
      <c r="BF10" s="14">
        <v>0.112515513929956</v>
      </c>
    </row>
    <row r="11" spans="2:58" ht="43.5" x14ac:dyDescent="0.35">
      <c r="B11" s="15" t="s">
        <v>311</v>
      </c>
      <c r="C11" s="14">
        <v>0.37447370860773799</v>
      </c>
      <c r="D11" s="14">
        <v>0.35228098279489001</v>
      </c>
      <c r="E11" s="14">
        <v>0.39541384803053797</v>
      </c>
      <c r="F11" s="14"/>
      <c r="G11" s="14">
        <v>0.31219830416288502</v>
      </c>
      <c r="H11" s="14">
        <v>0.37049499921992202</v>
      </c>
      <c r="I11" s="14">
        <v>0.38389895664754797</v>
      </c>
      <c r="J11" s="14">
        <v>0.39202474552876598</v>
      </c>
      <c r="K11" s="14">
        <v>0.37421017164156001</v>
      </c>
      <c r="L11" s="14">
        <v>0.39772156344119503</v>
      </c>
      <c r="M11" s="14"/>
      <c r="N11" s="14">
        <v>0.418899531850638</v>
      </c>
      <c r="O11" s="14">
        <v>0.37421187364099501</v>
      </c>
      <c r="P11" s="14">
        <v>0.35421310145809698</v>
      </c>
      <c r="Q11" s="14">
        <v>0.34333878041944299</v>
      </c>
      <c r="R11" s="14"/>
      <c r="S11" s="14">
        <v>0.40057214995095303</v>
      </c>
      <c r="T11" s="14">
        <v>0.29896389029001902</v>
      </c>
      <c r="U11" s="14">
        <v>0.35750147012744898</v>
      </c>
      <c r="V11" s="14">
        <v>0.35596382184276099</v>
      </c>
      <c r="W11" s="14">
        <v>0.396764149707094</v>
      </c>
      <c r="X11" s="14">
        <v>0.34981587059428698</v>
      </c>
      <c r="Y11" s="14">
        <v>0.359655606809337</v>
      </c>
      <c r="Z11" s="14">
        <v>0.45220785051792201</v>
      </c>
      <c r="AA11" s="14">
        <v>0.41457967163317599</v>
      </c>
      <c r="AB11" s="14">
        <v>0.37099415437771999</v>
      </c>
      <c r="AC11" s="14">
        <v>0.47330760626331703</v>
      </c>
      <c r="AD11" s="14">
        <v>0.33611119268470502</v>
      </c>
      <c r="AE11" s="14"/>
      <c r="AF11" s="14">
        <v>0.30712772361136897</v>
      </c>
      <c r="AG11" s="14">
        <v>0.44498116590544601</v>
      </c>
      <c r="AH11" s="14">
        <v>0.38391272276400601</v>
      </c>
      <c r="AI11" s="14"/>
      <c r="AJ11" s="14">
        <v>0.29663730577151798</v>
      </c>
      <c r="AK11" s="14">
        <v>0.48700870998410301</v>
      </c>
      <c r="AL11" s="14">
        <v>0.454267806487818</v>
      </c>
      <c r="AM11" s="14">
        <v>0.17120706844408401</v>
      </c>
      <c r="AN11" s="14">
        <v>0.327847570897843</v>
      </c>
      <c r="AO11" s="14"/>
      <c r="AP11" s="14">
        <v>0.252549695511534</v>
      </c>
      <c r="AQ11" s="14">
        <v>0.56134048531290004</v>
      </c>
      <c r="AR11" s="14">
        <v>0.43729406075418098</v>
      </c>
      <c r="AS11" s="14">
        <v>0.220597033025591</v>
      </c>
      <c r="AT11" s="14">
        <v>0.19243951746504201</v>
      </c>
      <c r="AU11" s="14"/>
      <c r="AV11" s="14">
        <v>0.35758035566364399</v>
      </c>
      <c r="AW11" s="14">
        <v>0.33499128577673198</v>
      </c>
      <c r="AX11" s="14">
        <v>0.40337272560890902</v>
      </c>
      <c r="AY11" s="14">
        <v>0.42689001290970102</v>
      </c>
      <c r="AZ11" s="14">
        <v>0.42102563972238999</v>
      </c>
      <c r="BA11" s="14"/>
      <c r="BB11" s="14">
        <v>0.59955069825705598</v>
      </c>
      <c r="BC11" s="14">
        <v>0.25861379443988702</v>
      </c>
      <c r="BD11" s="14">
        <v>0.220835872939491</v>
      </c>
      <c r="BE11" s="14"/>
      <c r="BF11" s="14">
        <v>0.35700310420468201</v>
      </c>
    </row>
    <row r="12" spans="2:58" x14ac:dyDescent="0.35">
      <c r="B12" s="15" t="s">
        <v>117</v>
      </c>
      <c r="C12" s="23">
        <v>0.238382671214486</v>
      </c>
      <c r="D12" s="23">
        <v>0.21554061176905301</v>
      </c>
      <c r="E12" s="23">
        <v>0.26104665022808898</v>
      </c>
      <c r="F12" s="23"/>
      <c r="G12" s="23">
        <v>0.159040008837185</v>
      </c>
      <c r="H12" s="23">
        <v>0.191267707767831</v>
      </c>
      <c r="I12" s="23">
        <v>0.25388325894785702</v>
      </c>
      <c r="J12" s="23">
        <v>0.25856729067753698</v>
      </c>
      <c r="K12" s="23">
        <v>0.28080361430516099</v>
      </c>
      <c r="L12" s="23">
        <v>0.27230027046406902</v>
      </c>
      <c r="M12" s="23"/>
      <c r="N12" s="23">
        <v>0.20161339918757801</v>
      </c>
      <c r="O12" s="23">
        <v>0.21455154372501301</v>
      </c>
      <c r="P12" s="23">
        <v>0.23942537561163699</v>
      </c>
      <c r="Q12" s="23">
        <v>0.30637236660399902</v>
      </c>
      <c r="R12" s="23"/>
      <c r="S12" s="23">
        <v>0.19779584762956501</v>
      </c>
      <c r="T12" s="23">
        <v>0.239692999152814</v>
      </c>
      <c r="U12" s="23">
        <v>0.224159198000946</v>
      </c>
      <c r="V12" s="23">
        <v>0.25823499572627501</v>
      </c>
      <c r="W12" s="23">
        <v>0.26138285683203299</v>
      </c>
      <c r="X12" s="23">
        <v>0.236761622087098</v>
      </c>
      <c r="Y12" s="23">
        <v>0.248894627149682</v>
      </c>
      <c r="Z12" s="23">
        <v>0.23232267902228099</v>
      </c>
      <c r="AA12" s="23">
        <v>0.242198417395597</v>
      </c>
      <c r="AB12" s="23">
        <v>0.25203036551435698</v>
      </c>
      <c r="AC12" s="23">
        <v>0.24175018590616701</v>
      </c>
      <c r="AD12" s="23">
        <v>0.27154999525371798</v>
      </c>
      <c r="AE12" s="23"/>
      <c r="AF12" s="23">
        <v>0.26343546952136698</v>
      </c>
      <c r="AG12" s="23">
        <v>0.211972903295579</v>
      </c>
      <c r="AH12" s="23">
        <v>0.276200299637548</v>
      </c>
      <c r="AI12" s="23"/>
      <c r="AJ12" s="23">
        <v>0.25374612509523298</v>
      </c>
      <c r="AK12" s="23">
        <v>0.16130192983953401</v>
      </c>
      <c r="AL12" s="23">
        <v>0.264369048280374</v>
      </c>
      <c r="AM12" s="23">
        <v>0.250347384283022</v>
      </c>
      <c r="AN12" s="23">
        <v>0.35551890341103998</v>
      </c>
      <c r="AO12" s="23"/>
      <c r="AP12" s="23">
        <v>0.25579191834153697</v>
      </c>
      <c r="AQ12" s="23">
        <v>0.123260986328811</v>
      </c>
      <c r="AR12" s="23">
        <v>0.24726705898533299</v>
      </c>
      <c r="AS12" s="23">
        <v>0.286653176980805</v>
      </c>
      <c r="AT12" s="23">
        <v>0.48925731044169402</v>
      </c>
      <c r="AU12" s="23"/>
      <c r="AV12" s="23">
        <v>0.28414728469031802</v>
      </c>
      <c r="AW12" s="23">
        <v>0.27027880440345298</v>
      </c>
      <c r="AX12" s="23">
        <v>0.194554218235057</v>
      </c>
      <c r="AY12" s="23">
        <v>0.16754916479440199</v>
      </c>
      <c r="AZ12" s="23">
        <v>0.218146339709339</v>
      </c>
      <c r="BA12" s="23"/>
      <c r="BB12" s="23">
        <v>0.12687966814996601</v>
      </c>
      <c r="BC12" s="23">
        <v>0.25321506512994901</v>
      </c>
      <c r="BD12" s="23">
        <v>0.35458825702882402</v>
      </c>
      <c r="BE12" s="23"/>
      <c r="BF12" s="23">
        <v>0.243021098675894</v>
      </c>
    </row>
    <row r="13" spans="2:58" x14ac:dyDescent="0.35">
      <c r="B13" s="16"/>
    </row>
    <row r="14" spans="2:58" x14ac:dyDescent="0.35">
      <c r="B14" t="s">
        <v>88</v>
      </c>
    </row>
    <row r="15" spans="2:58" x14ac:dyDescent="0.35">
      <c r="B15" t="s">
        <v>89</v>
      </c>
    </row>
    <row r="17" spans="2:2" x14ac:dyDescent="0.35">
      <c r="B17"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B2:BF17"/>
  <sheetViews>
    <sheetView showGridLines="0" topLeftCell="A8"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312</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ht="43.5" x14ac:dyDescent="0.35">
      <c r="B9" s="15" t="s">
        <v>313</v>
      </c>
      <c r="C9" s="14">
        <v>0.23275686041885801</v>
      </c>
      <c r="D9" s="14">
        <v>0.247957126297841</v>
      </c>
      <c r="E9" s="14">
        <v>0.21730469429633301</v>
      </c>
      <c r="F9" s="14"/>
      <c r="G9" s="14">
        <v>0.22673439848336699</v>
      </c>
      <c r="H9" s="14">
        <v>0.225060523763746</v>
      </c>
      <c r="I9" s="14">
        <v>0.226178784073123</v>
      </c>
      <c r="J9" s="14">
        <v>0.25808438898602998</v>
      </c>
      <c r="K9" s="14">
        <v>0.24794159921391501</v>
      </c>
      <c r="L9" s="14">
        <v>0.21769193614469001</v>
      </c>
      <c r="M9" s="14"/>
      <c r="N9" s="14">
        <v>0.180483670909936</v>
      </c>
      <c r="O9" s="14">
        <v>0.24018198680431899</v>
      </c>
      <c r="P9" s="14">
        <v>0.25450949209116602</v>
      </c>
      <c r="Q9" s="14">
        <v>0.25840418381651897</v>
      </c>
      <c r="R9" s="14"/>
      <c r="S9" s="14">
        <v>0.20131814947804499</v>
      </c>
      <c r="T9" s="14">
        <v>0.19794034729521601</v>
      </c>
      <c r="U9" s="14">
        <v>0.26473169333298802</v>
      </c>
      <c r="V9" s="14">
        <v>0.23467416088398099</v>
      </c>
      <c r="W9" s="14">
        <v>0.25098509278960901</v>
      </c>
      <c r="X9" s="14">
        <v>0.231064521172586</v>
      </c>
      <c r="Y9" s="14">
        <v>0.27202928419243899</v>
      </c>
      <c r="Z9" s="14">
        <v>0.19759508964071601</v>
      </c>
      <c r="AA9" s="14">
        <v>0.232917345006808</v>
      </c>
      <c r="AB9" s="14">
        <v>0.27227290538952398</v>
      </c>
      <c r="AC9" s="14">
        <v>0.189439102044823</v>
      </c>
      <c r="AD9" s="14">
        <v>0.29729000003912298</v>
      </c>
      <c r="AE9" s="14"/>
      <c r="AF9" s="14">
        <v>0.26680957830820401</v>
      </c>
      <c r="AG9" s="14">
        <v>0.21090454067983899</v>
      </c>
      <c r="AH9" s="14">
        <v>0.17855499098261499</v>
      </c>
      <c r="AI9" s="14"/>
      <c r="AJ9" s="14">
        <v>0.25911386953440002</v>
      </c>
      <c r="AK9" s="14">
        <v>0.20104890016039501</v>
      </c>
      <c r="AL9" s="14">
        <v>0.154910642753286</v>
      </c>
      <c r="AM9" s="14">
        <v>0.43756395457373698</v>
      </c>
      <c r="AN9" s="14">
        <v>0.22053940595171201</v>
      </c>
      <c r="AO9" s="14"/>
      <c r="AP9" s="14">
        <v>0.26078374490071998</v>
      </c>
      <c r="AQ9" s="14">
        <v>0.14369214228577401</v>
      </c>
      <c r="AR9" s="14">
        <v>0.21797400089682301</v>
      </c>
      <c r="AS9" s="14">
        <v>0.35584663334690197</v>
      </c>
      <c r="AT9" s="14">
        <v>0.24872212635556401</v>
      </c>
      <c r="AU9" s="14"/>
      <c r="AV9" s="14">
        <v>0.24343531502614199</v>
      </c>
      <c r="AW9" s="14">
        <v>0.258366845951639</v>
      </c>
      <c r="AX9" s="14">
        <v>0.213371332569876</v>
      </c>
      <c r="AY9" s="14">
        <v>0.18242483664053599</v>
      </c>
      <c r="AZ9" s="14">
        <v>0.13878594624634499</v>
      </c>
      <c r="BA9" s="14"/>
      <c r="BB9" s="14">
        <v>0.105646132707317</v>
      </c>
      <c r="BC9" s="14">
        <v>0.33179966213239198</v>
      </c>
      <c r="BD9" s="14">
        <v>0.30367898521759201</v>
      </c>
      <c r="BE9" s="14"/>
      <c r="BF9" s="14">
        <v>0.247848959747199</v>
      </c>
    </row>
    <row r="10" spans="2:58" ht="43.5" x14ac:dyDescent="0.35">
      <c r="B10" s="15" t="s">
        <v>314</v>
      </c>
      <c r="C10" s="14">
        <v>0.222395284888774</v>
      </c>
      <c r="D10" s="14">
        <v>0.23557097470996499</v>
      </c>
      <c r="E10" s="14">
        <v>0.20797984742501699</v>
      </c>
      <c r="F10" s="14"/>
      <c r="G10" s="14">
        <v>0.308491659299582</v>
      </c>
      <c r="H10" s="14">
        <v>0.25928213037388598</v>
      </c>
      <c r="I10" s="14">
        <v>0.225576279559667</v>
      </c>
      <c r="J10" s="14">
        <v>0.19234099101500199</v>
      </c>
      <c r="K10" s="14">
        <v>0.16580979700663201</v>
      </c>
      <c r="L10" s="14">
        <v>0.19455152384850499</v>
      </c>
      <c r="M10" s="14"/>
      <c r="N10" s="14">
        <v>0.26182592193291598</v>
      </c>
      <c r="O10" s="14">
        <v>0.222987115681786</v>
      </c>
      <c r="P10" s="14">
        <v>0.22490702553311701</v>
      </c>
      <c r="Q10" s="14">
        <v>0.178883804942186</v>
      </c>
      <c r="R10" s="14"/>
      <c r="S10" s="14">
        <v>0.26692410585327397</v>
      </c>
      <c r="T10" s="14">
        <v>0.30738337429146101</v>
      </c>
      <c r="U10" s="14">
        <v>0.19272869118681499</v>
      </c>
      <c r="V10" s="14">
        <v>0.236124592304741</v>
      </c>
      <c r="W10" s="14">
        <v>0.23863714527032401</v>
      </c>
      <c r="X10" s="14">
        <v>0.19544265351710099</v>
      </c>
      <c r="Y10" s="14">
        <v>0.1859490847678</v>
      </c>
      <c r="Z10" s="14">
        <v>0.23521715952798899</v>
      </c>
      <c r="AA10" s="14">
        <v>0.19802696688843899</v>
      </c>
      <c r="AB10" s="14">
        <v>0.17832666076397</v>
      </c>
      <c r="AC10" s="14">
        <v>0.158885758446562</v>
      </c>
      <c r="AD10" s="14">
        <v>0.13513622656310101</v>
      </c>
      <c r="AE10" s="14"/>
      <c r="AF10" s="14">
        <v>0.200459131003732</v>
      </c>
      <c r="AG10" s="14">
        <v>0.23270131276832301</v>
      </c>
      <c r="AH10" s="14">
        <v>0.21833030660688099</v>
      </c>
      <c r="AI10" s="14"/>
      <c r="AJ10" s="14">
        <v>0.240230613521871</v>
      </c>
      <c r="AK10" s="14">
        <v>0.24187523185242801</v>
      </c>
      <c r="AL10" s="14">
        <v>0.22161446718785199</v>
      </c>
      <c r="AM10" s="14">
        <v>0.12115782248382199</v>
      </c>
      <c r="AN10" s="14">
        <v>0.180476771551738</v>
      </c>
      <c r="AO10" s="14"/>
      <c r="AP10" s="14">
        <v>0.23890474828931299</v>
      </c>
      <c r="AQ10" s="14">
        <v>0.25336930196809299</v>
      </c>
      <c r="AR10" s="14">
        <v>0.25049051560396002</v>
      </c>
      <c r="AS10" s="14">
        <v>0.17786709995918501</v>
      </c>
      <c r="AT10" s="14">
        <v>0.15746907018967601</v>
      </c>
      <c r="AU10" s="14"/>
      <c r="AV10" s="14">
        <v>0.17807598397816299</v>
      </c>
      <c r="AW10" s="14">
        <v>0.25628415376199298</v>
      </c>
      <c r="AX10" s="14">
        <v>0.23172393641456601</v>
      </c>
      <c r="AY10" s="14">
        <v>0.226022998934577</v>
      </c>
      <c r="AZ10" s="14">
        <v>0.27749102376226997</v>
      </c>
      <c r="BA10" s="14"/>
      <c r="BB10" s="14">
        <v>0.22922143157901101</v>
      </c>
      <c r="BC10" s="14">
        <v>0.23125660821368499</v>
      </c>
      <c r="BD10" s="14">
        <v>0.28870537940384</v>
      </c>
      <c r="BE10" s="14"/>
      <c r="BF10" s="14">
        <v>0.23934403391232401</v>
      </c>
    </row>
    <row r="11" spans="2:58" ht="43.5" x14ac:dyDescent="0.35">
      <c r="B11" s="15" t="s">
        <v>315</v>
      </c>
      <c r="C11" s="14">
        <v>0.31973256102833603</v>
      </c>
      <c r="D11" s="14">
        <v>0.31388297924911102</v>
      </c>
      <c r="E11" s="14">
        <v>0.32732222193156602</v>
      </c>
      <c r="F11" s="14"/>
      <c r="G11" s="14">
        <v>0.27257356543642602</v>
      </c>
      <c r="H11" s="14">
        <v>0.33785698445370699</v>
      </c>
      <c r="I11" s="14">
        <v>0.33897408711429799</v>
      </c>
      <c r="J11" s="14">
        <v>0.31732354008080099</v>
      </c>
      <c r="K11" s="14">
        <v>0.311216645892048</v>
      </c>
      <c r="L11" s="14">
        <v>0.328679895780631</v>
      </c>
      <c r="M11" s="14"/>
      <c r="N11" s="14">
        <v>0.35947886038017202</v>
      </c>
      <c r="O11" s="14">
        <v>0.32397815535825802</v>
      </c>
      <c r="P11" s="14">
        <v>0.29345564411279301</v>
      </c>
      <c r="Q11" s="14">
        <v>0.29727640686394002</v>
      </c>
      <c r="R11" s="14"/>
      <c r="S11" s="14">
        <v>0.35043241645399398</v>
      </c>
      <c r="T11" s="14">
        <v>0.282345654334277</v>
      </c>
      <c r="U11" s="14">
        <v>0.263400529007421</v>
      </c>
      <c r="V11" s="14">
        <v>0.271913200380487</v>
      </c>
      <c r="W11" s="14">
        <v>0.274708449622455</v>
      </c>
      <c r="X11" s="14">
        <v>0.33702699022156501</v>
      </c>
      <c r="Y11" s="14">
        <v>0.29569436972714203</v>
      </c>
      <c r="Z11" s="14">
        <v>0.35967808799921003</v>
      </c>
      <c r="AA11" s="14">
        <v>0.34026101995699098</v>
      </c>
      <c r="AB11" s="14">
        <v>0.366537211020939</v>
      </c>
      <c r="AC11" s="14">
        <v>0.40734242343864702</v>
      </c>
      <c r="AD11" s="14">
        <v>0.33388013878712602</v>
      </c>
      <c r="AE11" s="14"/>
      <c r="AF11" s="14">
        <v>0.27331276647404501</v>
      </c>
      <c r="AG11" s="14">
        <v>0.37230294786374102</v>
      </c>
      <c r="AH11" s="14">
        <v>0.35026970861307499</v>
      </c>
      <c r="AI11" s="14"/>
      <c r="AJ11" s="14">
        <v>0.24076077954378799</v>
      </c>
      <c r="AK11" s="14">
        <v>0.42133654905889001</v>
      </c>
      <c r="AL11" s="14">
        <v>0.37957735943094001</v>
      </c>
      <c r="AM11" s="14">
        <v>0.21123404350404201</v>
      </c>
      <c r="AN11" s="14">
        <v>0.27768831051397502</v>
      </c>
      <c r="AO11" s="14"/>
      <c r="AP11" s="14">
        <v>0.23619832475378799</v>
      </c>
      <c r="AQ11" s="14">
        <v>0.48086521896273599</v>
      </c>
      <c r="AR11" s="14">
        <v>0.32130975535719303</v>
      </c>
      <c r="AS11" s="14">
        <v>0.19460162572220099</v>
      </c>
      <c r="AT11" s="14">
        <v>0.116052440677351</v>
      </c>
      <c r="AU11" s="14"/>
      <c r="AV11" s="14">
        <v>0.29700974012703302</v>
      </c>
      <c r="AW11" s="14">
        <v>0.26997537111986603</v>
      </c>
      <c r="AX11" s="14">
        <v>0.34822544977564901</v>
      </c>
      <c r="AY11" s="14">
        <v>0.41817828752624697</v>
      </c>
      <c r="AZ11" s="14">
        <v>0.39701842481989902</v>
      </c>
      <c r="BA11" s="14"/>
      <c r="BB11" s="14">
        <v>0.526233281997184</v>
      </c>
      <c r="BC11" s="14">
        <v>0.181559134367346</v>
      </c>
      <c r="BD11" s="14">
        <v>5.8620020577956802E-2</v>
      </c>
      <c r="BE11" s="14"/>
      <c r="BF11" s="14">
        <v>0.26264135843291497</v>
      </c>
    </row>
    <row r="12" spans="2:58" x14ac:dyDescent="0.35">
      <c r="B12" s="15" t="s">
        <v>117</v>
      </c>
      <c r="C12" s="23">
        <v>0.22511529366403299</v>
      </c>
      <c r="D12" s="23">
        <v>0.20258891974308199</v>
      </c>
      <c r="E12" s="23">
        <v>0.24739323634708399</v>
      </c>
      <c r="F12" s="23"/>
      <c r="G12" s="23">
        <v>0.19220037678062399</v>
      </c>
      <c r="H12" s="23">
        <v>0.17780036140866001</v>
      </c>
      <c r="I12" s="23">
        <v>0.20927084925291201</v>
      </c>
      <c r="J12" s="23">
        <v>0.23225107991816701</v>
      </c>
      <c r="K12" s="23">
        <v>0.27503195788740498</v>
      </c>
      <c r="L12" s="23">
        <v>0.25907664422617399</v>
      </c>
      <c r="M12" s="23"/>
      <c r="N12" s="23">
        <v>0.198211546776976</v>
      </c>
      <c r="O12" s="23">
        <v>0.21285274215563799</v>
      </c>
      <c r="P12" s="23">
        <v>0.22712783826292399</v>
      </c>
      <c r="Q12" s="23">
        <v>0.26543560437735603</v>
      </c>
      <c r="R12" s="23"/>
      <c r="S12" s="23">
        <v>0.181325328214687</v>
      </c>
      <c r="T12" s="23">
        <v>0.21233062407904599</v>
      </c>
      <c r="U12" s="23">
        <v>0.27913908647277602</v>
      </c>
      <c r="V12" s="23">
        <v>0.25728804643079101</v>
      </c>
      <c r="W12" s="23">
        <v>0.23566931231761101</v>
      </c>
      <c r="X12" s="23">
        <v>0.23646583508874799</v>
      </c>
      <c r="Y12" s="23">
        <v>0.24632726131261901</v>
      </c>
      <c r="Z12" s="23">
        <v>0.207509662832084</v>
      </c>
      <c r="AA12" s="23">
        <v>0.228794668147762</v>
      </c>
      <c r="AB12" s="23">
        <v>0.182863222825567</v>
      </c>
      <c r="AC12" s="23">
        <v>0.24433271606996801</v>
      </c>
      <c r="AD12" s="23">
        <v>0.23369363461064899</v>
      </c>
      <c r="AE12" s="23"/>
      <c r="AF12" s="23">
        <v>0.25941852421401901</v>
      </c>
      <c r="AG12" s="23">
        <v>0.18409119868809701</v>
      </c>
      <c r="AH12" s="23">
        <v>0.25284499379742897</v>
      </c>
      <c r="AI12" s="23"/>
      <c r="AJ12" s="23">
        <v>0.25989473739994001</v>
      </c>
      <c r="AK12" s="23">
        <v>0.135739318928287</v>
      </c>
      <c r="AL12" s="23">
        <v>0.24389753062792199</v>
      </c>
      <c r="AM12" s="23">
        <v>0.230044179438398</v>
      </c>
      <c r="AN12" s="23">
        <v>0.321295511982575</v>
      </c>
      <c r="AO12" s="23"/>
      <c r="AP12" s="23">
        <v>0.26411318205617901</v>
      </c>
      <c r="AQ12" s="23">
        <v>0.12207333678339601</v>
      </c>
      <c r="AR12" s="23">
        <v>0.210225728142025</v>
      </c>
      <c r="AS12" s="23">
        <v>0.27168464097171102</v>
      </c>
      <c r="AT12" s="23">
        <v>0.47775636277740902</v>
      </c>
      <c r="AU12" s="23"/>
      <c r="AV12" s="23">
        <v>0.28147896086866298</v>
      </c>
      <c r="AW12" s="23">
        <v>0.21537362916650099</v>
      </c>
      <c r="AX12" s="23">
        <v>0.206679281239909</v>
      </c>
      <c r="AY12" s="23">
        <v>0.17337387689864001</v>
      </c>
      <c r="AZ12" s="23">
        <v>0.18670460517148599</v>
      </c>
      <c r="BA12" s="23"/>
      <c r="BB12" s="23">
        <v>0.138899153716489</v>
      </c>
      <c r="BC12" s="23">
        <v>0.25538459528657698</v>
      </c>
      <c r="BD12" s="23">
        <v>0.34899561480061198</v>
      </c>
      <c r="BE12" s="23"/>
      <c r="BF12" s="23">
        <v>0.25016564790756202</v>
      </c>
    </row>
    <row r="13" spans="2:58" x14ac:dyDescent="0.35">
      <c r="B13" s="16"/>
    </row>
    <row r="14" spans="2:58" x14ac:dyDescent="0.35">
      <c r="B14" t="s">
        <v>88</v>
      </c>
    </row>
    <row r="15" spans="2:58" x14ac:dyDescent="0.35">
      <c r="B15" t="s">
        <v>89</v>
      </c>
    </row>
    <row r="17" spans="2:2" x14ac:dyDescent="0.35">
      <c r="B17"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B2:BF17"/>
  <sheetViews>
    <sheetView showGridLines="0" topLeftCell="A8"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312</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ht="43.5" x14ac:dyDescent="0.35">
      <c r="B9" s="15" t="s">
        <v>316</v>
      </c>
      <c r="C9" s="14">
        <v>0.22936679396785201</v>
      </c>
      <c r="D9" s="14">
        <v>0.21326761536460401</v>
      </c>
      <c r="E9" s="14">
        <v>0.24351106878383999</v>
      </c>
      <c r="F9" s="14"/>
      <c r="G9" s="14">
        <v>0.25205071154398501</v>
      </c>
      <c r="H9" s="14">
        <v>0.24308769212242701</v>
      </c>
      <c r="I9" s="14">
        <v>0.25664183213786002</v>
      </c>
      <c r="J9" s="14">
        <v>0.238427423699307</v>
      </c>
      <c r="K9" s="14">
        <v>0.16940428628141899</v>
      </c>
      <c r="L9" s="14">
        <v>0.21380282573510401</v>
      </c>
      <c r="M9" s="14"/>
      <c r="N9" s="14">
        <v>0.249324308096909</v>
      </c>
      <c r="O9" s="14">
        <v>0.25552115128239</v>
      </c>
      <c r="P9" s="14">
        <v>0.227968684161617</v>
      </c>
      <c r="Q9" s="14">
        <v>0.182134696798435</v>
      </c>
      <c r="R9" s="14"/>
      <c r="S9" s="14">
        <v>0.25527089711181</v>
      </c>
      <c r="T9" s="14">
        <v>0.28188487347924701</v>
      </c>
      <c r="U9" s="14">
        <v>0.26157189689816601</v>
      </c>
      <c r="V9" s="14">
        <v>0.21679851811697301</v>
      </c>
      <c r="W9" s="14">
        <v>0.25895347709431299</v>
      </c>
      <c r="X9" s="14">
        <v>0.21550961917661901</v>
      </c>
      <c r="Y9" s="14">
        <v>0.174395038759208</v>
      </c>
      <c r="Z9" s="14">
        <v>0.144333308615992</v>
      </c>
      <c r="AA9" s="14">
        <v>0.228209736422537</v>
      </c>
      <c r="AB9" s="14">
        <v>0.238511413836062</v>
      </c>
      <c r="AC9" s="14">
        <v>9.5779439802234106E-2</v>
      </c>
      <c r="AD9" s="14">
        <v>0.26542072158788399</v>
      </c>
      <c r="AE9" s="14"/>
      <c r="AF9" s="14">
        <v>0.22882259628875501</v>
      </c>
      <c r="AG9" s="14">
        <v>0.22277606109586301</v>
      </c>
      <c r="AH9" s="14">
        <v>0.22240633748142399</v>
      </c>
      <c r="AI9" s="14"/>
      <c r="AJ9" s="14">
        <v>0.26336421510461799</v>
      </c>
      <c r="AK9" s="14">
        <v>0.20558272233820499</v>
      </c>
      <c r="AL9" s="14">
        <v>0.20731374476449199</v>
      </c>
      <c r="AM9" s="14">
        <v>0.241826874819486</v>
      </c>
      <c r="AN9" s="14">
        <v>0.22584798470131801</v>
      </c>
      <c r="AO9" s="14"/>
      <c r="AP9" s="14">
        <v>0.28753906965957199</v>
      </c>
      <c r="AQ9" s="14">
        <v>0.22524767078850899</v>
      </c>
      <c r="AR9" s="14">
        <v>0.172751753715809</v>
      </c>
      <c r="AS9" s="14">
        <v>0.233450170904688</v>
      </c>
      <c r="AT9" s="14">
        <v>0.20179102424616099</v>
      </c>
      <c r="AU9" s="14"/>
      <c r="AV9" s="14">
        <v>0.21416935761547601</v>
      </c>
      <c r="AW9" s="14">
        <v>0.245673519659519</v>
      </c>
      <c r="AX9" s="14">
        <v>0.22649755346242501</v>
      </c>
      <c r="AY9" s="14">
        <v>0.25897515671353</v>
      </c>
      <c r="AZ9" s="14">
        <v>0.158050714881044</v>
      </c>
      <c r="BA9" s="14"/>
      <c r="BB9" s="14">
        <v>0.23780993386145799</v>
      </c>
      <c r="BC9" s="14">
        <v>0.25416697267383598</v>
      </c>
      <c r="BD9" s="14">
        <v>0.28180329471457299</v>
      </c>
      <c r="BE9" s="14"/>
      <c r="BF9" s="14">
        <v>0.242639044264014</v>
      </c>
    </row>
    <row r="10" spans="2:58" ht="43.5" x14ac:dyDescent="0.35">
      <c r="B10" s="15" t="s">
        <v>317</v>
      </c>
      <c r="C10" s="14">
        <v>0.25640186876927101</v>
      </c>
      <c r="D10" s="14">
        <v>0.28592695173555999</v>
      </c>
      <c r="E10" s="14">
        <v>0.227140943314419</v>
      </c>
      <c r="F10" s="14"/>
      <c r="G10" s="14">
        <v>0.32537630950226298</v>
      </c>
      <c r="H10" s="14">
        <v>0.25036252980448798</v>
      </c>
      <c r="I10" s="14">
        <v>0.222068301416115</v>
      </c>
      <c r="J10" s="14">
        <v>0.26364425455176899</v>
      </c>
      <c r="K10" s="14">
        <v>0.23478709958569699</v>
      </c>
      <c r="L10" s="14">
        <v>0.25160070393210099</v>
      </c>
      <c r="M10" s="14"/>
      <c r="N10" s="14">
        <v>0.23190173922031199</v>
      </c>
      <c r="O10" s="14">
        <v>0.26612882167588697</v>
      </c>
      <c r="P10" s="14">
        <v>0.29049741367021298</v>
      </c>
      <c r="Q10" s="14">
        <v>0.237295558659017</v>
      </c>
      <c r="R10" s="14"/>
      <c r="S10" s="14">
        <v>0.22548633491293599</v>
      </c>
      <c r="T10" s="14">
        <v>0.24772623956141701</v>
      </c>
      <c r="U10" s="14">
        <v>0.236572144424089</v>
      </c>
      <c r="V10" s="14">
        <v>0.28681485013272601</v>
      </c>
      <c r="W10" s="14">
        <v>0.27201168483509602</v>
      </c>
      <c r="X10" s="14">
        <v>0.26623106664781498</v>
      </c>
      <c r="Y10" s="14">
        <v>0.28652555025215098</v>
      </c>
      <c r="Z10" s="14">
        <v>0.22003728887893101</v>
      </c>
      <c r="AA10" s="14">
        <v>0.25897448035102499</v>
      </c>
      <c r="AB10" s="14">
        <v>0.28561430014415401</v>
      </c>
      <c r="AC10" s="14">
        <v>0.21231884668275999</v>
      </c>
      <c r="AD10" s="14">
        <v>0.27888257052187898</v>
      </c>
      <c r="AE10" s="14"/>
      <c r="AF10" s="14">
        <v>0.27241936173864101</v>
      </c>
      <c r="AG10" s="14">
        <v>0.25315913823993202</v>
      </c>
      <c r="AH10" s="14">
        <v>0.201004715171582</v>
      </c>
      <c r="AI10" s="14"/>
      <c r="AJ10" s="14">
        <v>0.24407461390010901</v>
      </c>
      <c r="AK10" s="14">
        <v>0.25478692303621597</v>
      </c>
      <c r="AL10" s="14">
        <v>0.28078410788615799</v>
      </c>
      <c r="AM10" s="14">
        <v>0.27856894943934901</v>
      </c>
      <c r="AN10" s="14">
        <v>0.20356099681956699</v>
      </c>
      <c r="AO10" s="14"/>
      <c r="AP10" s="14">
        <v>0.23409250246459901</v>
      </c>
      <c r="AQ10" s="14">
        <v>0.21004181690364801</v>
      </c>
      <c r="AR10" s="14">
        <v>0.34836081168719901</v>
      </c>
      <c r="AS10" s="14">
        <v>0.327438218441294</v>
      </c>
      <c r="AT10" s="14">
        <v>0.173664755763665</v>
      </c>
      <c r="AU10" s="14"/>
      <c r="AV10" s="14">
        <v>0.23162504530292599</v>
      </c>
      <c r="AW10" s="14">
        <v>0.28498704397575297</v>
      </c>
      <c r="AX10" s="14">
        <v>0.25840984903413999</v>
      </c>
      <c r="AY10" s="14">
        <v>0.22311917992598199</v>
      </c>
      <c r="AZ10" s="14">
        <v>0.18690334706697601</v>
      </c>
      <c r="BA10" s="14"/>
      <c r="BB10" s="14">
        <v>0.173518229804836</v>
      </c>
      <c r="BC10" s="14">
        <v>0.30928274022476199</v>
      </c>
      <c r="BD10" s="14">
        <v>0.20503067067973799</v>
      </c>
      <c r="BE10" s="14"/>
      <c r="BF10" s="14">
        <v>0.25410421658856602</v>
      </c>
    </row>
    <row r="11" spans="2:58" ht="58" x14ac:dyDescent="0.35">
      <c r="B11" s="15" t="s">
        <v>318</v>
      </c>
      <c r="C11" s="14">
        <v>0.322118055309283</v>
      </c>
      <c r="D11" s="14">
        <v>0.320438280088719</v>
      </c>
      <c r="E11" s="14">
        <v>0.32565797787527501</v>
      </c>
      <c r="F11" s="14"/>
      <c r="G11" s="14">
        <v>0.28055440381139202</v>
      </c>
      <c r="H11" s="14">
        <v>0.33186304191465699</v>
      </c>
      <c r="I11" s="14">
        <v>0.345681813480199</v>
      </c>
      <c r="J11" s="14">
        <v>0.29067198783258102</v>
      </c>
      <c r="K11" s="14">
        <v>0.32948770618022799</v>
      </c>
      <c r="L11" s="14">
        <v>0.34343286385114002</v>
      </c>
      <c r="M11" s="14"/>
      <c r="N11" s="14">
        <v>0.35513393455532</v>
      </c>
      <c r="O11" s="14">
        <v>0.304957082737497</v>
      </c>
      <c r="P11" s="14">
        <v>0.28924475512571102</v>
      </c>
      <c r="Q11" s="14">
        <v>0.33483852150146998</v>
      </c>
      <c r="R11" s="14"/>
      <c r="S11" s="14">
        <v>0.37070421150602101</v>
      </c>
      <c r="T11" s="14">
        <v>0.25809216414400898</v>
      </c>
      <c r="U11" s="14">
        <v>0.33226709124258702</v>
      </c>
      <c r="V11" s="14">
        <v>0.31266812706451202</v>
      </c>
      <c r="W11" s="14">
        <v>0.26907485642907503</v>
      </c>
      <c r="X11" s="14">
        <v>0.355319098630271</v>
      </c>
      <c r="Y11" s="14">
        <v>0.26997543801681601</v>
      </c>
      <c r="Z11" s="14">
        <v>0.45878611564782701</v>
      </c>
      <c r="AA11" s="14">
        <v>0.30736409079452098</v>
      </c>
      <c r="AB11" s="14">
        <v>0.29237420733848901</v>
      </c>
      <c r="AC11" s="14">
        <v>0.46055293030206801</v>
      </c>
      <c r="AD11" s="14">
        <v>0.26665926219411201</v>
      </c>
      <c r="AE11" s="14"/>
      <c r="AF11" s="14">
        <v>0.27983520325317801</v>
      </c>
      <c r="AG11" s="14">
        <v>0.36527828966362103</v>
      </c>
      <c r="AH11" s="14">
        <v>0.33909477092221901</v>
      </c>
      <c r="AI11" s="14"/>
      <c r="AJ11" s="14">
        <v>0.26508901976093002</v>
      </c>
      <c r="AK11" s="14">
        <v>0.41905619072237699</v>
      </c>
      <c r="AL11" s="14">
        <v>0.333304771194042</v>
      </c>
      <c r="AM11" s="14">
        <v>0.24741387176735999</v>
      </c>
      <c r="AN11" s="14">
        <v>0.28772410360365303</v>
      </c>
      <c r="AO11" s="14"/>
      <c r="AP11" s="14">
        <v>0.25257574121297599</v>
      </c>
      <c r="AQ11" s="14">
        <v>0.47310198045506202</v>
      </c>
      <c r="AR11" s="14">
        <v>0.32903355265682099</v>
      </c>
      <c r="AS11" s="14">
        <v>0.18328328096902499</v>
      </c>
      <c r="AT11" s="14">
        <v>0.18630488192412201</v>
      </c>
      <c r="AU11" s="14"/>
      <c r="AV11" s="14">
        <v>0.30404886499669498</v>
      </c>
      <c r="AW11" s="14">
        <v>0.271814806661137</v>
      </c>
      <c r="AX11" s="14">
        <v>0.34421263833170102</v>
      </c>
      <c r="AY11" s="14">
        <v>0.39043654887322299</v>
      </c>
      <c r="AZ11" s="14">
        <v>0.44257688266916301</v>
      </c>
      <c r="BA11" s="14"/>
      <c r="BB11" s="14">
        <v>0.50594680440367401</v>
      </c>
      <c r="BC11" s="14">
        <v>0.18520442317607599</v>
      </c>
      <c r="BD11" s="14">
        <v>0.20746487431529001</v>
      </c>
      <c r="BE11" s="14"/>
      <c r="BF11" s="14">
        <v>0.28351650456122501</v>
      </c>
    </row>
    <row r="12" spans="2:58" x14ac:dyDescent="0.35">
      <c r="B12" s="15" t="s">
        <v>117</v>
      </c>
      <c r="C12" s="23">
        <v>0.19211328195359401</v>
      </c>
      <c r="D12" s="23">
        <v>0.18036715281111601</v>
      </c>
      <c r="E12" s="23">
        <v>0.203690010026467</v>
      </c>
      <c r="F12" s="23"/>
      <c r="G12" s="23">
        <v>0.14201857514236099</v>
      </c>
      <c r="H12" s="23">
        <v>0.174686736158428</v>
      </c>
      <c r="I12" s="23">
        <v>0.17560805296582499</v>
      </c>
      <c r="J12" s="23">
        <v>0.20725633391634299</v>
      </c>
      <c r="K12" s="23">
        <v>0.26632090795265601</v>
      </c>
      <c r="L12" s="23">
        <v>0.19116360648165501</v>
      </c>
      <c r="M12" s="23"/>
      <c r="N12" s="23">
        <v>0.16364001812745799</v>
      </c>
      <c r="O12" s="23">
        <v>0.173392944304226</v>
      </c>
      <c r="P12" s="23">
        <v>0.192289147042459</v>
      </c>
      <c r="Q12" s="23">
        <v>0.245731223041078</v>
      </c>
      <c r="R12" s="23"/>
      <c r="S12" s="23">
        <v>0.148538556469233</v>
      </c>
      <c r="T12" s="23">
        <v>0.21229672281532699</v>
      </c>
      <c r="U12" s="23">
        <v>0.169588867435158</v>
      </c>
      <c r="V12" s="23">
        <v>0.18371850468578901</v>
      </c>
      <c r="W12" s="23">
        <v>0.19995998164151599</v>
      </c>
      <c r="X12" s="23">
        <v>0.162940215545295</v>
      </c>
      <c r="Y12" s="23">
        <v>0.26910397297182598</v>
      </c>
      <c r="Z12" s="23">
        <v>0.17684328685724901</v>
      </c>
      <c r="AA12" s="23">
        <v>0.20545169243191699</v>
      </c>
      <c r="AB12" s="23">
        <v>0.183500078681295</v>
      </c>
      <c r="AC12" s="23">
        <v>0.231348783212937</v>
      </c>
      <c r="AD12" s="23">
        <v>0.18903744569612499</v>
      </c>
      <c r="AE12" s="23"/>
      <c r="AF12" s="23">
        <v>0.218922838719426</v>
      </c>
      <c r="AG12" s="23">
        <v>0.158786511000584</v>
      </c>
      <c r="AH12" s="23">
        <v>0.23749417642477499</v>
      </c>
      <c r="AI12" s="23"/>
      <c r="AJ12" s="23">
        <v>0.227472151234344</v>
      </c>
      <c r="AK12" s="23">
        <v>0.120574163903202</v>
      </c>
      <c r="AL12" s="23">
        <v>0.17859737615530699</v>
      </c>
      <c r="AM12" s="23">
        <v>0.232190303973805</v>
      </c>
      <c r="AN12" s="23">
        <v>0.28286691487546201</v>
      </c>
      <c r="AO12" s="23"/>
      <c r="AP12" s="23">
        <v>0.22579268666285299</v>
      </c>
      <c r="AQ12" s="23">
        <v>9.1608531852781602E-2</v>
      </c>
      <c r="AR12" s="23">
        <v>0.14985388194016999</v>
      </c>
      <c r="AS12" s="23">
        <v>0.25582832968499303</v>
      </c>
      <c r="AT12" s="23">
        <v>0.43823933806605198</v>
      </c>
      <c r="AU12" s="23"/>
      <c r="AV12" s="23">
        <v>0.25015673208490402</v>
      </c>
      <c r="AW12" s="23">
        <v>0.197524629703592</v>
      </c>
      <c r="AX12" s="23">
        <v>0.17087995917173401</v>
      </c>
      <c r="AY12" s="23">
        <v>0.127469114487266</v>
      </c>
      <c r="AZ12" s="23">
        <v>0.21246905538281699</v>
      </c>
      <c r="BA12" s="23"/>
      <c r="BB12" s="23">
        <v>8.2725031930032403E-2</v>
      </c>
      <c r="BC12" s="23">
        <v>0.25134586392532499</v>
      </c>
      <c r="BD12" s="23">
        <v>0.30570116029039801</v>
      </c>
      <c r="BE12" s="23"/>
      <c r="BF12" s="23">
        <v>0.21974023458619399</v>
      </c>
    </row>
    <row r="13" spans="2:58" x14ac:dyDescent="0.35">
      <c r="B13" s="16"/>
    </row>
    <row r="14" spans="2:58" x14ac:dyDescent="0.35">
      <c r="B14" t="s">
        <v>88</v>
      </c>
    </row>
    <row r="15" spans="2:58" x14ac:dyDescent="0.35">
      <c r="B15" t="s">
        <v>89</v>
      </c>
    </row>
    <row r="17" spans="2:2" x14ac:dyDescent="0.35">
      <c r="B17"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B2:BF18"/>
  <sheetViews>
    <sheetView showGridLines="0" topLeftCell="A8"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312</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ht="43.5" x14ac:dyDescent="0.35">
      <c r="B9" s="15" t="s">
        <v>319</v>
      </c>
      <c r="C9" s="14">
        <v>0.18224990646508299</v>
      </c>
      <c r="D9" s="14">
        <v>0.193521119765031</v>
      </c>
      <c r="E9" s="14">
        <v>0.17133766941228501</v>
      </c>
      <c r="F9" s="14"/>
      <c r="G9" s="14">
        <v>0.18743997448725699</v>
      </c>
      <c r="H9" s="14">
        <v>0.19733813875755499</v>
      </c>
      <c r="I9" s="14">
        <v>0.19669057250621899</v>
      </c>
      <c r="J9" s="14">
        <v>0.20151317229989299</v>
      </c>
      <c r="K9" s="14">
        <v>0.161815773702499</v>
      </c>
      <c r="L9" s="14">
        <v>0.15295941683630601</v>
      </c>
      <c r="M9" s="14"/>
      <c r="N9" s="14">
        <v>0.150079900625951</v>
      </c>
      <c r="O9" s="14">
        <v>0.17350976621977901</v>
      </c>
      <c r="P9" s="14">
        <v>0.21637770176395199</v>
      </c>
      <c r="Q9" s="14">
        <v>0.195412089966919</v>
      </c>
      <c r="R9" s="14"/>
      <c r="S9" s="14">
        <v>0.193012119014391</v>
      </c>
      <c r="T9" s="14">
        <v>0.142689053029945</v>
      </c>
      <c r="U9" s="14">
        <v>0.21952616628796801</v>
      </c>
      <c r="V9" s="14">
        <v>0.19729093437356199</v>
      </c>
      <c r="W9" s="14">
        <v>0.210552491993829</v>
      </c>
      <c r="X9" s="14">
        <v>0.16203755684656601</v>
      </c>
      <c r="Y9" s="14">
        <v>0.20580806996710399</v>
      </c>
      <c r="Z9" s="14">
        <v>0.15596961667572301</v>
      </c>
      <c r="AA9" s="14">
        <v>0.174541181103858</v>
      </c>
      <c r="AB9" s="14">
        <v>0.17334472586909599</v>
      </c>
      <c r="AC9" s="14">
        <v>0.13743404543745399</v>
      </c>
      <c r="AD9" s="14">
        <v>0.25539612831621</v>
      </c>
      <c r="AE9" s="14"/>
      <c r="AF9" s="14">
        <v>0.20246581546411099</v>
      </c>
      <c r="AG9" s="14">
        <v>0.16026414001363701</v>
      </c>
      <c r="AH9" s="14">
        <v>0.16798608658366701</v>
      </c>
      <c r="AI9" s="14"/>
      <c r="AJ9" s="14">
        <v>0.19103239149908499</v>
      </c>
      <c r="AK9" s="14">
        <v>0.15799138862954301</v>
      </c>
      <c r="AL9" s="14">
        <v>0.112993236551112</v>
      </c>
      <c r="AM9" s="14">
        <v>0.40220268824811101</v>
      </c>
      <c r="AN9" s="14">
        <v>0.213883297899714</v>
      </c>
      <c r="AO9" s="14"/>
      <c r="AP9" s="14">
        <v>0.18283189391635499</v>
      </c>
      <c r="AQ9" s="14">
        <v>0.11781466486114101</v>
      </c>
      <c r="AR9" s="14">
        <v>0.16019676485109599</v>
      </c>
      <c r="AS9" s="14">
        <v>0.28558692795031698</v>
      </c>
      <c r="AT9" s="14">
        <v>0.16040325043025799</v>
      </c>
      <c r="AU9" s="14"/>
      <c r="AV9" s="14">
        <v>0.20041885675976101</v>
      </c>
      <c r="AW9" s="14">
        <v>0.189214259673991</v>
      </c>
      <c r="AX9" s="14">
        <v>0.15982711036500399</v>
      </c>
      <c r="AY9" s="14">
        <v>0.15166519935524</v>
      </c>
      <c r="AZ9" s="14">
        <v>0.136401777900098</v>
      </c>
      <c r="BA9" s="14"/>
      <c r="BB9" s="14">
        <v>7.9390809278686705E-2</v>
      </c>
      <c r="BC9" s="14">
        <v>0.24884618493896199</v>
      </c>
      <c r="BD9" s="14">
        <v>0.195163303057133</v>
      </c>
      <c r="BE9" s="14"/>
      <c r="BF9" s="14">
        <v>0.18352546158887101</v>
      </c>
    </row>
    <row r="10" spans="2:58" ht="43.5" x14ac:dyDescent="0.35">
      <c r="B10" s="15" t="s">
        <v>320</v>
      </c>
      <c r="C10" s="14">
        <v>0.186433623751974</v>
      </c>
      <c r="D10" s="14">
        <v>0.19705349822593499</v>
      </c>
      <c r="E10" s="14">
        <v>0.176175877238849</v>
      </c>
      <c r="F10" s="14"/>
      <c r="G10" s="14">
        <v>0.29043721984916498</v>
      </c>
      <c r="H10" s="14">
        <v>0.18301566093518401</v>
      </c>
      <c r="I10" s="14">
        <v>0.16227839738250899</v>
      </c>
      <c r="J10" s="14">
        <v>0.19244556597933399</v>
      </c>
      <c r="K10" s="14">
        <v>0.15908020141260301</v>
      </c>
      <c r="L10" s="14">
        <v>0.152639270494492</v>
      </c>
      <c r="M10" s="14"/>
      <c r="N10" s="14">
        <v>0.18285934371131399</v>
      </c>
      <c r="O10" s="14">
        <v>0.221106892622665</v>
      </c>
      <c r="P10" s="14">
        <v>0.17618423353864701</v>
      </c>
      <c r="Q10" s="14">
        <v>0.158222199106832</v>
      </c>
      <c r="R10" s="14"/>
      <c r="S10" s="14">
        <v>0.16744024313224601</v>
      </c>
      <c r="T10" s="14">
        <v>0.176907843493427</v>
      </c>
      <c r="U10" s="14">
        <v>0.20521836095195001</v>
      </c>
      <c r="V10" s="14">
        <v>0.172786864085021</v>
      </c>
      <c r="W10" s="14">
        <v>0.18212108847434599</v>
      </c>
      <c r="X10" s="14">
        <v>0.21713710398727701</v>
      </c>
      <c r="Y10" s="14">
        <v>0.17159962053421501</v>
      </c>
      <c r="Z10" s="14">
        <v>0.163612327479111</v>
      </c>
      <c r="AA10" s="14">
        <v>0.195196709784629</v>
      </c>
      <c r="AB10" s="14">
        <v>0.21331118131590801</v>
      </c>
      <c r="AC10" s="14">
        <v>0.16611582398150801</v>
      </c>
      <c r="AD10" s="14">
        <v>0.21646971062991499</v>
      </c>
      <c r="AE10" s="14"/>
      <c r="AF10" s="14">
        <v>0.15331508424832599</v>
      </c>
      <c r="AG10" s="14">
        <v>0.209288292857884</v>
      </c>
      <c r="AH10" s="14">
        <v>0.164033941467114</v>
      </c>
      <c r="AI10" s="14"/>
      <c r="AJ10" s="14">
        <v>0.161064424239975</v>
      </c>
      <c r="AK10" s="14">
        <v>0.189931263900113</v>
      </c>
      <c r="AL10" s="14">
        <v>0.21809633718313701</v>
      </c>
      <c r="AM10" s="14">
        <v>0.15943202998638101</v>
      </c>
      <c r="AN10" s="14">
        <v>0.12585816435015901</v>
      </c>
      <c r="AO10" s="14"/>
      <c r="AP10" s="14">
        <v>0.14807627416180699</v>
      </c>
      <c r="AQ10" s="14">
        <v>0.18992063054406599</v>
      </c>
      <c r="AR10" s="14">
        <v>0.23584274305365599</v>
      </c>
      <c r="AS10" s="14">
        <v>0.17664758639679801</v>
      </c>
      <c r="AT10" s="14">
        <v>0.14500902526603099</v>
      </c>
      <c r="AU10" s="14"/>
      <c r="AV10" s="14">
        <v>0.14979220669225299</v>
      </c>
      <c r="AW10" s="14">
        <v>0.204130931385513</v>
      </c>
      <c r="AX10" s="14">
        <v>0.21236048776018299</v>
      </c>
      <c r="AY10" s="14">
        <v>0.19273084488766701</v>
      </c>
      <c r="AZ10" s="14">
        <v>0.16631113193024399</v>
      </c>
      <c r="BA10" s="14"/>
      <c r="BB10" s="14">
        <v>0.15441717695179599</v>
      </c>
      <c r="BC10" s="14">
        <v>0.169351394739476</v>
      </c>
      <c r="BD10" s="14">
        <v>0.148763001407758</v>
      </c>
      <c r="BE10" s="14"/>
      <c r="BF10" s="14">
        <v>0.16792420907178299</v>
      </c>
    </row>
    <row r="11" spans="2:58" ht="43.5" x14ac:dyDescent="0.35">
      <c r="B11" s="15" t="s">
        <v>321</v>
      </c>
      <c r="C11" s="14">
        <v>0.22480753455097099</v>
      </c>
      <c r="D11" s="14">
        <v>0.21582134064466599</v>
      </c>
      <c r="E11" s="14">
        <v>0.23489334195665901</v>
      </c>
      <c r="F11" s="14"/>
      <c r="G11" s="14">
        <v>0.191909145830502</v>
      </c>
      <c r="H11" s="14">
        <v>0.23952808001437401</v>
      </c>
      <c r="I11" s="14">
        <v>0.24637345165164501</v>
      </c>
      <c r="J11" s="14">
        <v>0.250853209148306</v>
      </c>
      <c r="K11" s="14">
        <v>0.18490067056520401</v>
      </c>
      <c r="L11" s="14">
        <v>0.22310052100372699</v>
      </c>
      <c r="M11" s="14"/>
      <c r="N11" s="14">
        <v>0.25636824885192699</v>
      </c>
      <c r="O11" s="14">
        <v>0.22680096090367299</v>
      </c>
      <c r="P11" s="14">
        <v>0.20459854307408701</v>
      </c>
      <c r="Q11" s="14">
        <v>0.20665555416192199</v>
      </c>
      <c r="R11" s="14"/>
      <c r="S11" s="14">
        <v>0.23802110919123901</v>
      </c>
      <c r="T11" s="14">
        <v>0.26335345770277002</v>
      </c>
      <c r="U11" s="14">
        <v>0.18449291361290801</v>
      </c>
      <c r="V11" s="14">
        <v>0.27854158138491403</v>
      </c>
      <c r="W11" s="14">
        <v>0.222046022732453</v>
      </c>
      <c r="X11" s="14">
        <v>0.18446038322469699</v>
      </c>
      <c r="Y11" s="14">
        <v>0.21661896451637799</v>
      </c>
      <c r="Z11" s="14">
        <v>0.22399807342816699</v>
      </c>
      <c r="AA11" s="14">
        <v>0.248644409005747</v>
      </c>
      <c r="AB11" s="14">
        <v>0.19255800451496999</v>
      </c>
      <c r="AC11" s="14">
        <v>0.18753731787932201</v>
      </c>
      <c r="AD11" s="14">
        <v>0.16468863237308101</v>
      </c>
      <c r="AE11" s="14"/>
      <c r="AF11" s="14">
        <v>0.225664255207979</v>
      </c>
      <c r="AG11" s="14">
        <v>0.23012522776518701</v>
      </c>
      <c r="AH11" s="14">
        <v>0.22737001342316801</v>
      </c>
      <c r="AI11" s="14"/>
      <c r="AJ11" s="14">
        <v>0.24987874430158299</v>
      </c>
      <c r="AK11" s="14">
        <v>0.24932827611550501</v>
      </c>
      <c r="AL11" s="14">
        <v>0.17502573126958401</v>
      </c>
      <c r="AM11" s="14">
        <v>0.103537639946143</v>
      </c>
      <c r="AN11" s="14">
        <v>0.21171723252525099</v>
      </c>
      <c r="AO11" s="14"/>
      <c r="AP11" s="14">
        <v>0.26972963858825599</v>
      </c>
      <c r="AQ11" s="14">
        <v>0.28128480738571598</v>
      </c>
      <c r="AR11" s="14">
        <v>0.160685565667364</v>
      </c>
      <c r="AS11" s="14">
        <v>0.198468611315369</v>
      </c>
      <c r="AT11" s="14">
        <v>0.12152573099291</v>
      </c>
      <c r="AU11" s="14"/>
      <c r="AV11" s="14">
        <v>0.23366990412892799</v>
      </c>
      <c r="AW11" s="14">
        <v>0.19514098193951401</v>
      </c>
      <c r="AX11" s="14">
        <v>0.23085262652281499</v>
      </c>
      <c r="AY11" s="14">
        <v>0.26234962062893502</v>
      </c>
      <c r="AZ11" s="14">
        <v>0.26028675561212999</v>
      </c>
      <c r="BA11" s="14"/>
      <c r="BB11" s="14">
        <v>0.33120582931095799</v>
      </c>
      <c r="BC11" s="14">
        <v>0.24541589977730899</v>
      </c>
      <c r="BD11" s="14">
        <v>0.15600077642840501</v>
      </c>
      <c r="BE11" s="14"/>
      <c r="BF11" s="14">
        <v>0.24057756585626799</v>
      </c>
    </row>
    <row r="12" spans="2:58" ht="43.5" x14ac:dyDescent="0.35">
      <c r="B12" s="15" t="s">
        <v>322</v>
      </c>
      <c r="C12" s="14">
        <v>0.190488367425377</v>
      </c>
      <c r="D12" s="14">
        <v>0.199923566545014</v>
      </c>
      <c r="E12" s="14">
        <v>0.18052665278494801</v>
      </c>
      <c r="F12" s="14"/>
      <c r="G12" s="14">
        <v>0.18367394761422601</v>
      </c>
      <c r="H12" s="14">
        <v>0.20609071092785899</v>
      </c>
      <c r="I12" s="14">
        <v>0.17898508450193301</v>
      </c>
      <c r="J12" s="14">
        <v>0.15763218735720799</v>
      </c>
      <c r="K12" s="14">
        <v>0.19107368891195101</v>
      </c>
      <c r="L12" s="14">
        <v>0.21794151006366899</v>
      </c>
      <c r="M12" s="14"/>
      <c r="N12" s="14">
        <v>0.22239818651483201</v>
      </c>
      <c r="O12" s="14">
        <v>0.17805567134702599</v>
      </c>
      <c r="P12" s="14">
        <v>0.191461257161231</v>
      </c>
      <c r="Q12" s="14">
        <v>0.16957159101402799</v>
      </c>
      <c r="R12" s="14"/>
      <c r="S12" s="14">
        <v>0.21582831192663901</v>
      </c>
      <c r="T12" s="14">
        <v>0.14937975821954699</v>
      </c>
      <c r="U12" s="14">
        <v>0.192194157817656</v>
      </c>
      <c r="V12" s="14">
        <v>0.15345509147714401</v>
      </c>
      <c r="W12" s="14">
        <v>0.13201029270346201</v>
      </c>
      <c r="X12" s="14">
        <v>0.202572647691208</v>
      </c>
      <c r="Y12" s="14">
        <v>0.19635106680276501</v>
      </c>
      <c r="Z12" s="14">
        <v>0.25765779339328698</v>
      </c>
      <c r="AA12" s="14">
        <v>0.16859152545862</v>
      </c>
      <c r="AB12" s="14">
        <v>0.20432671320868101</v>
      </c>
      <c r="AC12" s="14">
        <v>0.30473229096809801</v>
      </c>
      <c r="AD12" s="14">
        <v>0.19945644177556701</v>
      </c>
      <c r="AE12" s="14"/>
      <c r="AF12" s="14">
        <v>0.172251921726817</v>
      </c>
      <c r="AG12" s="14">
        <v>0.21039411639276701</v>
      </c>
      <c r="AH12" s="14">
        <v>0.199000065725667</v>
      </c>
      <c r="AI12" s="14"/>
      <c r="AJ12" s="14">
        <v>0.16057682567538201</v>
      </c>
      <c r="AK12" s="14">
        <v>0.24927469450166401</v>
      </c>
      <c r="AL12" s="14">
        <v>0.21119539716907099</v>
      </c>
      <c r="AM12" s="14">
        <v>0.16348153499224499</v>
      </c>
      <c r="AN12" s="14">
        <v>0.146215620588065</v>
      </c>
      <c r="AO12" s="14"/>
      <c r="AP12" s="14">
        <v>0.14814910360741801</v>
      </c>
      <c r="AQ12" s="14">
        <v>0.293138682779228</v>
      </c>
      <c r="AR12" s="14">
        <v>0.18773345815122999</v>
      </c>
      <c r="AS12" s="14">
        <v>0.108519852632395</v>
      </c>
      <c r="AT12" s="14">
        <v>0.110089091730166</v>
      </c>
      <c r="AU12" s="14"/>
      <c r="AV12" s="14">
        <v>0.15371261232970701</v>
      </c>
      <c r="AW12" s="14">
        <v>0.182508010384306</v>
      </c>
      <c r="AX12" s="14">
        <v>0.21436202003986701</v>
      </c>
      <c r="AY12" s="14">
        <v>0.23788953216820499</v>
      </c>
      <c r="AZ12" s="14">
        <v>0.196484842464524</v>
      </c>
      <c r="BA12" s="14"/>
      <c r="BB12" s="14">
        <v>0.31308878119591799</v>
      </c>
      <c r="BC12" s="14">
        <v>0.13461448880176399</v>
      </c>
      <c r="BD12" s="14">
        <v>0.144859211678354</v>
      </c>
      <c r="BE12" s="14"/>
      <c r="BF12" s="14">
        <v>0.181709513001064</v>
      </c>
    </row>
    <row r="13" spans="2:58" x14ac:dyDescent="0.35">
      <c r="B13" s="15" t="s">
        <v>117</v>
      </c>
      <c r="C13" s="23">
        <v>0.21602056780659501</v>
      </c>
      <c r="D13" s="23">
        <v>0.19368047481935399</v>
      </c>
      <c r="E13" s="23">
        <v>0.237066458607259</v>
      </c>
      <c r="F13" s="23"/>
      <c r="G13" s="23">
        <v>0.14653971221885001</v>
      </c>
      <c r="H13" s="23">
        <v>0.174027409365029</v>
      </c>
      <c r="I13" s="23">
        <v>0.215672493957694</v>
      </c>
      <c r="J13" s="23">
        <v>0.197555865215259</v>
      </c>
      <c r="K13" s="23">
        <v>0.303129665407743</v>
      </c>
      <c r="L13" s="23">
        <v>0.25335928160180599</v>
      </c>
      <c r="M13" s="23"/>
      <c r="N13" s="23">
        <v>0.18829432029597601</v>
      </c>
      <c r="O13" s="23">
        <v>0.200526708906857</v>
      </c>
      <c r="P13" s="23">
        <v>0.21137826446208299</v>
      </c>
      <c r="Q13" s="23">
        <v>0.27013856575029899</v>
      </c>
      <c r="R13" s="23"/>
      <c r="S13" s="23">
        <v>0.18569821673548501</v>
      </c>
      <c r="T13" s="23">
        <v>0.26766988755431098</v>
      </c>
      <c r="U13" s="23">
        <v>0.198568401329518</v>
      </c>
      <c r="V13" s="23">
        <v>0.197925528679359</v>
      </c>
      <c r="W13" s="23">
        <v>0.25327010409591</v>
      </c>
      <c r="X13" s="23">
        <v>0.23379230825025299</v>
      </c>
      <c r="Y13" s="23">
        <v>0.20962227817953899</v>
      </c>
      <c r="Z13" s="23">
        <v>0.19876218902371201</v>
      </c>
      <c r="AA13" s="23">
        <v>0.21302617464714599</v>
      </c>
      <c r="AB13" s="23">
        <v>0.216459375091346</v>
      </c>
      <c r="AC13" s="23">
        <v>0.204180521733617</v>
      </c>
      <c r="AD13" s="23">
        <v>0.16398908690522801</v>
      </c>
      <c r="AE13" s="23"/>
      <c r="AF13" s="23">
        <v>0.24630292335276599</v>
      </c>
      <c r="AG13" s="23">
        <v>0.189928222970525</v>
      </c>
      <c r="AH13" s="23">
        <v>0.241609892800384</v>
      </c>
      <c r="AI13" s="23"/>
      <c r="AJ13" s="23">
        <v>0.23744761428397501</v>
      </c>
      <c r="AK13" s="23">
        <v>0.153474376853175</v>
      </c>
      <c r="AL13" s="23">
        <v>0.28268929782709501</v>
      </c>
      <c r="AM13" s="23">
        <v>0.17134610682712101</v>
      </c>
      <c r="AN13" s="23">
        <v>0.30232568463681098</v>
      </c>
      <c r="AO13" s="23"/>
      <c r="AP13" s="23">
        <v>0.25121308972616502</v>
      </c>
      <c r="AQ13" s="23">
        <v>0.117841214429849</v>
      </c>
      <c r="AR13" s="23">
        <v>0.25554146827665403</v>
      </c>
      <c r="AS13" s="23">
        <v>0.23077702170511999</v>
      </c>
      <c r="AT13" s="23">
        <v>0.46297290158063498</v>
      </c>
      <c r="AU13" s="23"/>
      <c r="AV13" s="23">
        <v>0.262406420089351</v>
      </c>
      <c r="AW13" s="23">
        <v>0.22900581661667599</v>
      </c>
      <c r="AX13" s="23">
        <v>0.18259775531213099</v>
      </c>
      <c r="AY13" s="23">
        <v>0.155364802959953</v>
      </c>
      <c r="AZ13" s="23">
        <v>0.24051549209300399</v>
      </c>
      <c r="BA13" s="23"/>
      <c r="BB13" s="23">
        <v>0.12189740326264099</v>
      </c>
      <c r="BC13" s="23">
        <v>0.20177203174248801</v>
      </c>
      <c r="BD13" s="23">
        <v>0.35521370742835001</v>
      </c>
      <c r="BE13" s="23"/>
      <c r="BF13" s="23">
        <v>0.22626325048201401</v>
      </c>
    </row>
    <row r="14" spans="2:58" x14ac:dyDescent="0.35">
      <c r="B14" s="16"/>
    </row>
    <row r="15" spans="2:58" x14ac:dyDescent="0.35">
      <c r="B15" t="s">
        <v>88</v>
      </c>
    </row>
    <row r="16" spans="2:58" x14ac:dyDescent="0.35">
      <c r="B16" t="s">
        <v>89</v>
      </c>
    </row>
    <row r="18" spans="2:2" x14ac:dyDescent="0.35">
      <c r="B18"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B2:BF17"/>
  <sheetViews>
    <sheetView showGridLines="0" topLeftCell="A11"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326</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ht="43.5" x14ac:dyDescent="0.35">
      <c r="B9" s="15" t="s">
        <v>323</v>
      </c>
      <c r="C9" s="14">
        <v>0.114023129134201</v>
      </c>
      <c r="D9" s="14">
        <v>0.106288805887041</v>
      </c>
      <c r="E9" s="14">
        <v>0.12223444873723301</v>
      </c>
      <c r="F9" s="14"/>
      <c r="G9" s="14">
        <v>0.132254591724872</v>
      </c>
      <c r="H9" s="14">
        <v>0.13592779729008</v>
      </c>
      <c r="I9" s="14">
        <v>0.11825754691293899</v>
      </c>
      <c r="J9" s="14">
        <v>0.102469042911343</v>
      </c>
      <c r="K9" s="14">
        <v>0.116323588947949</v>
      </c>
      <c r="L9" s="14">
        <v>8.8454594393253205E-2</v>
      </c>
      <c r="M9" s="14"/>
      <c r="N9" s="14">
        <v>0.127385234213933</v>
      </c>
      <c r="O9" s="14">
        <v>9.27415402396609E-2</v>
      </c>
      <c r="P9" s="14">
        <v>0.11032076659642299</v>
      </c>
      <c r="Q9" s="14">
        <v>0.127051242423701</v>
      </c>
      <c r="R9" s="14"/>
      <c r="S9" s="14">
        <v>0.13819842214589001</v>
      </c>
      <c r="T9" s="14">
        <v>0.10850640321956601</v>
      </c>
      <c r="U9" s="14">
        <v>0.119216429324843</v>
      </c>
      <c r="V9" s="14">
        <v>0.108469408760227</v>
      </c>
      <c r="W9" s="14">
        <v>0.15658822481614701</v>
      </c>
      <c r="X9" s="14">
        <v>0.111560730750141</v>
      </c>
      <c r="Y9" s="14">
        <v>0.154407675905539</v>
      </c>
      <c r="Z9" s="14">
        <v>0.157092215139638</v>
      </c>
      <c r="AA9" s="14">
        <v>9.6183840614660204E-2</v>
      </c>
      <c r="AB9" s="14">
        <v>5.2503413655831402E-2</v>
      </c>
      <c r="AC9" s="14">
        <v>8.7485510893627799E-2</v>
      </c>
      <c r="AD9" s="14">
        <v>6.4919332405806607E-2</v>
      </c>
      <c r="AE9" s="14"/>
      <c r="AF9" s="14">
        <v>0.127994964110375</v>
      </c>
      <c r="AG9" s="14">
        <v>0.105892094715704</v>
      </c>
      <c r="AH9" s="14">
        <v>0.10798239322885</v>
      </c>
      <c r="AI9" s="14"/>
      <c r="AJ9" s="14">
        <v>0.11319103174623101</v>
      </c>
      <c r="AK9" s="14">
        <v>0.12187541069382</v>
      </c>
      <c r="AL9" s="14">
        <v>0.100438305126913</v>
      </c>
      <c r="AM9" s="14">
        <v>0.33165212655519299</v>
      </c>
      <c r="AN9" s="14">
        <v>0.11191518080489</v>
      </c>
      <c r="AO9" s="14"/>
      <c r="AP9" s="14">
        <v>9.7115118926843894E-2</v>
      </c>
      <c r="AQ9" s="14">
        <v>0.11839910996808101</v>
      </c>
      <c r="AR9" s="14">
        <v>8.2195480541745206E-2</v>
      </c>
      <c r="AS9" s="14">
        <v>0.16591563313327301</v>
      </c>
      <c r="AT9" s="14">
        <v>9.8720646303712606E-2</v>
      </c>
      <c r="AU9" s="14"/>
      <c r="AV9" s="14">
        <v>9.0623413114693796E-2</v>
      </c>
      <c r="AW9" s="14">
        <v>0.130595625077459</v>
      </c>
      <c r="AX9" s="14">
        <v>0.122641775109206</v>
      </c>
      <c r="AY9" s="14">
        <v>0.119511672228427</v>
      </c>
      <c r="AZ9" s="14">
        <v>0.16048192045227599</v>
      </c>
      <c r="BA9" s="14"/>
      <c r="BB9" s="14">
        <v>0.16293099458348601</v>
      </c>
      <c r="BC9" s="14">
        <v>0.15690773694726701</v>
      </c>
      <c r="BD9" s="14">
        <v>0.14361805705066799</v>
      </c>
      <c r="BE9" s="14"/>
      <c r="BF9" s="14">
        <v>0.13816530239763999</v>
      </c>
    </row>
    <row r="10" spans="2:58" ht="43.5" x14ac:dyDescent="0.35">
      <c r="B10" s="15" t="s">
        <v>324</v>
      </c>
      <c r="C10" s="14">
        <v>0.36407302291277599</v>
      </c>
      <c r="D10" s="14">
        <v>0.41184676755112598</v>
      </c>
      <c r="E10" s="14">
        <v>0.31567457916465902</v>
      </c>
      <c r="F10" s="14"/>
      <c r="G10" s="14">
        <v>0.50153525376638997</v>
      </c>
      <c r="H10" s="14">
        <v>0.38852712970708603</v>
      </c>
      <c r="I10" s="14">
        <v>0.34353846167701102</v>
      </c>
      <c r="J10" s="14">
        <v>0.40686832093812503</v>
      </c>
      <c r="K10" s="14">
        <v>0.29824740793147902</v>
      </c>
      <c r="L10" s="14">
        <v>0.27841399415823298</v>
      </c>
      <c r="M10" s="14"/>
      <c r="N10" s="14">
        <v>0.41682492545441902</v>
      </c>
      <c r="O10" s="14">
        <v>0.39072397424049898</v>
      </c>
      <c r="P10" s="14">
        <v>0.33131110739169001</v>
      </c>
      <c r="Q10" s="14">
        <v>0.30035313863115398</v>
      </c>
      <c r="R10" s="14"/>
      <c r="S10" s="14">
        <v>0.316609962860192</v>
      </c>
      <c r="T10" s="14">
        <v>0.40978461667056898</v>
      </c>
      <c r="U10" s="14">
        <v>0.34304546739516301</v>
      </c>
      <c r="V10" s="14">
        <v>0.39556981097949101</v>
      </c>
      <c r="W10" s="14">
        <v>0.37621879189736002</v>
      </c>
      <c r="X10" s="14">
        <v>0.399929895797204</v>
      </c>
      <c r="Y10" s="14">
        <v>0.34849849206911399</v>
      </c>
      <c r="Z10" s="14">
        <v>0.29258507797176098</v>
      </c>
      <c r="AA10" s="14">
        <v>0.32438647087898498</v>
      </c>
      <c r="AB10" s="14">
        <v>0.367885310749686</v>
      </c>
      <c r="AC10" s="14">
        <v>0.40197986766273602</v>
      </c>
      <c r="AD10" s="14">
        <v>0.420961180389956</v>
      </c>
      <c r="AE10" s="14"/>
      <c r="AF10" s="14">
        <v>0.29287018842335</v>
      </c>
      <c r="AG10" s="14">
        <v>0.43256433928123</v>
      </c>
      <c r="AH10" s="14">
        <v>0.25619243898612798</v>
      </c>
      <c r="AI10" s="14"/>
      <c r="AJ10" s="14">
        <v>0.28552305395301297</v>
      </c>
      <c r="AK10" s="14">
        <v>0.44324192088539</v>
      </c>
      <c r="AL10" s="14">
        <v>0.39140973730036199</v>
      </c>
      <c r="AM10" s="14">
        <v>0.30548825229474003</v>
      </c>
      <c r="AN10" s="14">
        <v>0.262734739480186</v>
      </c>
      <c r="AO10" s="14"/>
      <c r="AP10" s="14">
        <v>0.22187620103537101</v>
      </c>
      <c r="AQ10" s="14">
        <v>0.44905759571574799</v>
      </c>
      <c r="AR10" s="14">
        <v>0.41551799459418198</v>
      </c>
      <c r="AS10" s="14">
        <v>0.26643512091754901</v>
      </c>
      <c r="AT10" s="14">
        <v>0.25885421376531298</v>
      </c>
      <c r="AU10" s="14"/>
      <c r="AV10" s="14">
        <v>0.27126957511355498</v>
      </c>
      <c r="AW10" s="14">
        <v>0.356658067884701</v>
      </c>
      <c r="AX10" s="14">
        <v>0.427793853638404</v>
      </c>
      <c r="AY10" s="14">
        <v>0.43538130100367001</v>
      </c>
      <c r="AZ10" s="14">
        <v>0.30188024270010699</v>
      </c>
      <c r="BA10" s="14"/>
      <c r="BB10" s="14">
        <v>0.46538952345255102</v>
      </c>
      <c r="BC10" s="14">
        <v>0.26690182547128499</v>
      </c>
      <c r="BD10" s="14">
        <v>0.30941799443997797</v>
      </c>
      <c r="BE10" s="14"/>
      <c r="BF10" s="14">
        <v>0.34888300786464999</v>
      </c>
    </row>
    <row r="11" spans="2:58" ht="43.5" x14ac:dyDescent="0.35">
      <c r="B11" s="15" t="s">
        <v>325</v>
      </c>
      <c r="C11" s="14">
        <v>0.28268692916780302</v>
      </c>
      <c r="D11" s="14">
        <v>0.26365982477821798</v>
      </c>
      <c r="E11" s="14">
        <v>0.30197942923283799</v>
      </c>
      <c r="F11" s="14"/>
      <c r="G11" s="14">
        <v>0.19266826268210999</v>
      </c>
      <c r="H11" s="14">
        <v>0.26646168076995103</v>
      </c>
      <c r="I11" s="14">
        <v>0.25299445875063298</v>
      </c>
      <c r="J11" s="14">
        <v>0.27140106612692799</v>
      </c>
      <c r="K11" s="14">
        <v>0.27124313976896203</v>
      </c>
      <c r="L11" s="14">
        <v>0.39698567712905802</v>
      </c>
      <c r="M11" s="14"/>
      <c r="N11" s="14">
        <v>0.27711996937768602</v>
      </c>
      <c r="O11" s="14">
        <v>0.304568641005589</v>
      </c>
      <c r="P11" s="14">
        <v>0.30002465481805202</v>
      </c>
      <c r="Q11" s="14">
        <v>0.253914505713906</v>
      </c>
      <c r="R11" s="14"/>
      <c r="S11" s="14">
        <v>0.313374359583521</v>
      </c>
      <c r="T11" s="14">
        <v>0.28115876851326999</v>
      </c>
      <c r="U11" s="14">
        <v>0.32407093058988501</v>
      </c>
      <c r="V11" s="14">
        <v>0.23793109085856901</v>
      </c>
      <c r="W11" s="14">
        <v>0.26619095544073601</v>
      </c>
      <c r="X11" s="14">
        <v>0.23071379559897301</v>
      </c>
      <c r="Y11" s="14">
        <v>0.25560261098182802</v>
      </c>
      <c r="Z11" s="14">
        <v>0.30673959663219302</v>
      </c>
      <c r="AA11" s="14">
        <v>0.31667203216891499</v>
      </c>
      <c r="AB11" s="14">
        <v>0.31207111212939698</v>
      </c>
      <c r="AC11" s="14">
        <v>0.227857347372278</v>
      </c>
      <c r="AD11" s="14">
        <v>0.28364448427713401</v>
      </c>
      <c r="AE11" s="14"/>
      <c r="AF11" s="14">
        <v>0.34166951194096101</v>
      </c>
      <c r="AG11" s="14">
        <v>0.244077008828266</v>
      </c>
      <c r="AH11" s="14">
        <v>0.30994211700900898</v>
      </c>
      <c r="AI11" s="14"/>
      <c r="AJ11" s="14">
        <v>0.41616553923378002</v>
      </c>
      <c r="AK11" s="14">
        <v>0.205725645608753</v>
      </c>
      <c r="AL11" s="14">
        <v>0.26887682913011102</v>
      </c>
      <c r="AM11" s="14">
        <v>0.164274915747428</v>
      </c>
      <c r="AN11" s="14">
        <v>0.24890978109693901</v>
      </c>
      <c r="AO11" s="14"/>
      <c r="AP11" s="14">
        <v>0.54061493946956996</v>
      </c>
      <c r="AQ11" s="14">
        <v>0.21900879906712201</v>
      </c>
      <c r="AR11" s="14">
        <v>0.29569539717279197</v>
      </c>
      <c r="AS11" s="14">
        <v>0.26744224567101299</v>
      </c>
      <c r="AT11" s="14">
        <v>0.20003781786899899</v>
      </c>
      <c r="AU11" s="14"/>
      <c r="AV11" s="14">
        <v>0.32688228921170698</v>
      </c>
      <c r="AW11" s="14">
        <v>0.252178510071842</v>
      </c>
      <c r="AX11" s="14">
        <v>0.259620788379192</v>
      </c>
      <c r="AY11" s="14">
        <v>0.28632017845026497</v>
      </c>
      <c r="AZ11" s="14">
        <v>0.32054137943461097</v>
      </c>
      <c r="BA11" s="14"/>
      <c r="BB11" s="14">
        <v>0.19168559682736</v>
      </c>
      <c r="BC11" s="14">
        <v>0.31466793211930899</v>
      </c>
      <c r="BD11" s="14">
        <v>0.249315443773688</v>
      </c>
      <c r="BE11" s="14"/>
      <c r="BF11" s="14">
        <v>0.27392858958595001</v>
      </c>
    </row>
    <row r="12" spans="2:58" x14ac:dyDescent="0.35">
      <c r="B12" s="15" t="s">
        <v>117</v>
      </c>
      <c r="C12" s="23">
        <v>0.239216918785221</v>
      </c>
      <c r="D12" s="23">
        <v>0.21820460178361401</v>
      </c>
      <c r="E12" s="23">
        <v>0.260111542865269</v>
      </c>
      <c r="F12" s="23"/>
      <c r="G12" s="23">
        <v>0.17354189182662799</v>
      </c>
      <c r="H12" s="23">
        <v>0.209083392232883</v>
      </c>
      <c r="I12" s="23">
        <v>0.28520953265941601</v>
      </c>
      <c r="J12" s="23">
        <v>0.219261570023604</v>
      </c>
      <c r="K12" s="23">
        <v>0.31418586335160997</v>
      </c>
      <c r="L12" s="23">
        <v>0.23614573431945601</v>
      </c>
      <c r="M12" s="23"/>
      <c r="N12" s="23">
        <v>0.178669870953962</v>
      </c>
      <c r="O12" s="23">
        <v>0.21196584451425099</v>
      </c>
      <c r="P12" s="23">
        <v>0.25834347119383599</v>
      </c>
      <c r="Q12" s="23">
        <v>0.31868111323123899</v>
      </c>
      <c r="R12" s="23"/>
      <c r="S12" s="23">
        <v>0.23181725541039699</v>
      </c>
      <c r="T12" s="23">
        <v>0.200550211596595</v>
      </c>
      <c r="U12" s="23">
        <v>0.21366717269010899</v>
      </c>
      <c r="V12" s="23">
        <v>0.258029689401713</v>
      </c>
      <c r="W12" s="23">
        <v>0.20100202784575699</v>
      </c>
      <c r="X12" s="23">
        <v>0.25779557785368201</v>
      </c>
      <c r="Y12" s="23">
        <v>0.241491221043519</v>
      </c>
      <c r="Z12" s="23">
        <v>0.243583110256408</v>
      </c>
      <c r="AA12" s="23">
        <v>0.26275765633744003</v>
      </c>
      <c r="AB12" s="23">
        <v>0.26754016346508602</v>
      </c>
      <c r="AC12" s="23">
        <v>0.28267727407135801</v>
      </c>
      <c r="AD12" s="23">
        <v>0.23047500292710299</v>
      </c>
      <c r="AE12" s="23"/>
      <c r="AF12" s="23">
        <v>0.23746533552531399</v>
      </c>
      <c r="AG12" s="23">
        <v>0.21746655717480001</v>
      </c>
      <c r="AH12" s="23">
        <v>0.32588305077601298</v>
      </c>
      <c r="AI12" s="23"/>
      <c r="AJ12" s="23">
        <v>0.18512037506697601</v>
      </c>
      <c r="AK12" s="23">
        <v>0.22915702281203701</v>
      </c>
      <c r="AL12" s="23">
        <v>0.239275128442614</v>
      </c>
      <c r="AM12" s="23">
        <v>0.19858470540263901</v>
      </c>
      <c r="AN12" s="23">
        <v>0.376440298617986</v>
      </c>
      <c r="AO12" s="23"/>
      <c r="AP12" s="23">
        <v>0.14039374056821499</v>
      </c>
      <c r="AQ12" s="23">
        <v>0.21353449524904899</v>
      </c>
      <c r="AR12" s="23">
        <v>0.20659112769128099</v>
      </c>
      <c r="AS12" s="23">
        <v>0.30020700027816599</v>
      </c>
      <c r="AT12" s="23">
        <v>0.44238732206197501</v>
      </c>
      <c r="AU12" s="23"/>
      <c r="AV12" s="23">
        <v>0.31122472256004502</v>
      </c>
      <c r="AW12" s="23">
        <v>0.26056779696599802</v>
      </c>
      <c r="AX12" s="23">
        <v>0.18994358287319699</v>
      </c>
      <c r="AY12" s="23">
        <v>0.15878684831763801</v>
      </c>
      <c r="AZ12" s="23">
        <v>0.21709645741300701</v>
      </c>
      <c r="BA12" s="23"/>
      <c r="BB12" s="23">
        <v>0.179993885136603</v>
      </c>
      <c r="BC12" s="23">
        <v>0.26152250546214001</v>
      </c>
      <c r="BD12" s="23">
        <v>0.29764850473566601</v>
      </c>
      <c r="BE12" s="23"/>
      <c r="BF12" s="23">
        <v>0.23902310015176001</v>
      </c>
    </row>
    <row r="13" spans="2:58" x14ac:dyDescent="0.35">
      <c r="B13" s="16"/>
    </row>
    <row r="14" spans="2:58" x14ac:dyDescent="0.35">
      <c r="B14" t="s">
        <v>88</v>
      </c>
    </row>
    <row r="15" spans="2:58" x14ac:dyDescent="0.35">
      <c r="B15" t="s">
        <v>89</v>
      </c>
    </row>
    <row r="17" spans="2:2" x14ac:dyDescent="0.35">
      <c r="B17"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B2:BF17"/>
  <sheetViews>
    <sheetView showGridLines="0" topLeftCell="A9"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326</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ht="43.5" x14ac:dyDescent="0.35">
      <c r="B9" s="15" t="s">
        <v>327</v>
      </c>
      <c r="C9" s="14">
        <v>0.55569766542960297</v>
      </c>
      <c r="D9" s="14">
        <v>0.56322328553995005</v>
      </c>
      <c r="E9" s="14">
        <v>0.54866214759260801</v>
      </c>
      <c r="F9" s="14"/>
      <c r="G9" s="14">
        <v>0.524523177035362</v>
      </c>
      <c r="H9" s="14">
        <v>0.49616241938204397</v>
      </c>
      <c r="I9" s="14">
        <v>0.56215712366440096</v>
      </c>
      <c r="J9" s="14">
        <v>0.62893586251409905</v>
      </c>
      <c r="K9" s="14">
        <v>0.60729915117217503</v>
      </c>
      <c r="L9" s="14">
        <v>0.52568763327341606</v>
      </c>
      <c r="M9" s="14"/>
      <c r="N9" s="14">
        <v>0.55471660438437997</v>
      </c>
      <c r="O9" s="14">
        <v>0.58811309875005002</v>
      </c>
      <c r="P9" s="14">
        <v>0.50905313435024901</v>
      </c>
      <c r="Q9" s="14">
        <v>0.55997353274398198</v>
      </c>
      <c r="R9" s="14"/>
      <c r="S9" s="14">
        <v>0.50185220385208096</v>
      </c>
      <c r="T9" s="14">
        <v>0.53005541125831801</v>
      </c>
      <c r="U9" s="14">
        <v>0.52981887939098304</v>
      </c>
      <c r="V9" s="14">
        <v>0.57270678342917203</v>
      </c>
      <c r="W9" s="14">
        <v>0.600075645146808</v>
      </c>
      <c r="X9" s="14">
        <v>0.52378044686912995</v>
      </c>
      <c r="Y9" s="14">
        <v>0.63182464195351296</v>
      </c>
      <c r="Z9" s="14">
        <v>0.60197972553909196</v>
      </c>
      <c r="AA9" s="14">
        <v>0.53797456423044598</v>
      </c>
      <c r="AB9" s="14">
        <v>0.58861266554087899</v>
      </c>
      <c r="AC9" s="14">
        <v>0.59707551949989501</v>
      </c>
      <c r="AD9" s="14">
        <v>0.560787931860106</v>
      </c>
      <c r="AE9" s="14"/>
      <c r="AF9" s="14">
        <v>0.51743339731037996</v>
      </c>
      <c r="AG9" s="14">
        <v>0.62138461643388698</v>
      </c>
      <c r="AH9" s="14">
        <v>0.45132315184490601</v>
      </c>
      <c r="AI9" s="14"/>
      <c r="AJ9" s="14">
        <v>0.436364448385335</v>
      </c>
      <c r="AK9" s="14">
        <v>0.66263234162205598</v>
      </c>
      <c r="AL9" s="14">
        <v>0.50175624017628895</v>
      </c>
      <c r="AM9" s="14">
        <v>0.83209369347994999</v>
      </c>
      <c r="AN9" s="14">
        <v>0.50473784116472198</v>
      </c>
      <c r="AO9" s="14"/>
      <c r="AP9" s="14">
        <v>0.26738376735311198</v>
      </c>
      <c r="AQ9" s="14">
        <v>0.66286212675402001</v>
      </c>
      <c r="AR9" s="14">
        <v>0.56513178530414099</v>
      </c>
      <c r="AS9" s="14">
        <v>0.59216724983036095</v>
      </c>
      <c r="AT9" s="14">
        <v>0.471520279282791</v>
      </c>
      <c r="AU9" s="14"/>
      <c r="AV9" s="14">
        <v>0.54075816617323202</v>
      </c>
      <c r="AW9" s="14">
        <v>0.57720983850697105</v>
      </c>
      <c r="AX9" s="14">
        <v>0.54671249626246199</v>
      </c>
      <c r="AY9" s="14">
        <v>0.53907578759487396</v>
      </c>
      <c r="AZ9" s="14">
        <v>0.56578555227861405</v>
      </c>
      <c r="BA9" s="14"/>
      <c r="BB9" s="14">
        <v>0.63751601383134204</v>
      </c>
      <c r="BC9" s="14">
        <v>0.557238965246457</v>
      </c>
      <c r="BD9" s="14">
        <v>0.53268445704330603</v>
      </c>
      <c r="BE9" s="14"/>
      <c r="BF9" s="14">
        <v>0.58631963127407905</v>
      </c>
    </row>
    <row r="10" spans="2:58" ht="43.5" x14ac:dyDescent="0.35">
      <c r="B10" s="15" t="s">
        <v>328</v>
      </c>
      <c r="C10" s="14">
        <v>9.3451563895137493E-2</v>
      </c>
      <c r="D10" s="14">
        <v>0.111134800006444</v>
      </c>
      <c r="E10" s="14">
        <v>7.6769794581959094E-2</v>
      </c>
      <c r="F10" s="14"/>
      <c r="G10" s="14">
        <v>0.184344167987812</v>
      </c>
      <c r="H10" s="14">
        <v>0.14879465147621301</v>
      </c>
      <c r="I10" s="14">
        <v>9.9146545244662404E-2</v>
      </c>
      <c r="J10" s="14">
        <v>4.60146182070384E-2</v>
      </c>
      <c r="K10" s="14">
        <v>4.1906138241797203E-2</v>
      </c>
      <c r="L10" s="14">
        <v>5.6100159706921997E-2</v>
      </c>
      <c r="M10" s="14"/>
      <c r="N10" s="14">
        <v>9.2932227022119299E-2</v>
      </c>
      <c r="O10" s="14">
        <v>8.4574983686698899E-2</v>
      </c>
      <c r="P10" s="14">
        <v>0.12901732442969399</v>
      </c>
      <c r="Q10" s="14">
        <v>7.36471418486387E-2</v>
      </c>
      <c r="R10" s="14"/>
      <c r="S10" s="14">
        <v>0.14111264259380299</v>
      </c>
      <c r="T10" s="14">
        <v>0.117079133454881</v>
      </c>
      <c r="U10" s="14">
        <v>8.4070005564144998E-2</v>
      </c>
      <c r="V10" s="14">
        <v>8.3686647132111103E-2</v>
      </c>
      <c r="W10" s="14">
        <v>9.3875562530969806E-2</v>
      </c>
      <c r="X10" s="14">
        <v>0.13217059388854299</v>
      </c>
      <c r="Y10" s="14">
        <v>5.0705329035509297E-2</v>
      </c>
      <c r="Z10" s="14">
        <v>5.6730407548970102E-2</v>
      </c>
      <c r="AA10" s="14">
        <v>7.5153715461497905E-2</v>
      </c>
      <c r="AB10" s="14">
        <v>7.0582182191202394E-2</v>
      </c>
      <c r="AC10" s="14">
        <v>2.8286114169535002E-2</v>
      </c>
      <c r="AD10" s="14">
        <v>0.113274916701686</v>
      </c>
      <c r="AE10" s="14"/>
      <c r="AF10" s="14">
        <v>8.3380937093231494E-2</v>
      </c>
      <c r="AG10" s="14">
        <v>9.2382912547675097E-2</v>
      </c>
      <c r="AH10" s="14">
        <v>0.10585478668586799</v>
      </c>
      <c r="AI10" s="14"/>
      <c r="AJ10" s="14">
        <v>9.01098381709632E-2</v>
      </c>
      <c r="AK10" s="14">
        <v>0.118076229126725</v>
      </c>
      <c r="AL10" s="14">
        <v>0.114390965625583</v>
      </c>
      <c r="AM10" s="14">
        <v>4.3319387318874802E-2</v>
      </c>
      <c r="AN10" s="14">
        <v>7.2180585399928998E-2</v>
      </c>
      <c r="AO10" s="14"/>
      <c r="AP10" s="14">
        <v>0.110451793433</v>
      </c>
      <c r="AQ10" s="14">
        <v>0.107300911133585</v>
      </c>
      <c r="AR10" s="14">
        <v>0.128714288822843</v>
      </c>
      <c r="AS10" s="14">
        <v>5.4298885310836202E-2</v>
      </c>
      <c r="AT10" s="14">
        <v>3.6131326414123102E-2</v>
      </c>
      <c r="AU10" s="14"/>
      <c r="AV10" s="14">
        <v>8.2722809046438903E-2</v>
      </c>
      <c r="AW10" s="14">
        <v>9.7488560168181998E-2</v>
      </c>
      <c r="AX10" s="14">
        <v>0.103365625421105</v>
      </c>
      <c r="AY10" s="14">
        <v>0.10202570634798599</v>
      </c>
      <c r="AZ10" s="14">
        <v>8.8629445971833407E-2</v>
      </c>
      <c r="BA10" s="14"/>
      <c r="BB10" s="14">
        <v>0.102771627800084</v>
      </c>
      <c r="BC10" s="14">
        <v>7.1304292873263606E-2</v>
      </c>
      <c r="BD10" s="14">
        <v>6.2584037544586801E-2</v>
      </c>
      <c r="BE10" s="14"/>
      <c r="BF10" s="14">
        <v>8.0251783454549003E-2</v>
      </c>
    </row>
    <row r="11" spans="2:58" ht="43.5" x14ac:dyDescent="0.35">
      <c r="B11" s="15" t="s">
        <v>329</v>
      </c>
      <c r="C11" s="14">
        <v>0.20313273526487099</v>
      </c>
      <c r="D11" s="14">
        <v>0.18877472272836299</v>
      </c>
      <c r="E11" s="14">
        <v>0.21639912464948399</v>
      </c>
      <c r="F11" s="14"/>
      <c r="G11" s="14">
        <v>0.15503927845186999</v>
      </c>
      <c r="H11" s="14">
        <v>0.19653197091386801</v>
      </c>
      <c r="I11" s="14">
        <v>0.18590026372872501</v>
      </c>
      <c r="J11" s="14">
        <v>0.14875911558752899</v>
      </c>
      <c r="K11" s="14">
        <v>0.200343288775606</v>
      </c>
      <c r="L11" s="14">
        <v>0.30051077107153801</v>
      </c>
      <c r="M11" s="14"/>
      <c r="N11" s="14">
        <v>0.218524970143811</v>
      </c>
      <c r="O11" s="14">
        <v>0.21436366237412999</v>
      </c>
      <c r="P11" s="14">
        <v>0.20876705143881999</v>
      </c>
      <c r="Q11" s="14">
        <v>0.17145027574021901</v>
      </c>
      <c r="R11" s="14"/>
      <c r="S11" s="14">
        <v>0.18662136676403801</v>
      </c>
      <c r="T11" s="14">
        <v>0.20629944998677499</v>
      </c>
      <c r="U11" s="14">
        <v>0.229034277583053</v>
      </c>
      <c r="V11" s="14">
        <v>0.203202531868411</v>
      </c>
      <c r="W11" s="14">
        <v>0.18803160975399999</v>
      </c>
      <c r="X11" s="14">
        <v>0.18661709329398701</v>
      </c>
      <c r="Y11" s="14">
        <v>0.16064287191700199</v>
      </c>
      <c r="Z11" s="14">
        <v>0.23622198953144</v>
      </c>
      <c r="AA11" s="14">
        <v>0.228774787906324</v>
      </c>
      <c r="AB11" s="14">
        <v>0.20901324183685399</v>
      </c>
      <c r="AC11" s="14">
        <v>0.220129800558515</v>
      </c>
      <c r="AD11" s="14">
        <v>0.21161313677107599</v>
      </c>
      <c r="AE11" s="14"/>
      <c r="AF11" s="14">
        <v>0.243375017031565</v>
      </c>
      <c r="AG11" s="14">
        <v>0.17349314434691199</v>
      </c>
      <c r="AH11" s="14">
        <v>0.223792206433469</v>
      </c>
      <c r="AI11" s="14"/>
      <c r="AJ11" s="14">
        <v>0.33958763964770999</v>
      </c>
      <c r="AK11" s="14">
        <v>0.11343796517009801</v>
      </c>
      <c r="AL11" s="14">
        <v>0.17142456714825199</v>
      </c>
      <c r="AM11" s="14">
        <v>8.1902422971230598E-2</v>
      </c>
      <c r="AN11" s="14">
        <v>0.16222083066454601</v>
      </c>
      <c r="AO11" s="14"/>
      <c r="AP11" s="14">
        <v>0.47224967544761898</v>
      </c>
      <c r="AQ11" s="14">
        <v>0.129537913820537</v>
      </c>
      <c r="AR11" s="14">
        <v>0.18042189931825101</v>
      </c>
      <c r="AS11" s="14">
        <v>0.191624380210521</v>
      </c>
      <c r="AT11" s="14">
        <v>0.144904178692007</v>
      </c>
      <c r="AU11" s="14"/>
      <c r="AV11" s="14">
        <v>0.18532414981225401</v>
      </c>
      <c r="AW11" s="14">
        <v>0.18163472014121801</v>
      </c>
      <c r="AX11" s="14">
        <v>0.213892431003391</v>
      </c>
      <c r="AY11" s="14">
        <v>0.21425141068770201</v>
      </c>
      <c r="AZ11" s="14">
        <v>0.23059116424343001</v>
      </c>
      <c r="BA11" s="14"/>
      <c r="BB11" s="14">
        <v>0.17381329675146301</v>
      </c>
      <c r="BC11" s="14">
        <v>0.22979838624964699</v>
      </c>
      <c r="BD11" s="14">
        <v>0.20350151700850599</v>
      </c>
      <c r="BE11" s="14"/>
      <c r="BF11" s="14">
        <v>0.19808790517272901</v>
      </c>
    </row>
    <row r="12" spans="2:58" x14ac:dyDescent="0.35">
      <c r="B12" s="15" t="s">
        <v>117</v>
      </c>
      <c r="C12" s="23">
        <v>0.147718035410389</v>
      </c>
      <c r="D12" s="23">
        <v>0.136867191725242</v>
      </c>
      <c r="E12" s="23">
        <v>0.15816893317594899</v>
      </c>
      <c r="F12" s="23"/>
      <c r="G12" s="23">
        <v>0.13609337652495601</v>
      </c>
      <c r="H12" s="23">
        <v>0.158510958227875</v>
      </c>
      <c r="I12" s="23">
        <v>0.15279606736221199</v>
      </c>
      <c r="J12" s="23">
        <v>0.176290403691334</v>
      </c>
      <c r="K12" s="23">
        <v>0.15045142181042201</v>
      </c>
      <c r="L12" s="23">
        <v>0.117701435948124</v>
      </c>
      <c r="M12" s="23"/>
      <c r="N12" s="23">
        <v>0.13382619844968999</v>
      </c>
      <c r="O12" s="23">
        <v>0.11294825518912099</v>
      </c>
      <c r="P12" s="23">
        <v>0.153162489781237</v>
      </c>
      <c r="Q12" s="23">
        <v>0.19492904966716099</v>
      </c>
      <c r="R12" s="23"/>
      <c r="S12" s="23">
        <v>0.17041378679007799</v>
      </c>
      <c r="T12" s="23">
        <v>0.146566005300026</v>
      </c>
      <c r="U12" s="23">
        <v>0.157076837461819</v>
      </c>
      <c r="V12" s="23">
        <v>0.14040403757030601</v>
      </c>
      <c r="W12" s="23">
        <v>0.118017182568222</v>
      </c>
      <c r="X12" s="23">
        <v>0.15743186594833999</v>
      </c>
      <c r="Y12" s="23">
        <v>0.15682715709397599</v>
      </c>
      <c r="Z12" s="23">
        <v>0.105067877380498</v>
      </c>
      <c r="AA12" s="23">
        <v>0.158096932401733</v>
      </c>
      <c r="AB12" s="23">
        <v>0.131791910431064</v>
      </c>
      <c r="AC12" s="23">
        <v>0.15450856577205599</v>
      </c>
      <c r="AD12" s="23">
        <v>0.114324014667132</v>
      </c>
      <c r="AE12" s="23"/>
      <c r="AF12" s="23">
        <v>0.15581064856482299</v>
      </c>
      <c r="AG12" s="23">
        <v>0.112739326671526</v>
      </c>
      <c r="AH12" s="23">
        <v>0.219029855035757</v>
      </c>
      <c r="AI12" s="23"/>
      <c r="AJ12" s="23">
        <v>0.13393807379599201</v>
      </c>
      <c r="AK12" s="23">
        <v>0.10585346408112099</v>
      </c>
      <c r="AL12" s="23">
        <v>0.21242822704987599</v>
      </c>
      <c r="AM12" s="23">
        <v>4.2684496229944698E-2</v>
      </c>
      <c r="AN12" s="23">
        <v>0.26086074277080301</v>
      </c>
      <c r="AO12" s="23"/>
      <c r="AP12" s="23">
        <v>0.149914763766269</v>
      </c>
      <c r="AQ12" s="23">
        <v>0.100299048291858</v>
      </c>
      <c r="AR12" s="23">
        <v>0.12573202655476601</v>
      </c>
      <c r="AS12" s="23">
        <v>0.161909484648282</v>
      </c>
      <c r="AT12" s="23">
        <v>0.34744421561107902</v>
      </c>
      <c r="AU12" s="23"/>
      <c r="AV12" s="23">
        <v>0.191194874968075</v>
      </c>
      <c r="AW12" s="23">
        <v>0.143666881183629</v>
      </c>
      <c r="AX12" s="23">
        <v>0.13602944731304201</v>
      </c>
      <c r="AY12" s="23">
        <v>0.14464709536943901</v>
      </c>
      <c r="AZ12" s="23">
        <v>0.11499383750612199</v>
      </c>
      <c r="BA12" s="23"/>
      <c r="BB12" s="23">
        <v>8.5899061617111194E-2</v>
      </c>
      <c r="BC12" s="23">
        <v>0.141658355630633</v>
      </c>
      <c r="BD12" s="23">
        <v>0.20122998840360201</v>
      </c>
      <c r="BE12" s="23"/>
      <c r="BF12" s="23">
        <v>0.135340680098643</v>
      </c>
    </row>
    <row r="13" spans="2:58" x14ac:dyDescent="0.35">
      <c r="B13" s="16"/>
    </row>
    <row r="14" spans="2:58" x14ac:dyDescent="0.35">
      <c r="B14" t="s">
        <v>88</v>
      </c>
    </row>
    <row r="15" spans="2:58" x14ac:dyDescent="0.35">
      <c r="B15" t="s">
        <v>89</v>
      </c>
    </row>
    <row r="17" spans="2:2" x14ac:dyDescent="0.35">
      <c r="B17"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B2:BF17"/>
  <sheetViews>
    <sheetView showGridLines="0" topLeftCell="A9"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326</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ht="43.5" x14ac:dyDescent="0.35">
      <c r="B9" s="15" t="s">
        <v>330</v>
      </c>
      <c r="C9" s="14">
        <v>0.104490287167068</v>
      </c>
      <c r="D9" s="14">
        <v>0.107315085993559</v>
      </c>
      <c r="E9" s="14">
        <v>0.10143359830590901</v>
      </c>
      <c r="F9" s="14"/>
      <c r="G9" s="14">
        <v>0.153386550914554</v>
      </c>
      <c r="H9" s="14">
        <v>0.16784848724719301</v>
      </c>
      <c r="I9" s="14">
        <v>0.12207441197105399</v>
      </c>
      <c r="J9" s="14">
        <v>8.5832008214395294E-2</v>
      </c>
      <c r="K9" s="14">
        <v>5.3267760528082797E-2</v>
      </c>
      <c r="L9" s="14">
        <v>5.5627281028190402E-2</v>
      </c>
      <c r="M9" s="14"/>
      <c r="N9" s="14">
        <v>0.10427577218763</v>
      </c>
      <c r="O9" s="14">
        <v>9.5833321031517801E-2</v>
      </c>
      <c r="P9" s="14">
        <v>0.121798129651545</v>
      </c>
      <c r="Q9" s="14">
        <v>9.8369248531245901E-2</v>
      </c>
      <c r="R9" s="14"/>
      <c r="S9" s="14">
        <v>0.12780069099845201</v>
      </c>
      <c r="T9" s="14">
        <v>8.80464160962839E-2</v>
      </c>
      <c r="U9" s="14">
        <v>8.9359350515630695E-2</v>
      </c>
      <c r="V9" s="14">
        <v>9.9572484659811306E-2</v>
      </c>
      <c r="W9" s="14">
        <v>0.148712538876696</v>
      </c>
      <c r="X9" s="14">
        <v>0.11585872229792001</v>
      </c>
      <c r="Y9" s="14">
        <v>0.10586556199840599</v>
      </c>
      <c r="Z9" s="14">
        <v>8.1855217189828397E-2</v>
      </c>
      <c r="AA9" s="14">
        <v>0.107732522636245</v>
      </c>
      <c r="AB9" s="14">
        <v>7.3747801789466993E-2</v>
      </c>
      <c r="AC9" s="14">
        <v>6.1727405982273498E-2</v>
      </c>
      <c r="AD9" s="14">
        <v>0.163015016201525</v>
      </c>
      <c r="AE9" s="14"/>
      <c r="AF9" s="14">
        <v>9.9438601284115705E-2</v>
      </c>
      <c r="AG9" s="14">
        <v>0.104201403311233</v>
      </c>
      <c r="AH9" s="14">
        <v>9.6307232278942501E-2</v>
      </c>
      <c r="AI9" s="14"/>
      <c r="AJ9" s="14">
        <v>9.3782507910226506E-2</v>
      </c>
      <c r="AK9" s="14">
        <v>0.12643094416546699</v>
      </c>
      <c r="AL9" s="14">
        <v>8.3746103893454202E-2</v>
      </c>
      <c r="AM9" s="14">
        <v>0.20544527302143101</v>
      </c>
      <c r="AN9" s="14">
        <v>8.4055259099146906E-2</v>
      </c>
      <c r="AO9" s="14"/>
      <c r="AP9" s="14">
        <v>7.2568401376613897E-2</v>
      </c>
      <c r="AQ9" s="14">
        <v>0.127848929024441</v>
      </c>
      <c r="AR9" s="14">
        <v>8.6300668395104793E-2</v>
      </c>
      <c r="AS9" s="14">
        <v>9.2349929857038604E-2</v>
      </c>
      <c r="AT9" s="14">
        <v>9.0712606303165202E-2</v>
      </c>
      <c r="AU9" s="14"/>
      <c r="AV9" s="14">
        <v>7.8346054207504595E-2</v>
      </c>
      <c r="AW9" s="14">
        <v>0.12606746522735399</v>
      </c>
      <c r="AX9" s="14">
        <v>8.6563801211781505E-2</v>
      </c>
      <c r="AY9" s="14">
        <v>0.135389991873025</v>
      </c>
      <c r="AZ9" s="14">
        <v>0.11178776537143501</v>
      </c>
      <c r="BA9" s="14"/>
      <c r="BB9" s="14">
        <v>0.14532610228284101</v>
      </c>
      <c r="BC9" s="14">
        <v>8.2218169637294294E-2</v>
      </c>
      <c r="BD9" s="14">
        <v>0.14243349978344699</v>
      </c>
      <c r="BE9" s="14"/>
      <c r="BF9" s="14">
        <v>0.103284401749664</v>
      </c>
    </row>
    <row r="10" spans="2:58" ht="43.5" x14ac:dyDescent="0.35">
      <c r="B10" s="15" t="s">
        <v>331</v>
      </c>
      <c r="C10" s="14">
        <v>0.50558563299983394</v>
      </c>
      <c r="D10" s="14">
        <v>0.517129910097199</v>
      </c>
      <c r="E10" s="14">
        <v>0.49534666018234402</v>
      </c>
      <c r="F10" s="14"/>
      <c r="G10" s="14">
        <v>0.46815798315108598</v>
      </c>
      <c r="H10" s="14">
        <v>0.46829975020366299</v>
      </c>
      <c r="I10" s="14">
        <v>0.461595212855691</v>
      </c>
      <c r="J10" s="14">
        <v>0.56898444493667399</v>
      </c>
      <c r="K10" s="14">
        <v>0.56838125410777196</v>
      </c>
      <c r="L10" s="14">
        <v>0.50315006146699504</v>
      </c>
      <c r="M10" s="14"/>
      <c r="N10" s="14">
        <v>0.51425471427742098</v>
      </c>
      <c r="O10" s="14">
        <v>0.55810891103081295</v>
      </c>
      <c r="P10" s="14">
        <v>0.44644914606713698</v>
      </c>
      <c r="Q10" s="14">
        <v>0.490701429975758</v>
      </c>
      <c r="R10" s="14"/>
      <c r="S10" s="14">
        <v>0.42818456374702002</v>
      </c>
      <c r="T10" s="14">
        <v>0.51117341837070196</v>
      </c>
      <c r="U10" s="14">
        <v>0.51759129127772696</v>
      </c>
      <c r="V10" s="14">
        <v>0.52931047477672399</v>
      </c>
      <c r="W10" s="14">
        <v>0.41995391437271701</v>
      </c>
      <c r="X10" s="14">
        <v>0.47549043977379402</v>
      </c>
      <c r="Y10" s="14">
        <v>0.53263144827848896</v>
      </c>
      <c r="Z10" s="14">
        <v>0.55870527263870695</v>
      </c>
      <c r="AA10" s="14">
        <v>0.48496431046380301</v>
      </c>
      <c r="AB10" s="14">
        <v>0.61649072549800299</v>
      </c>
      <c r="AC10" s="14">
        <v>0.559654038892206</v>
      </c>
      <c r="AD10" s="14">
        <v>0.54008748736588197</v>
      </c>
      <c r="AE10" s="14"/>
      <c r="AF10" s="14">
        <v>0.48160495306596501</v>
      </c>
      <c r="AG10" s="14">
        <v>0.56700870719402197</v>
      </c>
      <c r="AH10" s="14">
        <v>0.39438414049202303</v>
      </c>
      <c r="AI10" s="14"/>
      <c r="AJ10" s="14">
        <v>0.43618406091835199</v>
      </c>
      <c r="AK10" s="14">
        <v>0.57208721099853299</v>
      </c>
      <c r="AL10" s="14">
        <v>0.61483576099042703</v>
      </c>
      <c r="AM10" s="14">
        <v>0.490164830193698</v>
      </c>
      <c r="AN10" s="14">
        <v>0.41010090958101397</v>
      </c>
      <c r="AO10" s="14"/>
      <c r="AP10" s="14">
        <v>0.32812459599200799</v>
      </c>
      <c r="AQ10" s="14">
        <v>0.56767706028405396</v>
      </c>
      <c r="AR10" s="14">
        <v>0.60933979509712599</v>
      </c>
      <c r="AS10" s="14">
        <v>0.52842625813050104</v>
      </c>
      <c r="AT10" s="14">
        <v>0.39452705591086001</v>
      </c>
      <c r="AU10" s="14"/>
      <c r="AV10" s="14">
        <v>0.50574215072362205</v>
      </c>
      <c r="AW10" s="14">
        <v>0.48764490484892797</v>
      </c>
      <c r="AX10" s="14">
        <v>0.51432444940391397</v>
      </c>
      <c r="AY10" s="14">
        <v>0.49446848515348402</v>
      </c>
      <c r="AZ10" s="14">
        <v>0.49820707233047201</v>
      </c>
      <c r="BA10" s="14"/>
      <c r="BB10" s="14">
        <v>0.52924860622939196</v>
      </c>
      <c r="BC10" s="14">
        <v>0.54346496415645595</v>
      </c>
      <c r="BD10" s="14">
        <v>0.50931279442849697</v>
      </c>
      <c r="BE10" s="14"/>
      <c r="BF10" s="14">
        <v>0.53635479238473804</v>
      </c>
    </row>
    <row r="11" spans="2:58" ht="58" x14ac:dyDescent="0.35">
      <c r="B11" s="15" t="s">
        <v>332</v>
      </c>
      <c r="C11" s="14">
        <v>0.222468153207217</v>
      </c>
      <c r="D11" s="14">
        <v>0.22237147007121799</v>
      </c>
      <c r="E11" s="14">
        <v>0.22186173025904299</v>
      </c>
      <c r="F11" s="14"/>
      <c r="G11" s="14">
        <v>0.22207895168926201</v>
      </c>
      <c r="H11" s="14">
        <v>0.19419351938570301</v>
      </c>
      <c r="I11" s="14">
        <v>0.21849168203115399</v>
      </c>
      <c r="J11" s="14">
        <v>0.19296605293151001</v>
      </c>
      <c r="K11" s="14">
        <v>0.176647293256533</v>
      </c>
      <c r="L11" s="14">
        <v>0.30341699274021799</v>
      </c>
      <c r="M11" s="14"/>
      <c r="N11" s="14">
        <v>0.24078195091578</v>
      </c>
      <c r="O11" s="14">
        <v>0.214234503027803</v>
      </c>
      <c r="P11" s="14">
        <v>0.24116637309358299</v>
      </c>
      <c r="Q11" s="14">
        <v>0.19472135843893101</v>
      </c>
      <c r="R11" s="14"/>
      <c r="S11" s="14">
        <v>0.261477867232702</v>
      </c>
      <c r="T11" s="14">
        <v>0.246794772209421</v>
      </c>
      <c r="U11" s="14">
        <v>0.224262333141864</v>
      </c>
      <c r="V11" s="14">
        <v>0.21477728009994099</v>
      </c>
      <c r="W11" s="14">
        <v>0.29396944426294003</v>
      </c>
      <c r="X11" s="14">
        <v>0.23919120906184399</v>
      </c>
      <c r="Y11" s="14">
        <v>0.17635443178273699</v>
      </c>
      <c r="Z11" s="14">
        <v>0.22202293012215901</v>
      </c>
      <c r="AA11" s="14">
        <v>0.22014652075000299</v>
      </c>
      <c r="AB11" s="14">
        <v>0.12997349238216299</v>
      </c>
      <c r="AC11" s="14">
        <v>0.21341821770198899</v>
      </c>
      <c r="AD11" s="14">
        <v>0.16049609508075799</v>
      </c>
      <c r="AE11" s="14"/>
      <c r="AF11" s="14">
        <v>0.25547776962415403</v>
      </c>
      <c r="AG11" s="14">
        <v>0.18944207744051</v>
      </c>
      <c r="AH11" s="14">
        <v>0.264719090882094</v>
      </c>
      <c r="AI11" s="14"/>
      <c r="AJ11" s="14">
        <v>0.321655763414333</v>
      </c>
      <c r="AK11" s="14">
        <v>0.16740419104901899</v>
      </c>
      <c r="AL11" s="14">
        <v>0.12795910644070199</v>
      </c>
      <c r="AM11" s="14">
        <v>0.26170540055492703</v>
      </c>
      <c r="AN11" s="14">
        <v>0.227466241263199</v>
      </c>
      <c r="AO11" s="14"/>
      <c r="AP11" s="14">
        <v>0.45548002548994299</v>
      </c>
      <c r="AQ11" s="14">
        <v>0.168916988147053</v>
      </c>
      <c r="AR11" s="14">
        <v>0.16992298351068999</v>
      </c>
      <c r="AS11" s="14">
        <v>0.214367980038672</v>
      </c>
      <c r="AT11" s="14">
        <v>0.163768350782308</v>
      </c>
      <c r="AU11" s="14"/>
      <c r="AV11" s="14">
        <v>0.21972806378286699</v>
      </c>
      <c r="AW11" s="14">
        <v>0.20503425337769099</v>
      </c>
      <c r="AX11" s="14">
        <v>0.24827291980642699</v>
      </c>
      <c r="AY11" s="14">
        <v>0.21903746410216299</v>
      </c>
      <c r="AZ11" s="14">
        <v>0.24947932013240501</v>
      </c>
      <c r="BA11" s="14"/>
      <c r="BB11" s="14">
        <v>0.158527328967872</v>
      </c>
      <c r="BC11" s="14">
        <v>0.22728124462399699</v>
      </c>
      <c r="BD11" s="14">
        <v>0.18201935507719599</v>
      </c>
      <c r="BE11" s="14"/>
      <c r="BF11" s="14">
        <v>0.19482274915082301</v>
      </c>
    </row>
    <row r="12" spans="2:58" x14ac:dyDescent="0.35">
      <c r="B12" s="15" t="s">
        <v>117</v>
      </c>
      <c r="C12" s="23">
        <v>0.16745592662588099</v>
      </c>
      <c r="D12" s="23">
        <v>0.15318353383802399</v>
      </c>
      <c r="E12" s="23">
        <v>0.18135801125270401</v>
      </c>
      <c r="F12" s="23"/>
      <c r="G12" s="23">
        <v>0.15637651424509799</v>
      </c>
      <c r="H12" s="23">
        <v>0.169658243163441</v>
      </c>
      <c r="I12" s="23">
        <v>0.19783869314210101</v>
      </c>
      <c r="J12" s="23">
        <v>0.15221749391742101</v>
      </c>
      <c r="K12" s="23">
        <v>0.20170369210761299</v>
      </c>
      <c r="L12" s="23">
        <v>0.13780566476459599</v>
      </c>
      <c r="M12" s="23"/>
      <c r="N12" s="23">
        <v>0.14068756261916801</v>
      </c>
      <c r="O12" s="23">
        <v>0.13182326490986701</v>
      </c>
      <c r="P12" s="23">
        <v>0.19058635118773401</v>
      </c>
      <c r="Q12" s="23">
        <v>0.21620796305406501</v>
      </c>
      <c r="R12" s="23"/>
      <c r="S12" s="23">
        <v>0.182536878021826</v>
      </c>
      <c r="T12" s="23">
        <v>0.15398539332359301</v>
      </c>
      <c r="U12" s="23">
        <v>0.168787025064778</v>
      </c>
      <c r="V12" s="23">
        <v>0.15633976046352399</v>
      </c>
      <c r="W12" s="23">
        <v>0.13736410248764799</v>
      </c>
      <c r="X12" s="23">
        <v>0.169459628866442</v>
      </c>
      <c r="Y12" s="23">
        <v>0.185148557940369</v>
      </c>
      <c r="Z12" s="23">
        <v>0.13741658004930499</v>
      </c>
      <c r="AA12" s="23">
        <v>0.18715664614994901</v>
      </c>
      <c r="AB12" s="23">
        <v>0.179787980330368</v>
      </c>
      <c r="AC12" s="23">
        <v>0.16520033742353099</v>
      </c>
      <c r="AD12" s="23">
        <v>0.13640140135183501</v>
      </c>
      <c r="AE12" s="23"/>
      <c r="AF12" s="23">
        <v>0.16347867602576499</v>
      </c>
      <c r="AG12" s="23">
        <v>0.13934781205423599</v>
      </c>
      <c r="AH12" s="23">
        <v>0.244589536346941</v>
      </c>
      <c r="AI12" s="23"/>
      <c r="AJ12" s="23">
        <v>0.14837766775708899</v>
      </c>
      <c r="AK12" s="23">
        <v>0.134077653786981</v>
      </c>
      <c r="AL12" s="23">
        <v>0.17345902867541599</v>
      </c>
      <c r="AM12" s="23">
        <v>4.2684496229944698E-2</v>
      </c>
      <c r="AN12" s="23">
        <v>0.27837759005663998</v>
      </c>
      <c r="AO12" s="23"/>
      <c r="AP12" s="23">
        <v>0.143826977141435</v>
      </c>
      <c r="AQ12" s="23">
        <v>0.13555702254445201</v>
      </c>
      <c r="AR12" s="23">
        <v>0.13443655299707899</v>
      </c>
      <c r="AS12" s="23">
        <v>0.164855831973788</v>
      </c>
      <c r="AT12" s="23">
        <v>0.35099198700366702</v>
      </c>
      <c r="AU12" s="23"/>
      <c r="AV12" s="23">
        <v>0.196183731286007</v>
      </c>
      <c r="AW12" s="23">
        <v>0.181253376546026</v>
      </c>
      <c r="AX12" s="23">
        <v>0.150838829577877</v>
      </c>
      <c r="AY12" s="23">
        <v>0.151104058871328</v>
      </c>
      <c r="AZ12" s="23">
        <v>0.140525842165688</v>
      </c>
      <c r="BA12" s="23"/>
      <c r="BB12" s="23">
        <v>0.166897962519895</v>
      </c>
      <c r="BC12" s="23">
        <v>0.147035621582253</v>
      </c>
      <c r="BD12" s="23">
        <v>0.16623435071086001</v>
      </c>
      <c r="BE12" s="23"/>
      <c r="BF12" s="23">
        <v>0.16553805671477501</v>
      </c>
    </row>
    <row r="13" spans="2:58" x14ac:dyDescent="0.35">
      <c r="B13" s="16"/>
    </row>
    <row r="14" spans="2:58" x14ac:dyDescent="0.35">
      <c r="B14" t="s">
        <v>88</v>
      </c>
    </row>
    <row r="15" spans="2:58" x14ac:dyDescent="0.35">
      <c r="B15" t="s">
        <v>89</v>
      </c>
    </row>
    <row r="17" spans="2:2" x14ac:dyDescent="0.35">
      <c r="B17"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B2:BF18"/>
  <sheetViews>
    <sheetView showGridLines="0" topLeftCell="A8"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326</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ht="43.5" x14ac:dyDescent="0.35">
      <c r="B9" s="15" t="s">
        <v>333</v>
      </c>
      <c r="C9" s="14">
        <v>0.49405422803531102</v>
      </c>
      <c r="D9" s="14">
        <v>0.50635595164843805</v>
      </c>
      <c r="E9" s="14">
        <v>0.48199984771933002</v>
      </c>
      <c r="F9" s="14"/>
      <c r="G9" s="14">
        <v>0.47944052687156002</v>
      </c>
      <c r="H9" s="14">
        <v>0.49341799662303398</v>
      </c>
      <c r="I9" s="14">
        <v>0.47628128607431103</v>
      </c>
      <c r="J9" s="14">
        <v>0.56306252415604297</v>
      </c>
      <c r="K9" s="14">
        <v>0.53881172242968201</v>
      </c>
      <c r="L9" s="14">
        <v>0.43295786072213599</v>
      </c>
      <c r="M9" s="14"/>
      <c r="N9" s="14">
        <v>0.45814427110628803</v>
      </c>
      <c r="O9" s="14">
        <v>0.52613696017040501</v>
      </c>
      <c r="P9" s="14">
        <v>0.48212432170650099</v>
      </c>
      <c r="Q9" s="14">
        <v>0.50913755519521398</v>
      </c>
      <c r="R9" s="14"/>
      <c r="S9" s="14">
        <v>0.42776536077674998</v>
      </c>
      <c r="T9" s="14">
        <v>0.490191160315883</v>
      </c>
      <c r="U9" s="14">
        <v>0.45890482162810697</v>
      </c>
      <c r="V9" s="14">
        <v>0.55661770589489401</v>
      </c>
      <c r="W9" s="14">
        <v>0.48113349769452002</v>
      </c>
      <c r="X9" s="14">
        <v>0.49371293262853899</v>
      </c>
      <c r="Y9" s="14">
        <v>0.52526097070206801</v>
      </c>
      <c r="Z9" s="14">
        <v>0.51824695718833902</v>
      </c>
      <c r="AA9" s="14">
        <v>0.497120928354641</v>
      </c>
      <c r="AB9" s="14">
        <v>0.51824708125065599</v>
      </c>
      <c r="AC9" s="14">
        <v>0.54547233632062397</v>
      </c>
      <c r="AD9" s="14">
        <v>0.47257683087053798</v>
      </c>
      <c r="AE9" s="14"/>
      <c r="AF9" s="14">
        <v>0.46383052094234001</v>
      </c>
      <c r="AG9" s="14">
        <v>0.53860611969620398</v>
      </c>
      <c r="AH9" s="14">
        <v>0.41209256490625801</v>
      </c>
      <c r="AI9" s="14"/>
      <c r="AJ9" s="14">
        <v>0.36188857081380499</v>
      </c>
      <c r="AK9" s="14">
        <v>0.60211000637173195</v>
      </c>
      <c r="AL9" s="14">
        <v>0.498002266592385</v>
      </c>
      <c r="AM9" s="14">
        <v>0.54513516542079798</v>
      </c>
      <c r="AN9" s="14">
        <v>0.46309862087393999</v>
      </c>
      <c r="AO9" s="14"/>
      <c r="AP9" s="14">
        <v>0.153057460108768</v>
      </c>
      <c r="AQ9" s="14">
        <v>0.61122212146446597</v>
      </c>
      <c r="AR9" s="14">
        <v>0.53263731986929097</v>
      </c>
      <c r="AS9" s="14">
        <v>0.54489935710124104</v>
      </c>
      <c r="AT9" s="14">
        <v>0.415810952951222</v>
      </c>
      <c r="AU9" s="14"/>
      <c r="AV9" s="14">
        <v>0.46512177330270799</v>
      </c>
      <c r="AW9" s="14">
        <v>0.53733154548419904</v>
      </c>
      <c r="AX9" s="14">
        <v>0.482094224855034</v>
      </c>
      <c r="AY9" s="14">
        <v>0.45237891889756399</v>
      </c>
      <c r="AZ9" s="14">
        <v>0.436588695290274</v>
      </c>
      <c r="BA9" s="14"/>
      <c r="BB9" s="14">
        <v>0.60262821050002402</v>
      </c>
      <c r="BC9" s="14">
        <v>0.57391072035497903</v>
      </c>
      <c r="BD9" s="14">
        <v>0.470139029289038</v>
      </c>
      <c r="BE9" s="14"/>
      <c r="BF9" s="14">
        <v>0.55240436772817803</v>
      </c>
    </row>
    <row r="10" spans="2:58" ht="43.5" x14ac:dyDescent="0.35">
      <c r="B10" s="15" t="s">
        <v>334</v>
      </c>
      <c r="C10" s="14">
        <v>0.14888763825757501</v>
      </c>
      <c r="D10" s="14">
        <v>0.14583840111037999</v>
      </c>
      <c r="E10" s="14">
        <v>0.15181796284275001</v>
      </c>
      <c r="F10" s="14"/>
      <c r="G10" s="14">
        <v>0.202628155360633</v>
      </c>
      <c r="H10" s="14">
        <v>0.15758767724532299</v>
      </c>
      <c r="I10" s="14">
        <v>0.14412417182569401</v>
      </c>
      <c r="J10" s="14">
        <v>0.127808875569903</v>
      </c>
      <c r="K10" s="14">
        <v>0.133834693867488</v>
      </c>
      <c r="L10" s="14">
        <v>0.13686969382524899</v>
      </c>
      <c r="M10" s="14"/>
      <c r="N10" s="14">
        <v>0.178704082426655</v>
      </c>
      <c r="O10" s="14">
        <v>0.161134346229414</v>
      </c>
      <c r="P10" s="14">
        <v>0.140607249794026</v>
      </c>
      <c r="Q10" s="14">
        <v>0.107643553916539</v>
      </c>
      <c r="R10" s="14"/>
      <c r="S10" s="14">
        <v>0.16947378709817401</v>
      </c>
      <c r="T10" s="14">
        <v>0.14944815463853101</v>
      </c>
      <c r="U10" s="14">
        <v>0.137231696474966</v>
      </c>
      <c r="V10" s="14">
        <v>0.103565524886797</v>
      </c>
      <c r="W10" s="14">
        <v>0.16922139776251299</v>
      </c>
      <c r="X10" s="14">
        <v>0.149444701324775</v>
      </c>
      <c r="Y10" s="14">
        <v>0.14107986041593201</v>
      </c>
      <c r="Z10" s="14">
        <v>0.10754892982389801</v>
      </c>
      <c r="AA10" s="14">
        <v>0.16409503914079099</v>
      </c>
      <c r="AB10" s="14">
        <v>0.16177785318785601</v>
      </c>
      <c r="AC10" s="14">
        <v>0.131028066591589</v>
      </c>
      <c r="AD10" s="14">
        <v>0.17942160872014901</v>
      </c>
      <c r="AE10" s="14"/>
      <c r="AF10" s="14">
        <v>0.13709905756650101</v>
      </c>
      <c r="AG10" s="14">
        <v>0.15734288953859099</v>
      </c>
      <c r="AH10" s="14">
        <v>0.13359812717004901</v>
      </c>
      <c r="AI10" s="14"/>
      <c r="AJ10" s="14">
        <v>0.15686981646204701</v>
      </c>
      <c r="AK10" s="14">
        <v>0.158960489750193</v>
      </c>
      <c r="AL10" s="14">
        <v>0.152152444556094</v>
      </c>
      <c r="AM10" s="14">
        <v>0.243468212401172</v>
      </c>
      <c r="AN10" s="14">
        <v>0.118212669107469</v>
      </c>
      <c r="AO10" s="14"/>
      <c r="AP10" s="14">
        <v>0.201037158228657</v>
      </c>
      <c r="AQ10" s="14">
        <v>0.13482789892182501</v>
      </c>
      <c r="AR10" s="14">
        <v>0.16910293570821799</v>
      </c>
      <c r="AS10" s="14">
        <v>0.13859102176860999</v>
      </c>
      <c r="AT10" s="14">
        <v>0.11153421657025001</v>
      </c>
      <c r="AU10" s="14"/>
      <c r="AV10" s="14">
        <v>0.13660882697211399</v>
      </c>
      <c r="AW10" s="14">
        <v>0.121071127048708</v>
      </c>
      <c r="AX10" s="14">
        <v>0.17682168183574001</v>
      </c>
      <c r="AY10" s="14">
        <v>0.18714186339825101</v>
      </c>
      <c r="AZ10" s="14">
        <v>5.0334928289780798E-2</v>
      </c>
      <c r="BA10" s="14"/>
      <c r="BB10" s="14">
        <v>8.6514527654838594E-2</v>
      </c>
      <c r="BC10" s="14">
        <v>9.7222555848123796E-2</v>
      </c>
      <c r="BD10" s="14">
        <v>0.150458977914187</v>
      </c>
      <c r="BE10" s="14"/>
      <c r="BF10" s="14">
        <v>0.120568845480576</v>
      </c>
    </row>
    <row r="11" spans="2:58" ht="43.5" x14ac:dyDescent="0.35">
      <c r="B11" s="15" t="s">
        <v>335</v>
      </c>
      <c r="C11" s="14">
        <v>8.7453886051592294E-2</v>
      </c>
      <c r="D11" s="14">
        <v>9.7180553577890294E-2</v>
      </c>
      <c r="E11" s="14">
        <v>7.7485301237284199E-2</v>
      </c>
      <c r="F11" s="14"/>
      <c r="G11" s="14">
        <v>0.121804299664114</v>
      </c>
      <c r="H11" s="14">
        <v>7.65947622217273E-2</v>
      </c>
      <c r="I11" s="14">
        <v>8.4480515011142801E-2</v>
      </c>
      <c r="J11" s="14">
        <v>8.5016252442094695E-2</v>
      </c>
      <c r="K11" s="14">
        <v>6.7995244139974598E-2</v>
      </c>
      <c r="L11" s="14">
        <v>9.0671535466804606E-2</v>
      </c>
      <c r="M11" s="14"/>
      <c r="N11" s="14">
        <v>9.2166270199294298E-2</v>
      </c>
      <c r="O11" s="14">
        <v>8.2175375844557502E-2</v>
      </c>
      <c r="P11" s="14">
        <v>0.11075080028571101</v>
      </c>
      <c r="Q11" s="14">
        <v>6.6848853868927194E-2</v>
      </c>
      <c r="R11" s="14"/>
      <c r="S11" s="14">
        <v>0.113967409214305</v>
      </c>
      <c r="T11" s="14">
        <v>0.107704017735635</v>
      </c>
      <c r="U11" s="14">
        <v>5.8181872664923799E-2</v>
      </c>
      <c r="V11" s="14">
        <v>9.8527629976034994E-2</v>
      </c>
      <c r="W11" s="14">
        <v>0.115838360625635</v>
      </c>
      <c r="X11" s="14">
        <v>9.6891911287285901E-2</v>
      </c>
      <c r="Y11" s="14">
        <v>4.3523036390426498E-2</v>
      </c>
      <c r="Z11" s="14">
        <v>6.8466631832411501E-2</v>
      </c>
      <c r="AA11" s="14">
        <v>8.5304340674062396E-2</v>
      </c>
      <c r="AB11" s="14">
        <v>5.6729064693428401E-2</v>
      </c>
      <c r="AC11" s="14">
        <v>7.1445907050448301E-2</v>
      </c>
      <c r="AD11" s="14">
        <v>9.5502826311471001E-2</v>
      </c>
      <c r="AE11" s="14"/>
      <c r="AF11" s="14">
        <v>8.8904343482776593E-2</v>
      </c>
      <c r="AG11" s="14">
        <v>8.2806389043707199E-2</v>
      </c>
      <c r="AH11" s="14">
        <v>0.103519172586371</v>
      </c>
      <c r="AI11" s="14"/>
      <c r="AJ11" s="14">
        <v>0.12932414874831299</v>
      </c>
      <c r="AK11" s="14">
        <v>7.1768729743006104E-2</v>
      </c>
      <c r="AL11" s="14">
        <v>4.5489092092758997E-2</v>
      </c>
      <c r="AM11" s="14">
        <v>0</v>
      </c>
      <c r="AN11" s="14">
        <v>6.8055190504306307E-2</v>
      </c>
      <c r="AO11" s="14"/>
      <c r="AP11" s="14">
        <v>0.166987409734765</v>
      </c>
      <c r="AQ11" s="14">
        <v>7.8912393399851302E-2</v>
      </c>
      <c r="AR11" s="14">
        <v>6.2860258418301104E-2</v>
      </c>
      <c r="AS11" s="14">
        <v>6.7525448840615995E-2</v>
      </c>
      <c r="AT11" s="14">
        <v>5.59363796343606E-2</v>
      </c>
      <c r="AU11" s="14"/>
      <c r="AV11" s="14">
        <v>7.28293018099746E-2</v>
      </c>
      <c r="AW11" s="14">
        <v>8.8472297820111803E-2</v>
      </c>
      <c r="AX11" s="14">
        <v>7.4522859931257499E-2</v>
      </c>
      <c r="AY11" s="14">
        <v>8.7137194506314394E-2</v>
      </c>
      <c r="AZ11" s="14">
        <v>0.26072967986312001</v>
      </c>
      <c r="BA11" s="14"/>
      <c r="BB11" s="14">
        <v>0.11580258653122601</v>
      </c>
      <c r="BC11" s="14">
        <v>7.9018849242755193E-2</v>
      </c>
      <c r="BD11" s="14">
        <v>0.113701647409613</v>
      </c>
      <c r="BE11" s="14"/>
      <c r="BF11" s="14">
        <v>9.4649501815154899E-2</v>
      </c>
    </row>
    <row r="12" spans="2:58" ht="43.5" x14ac:dyDescent="0.35">
      <c r="B12" s="15" t="s">
        <v>336</v>
      </c>
      <c r="C12" s="14">
        <v>0.122927076985607</v>
      </c>
      <c r="D12" s="14">
        <v>0.11400212222336401</v>
      </c>
      <c r="E12" s="14">
        <v>0.13235136601608</v>
      </c>
      <c r="F12" s="14"/>
      <c r="G12" s="14">
        <v>7.2586837397328796E-2</v>
      </c>
      <c r="H12" s="14">
        <v>0.109593124883602</v>
      </c>
      <c r="I12" s="14">
        <v>0.124362797269971</v>
      </c>
      <c r="J12" s="14">
        <v>8.8097929601286595E-2</v>
      </c>
      <c r="K12" s="14">
        <v>0.105477473931406</v>
      </c>
      <c r="L12" s="14">
        <v>0.206127437035278</v>
      </c>
      <c r="M12" s="14"/>
      <c r="N12" s="14">
        <v>0.138690892486761</v>
      </c>
      <c r="O12" s="14">
        <v>0.10159388052290801</v>
      </c>
      <c r="P12" s="14">
        <v>0.13475721247546499</v>
      </c>
      <c r="Q12" s="14">
        <v>0.119901987482156</v>
      </c>
      <c r="R12" s="14"/>
      <c r="S12" s="14">
        <v>0.153173781951817</v>
      </c>
      <c r="T12" s="14">
        <v>0.11553262417499501</v>
      </c>
      <c r="U12" s="14">
        <v>0.175089877425808</v>
      </c>
      <c r="V12" s="14">
        <v>0.100721793430897</v>
      </c>
      <c r="W12" s="14">
        <v>0.108721151150348</v>
      </c>
      <c r="X12" s="14">
        <v>9.2484239677325206E-2</v>
      </c>
      <c r="Y12" s="14">
        <v>0.129815156895425</v>
      </c>
      <c r="Z12" s="14">
        <v>0.153847585200171</v>
      </c>
      <c r="AA12" s="14">
        <v>0.11072370943783599</v>
      </c>
      <c r="AB12" s="14">
        <v>0.11108983792758199</v>
      </c>
      <c r="AC12" s="14">
        <v>9.2963796763192996E-2</v>
      </c>
      <c r="AD12" s="14">
        <v>0.13654831646474</v>
      </c>
      <c r="AE12" s="14"/>
      <c r="AF12" s="14">
        <v>0.160481277462662</v>
      </c>
      <c r="AG12" s="14">
        <v>9.3169445900930403E-2</v>
      </c>
      <c r="AH12" s="14">
        <v>0.150796271616182</v>
      </c>
      <c r="AI12" s="14"/>
      <c r="AJ12" s="14">
        <v>0.21595624713622999</v>
      </c>
      <c r="AK12" s="14">
        <v>5.9185313137941502E-2</v>
      </c>
      <c r="AL12" s="14">
        <v>9.8072047027869397E-2</v>
      </c>
      <c r="AM12" s="14">
        <v>4.0956064380567501E-2</v>
      </c>
      <c r="AN12" s="14">
        <v>0.109462048531311</v>
      </c>
      <c r="AO12" s="14"/>
      <c r="AP12" s="14">
        <v>0.33857185883048901</v>
      </c>
      <c r="AQ12" s="14">
        <v>6.6344843155479297E-2</v>
      </c>
      <c r="AR12" s="14">
        <v>0.101385137265375</v>
      </c>
      <c r="AS12" s="14">
        <v>9.8688784830483003E-2</v>
      </c>
      <c r="AT12" s="14">
        <v>0.111122473037508</v>
      </c>
      <c r="AU12" s="14"/>
      <c r="AV12" s="14">
        <v>0.144090436567712</v>
      </c>
      <c r="AW12" s="14">
        <v>9.9688660493932296E-2</v>
      </c>
      <c r="AX12" s="14">
        <v>0.12750930303386601</v>
      </c>
      <c r="AY12" s="14">
        <v>0.15931652280858</v>
      </c>
      <c r="AZ12" s="14">
        <v>0.114797511403307</v>
      </c>
      <c r="BA12" s="14"/>
      <c r="BB12" s="14">
        <v>8.0480490954594502E-2</v>
      </c>
      <c r="BC12" s="14">
        <v>0.12739003126332199</v>
      </c>
      <c r="BD12" s="14">
        <v>0.10465129864773</v>
      </c>
      <c r="BE12" s="14"/>
      <c r="BF12" s="14">
        <v>9.8433739050325195E-2</v>
      </c>
    </row>
    <row r="13" spans="2:58" x14ac:dyDescent="0.35">
      <c r="B13" s="15" t="s">
        <v>117</v>
      </c>
      <c r="C13" s="23">
        <v>0.14667717066991501</v>
      </c>
      <c r="D13" s="23">
        <v>0.13662297143992799</v>
      </c>
      <c r="E13" s="23">
        <v>0.156345522184555</v>
      </c>
      <c r="F13" s="23"/>
      <c r="G13" s="23">
        <v>0.12354018070636399</v>
      </c>
      <c r="H13" s="23">
        <v>0.162806439026314</v>
      </c>
      <c r="I13" s="23">
        <v>0.17075122981888</v>
      </c>
      <c r="J13" s="23">
        <v>0.13601441823067301</v>
      </c>
      <c r="K13" s="23">
        <v>0.15388086563144901</v>
      </c>
      <c r="L13" s="23">
        <v>0.13337347295053201</v>
      </c>
      <c r="M13" s="23"/>
      <c r="N13" s="23">
        <v>0.132294483781002</v>
      </c>
      <c r="O13" s="23">
        <v>0.128959437232715</v>
      </c>
      <c r="P13" s="23">
        <v>0.131760415738297</v>
      </c>
      <c r="Q13" s="23">
        <v>0.19646804953716401</v>
      </c>
      <c r="R13" s="23"/>
      <c r="S13" s="23">
        <v>0.135619660958954</v>
      </c>
      <c r="T13" s="23">
        <v>0.13712404313495499</v>
      </c>
      <c r="U13" s="23">
        <v>0.170591731806196</v>
      </c>
      <c r="V13" s="23">
        <v>0.140567345811377</v>
      </c>
      <c r="W13" s="23">
        <v>0.125085592766985</v>
      </c>
      <c r="X13" s="23">
        <v>0.16746621508207499</v>
      </c>
      <c r="Y13" s="23">
        <v>0.160320975596149</v>
      </c>
      <c r="Z13" s="23">
        <v>0.15188989595517999</v>
      </c>
      <c r="AA13" s="23">
        <v>0.14275598239266901</v>
      </c>
      <c r="AB13" s="23">
        <v>0.15215616294047801</v>
      </c>
      <c r="AC13" s="23">
        <v>0.15908989327414599</v>
      </c>
      <c r="AD13" s="23">
        <v>0.115950417633103</v>
      </c>
      <c r="AE13" s="23"/>
      <c r="AF13" s="23">
        <v>0.14968480054572</v>
      </c>
      <c r="AG13" s="23">
        <v>0.128075155820568</v>
      </c>
      <c r="AH13" s="23">
        <v>0.19999386372114</v>
      </c>
      <c r="AI13" s="23"/>
      <c r="AJ13" s="23">
        <v>0.13596121683960499</v>
      </c>
      <c r="AK13" s="23">
        <v>0.107975460997127</v>
      </c>
      <c r="AL13" s="23">
        <v>0.20628414973089301</v>
      </c>
      <c r="AM13" s="23">
        <v>0.170440557797463</v>
      </c>
      <c r="AN13" s="23">
        <v>0.24117147098297401</v>
      </c>
      <c r="AO13" s="23"/>
      <c r="AP13" s="23">
        <v>0.14034611309732001</v>
      </c>
      <c r="AQ13" s="23">
        <v>0.10869274305837801</v>
      </c>
      <c r="AR13" s="23">
        <v>0.13401434873881499</v>
      </c>
      <c r="AS13" s="23">
        <v>0.15029538745904999</v>
      </c>
      <c r="AT13" s="23">
        <v>0.30559597780665898</v>
      </c>
      <c r="AU13" s="23"/>
      <c r="AV13" s="23">
        <v>0.181349661347491</v>
      </c>
      <c r="AW13" s="23">
        <v>0.15343636915304801</v>
      </c>
      <c r="AX13" s="23">
        <v>0.13905193034410199</v>
      </c>
      <c r="AY13" s="23">
        <v>0.11402550038928901</v>
      </c>
      <c r="AZ13" s="23">
        <v>0.13754918515351899</v>
      </c>
      <c r="BA13" s="23"/>
      <c r="BB13" s="23">
        <v>0.114574184359317</v>
      </c>
      <c r="BC13" s="23">
        <v>0.12245784329082</v>
      </c>
      <c r="BD13" s="23">
        <v>0.16104904673943199</v>
      </c>
      <c r="BE13" s="23"/>
      <c r="BF13" s="23">
        <v>0.13394354592576599</v>
      </c>
    </row>
    <row r="14" spans="2:58" x14ac:dyDescent="0.35">
      <c r="B14" s="16"/>
    </row>
    <row r="15" spans="2:58" x14ac:dyDescent="0.35">
      <c r="B15" t="s">
        <v>88</v>
      </c>
    </row>
    <row r="16" spans="2:58" x14ac:dyDescent="0.35">
      <c r="B16" t="s">
        <v>89</v>
      </c>
    </row>
    <row r="18" spans="2:2" x14ac:dyDescent="0.35">
      <c r="B18"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B2:G22"/>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7" width="20.7265625" customWidth="1"/>
  </cols>
  <sheetData>
    <row r="2" spans="2:7" ht="40" customHeight="1" x14ac:dyDescent="0.35">
      <c r="D2" s="29" t="s">
        <v>348</v>
      </c>
      <c r="E2" s="26"/>
      <c r="F2" s="26"/>
      <c r="G2" s="26"/>
    </row>
    <row r="6" spans="2:7" ht="50" customHeight="1" x14ac:dyDescent="0.35">
      <c r="B6" s="17" t="s">
        <v>15</v>
      </c>
      <c r="C6" s="17" t="s">
        <v>337</v>
      </c>
      <c r="D6" s="17" t="s">
        <v>338</v>
      </c>
      <c r="E6" s="17" t="s">
        <v>339</v>
      </c>
      <c r="F6" s="17" t="s">
        <v>340</v>
      </c>
    </row>
    <row r="7" spans="2:7" x14ac:dyDescent="0.35">
      <c r="B7" s="15" t="s">
        <v>341</v>
      </c>
      <c r="C7" s="14">
        <v>5.7176603959634101E-2</v>
      </c>
      <c r="D7" s="14">
        <v>6.0204014265408098E-2</v>
      </c>
      <c r="E7" s="14">
        <v>4.7748966494579097E-2</v>
      </c>
      <c r="F7" s="14">
        <v>4.1924313748071901E-2</v>
      </c>
    </row>
    <row r="8" spans="2:7" x14ac:dyDescent="0.35">
      <c r="B8" s="15" t="s">
        <v>342</v>
      </c>
      <c r="C8" s="14">
        <v>0.231611609170497</v>
      </c>
      <c r="D8" s="14">
        <v>0.179613883483867</v>
      </c>
      <c r="E8" s="14">
        <v>0.14115943679451301</v>
      </c>
      <c r="F8" s="14">
        <v>0.15883222752796999</v>
      </c>
    </row>
    <row r="9" spans="2:7" x14ac:dyDescent="0.35">
      <c r="B9" s="15" t="s">
        <v>343</v>
      </c>
      <c r="C9" s="14">
        <v>0.27382801753880198</v>
      </c>
      <c r="D9" s="14">
        <v>0.24300039126360601</v>
      </c>
      <c r="E9" s="14">
        <v>0.20176458176289799</v>
      </c>
      <c r="F9" s="14">
        <v>0.18956218453418999</v>
      </c>
    </row>
    <row r="10" spans="2:7" x14ac:dyDescent="0.35">
      <c r="B10" s="15" t="s">
        <v>344</v>
      </c>
      <c r="C10" s="14">
        <v>0.20506870553307499</v>
      </c>
      <c r="D10" s="14">
        <v>0.20062426342638501</v>
      </c>
      <c r="E10" s="14">
        <v>0.197870586277688</v>
      </c>
      <c r="F10" s="14">
        <v>0.21860836637387501</v>
      </c>
    </row>
    <row r="11" spans="2:7" x14ac:dyDescent="0.35">
      <c r="B11" s="15" t="s">
        <v>345</v>
      </c>
      <c r="C11" s="14">
        <v>0.188023568330557</v>
      </c>
      <c r="D11" s="14">
        <v>0.28601351837894901</v>
      </c>
      <c r="E11" s="14">
        <v>0.37565932065687402</v>
      </c>
      <c r="F11" s="14">
        <v>0.36664449516097802</v>
      </c>
    </row>
    <row r="12" spans="2:7" x14ac:dyDescent="0.35">
      <c r="B12" s="15" t="s">
        <v>117</v>
      </c>
      <c r="C12" s="14">
        <v>4.42914954674343E-2</v>
      </c>
      <c r="D12" s="14">
        <v>3.0543929181784901E-2</v>
      </c>
      <c r="E12" s="14">
        <v>3.5797108013447598E-2</v>
      </c>
      <c r="F12" s="14">
        <v>2.4428412654915199E-2</v>
      </c>
    </row>
    <row r="13" spans="2:7" x14ac:dyDescent="0.35">
      <c r="B13" s="20" t="s">
        <v>346</v>
      </c>
      <c r="C13" s="18">
        <v>0.28878821313013098</v>
      </c>
      <c r="D13" s="18">
        <v>0.239817897749276</v>
      </c>
      <c r="E13" s="18">
        <v>0.188908403289092</v>
      </c>
      <c r="F13" s="18">
        <v>0.20075654127604201</v>
      </c>
    </row>
    <row r="14" spans="2:7" x14ac:dyDescent="0.35">
      <c r="B14" s="20" t="s">
        <v>347</v>
      </c>
      <c r="C14" s="18">
        <v>0.39309227386363299</v>
      </c>
      <c r="D14" s="18">
        <v>0.48663778180533301</v>
      </c>
      <c r="E14" s="18">
        <v>0.57352990693456196</v>
      </c>
      <c r="F14" s="18">
        <v>0.58525286153485301</v>
      </c>
    </row>
    <row r="15" spans="2:7" x14ac:dyDescent="0.35">
      <c r="B15" s="20" t="s">
        <v>86</v>
      </c>
      <c r="C15" s="19">
        <v>-0.104304060733502</v>
      </c>
      <c r="D15" s="19">
        <v>-0.24681988405605801</v>
      </c>
      <c r="E15" s="19">
        <v>-0.38462150364546999</v>
      </c>
      <c r="F15" s="19">
        <v>-0.38449632025880998</v>
      </c>
    </row>
    <row r="16" spans="2:7" x14ac:dyDescent="0.35">
      <c r="B16" s="16"/>
      <c r="C16" s="16"/>
      <c r="D16" s="16"/>
      <c r="E16" s="16"/>
      <c r="F16" s="16"/>
    </row>
    <row r="17" spans="2:2" x14ac:dyDescent="0.35">
      <c r="B17" t="s">
        <v>88</v>
      </c>
    </row>
    <row r="18" spans="2:2" x14ac:dyDescent="0.35">
      <c r="B18" t="s">
        <v>89</v>
      </c>
    </row>
    <row r="22" spans="2:2" x14ac:dyDescent="0.35">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B2:BF22"/>
  <sheetViews>
    <sheetView showGridLines="0" topLeftCell="A8"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349</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x14ac:dyDescent="0.35">
      <c r="B9" s="15" t="s">
        <v>341</v>
      </c>
      <c r="C9" s="14">
        <v>4.1924313748071901E-2</v>
      </c>
      <c r="D9" s="14">
        <v>4.6468858625887802E-2</v>
      </c>
      <c r="E9" s="14">
        <v>3.77429277251152E-2</v>
      </c>
      <c r="F9" s="14"/>
      <c r="G9" s="14">
        <v>4.3708703150637698E-2</v>
      </c>
      <c r="H9" s="14">
        <v>4.4760790949436698E-2</v>
      </c>
      <c r="I9" s="14">
        <v>3.1676236605098898E-2</v>
      </c>
      <c r="J9" s="14">
        <v>3.7517129275753999E-2</v>
      </c>
      <c r="K9" s="14">
        <v>3.9897704967929798E-2</v>
      </c>
      <c r="L9" s="14">
        <v>5.1673420843890601E-2</v>
      </c>
      <c r="M9" s="14"/>
      <c r="N9" s="14">
        <v>4.1446791596516701E-2</v>
      </c>
      <c r="O9" s="14">
        <v>4.2531024787427998E-2</v>
      </c>
      <c r="P9" s="14">
        <v>4.2943042401455203E-2</v>
      </c>
      <c r="Q9" s="14">
        <v>3.9840659880902303E-2</v>
      </c>
      <c r="R9" s="14"/>
      <c r="S9" s="14">
        <v>3.1311798347944703E-2</v>
      </c>
      <c r="T9" s="14">
        <v>5.9829262184327901E-2</v>
      </c>
      <c r="U9" s="14">
        <v>5.15821436436147E-2</v>
      </c>
      <c r="V9" s="14">
        <v>2.1362964401962801E-2</v>
      </c>
      <c r="W9" s="14">
        <v>6.5255872240821994E-2</v>
      </c>
      <c r="X9" s="14">
        <v>3.4738810866540903E-2</v>
      </c>
      <c r="Y9" s="14">
        <v>2.92173318719951E-2</v>
      </c>
      <c r="Z9" s="14">
        <v>3.5164042729146201E-2</v>
      </c>
      <c r="AA9" s="14">
        <v>4.25135977375126E-2</v>
      </c>
      <c r="AB9" s="14">
        <v>3.3029411574391002E-2</v>
      </c>
      <c r="AC9" s="14">
        <v>2.7317366166321001E-2</v>
      </c>
      <c r="AD9" s="14">
        <v>0.10922464605924399</v>
      </c>
      <c r="AE9" s="14"/>
      <c r="AF9" s="14">
        <v>4.7438141312507197E-2</v>
      </c>
      <c r="AG9" s="14">
        <v>4.7847183219672303E-2</v>
      </c>
      <c r="AH9" s="14">
        <v>2.2183219856488998E-2</v>
      </c>
      <c r="AI9" s="14"/>
      <c r="AJ9" s="14">
        <v>5.41038552184381E-2</v>
      </c>
      <c r="AK9" s="14">
        <v>3.8441696388623103E-2</v>
      </c>
      <c r="AL9" s="14">
        <v>5.8560049435758897E-2</v>
      </c>
      <c r="AM9" s="14">
        <v>0</v>
      </c>
      <c r="AN9" s="14">
        <v>1.3601217766062801E-2</v>
      </c>
      <c r="AO9" s="14"/>
      <c r="AP9" s="14">
        <v>7.8622730631529997E-2</v>
      </c>
      <c r="AQ9" s="14">
        <v>3.1617930967750597E-2</v>
      </c>
      <c r="AR9" s="14">
        <v>2.5272623159145E-2</v>
      </c>
      <c r="AS9" s="14">
        <v>3.93140348737651E-2</v>
      </c>
      <c r="AT9" s="14">
        <v>4.1894924722167597E-2</v>
      </c>
      <c r="AU9" s="14"/>
      <c r="AV9" s="14">
        <v>2.63053566570919E-2</v>
      </c>
      <c r="AW9" s="14">
        <v>3.2679698354579199E-2</v>
      </c>
      <c r="AX9" s="14">
        <v>5.3543654281898598E-2</v>
      </c>
      <c r="AY9" s="14">
        <v>5.4997634065473103E-2</v>
      </c>
      <c r="AZ9" s="14">
        <v>0.113853594607584</v>
      </c>
      <c r="BA9" s="14"/>
      <c r="BB9" s="14">
        <v>9.9901709418324103E-3</v>
      </c>
      <c r="BC9" s="14">
        <v>4.9921722342174998E-2</v>
      </c>
      <c r="BD9" s="14">
        <v>4.7456709623949898E-2</v>
      </c>
      <c r="BE9" s="14"/>
      <c r="BF9" s="14">
        <v>3.3955741232593997E-2</v>
      </c>
    </row>
    <row r="10" spans="2:58" x14ac:dyDescent="0.35">
      <c r="B10" s="15" t="s">
        <v>342</v>
      </c>
      <c r="C10" s="14">
        <v>0.15883222752796999</v>
      </c>
      <c r="D10" s="14">
        <v>0.16241806383274299</v>
      </c>
      <c r="E10" s="14">
        <v>0.15434911935418699</v>
      </c>
      <c r="F10" s="14"/>
      <c r="G10" s="14">
        <v>0.104437875496633</v>
      </c>
      <c r="H10" s="14">
        <v>0.16434438780518901</v>
      </c>
      <c r="I10" s="14">
        <v>0.131907796957587</v>
      </c>
      <c r="J10" s="14">
        <v>0.17854194791113701</v>
      </c>
      <c r="K10" s="14">
        <v>0.13778942068636901</v>
      </c>
      <c r="L10" s="14">
        <v>0.21080170581860999</v>
      </c>
      <c r="M10" s="14"/>
      <c r="N10" s="14">
        <v>0.19830177310460001</v>
      </c>
      <c r="O10" s="14">
        <v>0.16016679159234301</v>
      </c>
      <c r="P10" s="14">
        <v>0.161797480149177</v>
      </c>
      <c r="Q10" s="14">
        <v>0.11305483223498</v>
      </c>
      <c r="R10" s="14"/>
      <c r="S10" s="14">
        <v>0.16554653217138901</v>
      </c>
      <c r="T10" s="14">
        <v>0.162624909708424</v>
      </c>
      <c r="U10" s="14">
        <v>0.174934937518398</v>
      </c>
      <c r="V10" s="14">
        <v>0.13440307164114701</v>
      </c>
      <c r="W10" s="14">
        <v>0.14057967076080499</v>
      </c>
      <c r="X10" s="14">
        <v>0.14536720120696101</v>
      </c>
      <c r="Y10" s="14">
        <v>0.140530186966251</v>
      </c>
      <c r="Z10" s="14">
        <v>0.153054794151331</v>
      </c>
      <c r="AA10" s="14">
        <v>0.17553055779111701</v>
      </c>
      <c r="AB10" s="14">
        <v>0.17707019321223999</v>
      </c>
      <c r="AC10" s="14">
        <v>0.14140074719707801</v>
      </c>
      <c r="AD10" s="14">
        <v>0.19435181602635901</v>
      </c>
      <c r="AE10" s="14"/>
      <c r="AF10" s="14">
        <v>0.18162915872365301</v>
      </c>
      <c r="AG10" s="14">
        <v>0.16440317163785001</v>
      </c>
      <c r="AH10" s="14">
        <v>0.113474852268084</v>
      </c>
      <c r="AI10" s="14"/>
      <c r="AJ10" s="14">
        <v>0.223997288243938</v>
      </c>
      <c r="AK10" s="14">
        <v>0.124093943503041</v>
      </c>
      <c r="AL10" s="14">
        <v>0.17034846264159501</v>
      </c>
      <c r="AM10" s="14">
        <v>0.18688400232497601</v>
      </c>
      <c r="AN10" s="14">
        <v>0.109724444279788</v>
      </c>
      <c r="AO10" s="14"/>
      <c r="AP10" s="14">
        <v>0.26238690144253901</v>
      </c>
      <c r="AQ10" s="14">
        <v>0.13809555323603401</v>
      </c>
      <c r="AR10" s="14">
        <v>0.13963517143464599</v>
      </c>
      <c r="AS10" s="14">
        <v>0.13696535175656799</v>
      </c>
      <c r="AT10" s="14">
        <v>0.13135982615258901</v>
      </c>
      <c r="AU10" s="14"/>
      <c r="AV10" s="14">
        <v>0.158510059048347</v>
      </c>
      <c r="AW10" s="14">
        <v>0.127688561533704</v>
      </c>
      <c r="AX10" s="14">
        <v>0.17485795898019199</v>
      </c>
      <c r="AY10" s="14">
        <v>0.20687964018888599</v>
      </c>
      <c r="AZ10" s="14">
        <v>0.105974098452513</v>
      </c>
      <c r="BA10" s="14"/>
      <c r="BB10" s="14">
        <v>0.190051057110666</v>
      </c>
      <c r="BC10" s="14">
        <v>0.14111106924854</v>
      </c>
      <c r="BD10" s="14">
        <v>0.20050315429563101</v>
      </c>
      <c r="BE10" s="14"/>
      <c r="BF10" s="14">
        <v>0.175289374942007</v>
      </c>
    </row>
    <row r="11" spans="2:58" x14ac:dyDescent="0.35">
      <c r="B11" s="15" t="s">
        <v>343</v>
      </c>
      <c r="C11" s="14">
        <v>0.18956218453418999</v>
      </c>
      <c r="D11" s="14">
        <v>0.17671705065910701</v>
      </c>
      <c r="E11" s="14">
        <v>0.20320065229731901</v>
      </c>
      <c r="F11" s="14"/>
      <c r="G11" s="14">
        <v>0.19980598529699201</v>
      </c>
      <c r="H11" s="14">
        <v>0.200834755647124</v>
      </c>
      <c r="I11" s="14">
        <v>0.21773926817644401</v>
      </c>
      <c r="J11" s="14">
        <v>0.13819336506126201</v>
      </c>
      <c r="K11" s="14">
        <v>0.20304456849024899</v>
      </c>
      <c r="L11" s="14">
        <v>0.18322710211146401</v>
      </c>
      <c r="M11" s="14"/>
      <c r="N11" s="14">
        <v>0.17928995482726201</v>
      </c>
      <c r="O11" s="14">
        <v>0.17556559379787601</v>
      </c>
      <c r="P11" s="14">
        <v>0.19585514440140001</v>
      </c>
      <c r="Q11" s="14">
        <v>0.206798121302157</v>
      </c>
      <c r="R11" s="14"/>
      <c r="S11" s="14">
        <v>0.27032274893607799</v>
      </c>
      <c r="T11" s="14">
        <v>0.16104351703658201</v>
      </c>
      <c r="U11" s="14">
        <v>0.21976927853532199</v>
      </c>
      <c r="V11" s="14">
        <v>0.20064575516253899</v>
      </c>
      <c r="W11" s="14">
        <v>0.23385572432343599</v>
      </c>
      <c r="X11" s="14">
        <v>0.23687803438018001</v>
      </c>
      <c r="Y11" s="14">
        <v>0.15219941282281599</v>
      </c>
      <c r="Z11" s="14">
        <v>0.16269288937537801</v>
      </c>
      <c r="AA11" s="14">
        <v>0.15865656966803801</v>
      </c>
      <c r="AB11" s="14">
        <v>0.15936554015114801</v>
      </c>
      <c r="AC11" s="14">
        <v>9.6030239199860701E-2</v>
      </c>
      <c r="AD11" s="14">
        <v>7.1344473581435794E-2</v>
      </c>
      <c r="AE11" s="14"/>
      <c r="AF11" s="14">
        <v>0.19458916726233499</v>
      </c>
      <c r="AG11" s="14">
        <v>0.169014799469663</v>
      </c>
      <c r="AH11" s="14">
        <v>0.24160069327036099</v>
      </c>
      <c r="AI11" s="14"/>
      <c r="AJ11" s="14">
        <v>0.19671710950813301</v>
      </c>
      <c r="AK11" s="14">
        <v>0.175302428136481</v>
      </c>
      <c r="AL11" s="14">
        <v>0.145868403752272</v>
      </c>
      <c r="AM11" s="14">
        <v>8.8525320472795196E-2</v>
      </c>
      <c r="AN11" s="14">
        <v>0.24381453031636099</v>
      </c>
      <c r="AO11" s="14"/>
      <c r="AP11" s="14">
        <v>0.25089625911253699</v>
      </c>
      <c r="AQ11" s="14">
        <v>0.17734982039624</v>
      </c>
      <c r="AR11" s="14">
        <v>0.167586615826045</v>
      </c>
      <c r="AS11" s="14">
        <v>0.14219775692727599</v>
      </c>
      <c r="AT11" s="14">
        <v>0.24470971449526099</v>
      </c>
      <c r="AU11" s="14"/>
      <c r="AV11" s="14">
        <v>0.211269811785426</v>
      </c>
      <c r="AW11" s="14">
        <v>0.17927909271940001</v>
      </c>
      <c r="AX11" s="14">
        <v>0.16869179400524201</v>
      </c>
      <c r="AY11" s="14">
        <v>0.18874789801569</v>
      </c>
      <c r="AZ11" s="14">
        <v>0.26405939810575701</v>
      </c>
      <c r="BA11" s="14"/>
      <c r="BB11" s="14">
        <v>0.16733142093259801</v>
      </c>
      <c r="BC11" s="14">
        <v>0.12973689563936</v>
      </c>
      <c r="BD11" s="14">
        <v>0.16415485509319799</v>
      </c>
      <c r="BE11" s="14"/>
      <c r="BF11" s="14">
        <v>0.15264785052086399</v>
      </c>
    </row>
    <row r="12" spans="2:58" x14ac:dyDescent="0.35">
      <c r="B12" s="15" t="s">
        <v>344</v>
      </c>
      <c r="C12" s="14">
        <v>0.21860836637387501</v>
      </c>
      <c r="D12" s="14">
        <v>0.22219446964706599</v>
      </c>
      <c r="E12" s="14">
        <v>0.216404783837084</v>
      </c>
      <c r="F12" s="14"/>
      <c r="G12" s="14">
        <v>0.19684690290851001</v>
      </c>
      <c r="H12" s="14">
        <v>0.22234136142234801</v>
      </c>
      <c r="I12" s="14">
        <v>0.197075318711015</v>
      </c>
      <c r="J12" s="14">
        <v>0.26171740032250501</v>
      </c>
      <c r="K12" s="14">
        <v>0.19875882013650201</v>
      </c>
      <c r="L12" s="14">
        <v>0.22606693599101199</v>
      </c>
      <c r="M12" s="14"/>
      <c r="N12" s="14">
        <v>0.24722355363015</v>
      </c>
      <c r="O12" s="14">
        <v>0.20372669628911499</v>
      </c>
      <c r="P12" s="14">
        <v>0.22705938110788801</v>
      </c>
      <c r="Q12" s="14">
        <v>0.191745454957817</v>
      </c>
      <c r="R12" s="14"/>
      <c r="S12" s="14">
        <v>0.217655450674899</v>
      </c>
      <c r="T12" s="14">
        <v>0.23096823528575999</v>
      </c>
      <c r="U12" s="14">
        <v>0.19835900676318799</v>
      </c>
      <c r="V12" s="14">
        <v>0.24680721585081999</v>
      </c>
      <c r="W12" s="14">
        <v>0.20478289049982801</v>
      </c>
      <c r="X12" s="14">
        <v>0.21743761501772499</v>
      </c>
      <c r="Y12" s="14">
        <v>0.235892542558891</v>
      </c>
      <c r="Z12" s="14">
        <v>0.247330656131827</v>
      </c>
      <c r="AA12" s="14">
        <v>0.195673629280572</v>
      </c>
      <c r="AB12" s="14">
        <v>0.23122163279250499</v>
      </c>
      <c r="AC12" s="14">
        <v>0.16531174638701701</v>
      </c>
      <c r="AD12" s="14">
        <v>0.22610830399357401</v>
      </c>
      <c r="AE12" s="14"/>
      <c r="AF12" s="14">
        <v>0.224047835268289</v>
      </c>
      <c r="AG12" s="14">
        <v>0.223530883805615</v>
      </c>
      <c r="AH12" s="14">
        <v>0.20858321063632099</v>
      </c>
      <c r="AI12" s="14"/>
      <c r="AJ12" s="14">
        <v>0.25128382141289601</v>
      </c>
      <c r="AK12" s="14">
        <v>0.197798878949968</v>
      </c>
      <c r="AL12" s="14">
        <v>0.31716718451300002</v>
      </c>
      <c r="AM12" s="14">
        <v>0.20301678313660099</v>
      </c>
      <c r="AN12" s="14">
        <v>0.19476836308745801</v>
      </c>
      <c r="AO12" s="14"/>
      <c r="AP12" s="14">
        <v>0.229239682540192</v>
      </c>
      <c r="AQ12" s="14">
        <v>0.21176996477676999</v>
      </c>
      <c r="AR12" s="14">
        <v>0.31507325394059599</v>
      </c>
      <c r="AS12" s="14">
        <v>0.19977801270720899</v>
      </c>
      <c r="AT12" s="14">
        <v>0.24911998381051501</v>
      </c>
      <c r="AU12" s="14"/>
      <c r="AV12" s="14">
        <v>0.19072334557895401</v>
      </c>
      <c r="AW12" s="14">
        <v>0.239839078113259</v>
      </c>
      <c r="AX12" s="14">
        <v>0.230131933961367</v>
      </c>
      <c r="AY12" s="14">
        <v>0.221192707017869</v>
      </c>
      <c r="AZ12" s="14">
        <v>0.21735799873357101</v>
      </c>
      <c r="BA12" s="14"/>
      <c r="BB12" s="14">
        <v>0.282693517477352</v>
      </c>
      <c r="BC12" s="14">
        <v>0.22239830655409201</v>
      </c>
      <c r="BD12" s="14">
        <v>0.26506447525792498</v>
      </c>
      <c r="BE12" s="14"/>
      <c r="BF12" s="14">
        <v>0.26470143234594301</v>
      </c>
    </row>
    <row r="13" spans="2:58" x14ac:dyDescent="0.35">
      <c r="B13" s="15" t="s">
        <v>345</v>
      </c>
      <c r="C13" s="14">
        <v>0.36664449516097802</v>
      </c>
      <c r="D13" s="14">
        <v>0.37571030667673999</v>
      </c>
      <c r="E13" s="14">
        <v>0.35699114157318201</v>
      </c>
      <c r="F13" s="14"/>
      <c r="G13" s="14">
        <v>0.42478352871139202</v>
      </c>
      <c r="H13" s="14">
        <v>0.33547020308697001</v>
      </c>
      <c r="I13" s="14">
        <v>0.38397955366759101</v>
      </c>
      <c r="J13" s="14">
        <v>0.36958072512670598</v>
      </c>
      <c r="K13" s="14">
        <v>0.396637314870664</v>
      </c>
      <c r="L13" s="14">
        <v>0.316403566520508</v>
      </c>
      <c r="M13" s="14"/>
      <c r="N13" s="14">
        <v>0.31976380581254599</v>
      </c>
      <c r="O13" s="14">
        <v>0.38976823885504702</v>
      </c>
      <c r="P13" s="14">
        <v>0.35591506593356598</v>
      </c>
      <c r="Q13" s="14">
        <v>0.40931595873977999</v>
      </c>
      <c r="R13" s="14"/>
      <c r="S13" s="14">
        <v>0.28608994577588798</v>
      </c>
      <c r="T13" s="14">
        <v>0.362724349438378</v>
      </c>
      <c r="U13" s="14">
        <v>0.34075068656150898</v>
      </c>
      <c r="V13" s="14">
        <v>0.365684041281161</v>
      </c>
      <c r="W13" s="14">
        <v>0.34874607051921902</v>
      </c>
      <c r="X13" s="14">
        <v>0.33552352422585302</v>
      </c>
      <c r="Y13" s="14">
        <v>0.429906861747133</v>
      </c>
      <c r="Z13" s="14">
        <v>0.38947873068036198</v>
      </c>
      <c r="AA13" s="14">
        <v>0.38854180924917198</v>
      </c>
      <c r="AB13" s="14">
        <v>0.37536553106932402</v>
      </c>
      <c r="AC13" s="14">
        <v>0.54107199628004499</v>
      </c>
      <c r="AD13" s="14">
        <v>0.369733294911476</v>
      </c>
      <c r="AE13" s="14"/>
      <c r="AF13" s="14">
        <v>0.33980791978310498</v>
      </c>
      <c r="AG13" s="14">
        <v>0.37740550912343301</v>
      </c>
      <c r="AH13" s="14">
        <v>0.34343729082659702</v>
      </c>
      <c r="AI13" s="14"/>
      <c r="AJ13" s="14">
        <v>0.259961186020983</v>
      </c>
      <c r="AK13" s="14">
        <v>0.44328810491875498</v>
      </c>
      <c r="AL13" s="14">
        <v>0.29252757502173499</v>
      </c>
      <c r="AM13" s="14">
        <v>0.52157389406562804</v>
      </c>
      <c r="AN13" s="14">
        <v>0.38203430492190299</v>
      </c>
      <c r="AO13" s="14"/>
      <c r="AP13" s="14">
        <v>0.14261921607241501</v>
      </c>
      <c r="AQ13" s="14">
        <v>0.42286188276689401</v>
      </c>
      <c r="AR13" s="14">
        <v>0.33137872049153899</v>
      </c>
      <c r="AS13" s="14">
        <v>0.481744843735183</v>
      </c>
      <c r="AT13" s="14">
        <v>0.298070717164998</v>
      </c>
      <c r="AU13" s="14"/>
      <c r="AV13" s="14">
        <v>0.38387922838459498</v>
      </c>
      <c r="AW13" s="14">
        <v>0.38946461410499</v>
      </c>
      <c r="AX13" s="14">
        <v>0.34877174034876701</v>
      </c>
      <c r="AY13" s="14">
        <v>0.31401109902679503</v>
      </c>
      <c r="AZ13" s="14">
        <v>0.25027295103584701</v>
      </c>
      <c r="BA13" s="14"/>
      <c r="BB13" s="14">
        <v>0.34031035538074</v>
      </c>
      <c r="BC13" s="14">
        <v>0.45683200621583198</v>
      </c>
      <c r="BD13" s="14">
        <v>0.322820805729296</v>
      </c>
      <c r="BE13" s="14"/>
      <c r="BF13" s="14">
        <v>0.37063788507342599</v>
      </c>
    </row>
    <row r="14" spans="2:58" x14ac:dyDescent="0.35">
      <c r="B14" s="15" t="s">
        <v>117</v>
      </c>
      <c r="C14" s="14">
        <v>2.4428412654915199E-2</v>
      </c>
      <c r="D14" s="14">
        <v>1.6491250558455999E-2</v>
      </c>
      <c r="E14" s="14">
        <v>3.1311375213113002E-2</v>
      </c>
      <c r="F14" s="14"/>
      <c r="G14" s="14">
        <v>3.0417004435836399E-2</v>
      </c>
      <c r="H14" s="14">
        <v>3.22485010889332E-2</v>
      </c>
      <c r="I14" s="14">
        <v>3.7621825882264398E-2</v>
      </c>
      <c r="J14" s="14">
        <v>1.44494323026355E-2</v>
      </c>
      <c r="K14" s="14">
        <v>2.3872170848285499E-2</v>
      </c>
      <c r="L14" s="14">
        <v>1.1827268714515201E-2</v>
      </c>
      <c r="M14" s="14"/>
      <c r="N14" s="14">
        <v>1.39741210289247E-2</v>
      </c>
      <c r="O14" s="14">
        <v>2.8241654678192001E-2</v>
      </c>
      <c r="P14" s="14">
        <v>1.6429886006512798E-2</v>
      </c>
      <c r="Q14" s="14">
        <v>3.9244972884365202E-2</v>
      </c>
      <c r="R14" s="14"/>
      <c r="S14" s="14">
        <v>2.9073524093801598E-2</v>
      </c>
      <c r="T14" s="14">
        <v>2.28097263465292E-2</v>
      </c>
      <c r="U14" s="14">
        <v>1.4603946977969099E-2</v>
      </c>
      <c r="V14" s="14">
        <v>3.1096951662369501E-2</v>
      </c>
      <c r="W14" s="14">
        <v>6.7797716558907596E-3</v>
      </c>
      <c r="X14" s="14">
        <v>3.00548143027402E-2</v>
      </c>
      <c r="Y14" s="14">
        <v>1.22536640329148E-2</v>
      </c>
      <c r="Z14" s="14">
        <v>1.22788869319563E-2</v>
      </c>
      <c r="AA14" s="14">
        <v>3.90838362735886E-2</v>
      </c>
      <c r="AB14" s="14">
        <v>2.3947691200391402E-2</v>
      </c>
      <c r="AC14" s="14">
        <v>2.8867904769677901E-2</v>
      </c>
      <c r="AD14" s="14">
        <v>2.9237465427910499E-2</v>
      </c>
      <c r="AE14" s="14"/>
      <c r="AF14" s="14">
        <v>1.24877776501107E-2</v>
      </c>
      <c r="AG14" s="14">
        <v>1.7798452743766902E-2</v>
      </c>
      <c r="AH14" s="14">
        <v>7.0720733142148606E-2</v>
      </c>
      <c r="AI14" s="14"/>
      <c r="AJ14" s="14">
        <v>1.39367395956119E-2</v>
      </c>
      <c r="AK14" s="14">
        <v>2.1074948103131302E-2</v>
      </c>
      <c r="AL14" s="14">
        <v>1.55283246356386E-2</v>
      </c>
      <c r="AM14" s="14">
        <v>0</v>
      </c>
      <c r="AN14" s="14">
        <v>5.6057139628427399E-2</v>
      </c>
      <c r="AO14" s="14"/>
      <c r="AP14" s="14">
        <v>3.62352102007873E-2</v>
      </c>
      <c r="AQ14" s="14">
        <v>1.8304847856312301E-2</v>
      </c>
      <c r="AR14" s="14">
        <v>2.10536151480296E-2</v>
      </c>
      <c r="AS14" s="14">
        <v>0</v>
      </c>
      <c r="AT14" s="14">
        <v>3.4844833654468797E-2</v>
      </c>
      <c r="AU14" s="14"/>
      <c r="AV14" s="14">
        <v>2.93121985455853E-2</v>
      </c>
      <c r="AW14" s="14">
        <v>3.1048955174068301E-2</v>
      </c>
      <c r="AX14" s="14">
        <v>2.4002918422533701E-2</v>
      </c>
      <c r="AY14" s="14">
        <v>1.4171021685287701E-2</v>
      </c>
      <c r="AZ14" s="14">
        <v>4.8481959064728297E-2</v>
      </c>
      <c r="BA14" s="14"/>
      <c r="BB14" s="14">
        <v>9.6234781568112597E-3</v>
      </c>
      <c r="BC14" s="14">
        <v>0</v>
      </c>
      <c r="BD14" s="14">
        <v>0</v>
      </c>
      <c r="BE14" s="14"/>
      <c r="BF14" s="14">
        <v>2.7677158851649101E-3</v>
      </c>
    </row>
    <row r="15" spans="2:58" x14ac:dyDescent="0.35">
      <c r="B15" s="15" t="s">
        <v>346</v>
      </c>
      <c r="C15" s="18">
        <v>0.20075654127604201</v>
      </c>
      <c r="D15" s="18">
        <v>0.208886922458631</v>
      </c>
      <c r="E15" s="18">
        <v>0.192092047079303</v>
      </c>
      <c r="F15" s="18"/>
      <c r="G15" s="18">
        <v>0.14814657864726999</v>
      </c>
      <c r="H15" s="18">
        <v>0.209105178754625</v>
      </c>
      <c r="I15" s="18">
        <v>0.163584033562686</v>
      </c>
      <c r="J15" s="18">
        <v>0.21605907718689099</v>
      </c>
      <c r="K15" s="18">
        <v>0.17768712565429901</v>
      </c>
      <c r="L15" s="18">
        <v>0.262475126662501</v>
      </c>
      <c r="M15" s="18"/>
      <c r="N15" s="18">
        <v>0.239748564701117</v>
      </c>
      <c r="O15" s="18">
        <v>0.202697816379771</v>
      </c>
      <c r="P15" s="18">
        <v>0.20474052255063299</v>
      </c>
      <c r="Q15" s="18">
        <v>0.15289549211588199</v>
      </c>
      <c r="R15" s="18"/>
      <c r="S15" s="18">
        <v>0.19685833051933399</v>
      </c>
      <c r="T15" s="18">
        <v>0.22245417189275199</v>
      </c>
      <c r="U15" s="18">
        <v>0.226517081162012</v>
      </c>
      <c r="V15" s="18">
        <v>0.15576603604311001</v>
      </c>
      <c r="W15" s="18">
        <v>0.20583554300162701</v>
      </c>
      <c r="X15" s="18">
        <v>0.18010601207350199</v>
      </c>
      <c r="Y15" s="18">
        <v>0.16974751883824599</v>
      </c>
      <c r="Z15" s="18">
        <v>0.188218836880477</v>
      </c>
      <c r="AA15" s="18">
        <v>0.21804415552862899</v>
      </c>
      <c r="AB15" s="18">
        <v>0.21009960478663101</v>
      </c>
      <c r="AC15" s="18">
        <v>0.16871811336339901</v>
      </c>
      <c r="AD15" s="18">
        <v>0.30357646208560302</v>
      </c>
      <c r="AE15" s="18"/>
      <c r="AF15" s="18">
        <v>0.22906730003615999</v>
      </c>
      <c r="AG15" s="18">
        <v>0.212250354857522</v>
      </c>
      <c r="AH15" s="18">
        <v>0.13565807212457301</v>
      </c>
      <c r="AI15" s="18"/>
      <c r="AJ15" s="18">
        <v>0.27810114346237602</v>
      </c>
      <c r="AK15" s="18">
        <v>0.162535639891665</v>
      </c>
      <c r="AL15" s="18">
        <v>0.22890851207735299</v>
      </c>
      <c r="AM15" s="18">
        <v>0.18688400232497601</v>
      </c>
      <c r="AN15" s="18">
        <v>0.12332566204585101</v>
      </c>
      <c r="AO15" s="18"/>
      <c r="AP15" s="18">
        <v>0.34100963207406898</v>
      </c>
      <c r="AQ15" s="18">
        <v>0.16971348420378499</v>
      </c>
      <c r="AR15" s="18">
        <v>0.16490779459379101</v>
      </c>
      <c r="AS15" s="18">
        <v>0.17627938663033299</v>
      </c>
      <c r="AT15" s="18">
        <v>0.173254750874757</v>
      </c>
      <c r="AU15" s="18"/>
      <c r="AV15" s="18">
        <v>0.184815415705439</v>
      </c>
      <c r="AW15" s="18">
        <v>0.16036825988828299</v>
      </c>
      <c r="AX15" s="18">
        <v>0.22840161326209099</v>
      </c>
      <c r="AY15" s="18">
        <v>0.26187727425435903</v>
      </c>
      <c r="AZ15" s="18">
        <v>0.219827693060097</v>
      </c>
      <c r="BA15" s="18"/>
      <c r="BB15" s="18">
        <v>0.20004122805249899</v>
      </c>
      <c r="BC15" s="18">
        <v>0.19103279159071501</v>
      </c>
      <c r="BD15" s="18">
        <v>0.247959863919581</v>
      </c>
      <c r="BE15" s="18"/>
      <c r="BF15" s="18">
        <v>0.20924511617460201</v>
      </c>
    </row>
    <row r="16" spans="2:58" x14ac:dyDescent="0.35">
      <c r="B16" s="15" t="s">
        <v>347</v>
      </c>
      <c r="C16" s="18">
        <v>0.58525286153485301</v>
      </c>
      <c r="D16" s="18">
        <v>0.59790477632380601</v>
      </c>
      <c r="E16" s="18">
        <v>0.57339592541026596</v>
      </c>
      <c r="F16" s="18"/>
      <c r="G16" s="18">
        <v>0.62163043161990095</v>
      </c>
      <c r="H16" s="18">
        <v>0.55781156450931701</v>
      </c>
      <c r="I16" s="18">
        <v>0.58105487237860598</v>
      </c>
      <c r="J16" s="18">
        <v>0.63129812544921105</v>
      </c>
      <c r="K16" s="18">
        <v>0.59539613500716604</v>
      </c>
      <c r="L16" s="18">
        <v>0.54247050251152096</v>
      </c>
      <c r="M16" s="18"/>
      <c r="N16" s="18">
        <v>0.56698735944269596</v>
      </c>
      <c r="O16" s="18">
        <v>0.59349493514416196</v>
      </c>
      <c r="P16" s="18">
        <v>0.58297444704145396</v>
      </c>
      <c r="Q16" s="18">
        <v>0.60106141369759603</v>
      </c>
      <c r="R16" s="18"/>
      <c r="S16" s="18">
        <v>0.50374539645078698</v>
      </c>
      <c r="T16" s="18">
        <v>0.593692584724137</v>
      </c>
      <c r="U16" s="18">
        <v>0.53910969332469605</v>
      </c>
      <c r="V16" s="18">
        <v>0.61249125713198105</v>
      </c>
      <c r="W16" s="18">
        <v>0.55352896101904703</v>
      </c>
      <c r="X16" s="18">
        <v>0.55296113924357804</v>
      </c>
      <c r="Y16" s="18">
        <v>0.66579940430602402</v>
      </c>
      <c r="Z16" s="18">
        <v>0.63680938681218902</v>
      </c>
      <c r="AA16" s="18">
        <v>0.584215438529744</v>
      </c>
      <c r="AB16" s="18">
        <v>0.60658716386182898</v>
      </c>
      <c r="AC16" s="18">
        <v>0.70638374266706205</v>
      </c>
      <c r="AD16" s="18">
        <v>0.59584159890505095</v>
      </c>
      <c r="AE16" s="18"/>
      <c r="AF16" s="18">
        <v>0.56385575505139496</v>
      </c>
      <c r="AG16" s="18">
        <v>0.60093639292904799</v>
      </c>
      <c r="AH16" s="18">
        <v>0.55202050146291703</v>
      </c>
      <c r="AI16" s="18"/>
      <c r="AJ16" s="18">
        <v>0.51124500743387902</v>
      </c>
      <c r="AK16" s="18">
        <v>0.64108698386872298</v>
      </c>
      <c r="AL16" s="18">
        <v>0.60969475953473595</v>
      </c>
      <c r="AM16" s="18">
        <v>0.72459067720222903</v>
      </c>
      <c r="AN16" s="18">
        <v>0.57680266800936097</v>
      </c>
      <c r="AO16" s="18"/>
      <c r="AP16" s="18">
        <v>0.37185889861260701</v>
      </c>
      <c r="AQ16" s="18">
        <v>0.63463184754366297</v>
      </c>
      <c r="AR16" s="18">
        <v>0.64645197443213498</v>
      </c>
      <c r="AS16" s="18">
        <v>0.68152285644239097</v>
      </c>
      <c r="AT16" s="18">
        <v>0.54719070097551403</v>
      </c>
      <c r="AU16" s="18"/>
      <c r="AV16" s="18">
        <v>0.57460257396354997</v>
      </c>
      <c r="AW16" s="18">
        <v>0.629303692218249</v>
      </c>
      <c r="AX16" s="18">
        <v>0.57890367431013301</v>
      </c>
      <c r="AY16" s="18">
        <v>0.535203806044664</v>
      </c>
      <c r="AZ16" s="18">
        <v>0.46763094976941799</v>
      </c>
      <c r="BA16" s="18"/>
      <c r="BB16" s="18">
        <v>0.623003872858092</v>
      </c>
      <c r="BC16" s="18">
        <v>0.67923031276992496</v>
      </c>
      <c r="BD16" s="18">
        <v>0.58788528098722004</v>
      </c>
      <c r="BE16" s="18"/>
      <c r="BF16" s="18">
        <v>0.63533931741937</v>
      </c>
    </row>
    <row r="17" spans="2:58" x14ac:dyDescent="0.35">
      <c r="B17" s="15" t="s">
        <v>86</v>
      </c>
      <c r="C17" s="19">
        <v>-0.38449632025880998</v>
      </c>
      <c r="D17" s="19">
        <v>-0.38901785386517501</v>
      </c>
      <c r="E17" s="19">
        <v>-0.38130387833096302</v>
      </c>
      <c r="F17" s="19"/>
      <c r="G17" s="19">
        <v>-0.47348385297263101</v>
      </c>
      <c r="H17" s="19">
        <v>-0.34870638575469198</v>
      </c>
      <c r="I17" s="19">
        <v>-0.41747083881592001</v>
      </c>
      <c r="J17" s="19">
        <v>-0.415239048262319</v>
      </c>
      <c r="K17" s="19">
        <v>-0.41770900935286798</v>
      </c>
      <c r="L17" s="19">
        <v>-0.27999537584902001</v>
      </c>
      <c r="M17" s="19"/>
      <c r="N17" s="19">
        <v>-0.32723879474157902</v>
      </c>
      <c r="O17" s="19">
        <v>-0.39079711876439099</v>
      </c>
      <c r="P17" s="19">
        <v>-0.37823392449082199</v>
      </c>
      <c r="Q17" s="19">
        <v>-0.44816592158171398</v>
      </c>
      <c r="R17" s="19"/>
      <c r="S17" s="19">
        <v>-0.30688706593145298</v>
      </c>
      <c r="T17" s="19">
        <v>-0.37123841283138598</v>
      </c>
      <c r="U17" s="19">
        <v>-0.31259261216268402</v>
      </c>
      <c r="V17" s="19">
        <v>-0.45672522108887098</v>
      </c>
      <c r="W17" s="19">
        <v>-0.34769341801741999</v>
      </c>
      <c r="X17" s="19">
        <v>-0.37285512717007602</v>
      </c>
      <c r="Y17" s="19">
        <v>-0.49605188546777801</v>
      </c>
      <c r="Z17" s="19">
        <v>-0.44859054993171199</v>
      </c>
      <c r="AA17" s="19">
        <v>-0.36617128300111501</v>
      </c>
      <c r="AB17" s="19">
        <v>-0.396487559075198</v>
      </c>
      <c r="AC17" s="19">
        <v>-0.53766562930366302</v>
      </c>
      <c r="AD17" s="19">
        <v>-0.29226513681944799</v>
      </c>
      <c r="AE17" s="19"/>
      <c r="AF17" s="19">
        <v>-0.33478845501523502</v>
      </c>
      <c r="AG17" s="19">
        <v>-0.38868603807152602</v>
      </c>
      <c r="AH17" s="19">
        <v>-0.416362429338344</v>
      </c>
      <c r="AI17" s="19"/>
      <c r="AJ17" s="19">
        <v>-0.233143863971503</v>
      </c>
      <c r="AK17" s="19">
        <v>-0.47855134397705801</v>
      </c>
      <c r="AL17" s="19">
        <v>-0.38078624745738199</v>
      </c>
      <c r="AM17" s="19">
        <v>-0.53770667487725399</v>
      </c>
      <c r="AN17" s="19">
        <v>-0.45347700596351098</v>
      </c>
      <c r="AO17" s="19"/>
      <c r="AP17" s="19">
        <v>-3.08492665385387E-2</v>
      </c>
      <c r="AQ17" s="19">
        <v>-0.46491836333987802</v>
      </c>
      <c r="AR17" s="19">
        <v>-0.48154417983834402</v>
      </c>
      <c r="AS17" s="19">
        <v>-0.50524346981205903</v>
      </c>
      <c r="AT17" s="19">
        <v>-0.37393595010075698</v>
      </c>
      <c r="AU17" s="19"/>
      <c r="AV17" s="19">
        <v>-0.38978715825811</v>
      </c>
      <c r="AW17" s="19">
        <v>-0.46893543232996598</v>
      </c>
      <c r="AX17" s="19">
        <v>-0.35050206104804299</v>
      </c>
      <c r="AY17" s="19">
        <v>-0.27332653179030503</v>
      </c>
      <c r="AZ17" s="19">
        <v>-0.24780325670932099</v>
      </c>
      <c r="BA17" s="19"/>
      <c r="BB17" s="19">
        <v>-0.42296264480559298</v>
      </c>
      <c r="BC17" s="19">
        <v>-0.48819752117921</v>
      </c>
      <c r="BD17" s="19">
        <v>-0.33992541706763901</v>
      </c>
      <c r="BE17" s="19"/>
      <c r="BF17" s="19">
        <v>-0.42609420124476799</v>
      </c>
    </row>
    <row r="18" spans="2:58" x14ac:dyDescent="0.35">
      <c r="B18" s="16"/>
    </row>
    <row r="19" spans="2:58" x14ac:dyDescent="0.35">
      <c r="B19" t="s">
        <v>88</v>
      </c>
    </row>
    <row r="20" spans="2:58" x14ac:dyDescent="0.35">
      <c r="B20" t="s">
        <v>89</v>
      </c>
    </row>
    <row r="22" spans="2:58" x14ac:dyDescent="0.35">
      <c r="B22"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BF22"/>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103</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x14ac:dyDescent="0.35">
      <c r="B9" s="15" t="s">
        <v>78</v>
      </c>
      <c r="C9" s="14">
        <v>0.19774581243686901</v>
      </c>
      <c r="D9" s="14">
        <v>0.212154304432775</v>
      </c>
      <c r="E9" s="14">
        <v>0.18387487323823201</v>
      </c>
      <c r="F9" s="14"/>
      <c r="G9" s="14">
        <v>7.7935238314607802E-2</v>
      </c>
      <c r="H9" s="14">
        <v>8.80815570290885E-2</v>
      </c>
      <c r="I9" s="14">
        <v>0.15441164557728901</v>
      </c>
      <c r="J9" s="14">
        <v>0.23565107125943299</v>
      </c>
      <c r="K9" s="14">
        <v>0.28305733903575298</v>
      </c>
      <c r="L9" s="14">
        <v>0.314047023548573</v>
      </c>
      <c r="M9" s="14"/>
      <c r="N9" s="14">
        <v>0.164714893333998</v>
      </c>
      <c r="O9" s="14">
        <v>0.193337430988029</v>
      </c>
      <c r="P9" s="14">
        <v>0.22920450010854099</v>
      </c>
      <c r="Q9" s="14">
        <v>0.21395457984866201</v>
      </c>
      <c r="R9" s="14"/>
      <c r="S9" s="14">
        <v>0.137657913188519</v>
      </c>
      <c r="T9" s="14">
        <v>0.25751395760720203</v>
      </c>
      <c r="U9" s="14">
        <v>0.220545789761664</v>
      </c>
      <c r="V9" s="14">
        <v>0.24535793566703101</v>
      </c>
      <c r="W9" s="14">
        <v>0.18177630416040999</v>
      </c>
      <c r="X9" s="14">
        <v>0.158338740956353</v>
      </c>
      <c r="Y9" s="14">
        <v>0.25885402923116202</v>
      </c>
      <c r="Z9" s="14">
        <v>7.9276497738392099E-2</v>
      </c>
      <c r="AA9" s="14">
        <v>0.178646954916931</v>
      </c>
      <c r="AB9" s="14">
        <v>0.25528939048674099</v>
      </c>
      <c r="AC9" s="14">
        <v>0.12843281605001999</v>
      </c>
      <c r="AD9" s="14">
        <v>0.17923910431096701</v>
      </c>
      <c r="AE9" s="14"/>
      <c r="AF9" s="14">
        <v>0.338520170897808</v>
      </c>
      <c r="AG9" s="14">
        <v>0.122221328903949</v>
      </c>
      <c r="AH9" s="14">
        <v>0.123135648038899</v>
      </c>
      <c r="AI9" s="14"/>
      <c r="AJ9" s="14">
        <v>0.37412710652499598</v>
      </c>
      <c r="AK9" s="14">
        <v>6.2964297040578598E-2</v>
      </c>
      <c r="AL9" s="14">
        <v>7.2155686244665701E-2</v>
      </c>
      <c r="AM9" s="14">
        <v>0.432288718712321</v>
      </c>
      <c r="AN9" s="14">
        <v>0.18096498035424</v>
      </c>
      <c r="AO9" s="14"/>
      <c r="AP9" s="14">
        <v>0.37398374224501202</v>
      </c>
      <c r="AQ9" s="14">
        <v>1.6722521667828501E-2</v>
      </c>
      <c r="AR9" s="14">
        <v>8.44090474411512E-2</v>
      </c>
      <c r="AS9" s="14">
        <v>0.49235261093911398</v>
      </c>
      <c r="AT9" s="14">
        <v>0.198622820046541</v>
      </c>
      <c r="AU9" s="14"/>
      <c r="AV9" s="14">
        <v>0.22519045581348199</v>
      </c>
      <c r="AW9" s="14">
        <v>0.21528447463008701</v>
      </c>
      <c r="AX9" s="14">
        <v>0.16311585608367901</v>
      </c>
      <c r="AY9" s="14">
        <v>0.14990568882417499</v>
      </c>
      <c r="AZ9" s="14">
        <v>7.4494182464290098E-2</v>
      </c>
      <c r="BA9" s="14"/>
      <c r="BB9" s="14">
        <v>1.88898593880375E-2</v>
      </c>
      <c r="BC9" s="14">
        <v>0.54212054670373999</v>
      </c>
      <c r="BD9" s="14">
        <v>0.27001908513813699</v>
      </c>
      <c r="BE9" s="14"/>
      <c r="BF9" s="14">
        <v>0.32759250792032202</v>
      </c>
    </row>
    <row r="10" spans="2:58" x14ac:dyDescent="0.35">
      <c r="B10" s="15" t="s">
        <v>79</v>
      </c>
      <c r="C10" s="14">
        <v>0.19085140268397199</v>
      </c>
      <c r="D10" s="14">
        <v>0.186597735771763</v>
      </c>
      <c r="E10" s="14">
        <v>0.194199353867439</v>
      </c>
      <c r="F10" s="14"/>
      <c r="G10" s="14">
        <v>0.185029895680593</v>
      </c>
      <c r="H10" s="14">
        <v>0.14713306703283599</v>
      </c>
      <c r="I10" s="14">
        <v>0.172928616575968</v>
      </c>
      <c r="J10" s="14">
        <v>0.16884684925652901</v>
      </c>
      <c r="K10" s="14">
        <v>0.217681928265334</v>
      </c>
      <c r="L10" s="14">
        <v>0.244493063720259</v>
      </c>
      <c r="M10" s="14"/>
      <c r="N10" s="14">
        <v>0.18033692181352901</v>
      </c>
      <c r="O10" s="14">
        <v>0.197549951239129</v>
      </c>
      <c r="P10" s="14">
        <v>0.201392898437601</v>
      </c>
      <c r="Q10" s="14">
        <v>0.18745606961518699</v>
      </c>
      <c r="R10" s="14"/>
      <c r="S10" s="14">
        <v>0.17125391731207901</v>
      </c>
      <c r="T10" s="14">
        <v>0.18104357301942001</v>
      </c>
      <c r="U10" s="14">
        <v>0.23806099703622599</v>
      </c>
      <c r="V10" s="14">
        <v>0.17433498185015001</v>
      </c>
      <c r="W10" s="14">
        <v>0.19152272532961501</v>
      </c>
      <c r="X10" s="14">
        <v>0.18513792133836299</v>
      </c>
      <c r="Y10" s="14">
        <v>0.20926312355751001</v>
      </c>
      <c r="Z10" s="14">
        <v>0.22875722753651601</v>
      </c>
      <c r="AA10" s="14">
        <v>0.16352908765097299</v>
      </c>
      <c r="AB10" s="14">
        <v>0.170019771140832</v>
      </c>
      <c r="AC10" s="14">
        <v>0.209000713121025</v>
      </c>
      <c r="AD10" s="14">
        <v>0.29737562529592798</v>
      </c>
      <c r="AE10" s="14"/>
      <c r="AF10" s="14">
        <v>0.22814704082419399</v>
      </c>
      <c r="AG10" s="14">
        <v>0.15333750416964001</v>
      </c>
      <c r="AH10" s="14">
        <v>0.183770230257745</v>
      </c>
      <c r="AI10" s="14"/>
      <c r="AJ10" s="14">
        <v>0.265865269694462</v>
      </c>
      <c r="AK10" s="14">
        <v>7.2539958354175899E-2</v>
      </c>
      <c r="AL10" s="14">
        <v>0.19310736194643299</v>
      </c>
      <c r="AM10" s="14">
        <v>0.123318227432145</v>
      </c>
      <c r="AN10" s="14">
        <v>0.24153161979631699</v>
      </c>
      <c r="AO10" s="14"/>
      <c r="AP10" s="14">
        <v>0.32255681704543898</v>
      </c>
      <c r="AQ10" s="14">
        <v>5.4136917636469203E-2</v>
      </c>
      <c r="AR10" s="14">
        <v>0.23281142035979299</v>
      </c>
      <c r="AS10" s="14">
        <v>0.249867975073156</v>
      </c>
      <c r="AT10" s="14">
        <v>0.29318220494027503</v>
      </c>
      <c r="AU10" s="14"/>
      <c r="AV10" s="14">
        <v>0.21842338592628199</v>
      </c>
      <c r="AW10" s="14">
        <v>0.19638643892488999</v>
      </c>
      <c r="AX10" s="14">
        <v>0.17688614055853799</v>
      </c>
      <c r="AY10" s="14">
        <v>0.153507118400006</v>
      </c>
      <c r="AZ10" s="14">
        <v>0.14033205227823101</v>
      </c>
      <c r="BA10" s="14"/>
      <c r="BB10" s="14">
        <v>1.8704379309958202E-2</v>
      </c>
      <c r="BC10" s="14">
        <v>0.24438269570016599</v>
      </c>
      <c r="BD10" s="14">
        <v>0.37413170149253899</v>
      </c>
      <c r="BE10" s="14"/>
      <c r="BF10" s="14">
        <v>0.20861180171021601</v>
      </c>
    </row>
    <row r="11" spans="2:58" ht="29" x14ac:dyDescent="0.35">
      <c r="B11" s="15" t="s">
        <v>80</v>
      </c>
      <c r="C11" s="14">
        <v>0.19552168743189199</v>
      </c>
      <c r="D11" s="14">
        <v>0.180796151620784</v>
      </c>
      <c r="E11" s="14">
        <v>0.20901314186266301</v>
      </c>
      <c r="F11" s="14"/>
      <c r="G11" s="14">
        <v>0.28376722422023598</v>
      </c>
      <c r="H11" s="14">
        <v>0.229468035172124</v>
      </c>
      <c r="I11" s="14">
        <v>0.21255301864429299</v>
      </c>
      <c r="J11" s="14">
        <v>0.16988757293065601</v>
      </c>
      <c r="K11" s="14">
        <v>0.16972231656504599</v>
      </c>
      <c r="L11" s="14">
        <v>0.13316844252065399</v>
      </c>
      <c r="M11" s="14"/>
      <c r="N11" s="14">
        <v>0.21287322515101001</v>
      </c>
      <c r="O11" s="14">
        <v>0.19531262738441599</v>
      </c>
      <c r="P11" s="14">
        <v>0.16331961497223799</v>
      </c>
      <c r="Q11" s="14">
        <v>0.19667831034560501</v>
      </c>
      <c r="R11" s="14"/>
      <c r="S11" s="14">
        <v>0.21322104292726399</v>
      </c>
      <c r="T11" s="14">
        <v>0.205904285388572</v>
      </c>
      <c r="U11" s="14">
        <v>0.18639541118742001</v>
      </c>
      <c r="V11" s="14">
        <v>0.205566400026616</v>
      </c>
      <c r="W11" s="14">
        <v>0.228797647378889</v>
      </c>
      <c r="X11" s="14">
        <v>0.16618346783010499</v>
      </c>
      <c r="Y11" s="14">
        <v>0.154114846696599</v>
      </c>
      <c r="Z11" s="14">
        <v>0.20269099720219599</v>
      </c>
      <c r="AA11" s="14">
        <v>0.174749238343721</v>
      </c>
      <c r="AB11" s="14">
        <v>0.21004681132163899</v>
      </c>
      <c r="AC11" s="14">
        <v>0.167299043514957</v>
      </c>
      <c r="AD11" s="14">
        <v>0.25338029735713602</v>
      </c>
      <c r="AE11" s="14"/>
      <c r="AF11" s="14">
        <v>0.158052314149951</v>
      </c>
      <c r="AG11" s="14">
        <v>0.19105756582696401</v>
      </c>
      <c r="AH11" s="14">
        <v>0.24323038378692199</v>
      </c>
      <c r="AI11" s="14"/>
      <c r="AJ11" s="14">
        <v>0.14285206498118599</v>
      </c>
      <c r="AK11" s="14">
        <v>0.17572762502097999</v>
      </c>
      <c r="AL11" s="14">
        <v>0.267327382384489</v>
      </c>
      <c r="AM11" s="14">
        <v>0.20079932463747599</v>
      </c>
      <c r="AN11" s="14">
        <v>0.25764486658062202</v>
      </c>
      <c r="AO11" s="14"/>
      <c r="AP11" s="14">
        <v>0.150513216823115</v>
      </c>
      <c r="AQ11" s="14">
        <v>0.166300619426167</v>
      </c>
      <c r="AR11" s="14">
        <v>0.355830424138039</v>
      </c>
      <c r="AS11" s="14">
        <v>0.143064089743695</v>
      </c>
      <c r="AT11" s="14">
        <v>0.29308612901633002</v>
      </c>
      <c r="AU11" s="14"/>
      <c r="AV11" s="14">
        <v>0.18050252558004201</v>
      </c>
      <c r="AW11" s="14">
        <v>0.203240116012575</v>
      </c>
      <c r="AX11" s="14">
        <v>0.189541343313369</v>
      </c>
      <c r="AY11" s="14">
        <v>0.228214073219173</v>
      </c>
      <c r="AZ11" s="14">
        <v>0.20636711057871099</v>
      </c>
      <c r="BA11" s="14"/>
      <c r="BB11" s="14">
        <v>0.17497280382706301</v>
      </c>
      <c r="BC11" s="14">
        <v>0.13613296051146601</v>
      </c>
      <c r="BD11" s="14">
        <v>0.21709390878049001</v>
      </c>
      <c r="BE11" s="14"/>
      <c r="BF11" s="14">
        <v>0.16416115800514799</v>
      </c>
    </row>
    <row r="12" spans="2:58" x14ac:dyDescent="0.35">
      <c r="B12" s="15" t="s">
        <v>81</v>
      </c>
      <c r="C12" s="14">
        <v>0.27018056393469803</v>
      </c>
      <c r="D12" s="14">
        <v>0.26659944179178602</v>
      </c>
      <c r="E12" s="14">
        <v>0.27429605717831301</v>
      </c>
      <c r="F12" s="14"/>
      <c r="G12" s="14">
        <v>0.30097227000402299</v>
      </c>
      <c r="H12" s="14">
        <v>0.28276529292804697</v>
      </c>
      <c r="I12" s="14">
        <v>0.30515971695720001</v>
      </c>
      <c r="J12" s="14">
        <v>0.30426832881850002</v>
      </c>
      <c r="K12" s="14">
        <v>0.21949060027950401</v>
      </c>
      <c r="L12" s="14">
        <v>0.21739691245389001</v>
      </c>
      <c r="M12" s="14"/>
      <c r="N12" s="14">
        <v>0.276569169077858</v>
      </c>
      <c r="O12" s="14">
        <v>0.290269348138051</v>
      </c>
      <c r="P12" s="14">
        <v>0.252536545494155</v>
      </c>
      <c r="Q12" s="14">
        <v>0.25882055715159602</v>
      </c>
      <c r="R12" s="14"/>
      <c r="S12" s="14">
        <v>0.307084798620818</v>
      </c>
      <c r="T12" s="14">
        <v>0.25380962504180299</v>
      </c>
      <c r="U12" s="14">
        <v>0.20916526190392101</v>
      </c>
      <c r="V12" s="14">
        <v>0.28406243914031098</v>
      </c>
      <c r="W12" s="14">
        <v>0.28421749875954599</v>
      </c>
      <c r="X12" s="14">
        <v>0.31225520579314098</v>
      </c>
      <c r="Y12" s="14">
        <v>0.24010712304079301</v>
      </c>
      <c r="Z12" s="14">
        <v>0.32209746683138601</v>
      </c>
      <c r="AA12" s="14">
        <v>0.27198042261316602</v>
      </c>
      <c r="AB12" s="14">
        <v>0.23645275987766701</v>
      </c>
      <c r="AC12" s="14">
        <v>0.29617538598043602</v>
      </c>
      <c r="AD12" s="14">
        <v>0.19275647210566099</v>
      </c>
      <c r="AE12" s="14"/>
      <c r="AF12" s="14">
        <v>0.18077806231431101</v>
      </c>
      <c r="AG12" s="14">
        <v>0.343862712588346</v>
      </c>
      <c r="AH12" s="14">
        <v>0.28558047650685098</v>
      </c>
      <c r="AI12" s="14"/>
      <c r="AJ12" s="14">
        <v>0.16471982423623399</v>
      </c>
      <c r="AK12" s="14">
        <v>0.40727411736128</v>
      </c>
      <c r="AL12" s="14">
        <v>0.33169386142191298</v>
      </c>
      <c r="AM12" s="14">
        <v>0.16169130624682701</v>
      </c>
      <c r="AN12" s="14">
        <v>0.20202129192479401</v>
      </c>
      <c r="AO12" s="14"/>
      <c r="AP12" s="14">
        <v>0.10910132497059299</v>
      </c>
      <c r="AQ12" s="14">
        <v>0.47458804406481098</v>
      </c>
      <c r="AR12" s="14">
        <v>0.25581994321271301</v>
      </c>
      <c r="AS12" s="14">
        <v>9.4241107140823802E-2</v>
      </c>
      <c r="AT12" s="14">
        <v>0.14291147753237901</v>
      </c>
      <c r="AU12" s="14"/>
      <c r="AV12" s="14">
        <v>0.25577737274421602</v>
      </c>
      <c r="AW12" s="14">
        <v>0.26810836712596697</v>
      </c>
      <c r="AX12" s="14">
        <v>0.32342706173059699</v>
      </c>
      <c r="AY12" s="14">
        <v>0.26063727789251301</v>
      </c>
      <c r="AZ12" s="14">
        <v>0.25076426928554801</v>
      </c>
      <c r="BA12" s="14"/>
      <c r="BB12" s="14">
        <v>0.55494294067318695</v>
      </c>
      <c r="BC12" s="14">
        <v>6.3797066829284002E-2</v>
      </c>
      <c r="BD12" s="14">
        <v>0.108436634323754</v>
      </c>
      <c r="BE12" s="14"/>
      <c r="BF12" s="14">
        <v>0.22179513296207701</v>
      </c>
    </row>
    <row r="13" spans="2:58" x14ac:dyDescent="0.35">
      <c r="B13" s="15" t="s">
        <v>82</v>
      </c>
      <c r="C13" s="14">
        <v>0.12658260449762501</v>
      </c>
      <c r="D13" s="14">
        <v>0.143931142700259</v>
      </c>
      <c r="E13" s="14">
        <v>0.110422740768299</v>
      </c>
      <c r="F13" s="14"/>
      <c r="G13" s="14">
        <v>0.118566077090707</v>
      </c>
      <c r="H13" s="14">
        <v>0.20968490870242501</v>
      </c>
      <c r="I13" s="14">
        <v>0.14034146102355199</v>
      </c>
      <c r="J13" s="14">
        <v>0.108678404502471</v>
      </c>
      <c r="K13" s="14">
        <v>9.9453362157407396E-2</v>
      </c>
      <c r="L13" s="14">
        <v>8.6189436872738306E-2</v>
      </c>
      <c r="M13" s="14"/>
      <c r="N13" s="14">
        <v>0.15459257105042601</v>
      </c>
      <c r="O13" s="14">
        <v>0.107907648636148</v>
      </c>
      <c r="P13" s="14">
        <v>0.13585363662615199</v>
      </c>
      <c r="Q13" s="14">
        <v>0.109855103303009</v>
      </c>
      <c r="R13" s="14"/>
      <c r="S13" s="14">
        <v>0.13401383437660899</v>
      </c>
      <c r="T13" s="14">
        <v>8.6136323327252101E-2</v>
      </c>
      <c r="U13" s="14">
        <v>0.121806694806851</v>
      </c>
      <c r="V13" s="14">
        <v>7.9833971127971901E-2</v>
      </c>
      <c r="W13" s="14">
        <v>0.100046465594547</v>
      </c>
      <c r="X13" s="14">
        <v>0.16693829040167299</v>
      </c>
      <c r="Y13" s="14">
        <v>0.131923100676267</v>
      </c>
      <c r="Z13" s="14">
        <v>0.15446368380874301</v>
      </c>
      <c r="AA13" s="14">
        <v>0.17692270756701101</v>
      </c>
      <c r="AB13" s="14">
        <v>0.117820319257392</v>
      </c>
      <c r="AC13" s="14">
        <v>0.180179675069047</v>
      </c>
      <c r="AD13" s="14">
        <v>6.1319407553703603E-2</v>
      </c>
      <c r="AE13" s="14"/>
      <c r="AF13" s="14">
        <v>8.6501077444776003E-2</v>
      </c>
      <c r="AG13" s="14">
        <v>0.180645060908316</v>
      </c>
      <c r="AH13" s="14">
        <v>0.104213422907944</v>
      </c>
      <c r="AI13" s="14"/>
      <c r="AJ13" s="14">
        <v>4.6290929089902302E-2</v>
      </c>
      <c r="AK13" s="14">
        <v>0.27422460696550499</v>
      </c>
      <c r="AL13" s="14">
        <v>0.12877239947234301</v>
      </c>
      <c r="AM13" s="14">
        <v>8.1902422971230598E-2</v>
      </c>
      <c r="AN13" s="14">
        <v>5.3869676082573502E-2</v>
      </c>
      <c r="AO13" s="14"/>
      <c r="AP13" s="14">
        <v>3.6329026652482499E-2</v>
      </c>
      <c r="AQ13" s="14">
        <v>0.27711242427153598</v>
      </c>
      <c r="AR13" s="14">
        <v>5.7828311459708501E-2</v>
      </c>
      <c r="AS13" s="14">
        <v>2.04742171032125E-2</v>
      </c>
      <c r="AT13" s="14">
        <v>1.2233952140771999E-2</v>
      </c>
      <c r="AU13" s="14"/>
      <c r="AV13" s="14">
        <v>9.3296322723406197E-2</v>
      </c>
      <c r="AW13" s="14">
        <v>0.10705461001526501</v>
      </c>
      <c r="AX13" s="14">
        <v>0.12809674422556599</v>
      </c>
      <c r="AY13" s="14">
        <v>0.19519379702911899</v>
      </c>
      <c r="AZ13" s="14">
        <v>0.28096481995443301</v>
      </c>
      <c r="BA13" s="14"/>
      <c r="BB13" s="14">
        <v>0.22168812647540401</v>
      </c>
      <c r="BC13" s="14">
        <v>1.3566730255344699E-2</v>
      </c>
      <c r="BD13" s="14">
        <v>0</v>
      </c>
      <c r="BE13" s="14"/>
      <c r="BF13" s="14">
        <v>6.9108750672391403E-2</v>
      </c>
    </row>
    <row r="14" spans="2:58" x14ac:dyDescent="0.35">
      <c r="B14" s="15" t="s">
        <v>83</v>
      </c>
      <c r="C14" s="14">
        <v>1.9117929014943701E-2</v>
      </c>
      <c r="D14" s="14">
        <v>9.9212236826310592E-3</v>
      </c>
      <c r="E14" s="14">
        <v>2.8193833085054101E-2</v>
      </c>
      <c r="F14" s="14"/>
      <c r="G14" s="14">
        <v>3.3729294689832802E-2</v>
      </c>
      <c r="H14" s="14">
        <v>4.2867139135480403E-2</v>
      </c>
      <c r="I14" s="14">
        <v>1.46055412216975E-2</v>
      </c>
      <c r="J14" s="14">
        <v>1.26677732324118E-2</v>
      </c>
      <c r="K14" s="14">
        <v>1.05944536969551E-2</v>
      </c>
      <c r="L14" s="14">
        <v>4.70512088388621E-3</v>
      </c>
      <c r="M14" s="14"/>
      <c r="N14" s="14">
        <v>1.0913219573178701E-2</v>
      </c>
      <c r="O14" s="14">
        <v>1.56229936142288E-2</v>
      </c>
      <c r="P14" s="14">
        <v>1.7692804361312799E-2</v>
      </c>
      <c r="Q14" s="14">
        <v>3.3235379735942497E-2</v>
      </c>
      <c r="R14" s="14"/>
      <c r="S14" s="14">
        <v>3.6768493574710299E-2</v>
      </c>
      <c r="T14" s="14">
        <v>1.5592235615751101E-2</v>
      </c>
      <c r="U14" s="14">
        <v>2.4025845303918401E-2</v>
      </c>
      <c r="V14" s="14">
        <v>1.0844272187921101E-2</v>
      </c>
      <c r="W14" s="14">
        <v>1.3639358776992599E-2</v>
      </c>
      <c r="X14" s="14">
        <v>1.11463736803651E-2</v>
      </c>
      <c r="Y14" s="14">
        <v>5.7377767976694704E-3</v>
      </c>
      <c r="Z14" s="14">
        <v>1.27141268827666E-2</v>
      </c>
      <c r="AA14" s="14">
        <v>3.41715889081987E-2</v>
      </c>
      <c r="AB14" s="14">
        <v>1.03709479157296E-2</v>
      </c>
      <c r="AC14" s="14">
        <v>1.8912366264514799E-2</v>
      </c>
      <c r="AD14" s="14">
        <v>1.59290933766051E-2</v>
      </c>
      <c r="AE14" s="14"/>
      <c r="AF14" s="14">
        <v>8.0013343689598494E-3</v>
      </c>
      <c r="AG14" s="14">
        <v>8.8758276027849498E-3</v>
      </c>
      <c r="AH14" s="14">
        <v>6.0069838501639598E-2</v>
      </c>
      <c r="AI14" s="14"/>
      <c r="AJ14" s="14">
        <v>6.14480547321923E-3</v>
      </c>
      <c r="AK14" s="14">
        <v>7.2693952574812001E-3</v>
      </c>
      <c r="AL14" s="14">
        <v>6.9433085301556403E-3</v>
      </c>
      <c r="AM14" s="14">
        <v>0</v>
      </c>
      <c r="AN14" s="14">
        <v>6.3967565261452294E-2</v>
      </c>
      <c r="AO14" s="14"/>
      <c r="AP14" s="14">
        <v>7.5158722633578102E-3</v>
      </c>
      <c r="AQ14" s="14">
        <v>1.1139472933188401E-2</v>
      </c>
      <c r="AR14" s="14">
        <v>1.3300853388595201E-2</v>
      </c>
      <c r="AS14" s="14">
        <v>0</v>
      </c>
      <c r="AT14" s="14">
        <v>5.9963416323702501E-2</v>
      </c>
      <c r="AU14" s="14"/>
      <c r="AV14" s="14">
        <v>2.6809937212572198E-2</v>
      </c>
      <c r="AW14" s="14">
        <v>9.9259932912152907E-3</v>
      </c>
      <c r="AX14" s="14">
        <v>1.8932854088251901E-2</v>
      </c>
      <c r="AY14" s="14">
        <v>1.2542044635014101E-2</v>
      </c>
      <c r="AZ14" s="14">
        <v>4.70775654387873E-2</v>
      </c>
      <c r="BA14" s="14"/>
      <c r="BB14" s="14">
        <v>1.08018903263502E-2</v>
      </c>
      <c r="BC14" s="14">
        <v>0</v>
      </c>
      <c r="BD14" s="14">
        <v>3.0318670265079901E-2</v>
      </c>
      <c r="BE14" s="14"/>
      <c r="BF14" s="14">
        <v>8.7306487298448292E-3</v>
      </c>
    </row>
    <row r="15" spans="2:58" x14ac:dyDescent="0.35">
      <c r="B15" s="15" t="s">
        <v>84</v>
      </c>
      <c r="C15" s="18">
        <v>0.388597215120841</v>
      </c>
      <c r="D15" s="18">
        <v>0.39875204020453903</v>
      </c>
      <c r="E15" s="18">
        <v>0.37807422710567101</v>
      </c>
      <c r="F15" s="18"/>
      <c r="G15" s="18">
        <v>0.26296513399520099</v>
      </c>
      <c r="H15" s="18">
        <v>0.235214624061924</v>
      </c>
      <c r="I15" s="18">
        <v>0.32734026215325701</v>
      </c>
      <c r="J15" s="18">
        <v>0.40449792051596201</v>
      </c>
      <c r="K15" s="18">
        <v>0.50073926730108698</v>
      </c>
      <c r="L15" s="18">
        <v>0.55854008726883198</v>
      </c>
      <c r="M15" s="18"/>
      <c r="N15" s="18">
        <v>0.34505181514752697</v>
      </c>
      <c r="O15" s="18">
        <v>0.39088738222715802</v>
      </c>
      <c r="P15" s="18">
        <v>0.43059739854614199</v>
      </c>
      <c r="Q15" s="18">
        <v>0.40141064946384902</v>
      </c>
      <c r="R15" s="18"/>
      <c r="S15" s="18">
        <v>0.30891183050059801</v>
      </c>
      <c r="T15" s="18">
        <v>0.43855753062662201</v>
      </c>
      <c r="U15" s="18">
        <v>0.45860678679789002</v>
      </c>
      <c r="V15" s="18">
        <v>0.41969291751718002</v>
      </c>
      <c r="W15" s="18">
        <v>0.37329902949002602</v>
      </c>
      <c r="X15" s="18">
        <v>0.34347666229471602</v>
      </c>
      <c r="Y15" s="18">
        <v>0.468117152788672</v>
      </c>
      <c r="Z15" s="18">
        <v>0.30803372527490802</v>
      </c>
      <c r="AA15" s="18">
        <v>0.34217604256790302</v>
      </c>
      <c r="AB15" s="18">
        <v>0.42530916162757298</v>
      </c>
      <c r="AC15" s="18">
        <v>0.33743352917104502</v>
      </c>
      <c r="AD15" s="18">
        <v>0.47661472960689399</v>
      </c>
      <c r="AE15" s="18"/>
      <c r="AF15" s="18">
        <v>0.56666721172200196</v>
      </c>
      <c r="AG15" s="18">
        <v>0.27555883307358903</v>
      </c>
      <c r="AH15" s="18">
        <v>0.30690587829664301</v>
      </c>
      <c r="AI15" s="18"/>
      <c r="AJ15" s="18">
        <v>0.63999237621945804</v>
      </c>
      <c r="AK15" s="18">
        <v>0.135504255394754</v>
      </c>
      <c r="AL15" s="18">
        <v>0.26526304819109903</v>
      </c>
      <c r="AM15" s="18">
        <v>0.55560694614446704</v>
      </c>
      <c r="AN15" s="18">
        <v>0.42249660015055701</v>
      </c>
      <c r="AO15" s="18"/>
      <c r="AP15" s="18">
        <v>0.696540559290451</v>
      </c>
      <c r="AQ15" s="18">
        <v>7.0859439304297805E-2</v>
      </c>
      <c r="AR15" s="18">
        <v>0.31722046780094398</v>
      </c>
      <c r="AS15" s="18">
        <v>0.74222058601226903</v>
      </c>
      <c r="AT15" s="18">
        <v>0.491805024986817</v>
      </c>
      <c r="AU15" s="18"/>
      <c r="AV15" s="18">
        <v>0.44361384173976398</v>
      </c>
      <c r="AW15" s="18">
        <v>0.41167091355497798</v>
      </c>
      <c r="AX15" s="18">
        <v>0.34000199664221697</v>
      </c>
      <c r="AY15" s="18">
        <v>0.30341280722418101</v>
      </c>
      <c r="AZ15" s="18">
        <v>0.21482623474252099</v>
      </c>
      <c r="BA15" s="18"/>
      <c r="BB15" s="18">
        <v>3.7594238697995698E-2</v>
      </c>
      <c r="BC15" s="18">
        <v>0.78650324240390601</v>
      </c>
      <c r="BD15" s="18">
        <v>0.64415078663067704</v>
      </c>
      <c r="BE15" s="18"/>
      <c r="BF15" s="18">
        <v>0.536204309630538</v>
      </c>
    </row>
    <row r="16" spans="2:58" x14ac:dyDescent="0.35">
      <c r="B16" s="15" t="s">
        <v>85</v>
      </c>
      <c r="C16" s="18">
        <v>0.39676316843232301</v>
      </c>
      <c r="D16" s="18">
        <v>0.41053058449204599</v>
      </c>
      <c r="E16" s="18">
        <v>0.38471879794661201</v>
      </c>
      <c r="F16" s="18"/>
      <c r="G16" s="18">
        <v>0.41953834709472998</v>
      </c>
      <c r="H16" s="18">
        <v>0.49245020163047198</v>
      </c>
      <c r="I16" s="18">
        <v>0.44550117798075201</v>
      </c>
      <c r="J16" s="18">
        <v>0.41294673332096998</v>
      </c>
      <c r="K16" s="18">
        <v>0.31894396243691198</v>
      </c>
      <c r="L16" s="18">
        <v>0.30358634932662798</v>
      </c>
      <c r="M16" s="18"/>
      <c r="N16" s="18">
        <v>0.43116174012828401</v>
      </c>
      <c r="O16" s="18">
        <v>0.39817699677419799</v>
      </c>
      <c r="P16" s="18">
        <v>0.38839018212030701</v>
      </c>
      <c r="Q16" s="18">
        <v>0.36867566045460398</v>
      </c>
      <c r="R16" s="18"/>
      <c r="S16" s="18">
        <v>0.44109863299742702</v>
      </c>
      <c r="T16" s="18">
        <v>0.33994594836905501</v>
      </c>
      <c r="U16" s="18">
        <v>0.33097195671077201</v>
      </c>
      <c r="V16" s="18">
        <v>0.36389641026828301</v>
      </c>
      <c r="W16" s="18">
        <v>0.38426396435409299</v>
      </c>
      <c r="X16" s="18">
        <v>0.47919349619481399</v>
      </c>
      <c r="Y16" s="18">
        <v>0.37203022371706002</v>
      </c>
      <c r="Z16" s="18">
        <v>0.47656115064012899</v>
      </c>
      <c r="AA16" s="18">
        <v>0.44890313018017702</v>
      </c>
      <c r="AB16" s="18">
        <v>0.35427307913505801</v>
      </c>
      <c r="AC16" s="18">
        <v>0.476355061049483</v>
      </c>
      <c r="AD16" s="18">
        <v>0.25407587965936501</v>
      </c>
      <c r="AE16" s="18"/>
      <c r="AF16" s="18">
        <v>0.26727913975908701</v>
      </c>
      <c r="AG16" s="18">
        <v>0.524507773496662</v>
      </c>
      <c r="AH16" s="18">
        <v>0.38979389941479498</v>
      </c>
      <c r="AI16" s="18"/>
      <c r="AJ16" s="18">
        <v>0.211010753326137</v>
      </c>
      <c r="AK16" s="18">
        <v>0.68149872432678504</v>
      </c>
      <c r="AL16" s="18">
        <v>0.46046626089425602</v>
      </c>
      <c r="AM16" s="18">
        <v>0.243593729218057</v>
      </c>
      <c r="AN16" s="18">
        <v>0.25589096800736799</v>
      </c>
      <c r="AO16" s="18"/>
      <c r="AP16" s="18">
        <v>0.14543035162307599</v>
      </c>
      <c r="AQ16" s="18">
        <v>0.75170046833634696</v>
      </c>
      <c r="AR16" s="18">
        <v>0.31364825467242202</v>
      </c>
      <c r="AS16" s="18">
        <v>0.11471532424403599</v>
      </c>
      <c r="AT16" s="18">
        <v>0.15514542967315101</v>
      </c>
      <c r="AU16" s="18"/>
      <c r="AV16" s="18">
        <v>0.34907369546762201</v>
      </c>
      <c r="AW16" s="18">
        <v>0.37516297714123198</v>
      </c>
      <c r="AX16" s="18">
        <v>0.45152380595616298</v>
      </c>
      <c r="AY16" s="18">
        <v>0.455831074921632</v>
      </c>
      <c r="AZ16" s="18">
        <v>0.53172908923998097</v>
      </c>
      <c r="BA16" s="18"/>
      <c r="BB16" s="18">
        <v>0.77663106714859098</v>
      </c>
      <c r="BC16" s="18">
        <v>7.7363797084628594E-2</v>
      </c>
      <c r="BD16" s="18">
        <v>0.108436634323754</v>
      </c>
      <c r="BE16" s="18"/>
      <c r="BF16" s="18">
        <v>0.29090388363446901</v>
      </c>
    </row>
    <row r="17" spans="2:58" x14ac:dyDescent="0.35">
      <c r="B17" s="15" t="s">
        <v>86</v>
      </c>
      <c r="C17" s="19">
        <v>-8.1659533114819497E-3</v>
      </c>
      <c r="D17" s="19">
        <v>-1.17785442875068E-2</v>
      </c>
      <c r="E17" s="19">
        <v>-6.6445708409412201E-3</v>
      </c>
      <c r="F17" s="19"/>
      <c r="G17" s="19">
        <v>-0.15657321309952901</v>
      </c>
      <c r="H17" s="19">
        <v>-0.25723557756854698</v>
      </c>
      <c r="I17" s="19">
        <v>-0.11816091582749499</v>
      </c>
      <c r="J17" s="19">
        <v>-8.4488128050089206E-3</v>
      </c>
      <c r="K17" s="19">
        <v>0.181795304864175</v>
      </c>
      <c r="L17" s="19">
        <v>0.254953737942204</v>
      </c>
      <c r="M17" s="19"/>
      <c r="N17" s="19">
        <v>-8.6109924980757299E-2</v>
      </c>
      <c r="O17" s="19">
        <v>-7.2896145470406903E-3</v>
      </c>
      <c r="P17" s="19">
        <v>4.2207216425835199E-2</v>
      </c>
      <c r="Q17" s="19">
        <v>3.2734989009244299E-2</v>
      </c>
      <c r="R17" s="19"/>
      <c r="S17" s="19">
        <v>-0.13218680249682899</v>
      </c>
      <c r="T17" s="19">
        <v>9.8611582257566693E-2</v>
      </c>
      <c r="U17" s="19">
        <v>0.12763483008711801</v>
      </c>
      <c r="V17" s="19">
        <v>5.5796507248897197E-2</v>
      </c>
      <c r="W17" s="19">
        <v>-1.0964934864067501E-2</v>
      </c>
      <c r="X17" s="19">
        <v>-0.135716833900099</v>
      </c>
      <c r="Y17" s="19">
        <v>9.6086929071611898E-2</v>
      </c>
      <c r="Z17" s="19">
        <v>-0.168527425365221</v>
      </c>
      <c r="AA17" s="19">
        <v>-0.10672708761227399</v>
      </c>
      <c r="AB17" s="19">
        <v>7.1036082492514904E-2</v>
      </c>
      <c r="AC17" s="19">
        <v>-0.138921531878438</v>
      </c>
      <c r="AD17" s="19">
        <v>0.22253884994753001</v>
      </c>
      <c r="AE17" s="19"/>
      <c r="AF17" s="19">
        <v>0.299388071962915</v>
      </c>
      <c r="AG17" s="19">
        <v>-0.248948940423073</v>
      </c>
      <c r="AH17" s="19">
        <v>-8.2888021118152105E-2</v>
      </c>
      <c r="AI17" s="19"/>
      <c r="AJ17" s="19">
        <v>0.42898162289332098</v>
      </c>
      <c r="AK17" s="19">
        <v>-0.54599446893202996</v>
      </c>
      <c r="AL17" s="19">
        <v>-0.19520321270315699</v>
      </c>
      <c r="AM17" s="19">
        <v>0.31201321692640899</v>
      </c>
      <c r="AN17" s="19">
        <v>0.16660563214318899</v>
      </c>
      <c r="AO17" s="19"/>
      <c r="AP17" s="19">
        <v>0.55111020766737495</v>
      </c>
      <c r="AQ17" s="19">
        <v>-0.68084102903204902</v>
      </c>
      <c r="AR17" s="19">
        <v>3.5722131285222899E-3</v>
      </c>
      <c r="AS17" s="19">
        <v>0.62750526176823296</v>
      </c>
      <c r="AT17" s="19">
        <v>0.33665959531366602</v>
      </c>
      <c r="AU17" s="19"/>
      <c r="AV17" s="19">
        <v>9.4540146272142106E-2</v>
      </c>
      <c r="AW17" s="19">
        <v>3.6507936413745903E-2</v>
      </c>
      <c r="AX17" s="19">
        <v>-0.11152180931394599</v>
      </c>
      <c r="AY17" s="19">
        <v>-0.15241826769745201</v>
      </c>
      <c r="AZ17" s="19">
        <v>-0.31690285449746097</v>
      </c>
      <c r="BA17" s="19"/>
      <c r="BB17" s="19">
        <v>-0.73903682845059504</v>
      </c>
      <c r="BC17" s="19">
        <v>0.70913944531927697</v>
      </c>
      <c r="BD17" s="19">
        <v>0.53571415230692299</v>
      </c>
      <c r="BE17" s="19"/>
      <c r="BF17" s="19">
        <v>0.24530042599606999</v>
      </c>
    </row>
    <row r="18" spans="2:58" x14ac:dyDescent="0.35">
      <c r="B18" s="16"/>
    </row>
    <row r="19" spans="2:58" x14ac:dyDescent="0.35">
      <c r="B19" t="s">
        <v>88</v>
      </c>
    </row>
    <row r="20" spans="2:58" x14ac:dyDescent="0.35">
      <c r="B20" t="s">
        <v>89</v>
      </c>
    </row>
    <row r="22" spans="2:58" x14ac:dyDescent="0.35">
      <c r="B22"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B2:BF22"/>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350</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x14ac:dyDescent="0.35">
      <c r="B9" s="15" t="s">
        <v>341</v>
      </c>
      <c r="C9" s="14">
        <v>6.0204014265408098E-2</v>
      </c>
      <c r="D9" s="14">
        <v>6.8439172274882595E-2</v>
      </c>
      <c r="E9" s="14">
        <v>5.2533795945818598E-2</v>
      </c>
      <c r="F9" s="14"/>
      <c r="G9" s="14">
        <v>6.4086172629170796E-2</v>
      </c>
      <c r="H9" s="14">
        <v>7.4519314615453996E-2</v>
      </c>
      <c r="I9" s="14">
        <v>4.4457805412867903E-2</v>
      </c>
      <c r="J9" s="14">
        <v>4.69771745651043E-2</v>
      </c>
      <c r="K9" s="14">
        <v>6.8979707813858898E-2</v>
      </c>
      <c r="L9" s="14">
        <v>6.3612861377551497E-2</v>
      </c>
      <c r="M9" s="14"/>
      <c r="N9" s="14">
        <v>7.6302169493789401E-2</v>
      </c>
      <c r="O9" s="14">
        <v>5.2972456446713202E-2</v>
      </c>
      <c r="P9" s="14">
        <v>4.9629715154812203E-2</v>
      </c>
      <c r="Q9" s="14">
        <v>6.0710149029481401E-2</v>
      </c>
      <c r="R9" s="14"/>
      <c r="S9" s="14">
        <v>8.0279306223755398E-2</v>
      </c>
      <c r="T9" s="14">
        <v>3.8168397953776197E-2</v>
      </c>
      <c r="U9" s="14">
        <v>6.8049567551132298E-2</v>
      </c>
      <c r="V9" s="14">
        <v>5.2161006838642998E-2</v>
      </c>
      <c r="W9" s="14">
        <v>5.9757839814718799E-2</v>
      </c>
      <c r="X9" s="14">
        <v>5.1087148328722798E-2</v>
      </c>
      <c r="Y9" s="14">
        <v>3.5636194658809302E-2</v>
      </c>
      <c r="Z9" s="14">
        <v>6.8128257632063094E-2</v>
      </c>
      <c r="AA9" s="14">
        <v>7.6637350331605694E-2</v>
      </c>
      <c r="AB9" s="14">
        <v>7.5607257913690301E-2</v>
      </c>
      <c r="AC9" s="14">
        <v>6.7591656985655404E-2</v>
      </c>
      <c r="AD9" s="14">
        <v>2.9364490697773901E-2</v>
      </c>
      <c r="AE9" s="14"/>
      <c r="AF9" s="14">
        <v>6.08098733588106E-2</v>
      </c>
      <c r="AG9" s="14">
        <v>6.5596564295594795E-2</v>
      </c>
      <c r="AH9" s="14">
        <v>5.7139339834922101E-2</v>
      </c>
      <c r="AI9" s="14"/>
      <c r="AJ9" s="14">
        <v>0.10591666519743</v>
      </c>
      <c r="AK9" s="14">
        <v>2.8111312231415001E-2</v>
      </c>
      <c r="AL9" s="14">
        <v>8.0578759491008095E-2</v>
      </c>
      <c r="AM9" s="14">
        <v>0</v>
      </c>
      <c r="AN9" s="14">
        <v>2.3047062800719401E-2</v>
      </c>
      <c r="AO9" s="14"/>
      <c r="AP9" s="14">
        <v>0.18642009914681101</v>
      </c>
      <c r="AQ9" s="14">
        <v>2.5338242954727599E-2</v>
      </c>
      <c r="AR9" s="14">
        <v>5.1788249987978298E-2</v>
      </c>
      <c r="AS9" s="14">
        <v>5.8082139306546099E-2</v>
      </c>
      <c r="AT9" s="14">
        <v>1.13168541043745E-2</v>
      </c>
      <c r="AU9" s="14"/>
      <c r="AV9" s="14">
        <v>6.1009011176931902E-2</v>
      </c>
      <c r="AW9" s="14">
        <v>3.0560699980762999E-2</v>
      </c>
      <c r="AX9" s="14">
        <v>7.33284671678745E-2</v>
      </c>
      <c r="AY9" s="14">
        <v>8.38970581786537E-2</v>
      </c>
      <c r="AZ9" s="14">
        <v>0.20764036582114001</v>
      </c>
      <c r="BA9" s="14"/>
      <c r="BB9" s="14">
        <v>2.6980553388386602E-2</v>
      </c>
      <c r="BC9" s="14">
        <v>4.4237235459765101E-2</v>
      </c>
      <c r="BD9" s="14">
        <v>1.38121919135552E-2</v>
      </c>
      <c r="BE9" s="14"/>
      <c r="BF9" s="14">
        <v>3.0606297217821699E-2</v>
      </c>
    </row>
    <row r="10" spans="2:58" x14ac:dyDescent="0.35">
      <c r="B10" s="15" t="s">
        <v>342</v>
      </c>
      <c r="C10" s="14">
        <v>0.179613883483867</v>
      </c>
      <c r="D10" s="14">
        <v>0.17250440174763601</v>
      </c>
      <c r="E10" s="14">
        <v>0.186682769047465</v>
      </c>
      <c r="F10" s="14"/>
      <c r="G10" s="14">
        <v>0.105050969313655</v>
      </c>
      <c r="H10" s="14">
        <v>0.174781872679376</v>
      </c>
      <c r="I10" s="14">
        <v>0.172666420587299</v>
      </c>
      <c r="J10" s="14">
        <v>0.153182702626246</v>
      </c>
      <c r="K10" s="14">
        <v>0.16951567604138301</v>
      </c>
      <c r="L10" s="14">
        <v>0.26723367961531902</v>
      </c>
      <c r="M10" s="14"/>
      <c r="N10" s="14">
        <v>0.209613996338822</v>
      </c>
      <c r="O10" s="14">
        <v>0.17532551702294999</v>
      </c>
      <c r="P10" s="14">
        <v>0.19707069065658001</v>
      </c>
      <c r="Q10" s="14">
        <v>0.13543257642550499</v>
      </c>
      <c r="R10" s="14"/>
      <c r="S10" s="14">
        <v>0.171132633709705</v>
      </c>
      <c r="T10" s="14">
        <v>0.22437192685849999</v>
      </c>
      <c r="U10" s="14">
        <v>0.17376385862510199</v>
      </c>
      <c r="V10" s="14">
        <v>0.119681043238685</v>
      </c>
      <c r="W10" s="14">
        <v>0.19200571007852699</v>
      </c>
      <c r="X10" s="14">
        <v>0.16818583081285901</v>
      </c>
      <c r="Y10" s="14">
        <v>0.157096935337768</v>
      </c>
      <c r="Z10" s="14">
        <v>0.19057581217227601</v>
      </c>
      <c r="AA10" s="14">
        <v>0.17430444830810199</v>
      </c>
      <c r="AB10" s="14">
        <v>0.20277360895122301</v>
      </c>
      <c r="AC10" s="14">
        <v>0.15796261576217399</v>
      </c>
      <c r="AD10" s="14">
        <v>0.25847237149657598</v>
      </c>
      <c r="AE10" s="14"/>
      <c r="AF10" s="14">
        <v>0.20388745728694499</v>
      </c>
      <c r="AG10" s="14">
        <v>0.17825092996202799</v>
      </c>
      <c r="AH10" s="14">
        <v>0.18922791304612099</v>
      </c>
      <c r="AI10" s="14"/>
      <c r="AJ10" s="14">
        <v>0.30145017286384002</v>
      </c>
      <c r="AK10" s="14">
        <v>0.10845314280755999</v>
      </c>
      <c r="AL10" s="14">
        <v>0.12566532051308801</v>
      </c>
      <c r="AM10" s="14">
        <v>0.1269688944989</v>
      </c>
      <c r="AN10" s="14">
        <v>0.16784330553751001</v>
      </c>
      <c r="AO10" s="14"/>
      <c r="AP10" s="14">
        <v>0.43906040185630202</v>
      </c>
      <c r="AQ10" s="14">
        <v>0.11481562940236199</v>
      </c>
      <c r="AR10" s="14">
        <v>0.12968031903444999</v>
      </c>
      <c r="AS10" s="14">
        <v>8.9837328921842902E-2</v>
      </c>
      <c r="AT10" s="14">
        <v>0.15891056679565299</v>
      </c>
      <c r="AU10" s="14"/>
      <c r="AV10" s="14">
        <v>0.19100162688067601</v>
      </c>
      <c r="AW10" s="14">
        <v>0.14608580275019101</v>
      </c>
      <c r="AX10" s="14">
        <v>0.19108761281929801</v>
      </c>
      <c r="AY10" s="14">
        <v>0.21290917671847001</v>
      </c>
      <c r="AZ10" s="14">
        <v>0.153920013916269</v>
      </c>
      <c r="BA10" s="14"/>
      <c r="BB10" s="14">
        <v>0.151553914118222</v>
      </c>
      <c r="BC10" s="14">
        <v>0.12817016972907899</v>
      </c>
      <c r="BD10" s="14">
        <v>0.200826936291537</v>
      </c>
      <c r="BE10" s="14"/>
      <c r="BF10" s="14">
        <v>0.15864935335848299</v>
      </c>
    </row>
    <row r="11" spans="2:58" x14ac:dyDescent="0.35">
      <c r="B11" s="15" t="s">
        <v>343</v>
      </c>
      <c r="C11" s="14">
        <v>0.24300039126360601</v>
      </c>
      <c r="D11" s="14">
        <v>0.222840843066752</v>
      </c>
      <c r="E11" s="14">
        <v>0.26307731371242898</v>
      </c>
      <c r="F11" s="14"/>
      <c r="G11" s="14">
        <v>0.22282120066285899</v>
      </c>
      <c r="H11" s="14">
        <v>0.205009872920798</v>
      </c>
      <c r="I11" s="14">
        <v>0.24129374532058201</v>
      </c>
      <c r="J11" s="14">
        <v>0.24122721815120701</v>
      </c>
      <c r="K11" s="14">
        <v>0.256372119941775</v>
      </c>
      <c r="L11" s="14">
        <v>0.28111639829820601</v>
      </c>
      <c r="M11" s="14"/>
      <c r="N11" s="14">
        <v>0.23963141310643399</v>
      </c>
      <c r="O11" s="14">
        <v>0.24689416792566199</v>
      </c>
      <c r="P11" s="14">
        <v>0.24602550773734899</v>
      </c>
      <c r="Q11" s="14">
        <v>0.23644129028451899</v>
      </c>
      <c r="R11" s="14"/>
      <c r="S11" s="14">
        <v>0.27355561099804798</v>
      </c>
      <c r="T11" s="14">
        <v>0.238822647033651</v>
      </c>
      <c r="U11" s="14">
        <v>0.25279960805380602</v>
      </c>
      <c r="V11" s="14">
        <v>0.30901113290464799</v>
      </c>
      <c r="W11" s="14">
        <v>0.25770130479564202</v>
      </c>
      <c r="X11" s="14">
        <v>0.26665427867372699</v>
      </c>
      <c r="Y11" s="14">
        <v>0.209016521044843</v>
      </c>
      <c r="Z11" s="14">
        <v>0.209797691365535</v>
      </c>
      <c r="AA11" s="14">
        <v>0.224757140307456</v>
      </c>
      <c r="AB11" s="14">
        <v>0.19396501517527501</v>
      </c>
      <c r="AC11" s="14">
        <v>0.21577939732455101</v>
      </c>
      <c r="AD11" s="14">
        <v>0.182775262252305</v>
      </c>
      <c r="AE11" s="14"/>
      <c r="AF11" s="14">
        <v>0.26122024591842802</v>
      </c>
      <c r="AG11" s="14">
        <v>0.228401835651767</v>
      </c>
      <c r="AH11" s="14">
        <v>0.24640707858132399</v>
      </c>
      <c r="AI11" s="14"/>
      <c r="AJ11" s="14">
        <v>0.26673456764811099</v>
      </c>
      <c r="AK11" s="14">
        <v>0.19276486667109399</v>
      </c>
      <c r="AL11" s="14">
        <v>0.33709841639562899</v>
      </c>
      <c r="AM11" s="14">
        <v>0.21043741028574101</v>
      </c>
      <c r="AN11" s="14">
        <v>0.26377763324357201</v>
      </c>
      <c r="AO11" s="14"/>
      <c r="AP11" s="14">
        <v>0.20215736777292601</v>
      </c>
      <c r="AQ11" s="14">
        <v>0.22398623314146199</v>
      </c>
      <c r="AR11" s="14">
        <v>0.27121790858955802</v>
      </c>
      <c r="AS11" s="14">
        <v>0.27211066164102299</v>
      </c>
      <c r="AT11" s="14">
        <v>0.43945495520942601</v>
      </c>
      <c r="AU11" s="14"/>
      <c r="AV11" s="14">
        <v>0.257537152581442</v>
      </c>
      <c r="AW11" s="14">
        <v>0.217103240205965</v>
      </c>
      <c r="AX11" s="14">
        <v>0.241609442679703</v>
      </c>
      <c r="AY11" s="14">
        <v>0.24376536569926999</v>
      </c>
      <c r="AZ11" s="14">
        <v>0.26863638729468198</v>
      </c>
      <c r="BA11" s="14"/>
      <c r="BB11" s="14">
        <v>0.30304568505213503</v>
      </c>
      <c r="BC11" s="14">
        <v>0.291348770925764</v>
      </c>
      <c r="BD11" s="14">
        <v>0.420159031819129</v>
      </c>
      <c r="BE11" s="14"/>
      <c r="BF11" s="14">
        <v>0.330900849294469</v>
      </c>
    </row>
    <row r="12" spans="2:58" x14ac:dyDescent="0.35">
      <c r="B12" s="15" t="s">
        <v>344</v>
      </c>
      <c r="C12" s="14">
        <v>0.20062426342638501</v>
      </c>
      <c r="D12" s="14">
        <v>0.20726355015241299</v>
      </c>
      <c r="E12" s="14">
        <v>0.19432976521520801</v>
      </c>
      <c r="F12" s="14"/>
      <c r="G12" s="14">
        <v>0.23507542622960101</v>
      </c>
      <c r="H12" s="14">
        <v>0.209689526711131</v>
      </c>
      <c r="I12" s="14">
        <v>0.19043331878407699</v>
      </c>
      <c r="J12" s="14">
        <v>0.22910885136884099</v>
      </c>
      <c r="K12" s="14">
        <v>0.20066193630781801</v>
      </c>
      <c r="L12" s="14">
        <v>0.15542512155916699</v>
      </c>
      <c r="M12" s="14"/>
      <c r="N12" s="14">
        <v>0.190136632298567</v>
      </c>
      <c r="O12" s="14">
        <v>0.20677518756750499</v>
      </c>
      <c r="P12" s="14">
        <v>0.20756134580432201</v>
      </c>
      <c r="Q12" s="14">
        <v>0.198939791363409</v>
      </c>
      <c r="R12" s="14"/>
      <c r="S12" s="14">
        <v>0.21475838392819399</v>
      </c>
      <c r="T12" s="14">
        <v>0.19773193501177599</v>
      </c>
      <c r="U12" s="14">
        <v>0.15970318106541501</v>
      </c>
      <c r="V12" s="14">
        <v>0.24536947487796701</v>
      </c>
      <c r="W12" s="14">
        <v>0.18973134648892501</v>
      </c>
      <c r="X12" s="14">
        <v>0.215791488145853</v>
      </c>
      <c r="Y12" s="14">
        <v>0.230373116938037</v>
      </c>
      <c r="Z12" s="14">
        <v>0.21123281294900101</v>
      </c>
      <c r="AA12" s="14">
        <v>0.14674775089379</v>
      </c>
      <c r="AB12" s="14">
        <v>0.22635090149253101</v>
      </c>
      <c r="AC12" s="14">
        <v>0.19393171105559801</v>
      </c>
      <c r="AD12" s="14">
        <v>0.13959309055352201</v>
      </c>
      <c r="AE12" s="14"/>
      <c r="AF12" s="14">
        <v>0.19702900691647901</v>
      </c>
      <c r="AG12" s="14">
        <v>0.2025292374563</v>
      </c>
      <c r="AH12" s="14">
        <v>0.17597389811492101</v>
      </c>
      <c r="AI12" s="14"/>
      <c r="AJ12" s="14">
        <v>0.154836715909656</v>
      </c>
      <c r="AK12" s="14">
        <v>0.24374285739880799</v>
      </c>
      <c r="AL12" s="14">
        <v>0.237747632795027</v>
      </c>
      <c r="AM12" s="14">
        <v>0.20207645591707399</v>
      </c>
      <c r="AN12" s="14">
        <v>0.17408120256878101</v>
      </c>
      <c r="AO12" s="14"/>
      <c r="AP12" s="14">
        <v>8.7711171925165504E-2</v>
      </c>
      <c r="AQ12" s="14">
        <v>0.25521764153322202</v>
      </c>
      <c r="AR12" s="14">
        <v>0.25316311404670899</v>
      </c>
      <c r="AS12" s="14">
        <v>0.2073774870392</v>
      </c>
      <c r="AT12" s="14">
        <v>0.139892832392528</v>
      </c>
      <c r="AU12" s="14"/>
      <c r="AV12" s="14">
        <v>0.172603524135892</v>
      </c>
      <c r="AW12" s="14">
        <v>0.25722337481284102</v>
      </c>
      <c r="AX12" s="14">
        <v>0.206065190233227</v>
      </c>
      <c r="AY12" s="14">
        <v>0.16641716381060001</v>
      </c>
      <c r="AZ12" s="14">
        <v>8.8161679944091395E-2</v>
      </c>
      <c r="BA12" s="14"/>
      <c r="BB12" s="14">
        <v>0.20228351932793801</v>
      </c>
      <c r="BC12" s="14">
        <v>0.21419103138437601</v>
      </c>
      <c r="BD12" s="14">
        <v>0.228231786364749</v>
      </c>
      <c r="BE12" s="14"/>
      <c r="BF12" s="14">
        <v>0.215316575612713</v>
      </c>
    </row>
    <row r="13" spans="2:58" x14ac:dyDescent="0.35">
      <c r="B13" s="15" t="s">
        <v>345</v>
      </c>
      <c r="C13" s="14">
        <v>0.28601351837894901</v>
      </c>
      <c r="D13" s="14">
        <v>0.29857857488616302</v>
      </c>
      <c r="E13" s="14">
        <v>0.273482637123933</v>
      </c>
      <c r="F13" s="14"/>
      <c r="G13" s="14">
        <v>0.34183797648657399</v>
      </c>
      <c r="H13" s="14">
        <v>0.29405576890451701</v>
      </c>
      <c r="I13" s="14">
        <v>0.30381990359857602</v>
      </c>
      <c r="J13" s="14">
        <v>0.30862224621377699</v>
      </c>
      <c r="K13" s="14">
        <v>0.28492554650023699</v>
      </c>
      <c r="L13" s="14">
        <v>0.21011927350674001</v>
      </c>
      <c r="M13" s="14"/>
      <c r="N13" s="14">
        <v>0.26288035782470198</v>
      </c>
      <c r="O13" s="14">
        <v>0.29227573755346697</v>
      </c>
      <c r="P13" s="14">
        <v>0.27193533386074098</v>
      </c>
      <c r="Q13" s="14">
        <v>0.32010448866439301</v>
      </c>
      <c r="R13" s="14"/>
      <c r="S13" s="14">
        <v>0.22781301406273899</v>
      </c>
      <c r="T13" s="14">
        <v>0.27253628934426899</v>
      </c>
      <c r="U13" s="14">
        <v>0.31790181783833299</v>
      </c>
      <c r="V13" s="14">
        <v>0.25608731870420798</v>
      </c>
      <c r="W13" s="14">
        <v>0.28128638413891599</v>
      </c>
      <c r="X13" s="14">
        <v>0.25860423976951502</v>
      </c>
      <c r="Y13" s="14">
        <v>0.326786502807769</v>
      </c>
      <c r="Z13" s="14">
        <v>0.29708388273783198</v>
      </c>
      <c r="AA13" s="14">
        <v>0.32596404543822299</v>
      </c>
      <c r="AB13" s="14">
        <v>0.27545922357138197</v>
      </c>
      <c r="AC13" s="14">
        <v>0.36473461887202202</v>
      </c>
      <c r="AD13" s="14">
        <v>0.34463997227950799</v>
      </c>
      <c r="AE13" s="14"/>
      <c r="AF13" s="14">
        <v>0.24996999755424901</v>
      </c>
      <c r="AG13" s="14">
        <v>0.30698424906399402</v>
      </c>
      <c r="AH13" s="14">
        <v>0.25610310603348002</v>
      </c>
      <c r="AI13" s="14"/>
      <c r="AJ13" s="14">
        <v>0.14829936209227201</v>
      </c>
      <c r="AK13" s="14">
        <v>0.39916548094329402</v>
      </c>
      <c r="AL13" s="14">
        <v>0.20350518222302999</v>
      </c>
      <c r="AM13" s="14">
        <v>0.42289345164180803</v>
      </c>
      <c r="AN13" s="14">
        <v>0.30872089644957601</v>
      </c>
      <c r="AO13" s="14"/>
      <c r="AP13" s="14">
        <v>5.5290455242757303E-2</v>
      </c>
      <c r="AQ13" s="14">
        <v>0.35666786936737999</v>
      </c>
      <c r="AR13" s="14">
        <v>0.27200765194441301</v>
      </c>
      <c r="AS13" s="14">
        <v>0.356503812554954</v>
      </c>
      <c r="AT13" s="14">
        <v>0.18701611963317999</v>
      </c>
      <c r="AU13" s="14"/>
      <c r="AV13" s="14">
        <v>0.28124484653558801</v>
      </c>
      <c r="AW13" s="14">
        <v>0.30989712750729198</v>
      </c>
      <c r="AX13" s="14">
        <v>0.25936077862129597</v>
      </c>
      <c r="AY13" s="14">
        <v>0.27038548560461101</v>
      </c>
      <c r="AZ13" s="14">
        <v>0.25661553472613002</v>
      </c>
      <c r="BA13" s="14"/>
      <c r="BB13" s="14">
        <v>0.29567104097769298</v>
      </c>
      <c r="BC13" s="14">
        <v>0.30153813311663302</v>
      </c>
      <c r="BD13" s="14">
        <v>0.107227337216261</v>
      </c>
      <c r="BE13" s="14"/>
      <c r="BF13" s="14">
        <v>0.24147731743244</v>
      </c>
    </row>
    <row r="14" spans="2:58" x14ac:dyDescent="0.35">
      <c r="B14" s="15" t="s">
        <v>117</v>
      </c>
      <c r="C14" s="14">
        <v>3.0543929181784901E-2</v>
      </c>
      <c r="D14" s="14">
        <v>3.0373457872153901E-2</v>
      </c>
      <c r="E14" s="14">
        <v>2.9893718955145698E-2</v>
      </c>
      <c r="F14" s="14"/>
      <c r="G14" s="14">
        <v>3.1128254678140101E-2</v>
      </c>
      <c r="H14" s="14">
        <v>4.1943644168722601E-2</v>
      </c>
      <c r="I14" s="14">
        <v>4.7328806296598601E-2</v>
      </c>
      <c r="J14" s="14">
        <v>2.0881807074825402E-2</v>
      </c>
      <c r="K14" s="14">
        <v>1.9545013394928399E-2</v>
      </c>
      <c r="L14" s="14">
        <v>2.2492665643017499E-2</v>
      </c>
      <c r="M14" s="14"/>
      <c r="N14" s="14">
        <v>2.14354309376854E-2</v>
      </c>
      <c r="O14" s="14">
        <v>2.5756933483703E-2</v>
      </c>
      <c r="P14" s="14">
        <v>2.7777406786195499E-2</v>
      </c>
      <c r="Q14" s="14">
        <v>4.8371704232692901E-2</v>
      </c>
      <c r="R14" s="14"/>
      <c r="S14" s="14">
        <v>3.2461051077558603E-2</v>
      </c>
      <c r="T14" s="14">
        <v>2.83688037980275E-2</v>
      </c>
      <c r="U14" s="14">
        <v>2.7781966866212E-2</v>
      </c>
      <c r="V14" s="14">
        <v>1.76900234358492E-2</v>
      </c>
      <c r="W14" s="14">
        <v>1.9517414683270399E-2</v>
      </c>
      <c r="X14" s="14">
        <v>3.9677014269322998E-2</v>
      </c>
      <c r="Y14" s="14">
        <v>4.10907292127735E-2</v>
      </c>
      <c r="Z14" s="14">
        <v>2.3181543143293199E-2</v>
      </c>
      <c r="AA14" s="14">
        <v>5.1589264720822398E-2</v>
      </c>
      <c r="AB14" s="14">
        <v>2.5843992895899E-2</v>
      </c>
      <c r="AC14" s="14">
        <v>0</v>
      </c>
      <c r="AD14" s="14">
        <v>4.5154812720315303E-2</v>
      </c>
      <c r="AE14" s="14"/>
      <c r="AF14" s="14">
        <v>2.7083418965088001E-2</v>
      </c>
      <c r="AG14" s="14">
        <v>1.82371835703166E-2</v>
      </c>
      <c r="AH14" s="14">
        <v>7.5148664389231803E-2</v>
      </c>
      <c r="AI14" s="14"/>
      <c r="AJ14" s="14">
        <v>2.27625162886907E-2</v>
      </c>
      <c r="AK14" s="14">
        <v>2.7762339947828799E-2</v>
      </c>
      <c r="AL14" s="14">
        <v>1.54046885822178E-2</v>
      </c>
      <c r="AM14" s="14">
        <v>3.7623787656476199E-2</v>
      </c>
      <c r="AN14" s="14">
        <v>6.2529899399841299E-2</v>
      </c>
      <c r="AO14" s="14"/>
      <c r="AP14" s="14">
        <v>2.9360504056038201E-2</v>
      </c>
      <c r="AQ14" s="14">
        <v>2.3974383600845601E-2</v>
      </c>
      <c r="AR14" s="14">
        <v>2.2142756396891901E-2</v>
      </c>
      <c r="AS14" s="14">
        <v>1.6088570536434001E-2</v>
      </c>
      <c r="AT14" s="14">
        <v>6.3408671864839103E-2</v>
      </c>
      <c r="AU14" s="14"/>
      <c r="AV14" s="14">
        <v>3.66038386894698E-2</v>
      </c>
      <c r="AW14" s="14">
        <v>3.9129754742946901E-2</v>
      </c>
      <c r="AX14" s="14">
        <v>2.85485084786011E-2</v>
      </c>
      <c r="AY14" s="14">
        <v>2.2625749988394402E-2</v>
      </c>
      <c r="AZ14" s="14">
        <v>2.50260182976874E-2</v>
      </c>
      <c r="BA14" s="14"/>
      <c r="BB14" s="14">
        <v>2.04652871356245E-2</v>
      </c>
      <c r="BC14" s="14">
        <v>2.0514659384383301E-2</v>
      </c>
      <c r="BD14" s="14">
        <v>2.9742716394768901E-2</v>
      </c>
      <c r="BE14" s="14"/>
      <c r="BF14" s="14">
        <v>2.3049607084073699E-2</v>
      </c>
    </row>
    <row r="15" spans="2:58" x14ac:dyDescent="0.35">
      <c r="B15" s="15" t="s">
        <v>346</v>
      </c>
      <c r="C15" s="18">
        <v>0.239817897749276</v>
      </c>
      <c r="D15" s="18">
        <v>0.24094357402251801</v>
      </c>
      <c r="E15" s="18">
        <v>0.239216564993284</v>
      </c>
      <c r="F15" s="18"/>
      <c r="G15" s="18">
        <v>0.169137141942826</v>
      </c>
      <c r="H15" s="18">
        <v>0.24930118729483</v>
      </c>
      <c r="I15" s="18">
        <v>0.21712422600016701</v>
      </c>
      <c r="J15" s="18">
        <v>0.20015987719135001</v>
      </c>
      <c r="K15" s="18">
        <v>0.23849538385524199</v>
      </c>
      <c r="L15" s="18">
        <v>0.33084654099286998</v>
      </c>
      <c r="M15" s="18"/>
      <c r="N15" s="18">
        <v>0.28591616583261198</v>
      </c>
      <c r="O15" s="18">
        <v>0.22829797346966299</v>
      </c>
      <c r="P15" s="18">
        <v>0.24670040581139299</v>
      </c>
      <c r="Q15" s="18">
        <v>0.19614272545498601</v>
      </c>
      <c r="R15" s="18"/>
      <c r="S15" s="18">
        <v>0.251411939933461</v>
      </c>
      <c r="T15" s="18">
        <v>0.26254032481227702</v>
      </c>
      <c r="U15" s="18">
        <v>0.241813426176234</v>
      </c>
      <c r="V15" s="18">
        <v>0.171842050077328</v>
      </c>
      <c r="W15" s="18">
        <v>0.25176354989324601</v>
      </c>
      <c r="X15" s="18">
        <v>0.219272979141582</v>
      </c>
      <c r="Y15" s="18">
        <v>0.19273312999657699</v>
      </c>
      <c r="Z15" s="18">
        <v>0.25870406980433902</v>
      </c>
      <c r="AA15" s="18">
        <v>0.250941798639708</v>
      </c>
      <c r="AB15" s="18">
        <v>0.27838086686491298</v>
      </c>
      <c r="AC15" s="18">
        <v>0.22555427274782899</v>
      </c>
      <c r="AD15" s="18">
        <v>0.28783686219435001</v>
      </c>
      <c r="AE15" s="18"/>
      <c r="AF15" s="18">
        <v>0.26469733064575601</v>
      </c>
      <c r="AG15" s="18">
        <v>0.243847494257623</v>
      </c>
      <c r="AH15" s="18">
        <v>0.246367252881044</v>
      </c>
      <c r="AI15" s="18"/>
      <c r="AJ15" s="18">
        <v>0.40736683806127</v>
      </c>
      <c r="AK15" s="18">
        <v>0.13656445503897499</v>
      </c>
      <c r="AL15" s="18">
        <v>0.206244080004096</v>
      </c>
      <c r="AM15" s="18">
        <v>0.1269688944989</v>
      </c>
      <c r="AN15" s="18">
        <v>0.19089036833822901</v>
      </c>
      <c r="AO15" s="18"/>
      <c r="AP15" s="18">
        <v>0.62548050100311303</v>
      </c>
      <c r="AQ15" s="18">
        <v>0.14015387235709001</v>
      </c>
      <c r="AR15" s="18">
        <v>0.181468569022429</v>
      </c>
      <c r="AS15" s="18">
        <v>0.147919468228389</v>
      </c>
      <c r="AT15" s="18">
        <v>0.17022742090002699</v>
      </c>
      <c r="AU15" s="18"/>
      <c r="AV15" s="18">
        <v>0.25201063805760798</v>
      </c>
      <c r="AW15" s="18">
        <v>0.176646502730954</v>
      </c>
      <c r="AX15" s="18">
        <v>0.26441607998717298</v>
      </c>
      <c r="AY15" s="18">
        <v>0.29680623489712399</v>
      </c>
      <c r="AZ15" s="18">
        <v>0.36156037973741001</v>
      </c>
      <c r="BA15" s="18"/>
      <c r="BB15" s="18">
        <v>0.17853446750660901</v>
      </c>
      <c r="BC15" s="18">
        <v>0.17240740518884401</v>
      </c>
      <c r="BD15" s="18">
        <v>0.21463912820509201</v>
      </c>
      <c r="BE15" s="18"/>
      <c r="BF15" s="18">
        <v>0.189255650576304</v>
      </c>
    </row>
    <row r="16" spans="2:58" x14ac:dyDescent="0.35">
      <c r="B16" s="15" t="s">
        <v>347</v>
      </c>
      <c r="C16" s="18">
        <v>0.48663778180533301</v>
      </c>
      <c r="D16" s="18">
        <v>0.50584212503857595</v>
      </c>
      <c r="E16" s="18">
        <v>0.46781240233914101</v>
      </c>
      <c r="F16" s="18"/>
      <c r="G16" s="18">
        <v>0.57691340271617497</v>
      </c>
      <c r="H16" s="18">
        <v>0.50374529561564896</v>
      </c>
      <c r="I16" s="18">
        <v>0.49425322238265301</v>
      </c>
      <c r="J16" s="18">
        <v>0.53773109758261795</v>
      </c>
      <c r="K16" s="18">
        <v>0.48558748280805403</v>
      </c>
      <c r="L16" s="18">
        <v>0.36554439506590702</v>
      </c>
      <c r="M16" s="18"/>
      <c r="N16" s="18">
        <v>0.45301699012326802</v>
      </c>
      <c r="O16" s="18">
        <v>0.49905092512097099</v>
      </c>
      <c r="P16" s="18">
        <v>0.47949667966506299</v>
      </c>
      <c r="Q16" s="18">
        <v>0.51904428002780201</v>
      </c>
      <c r="R16" s="18"/>
      <c r="S16" s="18">
        <v>0.44257139799093298</v>
      </c>
      <c r="T16" s="18">
        <v>0.47026822435604498</v>
      </c>
      <c r="U16" s="18">
        <v>0.47760499890374802</v>
      </c>
      <c r="V16" s="18">
        <v>0.50145679358217499</v>
      </c>
      <c r="W16" s="18">
        <v>0.47101773062784102</v>
      </c>
      <c r="X16" s="18">
        <v>0.47439572791536799</v>
      </c>
      <c r="Y16" s="18">
        <v>0.55715961974580597</v>
      </c>
      <c r="Z16" s="18">
        <v>0.50831669568683302</v>
      </c>
      <c r="AA16" s="18">
        <v>0.47271179633201299</v>
      </c>
      <c r="AB16" s="18">
        <v>0.50181012506391298</v>
      </c>
      <c r="AC16" s="18">
        <v>0.55866632992762</v>
      </c>
      <c r="AD16" s="18">
        <v>0.48423306283303003</v>
      </c>
      <c r="AE16" s="18"/>
      <c r="AF16" s="18">
        <v>0.44699900447072799</v>
      </c>
      <c r="AG16" s="18">
        <v>0.50951348652029305</v>
      </c>
      <c r="AH16" s="18">
        <v>0.432077004148401</v>
      </c>
      <c r="AI16" s="18"/>
      <c r="AJ16" s="18">
        <v>0.30313607800192799</v>
      </c>
      <c r="AK16" s="18">
        <v>0.64290833834210204</v>
      </c>
      <c r="AL16" s="18">
        <v>0.44125281501805602</v>
      </c>
      <c r="AM16" s="18">
        <v>0.62496990755888304</v>
      </c>
      <c r="AN16" s="18">
        <v>0.48280209901835802</v>
      </c>
      <c r="AO16" s="18"/>
      <c r="AP16" s="18">
        <v>0.143001627167923</v>
      </c>
      <c r="AQ16" s="18">
        <v>0.61188551090060195</v>
      </c>
      <c r="AR16" s="18">
        <v>0.525170765991121</v>
      </c>
      <c r="AS16" s="18">
        <v>0.56388129959415401</v>
      </c>
      <c r="AT16" s="18">
        <v>0.32690895202570702</v>
      </c>
      <c r="AU16" s="18"/>
      <c r="AV16" s="18">
        <v>0.45384837067147998</v>
      </c>
      <c r="AW16" s="18">
        <v>0.567120502320133</v>
      </c>
      <c r="AX16" s="18">
        <v>0.46542596885452397</v>
      </c>
      <c r="AY16" s="18">
        <v>0.43680264941521102</v>
      </c>
      <c r="AZ16" s="18">
        <v>0.34477721467022099</v>
      </c>
      <c r="BA16" s="18"/>
      <c r="BB16" s="18">
        <v>0.49795456030563101</v>
      </c>
      <c r="BC16" s="18">
        <v>0.51572916450100903</v>
      </c>
      <c r="BD16" s="18">
        <v>0.33545912358100999</v>
      </c>
      <c r="BE16" s="18"/>
      <c r="BF16" s="18">
        <v>0.456793893045153</v>
      </c>
    </row>
    <row r="17" spans="2:58" x14ac:dyDescent="0.35">
      <c r="B17" s="15" t="s">
        <v>86</v>
      </c>
      <c r="C17" s="19">
        <v>-0.24681988405605801</v>
      </c>
      <c r="D17" s="19">
        <v>-0.26489855101605703</v>
      </c>
      <c r="E17" s="19">
        <v>-0.22859583734585801</v>
      </c>
      <c r="F17" s="19"/>
      <c r="G17" s="19">
        <v>-0.407776260773349</v>
      </c>
      <c r="H17" s="19">
        <v>-0.25444410832081799</v>
      </c>
      <c r="I17" s="19">
        <v>-0.277128996382487</v>
      </c>
      <c r="J17" s="19">
        <v>-0.33757122039126702</v>
      </c>
      <c r="K17" s="19">
        <v>-0.24709209895281201</v>
      </c>
      <c r="L17" s="19">
        <v>-3.4697854073036397E-2</v>
      </c>
      <c r="M17" s="19"/>
      <c r="N17" s="19">
        <v>-0.16710082429065701</v>
      </c>
      <c r="O17" s="19">
        <v>-0.27075295165130803</v>
      </c>
      <c r="P17" s="19">
        <v>-0.23279627385367099</v>
      </c>
      <c r="Q17" s="19">
        <v>-0.322901554572816</v>
      </c>
      <c r="R17" s="19"/>
      <c r="S17" s="19">
        <v>-0.191159458057472</v>
      </c>
      <c r="T17" s="19">
        <v>-0.207727899543768</v>
      </c>
      <c r="U17" s="19">
        <v>-0.235791572727514</v>
      </c>
      <c r="V17" s="19">
        <v>-0.32961474350484699</v>
      </c>
      <c r="W17" s="19">
        <v>-0.21925418073459499</v>
      </c>
      <c r="X17" s="19">
        <v>-0.25512274877378599</v>
      </c>
      <c r="Y17" s="19">
        <v>-0.36442648974922798</v>
      </c>
      <c r="Z17" s="19">
        <v>-0.249612625882494</v>
      </c>
      <c r="AA17" s="19">
        <v>-0.22176999769230499</v>
      </c>
      <c r="AB17" s="19">
        <v>-0.223429258199</v>
      </c>
      <c r="AC17" s="19">
        <v>-0.33311205717979098</v>
      </c>
      <c r="AD17" s="19">
        <v>-0.19639620063867999</v>
      </c>
      <c r="AE17" s="19"/>
      <c r="AF17" s="19">
        <v>-0.182301673824972</v>
      </c>
      <c r="AG17" s="19">
        <v>-0.26566599226267001</v>
      </c>
      <c r="AH17" s="19">
        <v>-0.185709751267357</v>
      </c>
      <c r="AI17" s="19"/>
      <c r="AJ17" s="19">
        <v>0.104230760059342</v>
      </c>
      <c r="AK17" s="19">
        <v>-0.50634388330312696</v>
      </c>
      <c r="AL17" s="19">
        <v>-0.23500873501396</v>
      </c>
      <c r="AM17" s="19">
        <v>-0.49800101305998201</v>
      </c>
      <c r="AN17" s="19">
        <v>-0.29191173068012799</v>
      </c>
      <c r="AO17" s="19"/>
      <c r="AP17" s="19">
        <v>0.48247887383519</v>
      </c>
      <c r="AQ17" s="19">
        <v>-0.47173163854351302</v>
      </c>
      <c r="AR17" s="19">
        <v>-0.34370219696869297</v>
      </c>
      <c r="AS17" s="19">
        <v>-0.41596183136576498</v>
      </c>
      <c r="AT17" s="19">
        <v>-0.15668153112568001</v>
      </c>
      <c r="AU17" s="19"/>
      <c r="AV17" s="19">
        <v>-0.201837732613872</v>
      </c>
      <c r="AW17" s="19">
        <v>-0.390473999589179</v>
      </c>
      <c r="AX17" s="19">
        <v>-0.20100988886735099</v>
      </c>
      <c r="AY17" s="19">
        <v>-0.139996414518087</v>
      </c>
      <c r="AZ17" s="19">
        <v>1.6783165067188601E-2</v>
      </c>
      <c r="BA17" s="19"/>
      <c r="BB17" s="19">
        <v>-0.319420092799023</v>
      </c>
      <c r="BC17" s="19">
        <v>-0.34332175931216402</v>
      </c>
      <c r="BD17" s="19">
        <v>-0.120819995375918</v>
      </c>
      <c r="BE17" s="19"/>
      <c r="BF17" s="19">
        <v>-0.267538242468848</v>
      </c>
    </row>
    <row r="18" spans="2:58" x14ac:dyDescent="0.35">
      <c r="B18" s="16"/>
    </row>
    <row r="19" spans="2:58" x14ac:dyDescent="0.35">
      <c r="B19" t="s">
        <v>88</v>
      </c>
    </row>
    <row r="20" spans="2:58" x14ac:dyDescent="0.35">
      <c r="B20" t="s">
        <v>89</v>
      </c>
    </row>
    <row r="22" spans="2:58" x14ac:dyDescent="0.35">
      <c r="B22"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B2:BF22"/>
  <sheetViews>
    <sheetView showGridLines="0" topLeftCell="A8"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351</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x14ac:dyDescent="0.35">
      <c r="B9" s="15" t="s">
        <v>341</v>
      </c>
      <c r="C9" s="14">
        <v>4.7748966494579097E-2</v>
      </c>
      <c r="D9" s="14">
        <v>4.6563668888737399E-2</v>
      </c>
      <c r="E9" s="14">
        <v>4.91862056896522E-2</v>
      </c>
      <c r="F9" s="14"/>
      <c r="G9" s="14">
        <v>3.9945639916623303E-2</v>
      </c>
      <c r="H9" s="14">
        <v>7.7718993941666203E-2</v>
      </c>
      <c r="I9" s="14">
        <v>3.71925225055975E-2</v>
      </c>
      <c r="J9" s="14">
        <v>5.7639263597133603E-2</v>
      </c>
      <c r="K9" s="14">
        <v>4.0711177916453803E-2</v>
      </c>
      <c r="L9" s="14">
        <v>3.4000468236983897E-2</v>
      </c>
      <c r="M9" s="14"/>
      <c r="N9" s="14">
        <v>7.5552794955995498E-2</v>
      </c>
      <c r="O9" s="14">
        <v>4.1799165716776499E-2</v>
      </c>
      <c r="P9" s="14">
        <v>4.6173770921789398E-2</v>
      </c>
      <c r="Q9" s="14">
        <v>2.61105700107543E-2</v>
      </c>
      <c r="R9" s="14"/>
      <c r="S9" s="14">
        <v>6.7705707454430303E-2</v>
      </c>
      <c r="T9" s="14">
        <v>3.2122352375059601E-2</v>
      </c>
      <c r="U9" s="14">
        <v>8.11029523859121E-2</v>
      </c>
      <c r="V9" s="14">
        <v>1.8963462276979599E-2</v>
      </c>
      <c r="W9" s="14">
        <v>4.5607934632640901E-2</v>
      </c>
      <c r="X9" s="14">
        <v>2.7927766681424299E-2</v>
      </c>
      <c r="Y9" s="14">
        <v>3.54289815964237E-2</v>
      </c>
      <c r="Z9" s="14">
        <v>7.15681914007779E-2</v>
      </c>
      <c r="AA9" s="14">
        <v>6.2681353960878899E-2</v>
      </c>
      <c r="AB9" s="14">
        <v>5.2805055139885898E-2</v>
      </c>
      <c r="AC9" s="14">
        <v>3.13018615181576E-2</v>
      </c>
      <c r="AD9" s="14">
        <v>4.2799888018942703E-2</v>
      </c>
      <c r="AE9" s="14"/>
      <c r="AF9" s="14">
        <v>4.1591337410822701E-2</v>
      </c>
      <c r="AG9" s="14">
        <v>5.3502662365325603E-2</v>
      </c>
      <c r="AH9" s="14">
        <v>5.6102882720790101E-2</v>
      </c>
      <c r="AI9" s="14"/>
      <c r="AJ9" s="14">
        <v>7.9023086745706503E-2</v>
      </c>
      <c r="AK9" s="14">
        <v>2.9915397213703301E-2</v>
      </c>
      <c r="AL9" s="14">
        <v>4.4406215497735498E-2</v>
      </c>
      <c r="AM9" s="14">
        <v>0</v>
      </c>
      <c r="AN9" s="14">
        <v>2.27170771450779E-2</v>
      </c>
      <c r="AO9" s="14"/>
      <c r="AP9" s="14">
        <v>0.131342584546283</v>
      </c>
      <c r="AQ9" s="14">
        <v>2.9980318421705499E-2</v>
      </c>
      <c r="AR9" s="14">
        <v>2.0753505301110899E-2</v>
      </c>
      <c r="AS9" s="14">
        <v>4.90852411065597E-2</v>
      </c>
      <c r="AT9" s="14">
        <v>1.1611684390366601E-2</v>
      </c>
      <c r="AU9" s="14"/>
      <c r="AV9" s="14">
        <v>3.6681720692328099E-2</v>
      </c>
      <c r="AW9" s="14">
        <v>2.51442040192296E-2</v>
      </c>
      <c r="AX9" s="14">
        <v>6.3916496065852202E-2</v>
      </c>
      <c r="AY9" s="14">
        <v>6.9135534643076701E-2</v>
      </c>
      <c r="AZ9" s="14">
        <v>0.179605997930428</v>
      </c>
      <c r="BA9" s="14"/>
      <c r="BB9" s="14">
        <v>5.1699919020688503E-2</v>
      </c>
      <c r="BC9" s="14">
        <v>4.6987784319813299E-2</v>
      </c>
      <c r="BD9" s="14">
        <v>1.45609529685861E-2</v>
      </c>
      <c r="BE9" s="14"/>
      <c r="BF9" s="14">
        <v>3.61034513977209E-2</v>
      </c>
    </row>
    <row r="10" spans="2:58" x14ac:dyDescent="0.35">
      <c r="B10" s="15" t="s">
        <v>342</v>
      </c>
      <c r="C10" s="14">
        <v>0.14115943679451301</v>
      </c>
      <c r="D10" s="14">
        <v>0.149191205690025</v>
      </c>
      <c r="E10" s="14">
        <v>0.133244728699073</v>
      </c>
      <c r="F10" s="14"/>
      <c r="G10" s="14">
        <v>0.12361572265536901</v>
      </c>
      <c r="H10" s="14">
        <v>0.160087201655088</v>
      </c>
      <c r="I10" s="14">
        <v>0.14173504333505599</v>
      </c>
      <c r="J10" s="14">
        <v>9.3700630349226099E-2</v>
      </c>
      <c r="K10" s="14">
        <v>0.11655383094664699</v>
      </c>
      <c r="L10" s="14">
        <v>0.19199931600426901</v>
      </c>
      <c r="M10" s="14"/>
      <c r="N10" s="14">
        <v>0.181029846818408</v>
      </c>
      <c r="O10" s="14">
        <v>0.121063759257724</v>
      </c>
      <c r="P10" s="14">
        <v>0.14767629033861401</v>
      </c>
      <c r="Q10" s="14">
        <v>0.11393909152085301</v>
      </c>
      <c r="R10" s="14"/>
      <c r="S10" s="14">
        <v>0.16191752187894901</v>
      </c>
      <c r="T10" s="14">
        <v>0.189435490201599</v>
      </c>
      <c r="U10" s="14">
        <v>0.108559918855193</v>
      </c>
      <c r="V10" s="14">
        <v>9.9506133096524202E-2</v>
      </c>
      <c r="W10" s="14">
        <v>0.141118032280283</v>
      </c>
      <c r="X10" s="14">
        <v>0.150930929312036</v>
      </c>
      <c r="Y10" s="14">
        <v>0.11736468177896001</v>
      </c>
      <c r="Z10" s="14">
        <v>0.16391671509745501</v>
      </c>
      <c r="AA10" s="14">
        <v>0.13263649861451501</v>
      </c>
      <c r="AB10" s="14">
        <v>0.13653364701601101</v>
      </c>
      <c r="AC10" s="14">
        <v>8.3310541484482706E-2</v>
      </c>
      <c r="AD10" s="14">
        <v>0.19354553016922499</v>
      </c>
      <c r="AE10" s="14"/>
      <c r="AF10" s="14">
        <v>0.14138801820386299</v>
      </c>
      <c r="AG10" s="14">
        <v>0.153772877880645</v>
      </c>
      <c r="AH10" s="14">
        <v>0.14162510140352899</v>
      </c>
      <c r="AI10" s="14"/>
      <c r="AJ10" s="14">
        <v>0.21785620532286301</v>
      </c>
      <c r="AK10" s="14">
        <v>9.9475031461567998E-2</v>
      </c>
      <c r="AL10" s="14">
        <v>0.14363987028535899</v>
      </c>
      <c r="AM10" s="14">
        <v>0.16805893236176001</v>
      </c>
      <c r="AN10" s="14">
        <v>0.114543476484669</v>
      </c>
      <c r="AO10" s="14"/>
      <c r="AP10" s="14">
        <v>0.31644340902662899</v>
      </c>
      <c r="AQ10" s="14">
        <v>0.101089507448445</v>
      </c>
      <c r="AR10" s="14">
        <v>0.10559192613561</v>
      </c>
      <c r="AS10" s="14">
        <v>5.9521554638997602E-2</v>
      </c>
      <c r="AT10" s="14">
        <v>0.12063054119864799</v>
      </c>
      <c r="AU10" s="14"/>
      <c r="AV10" s="14">
        <v>0.14263448630313499</v>
      </c>
      <c r="AW10" s="14">
        <v>9.9901841628959501E-2</v>
      </c>
      <c r="AX10" s="14">
        <v>0.16129083569720601</v>
      </c>
      <c r="AY10" s="14">
        <v>0.18437284977806001</v>
      </c>
      <c r="AZ10" s="14">
        <v>0.14575287112471799</v>
      </c>
      <c r="BA10" s="14"/>
      <c r="BB10" s="14">
        <v>0.110232145206154</v>
      </c>
      <c r="BC10" s="14">
        <v>7.0370167095307995E-2</v>
      </c>
      <c r="BD10" s="14">
        <v>0.16712672803465001</v>
      </c>
      <c r="BE10" s="14"/>
      <c r="BF10" s="14">
        <v>0.110166696117054</v>
      </c>
    </row>
    <row r="11" spans="2:58" x14ac:dyDescent="0.35">
      <c r="B11" s="15" t="s">
        <v>343</v>
      </c>
      <c r="C11" s="14">
        <v>0.20176458176289799</v>
      </c>
      <c r="D11" s="14">
        <v>0.19281019020654899</v>
      </c>
      <c r="E11" s="14">
        <v>0.211683274077859</v>
      </c>
      <c r="F11" s="14"/>
      <c r="G11" s="14">
        <v>0.16644038281461601</v>
      </c>
      <c r="H11" s="14">
        <v>0.16832937280073601</v>
      </c>
      <c r="I11" s="14">
        <v>0.15093942433920199</v>
      </c>
      <c r="J11" s="14">
        <v>0.19895509955358701</v>
      </c>
      <c r="K11" s="14">
        <v>0.21572000249930501</v>
      </c>
      <c r="L11" s="14">
        <v>0.28664090505878698</v>
      </c>
      <c r="M11" s="14"/>
      <c r="N11" s="14">
        <v>0.20233808012357299</v>
      </c>
      <c r="O11" s="14">
        <v>0.191735825392222</v>
      </c>
      <c r="P11" s="14">
        <v>0.22931681061034001</v>
      </c>
      <c r="Q11" s="14">
        <v>0.18075423559654599</v>
      </c>
      <c r="R11" s="14"/>
      <c r="S11" s="14">
        <v>0.21412816216089101</v>
      </c>
      <c r="T11" s="14">
        <v>0.21981931721043399</v>
      </c>
      <c r="U11" s="14">
        <v>0.17974985625043399</v>
      </c>
      <c r="V11" s="14">
        <v>0.22729261101527201</v>
      </c>
      <c r="W11" s="14">
        <v>0.25296270286104</v>
      </c>
      <c r="X11" s="14">
        <v>0.205614472280545</v>
      </c>
      <c r="Y11" s="14">
        <v>0.110765401180105</v>
      </c>
      <c r="Z11" s="14">
        <v>0.257594442183809</v>
      </c>
      <c r="AA11" s="14">
        <v>0.184173467505727</v>
      </c>
      <c r="AB11" s="14">
        <v>0.20459885823306601</v>
      </c>
      <c r="AC11" s="14">
        <v>0.16612040522059701</v>
      </c>
      <c r="AD11" s="14">
        <v>0.20125312537103801</v>
      </c>
      <c r="AE11" s="14"/>
      <c r="AF11" s="14">
        <v>0.24132721652528</v>
      </c>
      <c r="AG11" s="14">
        <v>0.18078935951774999</v>
      </c>
      <c r="AH11" s="14">
        <v>0.187781745665899</v>
      </c>
      <c r="AI11" s="14"/>
      <c r="AJ11" s="14">
        <v>0.26568134511893099</v>
      </c>
      <c r="AK11" s="14">
        <v>0.15360742001081301</v>
      </c>
      <c r="AL11" s="14">
        <v>0.211723094819914</v>
      </c>
      <c r="AM11" s="14">
        <v>8.0973333650621204E-2</v>
      </c>
      <c r="AN11" s="14">
        <v>0.19098642969316099</v>
      </c>
      <c r="AO11" s="14"/>
      <c r="AP11" s="14">
        <v>0.317320413528907</v>
      </c>
      <c r="AQ11" s="14">
        <v>0.157926298442749</v>
      </c>
      <c r="AR11" s="14">
        <v>0.179384641461382</v>
      </c>
      <c r="AS11" s="14">
        <v>0.19652015859446501</v>
      </c>
      <c r="AT11" s="14">
        <v>0.28740323577110299</v>
      </c>
      <c r="AU11" s="14"/>
      <c r="AV11" s="14">
        <v>0.23642460487108899</v>
      </c>
      <c r="AW11" s="14">
        <v>0.17152910885677</v>
      </c>
      <c r="AX11" s="14">
        <v>0.19024112597142501</v>
      </c>
      <c r="AY11" s="14">
        <v>0.19704444864392001</v>
      </c>
      <c r="AZ11" s="14">
        <v>0.20510462426427301</v>
      </c>
      <c r="BA11" s="14"/>
      <c r="BB11" s="14">
        <v>0.216255311854122</v>
      </c>
      <c r="BC11" s="14">
        <v>0.21352816253579099</v>
      </c>
      <c r="BD11" s="14">
        <v>0.28381202999979499</v>
      </c>
      <c r="BE11" s="14"/>
      <c r="BF11" s="14">
        <v>0.216817249223206</v>
      </c>
    </row>
    <row r="12" spans="2:58" x14ac:dyDescent="0.35">
      <c r="B12" s="15" t="s">
        <v>344</v>
      </c>
      <c r="C12" s="14">
        <v>0.197870586277688</v>
      </c>
      <c r="D12" s="14">
        <v>0.19126041649856601</v>
      </c>
      <c r="E12" s="14">
        <v>0.204475896373885</v>
      </c>
      <c r="F12" s="14"/>
      <c r="G12" s="14">
        <v>0.19072602211790701</v>
      </c>
      <c r="H12" s="14">
        <v>0.178404917769698</v>
      </c>
      <c r="I12" s="14">
        <v>0.214176863017293</v>
      </c>
      <c r="J12" s="14">
        <v>0.239043978448606</v>
      </c>
      <c r="K12" s="14">
        <v>0.214980831735269</v>
      </c>
      <c r="L12" s="14">
        <v>0.16040420579143899</v>
      </c>
      <c r="M12" s="14"/>
      <c r="N12" s="14">
        <v>0.19295905404033201</v>
      </c>
      <c r="O12" s="14">
        <v>0.241188522743046</v>
      </c>
      <c r="P12" s="14">
        <v>0.182128775389336</v>
      </c>
      <c r="Q12" s="14">
        <v>0.173382712902868</v>
      </c>
      <c r="R12" s="14"/>
      <c r="S12" s="14">
        <v>0.20136489959272699</v>
      </c>
      <c r="T12" s="14">
        <v>0.16525852089514101</v>
      </c>
      <c r="U12" s="14">
        <v>0.22015228863655301</v>
      </c>
      <c r="V12" s="14">
        <v>0.219109759349644</v>
      </c>
      <c r="W12" s="14">
        <v>0.13797524720212201</v>
      </c>
      <c r="X12" s="14">
        <v>0.23449070381092901</v>
      </c>
      <c r="Y12" s="14">
        <v>0.26187915419254398</v>
      </c>
      <c r="Z12" s="14">
        <v>0.15594909453212599</v>
      </c>
      <c r="AA12" s="14">
        <v>0.161720025813269</v>
      </c>
      <c r="AB12" s="14">
        <v>0.187572661716742</v>
      </c>
      <c r="AC12" s="14">
        <v>0.25235706869483199</v>
      </c>
      <c r="AD12" s="14">
        <v>0.186369069205854</v>
      </c>
      <c r="AE12" s="14"/>
      <c r="AF12" s="14">
        <v>0.21043515562148399</v>
      </c>
      <c r="AG12" s="14">
        <v>0.19166309757800101</v>
      </c>
      <c r="AH12" s="14">
        <v>0.187201644680596</v>
      </c>
      <c r="AI12" s="14"/>
      <c r="AJ12" s="14">
        <v>0.19400531308438701</v>
      </c>
      <c r="AK12" s="14">
        <v>0.21024090997165501</v>
      </c>
      <c r="AL12" s="14">
        <v>0.22998420431887001</v>
      </c>
      <c r="AM12" s="14">
        <v>8.41079518180919E-2</v>
      </c>
      <c r="AN12" s="14">
        <v>0.154733667234978</v>
      </c>
      <c r="AO12" s="14"/>
      <c r="AP12" s="14">
        <v>0.119418508763175</v>
      </c>
      <c r="AQ12" s="14">
        <v>0.22815873903940501</v>
      </c>
      <c r="AR12" s="14">
        <v>0.27311507887167202</v>
      </c>
      <c r="AS12" s="14">
        <v>0.20979868422307399</v>
      </c>
      <c r="AT12" s="14">
        <v>0.18815299561103199</v>
      </c>
      <c r="AU12" s="14"/>
      <c r="AV12" s="14">
        <v>0.16152214803901899</v>
      </c>
      <c r="AW12" s="14">
        <v>0.23483225115440401</v>
      </c>
      <c r="AX12" s="14">
        <v>0.18847058590802701</v>
      </c>
      <c r="AY12" s="14">
        <v>0.21065992805355099</v>
      </c>
      <c r="AZ12" s="14">
        <v>0.13761831837303701</v>
      </c>
      <c r="BA12" s="14"/>
      <c r="BB12" s="14">
        <v>0.26599186938293901</v>
      </c>
      <c r="BC12" s="14">
        <v>0.234148236915523</v>
      </c>
      <c r="BD12" s="14">
        <v>0.24746140837382799</v>
      </c>
      <c r="BE12" s="14"/>
      <c r="BF12" s="14">
        <v>0.27345189554406901</v>
      </c>
    </row>
    <row r="13" spans="2:58" x14ac:dyDescent="0.35">
      <c r="B13" s="15" t="s">
        <v>345</v>
      </c>
      <c r="C13" s="14">
        <v>0.37565932065687402</v>
      </c>
      <c r="D13" s="14">
        <v>0.391103856827824</v>
      </c>
      <c r="E13" s="14">
        <v>0.35884583170080397</v>
      </c>
      <c r="F13" s="14"/>
      <c r="G13" s="14">
        <v>0.43156287322157999</v>
      </c>
      <c r="H13" s="14">
        <v>0.37010447429604898</v>
      </c>
      <c r="I13" s="14">
        <v>0.42796139597413502</v>
      </c>
      <c r="J13" s="14">
        <v>0.39001128136395902</v>
      </c>
      <c r="K13" s="14">
        <v>0.36628949795936899</v>
      </c>
      <c r="L13" s="14">
        <v>0.294953643587824</v>
      </c>
      <c r="M13" s="14"/>
      <c r="N13" s="14">
        <v>0.32541764783840299</v>
      </c>
      <c r="O13" s="14">
        <v>0.37779520989717202</v>
      </c>
      <c r="P13" s="14">
        <v>0.36786794985028098</v>
      </c>
      <c r="Q13" s="14">
        <v>0.43946256537844802</v>
      </c>
      <c r="R13" s="14"/>
      <c r="S13" s="14">
        <v>0.32050527704409798</v>
      </c>
      <c r="T13" s="14">
        <v>0.36300219717542198</v>
      </c>
      <c r="U13" s="14">
        <v>0.36492907361035098</v>
      </c>
      <c r="V13" s="14">
        <v>0.40072074050366602</v>
      </c>
      <c r="W13" s="14">
        <v>0.38452110865488498</v>
      </c>
      <c r="X13" s="14">
        <v>0.34016704492056399</v>
      </c>
      <c r="Y13" s="14">
        <v>0.451181469078761</v>
      </c>
      <c r="Z13" s="14">
        <v>0.31549643836127</v>
      </c>
      <c r="AA13" s="14">
        <v>0.420388674145867</v>
      </c>
      <c r="AB13" s="14">
        <v>0.37614208787171199</v>
      </c>
      <c r="AC13" s="14">
        <v>0.448447973178693</v>
      </c>
      <c r="AD13" s="14">
        <v>0.31825037245543297</v>
      </c>
      <c r="AE13" s="14"/>
      <c r="AF13" s="14">
        <v>0.343039915650243</v>
      </c>
      <c r="AG13" s="14">
        <v>0.39084991458694102</v>
      </c>
      <c r="AH13" s="14">
        <v>0.34403794373215602</v>
      </c>
      <c r="AI13" s="14"/>
      <c r="AJ13" s="14">
        <v>0.22427522838837499</v>
      </c>
      <c r="AK13" s="14">
        <v>0.47098356487681597</v>
      </c>
      <c r="AL13" s="14">
        <v>0.31765871209458502</v>
      </c>
      <c r="AM13" s="14">
        <v>0.62923599451305101</v>
      </c>
      <c r="AN13" s="14">
        <v>0.45096047110737902</v>
      </c>
      <c r="AO13" s="14"/>
      <c r="AP13" s="14">
        <v>7.8433971070586805E-2</v>
      </c>
      <c r="AQ13" s="14">
        <v>0.45058309448720801</v>
      </c>
      <c r="AR13" s="14">
        <v>0.36687115277358601</v>
      </c>
      <c r="AS13" s="14">
        <v>0.47341394809054899</v>
      </c>
      <c r="AT13" s="14">
        <v>0.32401253522942502</v>
      </c>
      <c r="AU13" s="14"/>
      <c r="AV13" s="14">
        <v>0.37319032284304599</v>
      </c>
      <c r="AW13" s="14">
        <v>0.44038407679466202</v>
      </c>
      <c r="AX13" s="14">
        <v>0.35925385314451402</v>
      </c>
      <c r="AY13" s="14">
        <v>0.30095739551150302</v>
      </c>
      <c r="AZ13" s="14">
        <v>0.30206089890014998</v>
      </c>
      <c r="BA13" s="14"/>
      <c r="BB13" s="14">
        <v>0.35582075453609702</v>
      </c>
      <c r="BC13" s="14">
        <v>0.42196998222193699</v>
      </c>
      <c r="BD13" s="14">
        <v>0.24426755576028999</v>
      </c>
      <c r="BE13" s="14"/>
      <c r="BF13" s="14">
        <v>0.35040083990666998</v>
      </c>
    </row>
    <row r="14" spans="2:58" x14ac:dyDescent="0.35">
      <c r="B14" s="15" t="s">
        <v>117</v>
      </c>
      <c r="C14" s="14">
        <v>3.5797108013447598E-2</v>
      </c>
      <c r="D14" s="14">
        <v>2.90706618882976E-2</v>
      </c>
      <c r="E14" s="14">
        <v>4.2564063458726598E-2</v>
      </c>
      <c r="F14" s="14"/>
      <c r="G14" s="14">
        <v>4.7709359273904399E-2</v>
      </c>
      <c r="H14" s="14">
        <v>4.5355039536763203E-2</v>
      </c>
      <c r="I14" s="14">
        <v>2.79947508287159E-2</v>
      </c>
      <c r="J14" s="14">
        <v>2.0649746687488299E-2</v>
      </c>
      <c r="K14" s="14">
        <v>4.5744658942955901E-2</v>
      </c>
      <c r="L14" s="14">
        <v>3.20014613206967E-2</v>
      </c>
      <c r="M14" s="14"/>
      <c r="N14" s="14">
        <v>2.27025762232883E-2</v>
      </c>
      <c r="O14" s="14">
        <v>2.6417516993060299E-2</v>
      </c>
      <c r="P14" s="14">
        <v>2.6836402889639399E-2</v>
      </c>
      <c r="Q14" s="14">
        <v>6.6350824590530794E-2</v>
      </c>
      <c r="R14" s="14"/>
      <c r="S14" s="14">
        <v>3.4378431868905303E-2</v>
      </c>
      <c r="T14" s="14">
        <v>3.03621221423435E-2</v>
      </c>
      <c r="U14" s="14">
        <v>4.5505910261557203E-2</v>
      </c>
      <c r="V14" s="14">
        <v>3.4407293757914403E-2</v>
      </c>
      <c r="W14" s="14">
        <v>3.78149743690296E-2</v>
      </c>
      <c r="X14" s="14">
        <v>4.0869082994502398E-2</v>
      </c>
      <c r="Y14" s="14">
        <v>2.3380312173205301E-2</v>
      </c>
      <c r="Z14" s="14">
        <v>3.5475118424561899E-2</v>
      </c>
      <c r="AA14" s="14">
        <v>3.8399979959743098E-2</v>
      </c>
      <c r="AB14" s="14">
        <v>4.2347690022582603E-2</v>
      </c>
      <c r="AC14" s="14">
        <v>1.84621499032381E-2</v>
      </c>
      <c r="AD14" s="14">
        <v>5.7782014779507097E-2</v>
      </c>
      <c r="AE14" s="14"/>
      <c r="AF14" s="14">
        <v>2.2218356588307699E-2</v>
      </c>
      <c r="AG14" s="14">
        <v>2.9422088071337001E-2</v>
      </c>
      <c r="AH14" s="14">
        <v>8.3250681797029893E-2</v>
      </c>
      <c r="AI14" s="14"/>
      <c r="AJ14" s="14">
        <v>1.9158821339737502E-2</v>
      </c>
      <c r="AK14" s="14">
        <v>3.5777676465444302E-2</v>
      </c>
      <c r="AL14" s="14">
        <v>5.2587902983536702E-2</v>
      </c>
      <c r="AM14" s="14">
        <v>3.7623787656476199E-2</v>
      </c>
      <c r="AN14" s="14">
        <v>6.60588783347347E-2</v>
      </c>
      <c r="AO14" s="14"/>
      <c r="AP14" s="14">
        <v>3.70411130644204E-2</v>
      </c>
      <c r="AQ14" s="14">
        <v>3.2262042160486802E-2</v>
      </c>
      <c r="AR14" s="14">
        <v>5.4283695456639497E-2</v>
      </c>
      <c r="AS14" s="14">
        <v>1.1660413346354301E-2</v>
      </c>
      <c r="AT14" s="14">
        <v>6.8189007799425397E-2</v>
      </c>
      <c r="AU14" s="14"/>
      <c r="AV14" s="14">
        <v>4.9546717251383203E-2</v>
      </c>
      <c r="AW14" s="14">
        <v>2.82085175459749E-2</v>
      </c>
      <c r="AX14" s="14">
        <v>3.6827103212975498E-2</v>
      </c>
      <c r="AY14" s="14">
        <v>3.7829843369890599E-2</v>
      </c>
      <c r="AZ14" s="14">
        <v>2.98572894073942E-2</v>
      </c>
      <c r="BA14" s="14"/>
      <c r="BB14" s="14">
        <v>0</v>
      </c>
      <c r="BC14" s="14">
        <v>1.29956669116278E-2</v>
      </c>
      <c r="BD14" s="14">
        <v>4.27713248628512E-2</v>
      </c>
      <c r="BE14" s="14"/>
      <c r="BF14" s="14">
        <v>1.30598678112791E-2</v>
      </c>
    </row>
    <row r="15" spans="2:58" x14ac:dyDescent="0.35">
      <c r="B15" s="15" t="s">
        <v>346</v>
      </c>
      <c r="C15" s="18">
        <v>0.188908403289092</v>
      </c>
      <c r="D15" s="18">
        <v>0.19575487457876301</v>
      </c>
      <c r="E15" s="18">
        <v>0.18243093438872601</v>
      </c>
      <c r="F15" s="18"/>
      <c r="G15" s="18">
        <v>0.163561362571993</v>
      </c>
      <c r="H15" s="18">
        <v>0.23780619559675401</v>
      </c>
      <c r="I15" s="18">
        <v>0.178927565840654</v>
      </c>
      <c r="J15" s="18">
        <v>0.15133989394635999</v>
      </c>
      <c r="K15" s="18">
        <v>0.15726500886310099</v>
      </c>
      <c r="L15" s="18">
        <v>0.225999784241253</v>
      </c>
      <c r="M15" s="18"/>
      <c r="N15" s="18">
        <v>0.25658264177440399</v>
      </c>
      <c r="O15" s="18">
        <v>0.1628629249745</v>
      </c>
      <c r="P15" s="18">
        <v>0.19385006126040299</v>
      </c>
      <c r="Q15" s="18">
        <v>0.140049661531607</v>
      </c>
      <c r="R15" s="18"/>
      <c r="S15" s="18">
        <v>0.229623229333379</v>
      </c>
      <c r="T15" s="18">
        <v>0.221557842576659</v>
      </c>
      <c r="U15" s="18">
        <v>0.18966287124110501</v>
      </c>
      <c r="V15" s="18">
        <v>0.118469595373504</v>
      </c>
      <c r="W15" s="18">
        <v>0.18672596691292401</v>
      </c>
      <c r="X15" s="18">
        <v>0.17885869599345999</v>
      </c>
      <c r="Y15" s="18">
        <v>0.152793663375384</v>
      </c>
      <c r="Z15" s="18">
        <v>0.235484906498233</v>
      </c>
      <c r="AA15" s="18">
        <v>0.195317852575394</v>
      </c>
      <c r="AB15" s="18">
        <v>0.18933870215589699</v>
      </c>
      <c r="AC15" s="18">
        <v>0.11461240300264</v>
      </c>
      <c r="AD15" s="18">
        <v>0.23634541818816801</v>
      </c>
      <c r="AE15" s="18"/>
      <c r="AF15" s="18">
        <v>0.18297935561468501</v>
      </c>
      <c r="AG15" s="18">
        <v>0.207275540245971</v>
      </c>
      <c r="AH15" s="18">
        <v>0.197727984124319</v>
      </c>
      <c r="AI15" s="18"/>
      <c r="AJ15" s="18">
        <v>0.296879292068569</v>
      </c>
      <c r="AK15" s="18">
        <v>0.12939042867527101</v>
      </c>
      <c r="AL15" s="18">
        <v>0.18804608578309501</v>
      </c>
      <c r="AM15" s="18">
        <v>0.16805893236176001</v>
      </c>
      <c r="AN15" s="18">
        <v>0.13726055362974701</v>
      </c>
      <c r="AO15" s="18"/>
      <c r="AP15" s="18">
        <v>0.44778599357291199</v>
      </c>
      <c r="AQ15" s="18">
        <v>0.13106982587015101</v>
      </c>
      <c r="AR15" s="18">
        <v>0.126345431436721</v>
      </c>
      <c r="AS15" s="18">
        <v>0.108606795745557</v>
      </c>
      <c r="AT15" s="18">
        <v>0.13224222558901499</v>
      </c>
      <c r="AU15" s="18"/>
      <c r="AV15" s="18">
        <v>0.179316206995463</v>
      </c>
      <c r="AW15" s="18">
        <v>0.125046045648189</v>
      </c>
      <c r="AX15" s="18">
        <v>0.22520733176305799</v>
      </c>
      <c r="AY15" s="18">
        <v>0.25350838442113599</v>
      </c>
      <c r="AZ15" s="18">
        <v>0.32535886905514599</v>
      </c>
      <c r="BA15" s="18"/>
      <c r="BB15" s="18">
        <v>0.161932064226843</v>
      </c>
      <c r="BC15" s="18">
        <v>0.117357951415121</v>
      </c>
      <c r="BD15" s="18">
        <v>0.18168768100323601</v>
      </c>
      <c r="BE15" s="18"/>
      <c r="BF15" s="18">
        <v>0.14627014751477499</v>
      </c>
    </row>
    <row r="16" spans="2:58" x14ac:dyDescent="0.35">
      <c r="B16" s="15" t="s">
        <v>347</v>
      </c>
      <c r="C16" s="18">
        <v>0.57352990693456196</v>
      </c>
      <c r="D16" s="18">
        <v>0.58236427332639096</v>
      </c>
      <c r="E16" s="18">
        <v>0.56332172807468905</v>
      </c>
      <c r="F16" s="18"/>
      <c r="G16" s="18">
        <v>0.62228889533948695</v>
      </c>
      <c r="H16" s="18">
        <v>0.548509392065747</v>
      </c>
      <c r="I16" s="18">
        <v>0.64213825899142896</v>
      </c>
      <c r="J16" s="18">
        <v>0.62905525981256505</v>
      </c>
      <c r="K16" s="18">
        <v>0.58127032969463799</v>
      </c>
      <c r="L16" s="18">
        <v>0.45535784937926399</v>
      </c>
      <c r="M16" s="18"/>
      <c r="N16" s="18">
        <v>0.51837670187873497</v>
      </c>
      <c r="O16" s="18">
        <v>0.618983732640217</v>
      </c>
      <c r="P16" s="18">
        <v>0.54999672523961796</v>
      </c>
      <c r="Q16" s="18">
        <v>0.61284527828131596</v>
      </c>
      <c r="R16" s="18"/>
      <c r="S16" s="18">
        <v>0.521870176636825</v>
      </c>
      <c r="T16" s="18">
        <v>0.52826071807056396</v>
      </c>
      <c r="U16" s="18">
        <v>0.58508136224690399</v>
      </c>
      <c r="V16" s="18">
        <v>0.61983049985330996</v>
      </c>
      <c r="W16" s="18">
        <v>0.52249635585700704</v>
      </c>
      <c r="X16" s="18">
        <v>0.574657748731492</v>
      </c>
      <c r="Y16" s="18">
        <v>0.71306062327130604</v>
      </c>
      <c r="Z16" s="18">
        <v>0.47144553289339503</v>
      </c>
      <c r="AA16" s="18">
        <v>0.58210869995913594</v>
      </c>
      <c r="AB16" s="18">
        <v>0.56371474958845502</v>
      </c>
      <c r="AC16" s="18">
        <v>0.70080504187352399</v>
      </c>
      <c r="AD16" s="18">
        <v>0.50461944166128703</v>
      </c>
      <c r="AE16" s="18"/>
      <c r="AF16" s="18">
        <v>0.55347507127172701</v>
      </c>
      <c r="AG16" s="18">
        <v>0.582513012164943</v>
      </c>
      <c r="AH16" s="18">
        <v>0.53123958841275198</v>
      </c>
      <c r="AI16" s="18"/>
      <c r="AJ16" s="18">
        <v>0.418280541472762</v>
      </c>
      <c r="AK16" s="18">
        <v>0.68122447484847104</v>
      </c>
      <c r="AL16" s="18">
        <v>0.54764291641345497</v>
      </c>
      <c r="AM16" s="18">
        <v>0.71334394633114295</v>
      </c>
      <c r="AN16" s="18">
        <v>0.60569413834235697</v>
      </c>
      <c r="AO16" s="18"/>
      <c r="AP16" s="18">
        <v>0.197852479833761</v>
      </c>
      <c r="AQ16" s="18">
        <v>0.67874183352661399</v>
      </c>
      <c r="AR16" s="18">
        <v>0.63998623164525803</v>
      </c>
      <c r="AS16" s="18">
        <v>0.68321263231362295</v>
      </c>
      <c r="AT16" s="18">
        <v>0.51216553084045602</v>
      </c>
      <c r="AU16" s="18"/>
      <c r="AV16" s="18">
        <v>0.53471247088206497</v>
      </c>
      <c r="AW16" s="18">
        <v>0.67521632794906605</v>
      </c>
      <c r="AX16" s="18">
        <v>0.54772443905254198</v>
      </c>
      <c r="AY16" s="18">
        <v>0.51161732356505296</v>
      </c>
      <c r="AZ16" s="18">
        <v>0.43967921727318698</v>
      </c>
      <c r="BA16" s="18"/>
      <c r="BB16" s="18">
        <v>0.62181262391903502</v>
      </c>
      <c r="BC16" s="18">
        <v>0.65611821913746005</v>
      </c>
      <c r="BD16" s="18">
        <v>0.49172896413411799</v>
      </c>
      <c r="BE16" s="18"/>
      <c r="BF16" s="18">
        <v>0.62385273545073905</v>
      </c>
    </row>
    <row r="17" spans="2:58" x14ac:dyDescent="0.35">
      <c r="B17" s="15" t="s">
        <v>86</v>
      </c>
      <c r="C17" s="19">
        <v>-0.38462150364546999</v>
      </c>
      <c r="D17" s="19">
        <v>-0.38660939874762801</v>
      </c>
      <c r="E17" s="19">
        <v>-0.38089079368596301</v>
      </c>
      <c r="F17" s="19"/>
      <c r="G17" s="19">
        <v>-0.45872753276749501</v>
      </c>
      <c r="H17" s="19">
        <v>-0.31070319646899303</v>
      </c>
      <c r="I17" s="19">
        <v>-0.46321069315077501</v>
      </c>
      <c r="J17" s="19">
        <v>-0.477715365866205</v>
      </c>
      <c r="K17" s="19">
        <v>-0.42400532083153702</v>
      </c>
      <c r="L17" s="19">
        <v>-0.22935806513801099</v>
      </c>
      <c r="M17" s="19"/>
      <c r="N17" s="19">
        <v>-0.26179406010433098</v>
      </c>
      <c r="O17" s="19">
        <v>-0.456120807665717</v>
      </c>
      <c r="P17" s="19">
        <v>-0.35614666397921402</v>
      </c>
      <c r="Q17" s="19">
        <v>-0.47279561674970899</v>
      </c>
      <c r="R17" s="19"/>
      <c r="S17" s="19">
        <v>-0.29224694730344603</v>
      </c>
      <c r="T17" s="19">
        <v>-0.30670287549390501</v>
      </c>
      <c r="U17" s="19">
        <v>-0.39541849100579901</v>
      </c>
      <c r="V17" s="19">
        <v>-0.50136090447980597</v>
      </c>
      <c r="W17" s="19">
        <v>-0.33577038894408401</v>
      </c>
      <c r="X17" s="19">
        <v>-0.39579905273803201</v>
      </c>
      <c r="Y17" s="19">
        <v>-0.56026695989592201</v>
      </c>
      <c r="Z17" s="19">
        <v>-0.23596062639516199</v>
      </c>
      <c r="AA17" s="19">
        <v>-0.38679084738374198</v>
      </c>
      <c r="AB17" s="19">
        <v>-0.37437604743255698</v>
      </c>
      <c r="AC17" s="19">
        <v>-0.58619263887088402</v>
      </c>
      <c r="AD17" s="19">
        <v>-0.26827402347311902</v>
      </c>
      <c r="AE17" s="19"/>
      <c r="AF17" s="19">
        <v>-0.37049571565704198</v>
      </c>
      <c r="AG17" s="19">
        <v>-0.375237471918972</v>
      </c>
      <c r="AH17" s="19">
        <v>-0.33351160428843302</v>
      </c>
      <c r="AI17" s="19"/>
      <c r="AJ17" s="19">
        <v>-0.121401249404193</v>
      </c>
      <c r="AK17" s="19">
        <v>-0.55183404617319998</v>
      </c>
      <c r="AL17" s="19">
        <v>-0.35959683063036002</v>
      </c>
      <c r="AM17" s="19">
        <v>-0.545285013969383</v>
      </c>
      <c r="AN17" s="19">
        <v>-0.46843358471260998</v>
      </c>
      <c r="AO17" s="19"/>
      <c r="AP17" s="19">
        <v>0.24993351373914999</v>
      </c>
      <c r="AQ17" s="19">
        <v>-0.54767200765646296</v>
      </c>
      <c r="AR17" s="19">
        <v>-0.51364080020853697</v>
      </c>
      <c r="AS17" s="19">
        <v>-0.57460583656806596</v>
      </c>
      <c r="AT17" s="19">
        <v>-0.37992330525144102</v>
      </c>
      <c r="AU17" s="19"/>
      <c r="AV17" s="19">
        <v>-0.355396263886602</v>
      </c>
      <c r="AW17" s="19">
        <v>-0.55017028230087694</v>
      </c>
      <c r="AX17" s="19">
        <v>-0.32251710728948402</v>
      </c>
      <c r="AY17" s="19">
        <v>-0.25810893914391703</v>
      </c>
      <c r="AZ17" s="19">
        <v>-0.114320348218041</v>
      </c>
      <c r="BA17" s="19"/>
      <c r="BB17" s="19">
        <v>-0.45988055969219199</v>
      </c>
      <c r="BC17" s="19">
        <v>-0.53876026772233898</v>
      </c>
      <c r="BD17" s="19">
        <v>-0.31004128313088197</v>
      </c>
      <c r="BE17" s="19"/>
      <c r="BF17" s="19">
        <v>-0.47758258793596398</v>
      </c>
    </row>
    <row r="18" spans="2:58" x14ac:dyDescent="0.35">
      <c r="B18" s="16"/>
    </row>
    <row r="19" spans="2:58" x14ac:dyDescent="0.35">
      <c r="B19" t="s">
        <v>88</v>
      </c>
    </row>
    <row r="20" spans="2:58" x14ac:dyDescent="0.35">
      <c r="B20" t="s">
        <v>89</v>
      </c>
    </row>
    <row r="22" spans="2:58" x14ac:dyDescent="0.35">
      <c r="B22"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B2:BF22"/>
  <sheetViews>
    <sheetView showGridLines="0" topLeftCell="A1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352</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x14ac:dyDescent="0.35">
      <c r="B9" s="15" t="s">
        <v>341</v>
      </c>
      <c r="C9" s="14">
        <v>5.7176603959634101E-2</v>
      </c>
      <c r="D9" s="14">
        <v>5.8368805108200798E-2</v>
      </c>
      <c r="E9" s="14">
        <v>5.63524606247683E-2</v>
      </c>
      <c r="F9" s="14"/>
      <c r="G9" s="14">
        <v>6.0982313807557503E-2</v>
      </c>
      <c r="H9" s="14">
        <v>6.9253732836742299E-2</v>
      </c>
      <c r="I9" s="14">
        <v>6.0714274698223297E-2</v>
      </c>
      <c r="J9" s="14">
        <v>4.3007724036805701E-2</v>
      </c>
      <c r="K9" s="14">
        <v>5.47350786448106E-2</v>
      </c>
      <c r="L9" s="14">
        <v>5.5079874621984597E-2</v>
      </c>
      <c r="M9" s="14"/>
      <c r="N9" s="14">
        <v>8.1328681036531306E-2</v>
      </c>
      <c r="O9" s="14">
        <v>5.1820721285937801E-2</v>
      </c>
      <c r="P9" s="14">
        <v>5.1336661291801602E-2</v>
      </c>
      <c r="Q9" s="14">
        <v>4.2793214727388902E-2</v>
      </c>
      <c r="R9" s="14"/>
      <c r="S9" s="14">
        <v>6.1186864876377603E-2</v>
      </c>
      <c r="T9" s="14">
        <v>6.1725851287580097E-2</v>
      </c>
      <c r="U9" s="14">
        <v>6.9033806091161096E-2</v>
      </c>
      <c r="V9" s="14">
        <v>2.9348396328939302E-2</v>
      </c>
      <c r="W9" s="14">
        <v>9.0066518672669099E-2</v>
      </c>
      <c r="X9" s="14">
        <v>6.6233836040184402E-2</v>
      </c>
      <c r="Y9" s="14">
        <v>4.7205621702942901E-2</v>
      </c>
      <c r="Z9" s="14">
        <v>4.56178190356352E-2</v>
      </c>
      <c r="AA9" s="14">
        <v>5.2469094770044598E-2</v>
      </c>
      <c r="AB9" s="14">
        <v>4.9791964326641E-2</v>
      </c>
      <c r="AC9" s="14">
        <v>5.7850205094108098E-2</v>
      </c>
      <c r="AD9" s="14">
        <v>4.6715810272533798E-2</v>
      </c>
      <c r="AE9" s="14"/>
      <c r="AF9" s="14">
        <v>6.6501986451964396E-2</v>
      </c>
      <c r="AG9" s="14">
        <v>5.3552187734391903E-2</v>
      </c>
      <c r="AH9" s="14">
        <v>5.5275265447549703E-2</v>
      </c>
      <c r="AI9" s="14"/>
      <c r="AJ9" s="14">
        <v>9.7314626672619794E-2</v>
      </c>
      <c r="AK9" s="14">
        <v>3.2381259931786699E-2</v>
      </c>
      <c r="AL9" s="14">
        <v>3.08125863324984E-2</v>
      </c>
      <c r="AM9" s="14">
        <v>4.2856186019220401E-2</v>
      </c>
      <c r="AN9" s="14">
        <v>5.3370168680266297E-2</v>
      </c>
      <c r="AO9" s="14"/>
      <c r="AP9" s="14">
        <v>0.16579145788913799</v>
      </c>
      <c r="AQ9" s="14">
        <v>3.5371358960210299E-2</v>
      </c>
      <c r="AR9" s="14">
        <v>1.40857013432115E-2</v>
      </c>
      <c r="AS9" s="14">
        <v>6.0742248527531198E-2</v>
      </c>
      <c r="AT9" s="14">
        <v>1.7982523005938202E-2</v>
      </c>
      <c r="AU9" s="14"/>
      <c r="AV9" s="14">
        <v>4.6805584805820699E-2</v>
      </c>
      <c r="AW9" s="14">
        <v>3.3994578871197299E-2</v>
      </c>
      <c r="AX9" s="14">
        <v>7.3294707181267196E-2</v>
      </c>
      <c r="AY9" s="14">
        <v>7.7057779470669302E-2</v>
      </c>
      <c r="AZ9" s="14">
        <v>0.19126865486642</v>
      </c>
      <c r="BA9" s="14"/>
      <c r="BB9" s="14">
        <v>2.8816806846030499E-2</v>
      </c>
      <c r="BC9" s="14">
        <v>2.9444845923853599E-2</v>
      </c>
      <c r="BD9" s="14">
        <v>3.04648600951061E-2</v>
      </c>
      <c r="BE9" s="14"/>
      <c r="BF9" s="14">
        <v>2.5552876017964798E-2</v>
      </c>
    </row>
    <row r="10" spans="2:58" x14ac:dyDescent="0.35">
      <c r="B10" s="15" t="s">
        <v>342</v>
      </c>
      <c r="C10" s="14">
        <v>0.231611609170497</v>
      </c>
      <c r="D10" s="14">
        <v>0.232266627350001</v>
      </c>
      <c r="E10" s="14">
        <v>0.23234143132138699</v>
      </c>
      <c r="F10" s="14"/>
      <c r="G10" s="14">
        <v>0.197572098890585</v>
      </c>
      <c r="H10" s="14">
        <v>0.233877426410145</v>
      </c>
      <c r="I10" s="14">
        <v>0.24306024490101</v>
      </c>
      <c r="J10" s="14">
        <v>0.23217167934948499</v>
      </c>
      <c r="K10" s="14">
        <v>0.18771389799100899</v>
      </c>
      <c r="L10" s="14">
        <v>0.27224893634198</v>
      </c>
      <c r="M10" s="14"/>
      <c r="N10" s="14">
        <v>0.25775076955488802</v>
      </c>
      <c r="O10" s="14">
        <v>0.236045031851048</v>
      </c>
      <c r="P10" s="14">
        <v>0.242658353126814</v>
      </c>
      <c r="Q10" s="14">
        <v>0.18732022264034201</v>
      </c>
      <c r="R10" s="14"/>
      <c r="S10" s="14">
        <v>0.23475264016216399</v>
      </c>
      <c r="T10" s="14">
        <v>0.26635170419797699</v>
      </c>
      <c r="U10" s="14">
        <v>0.22260819680712099</v>
      </c>
      <c r="V10" s="14">
        <v>0.19300096478183401</v>
      </c>
      <c r="W10" s="14">
        <v>0.222348960202049</v>
      </c>
      <c r="X10" s="14">
        <v>0.202867582427848</v>
      </c>
      <c r="Y10" s="14">
        <v>0.20911838852960901</v>
      </c>
      <c r="Z10" s="14">
        <v>0.25877979489080899</v>
      </c>
      <c r="AA10" s="14">
        <v>0.29885867636623298</v>
      </c>
      <c r="AB10" s="14">
        <v>0.20879613116819601</v>
      </c>
      <c r="AC10" s="14">
        <v>0.194016263568382</v>
      </c>
      <c r="AD10" s="14">
        <v>0.22340694740610101</v>
      </c>
      <c r="AE10" s="14"/>
      <c r="AF10" s="14">
        <v>0.224030177145571</v>
      </c>
      <c r="AG10" s="14">
        <v>0.255604901572341</v>
      </c>
      <c r="AH10" s="14">
        <v>0.22379850330144699</v>
      </c>
      <c r="AI10" s="14"/>
      <c r="AJ10" s="14">
        <v>0.29485666033997698</v>
      </c>
      <c r="AK10" s="14">
        <v>0.21082101786267499</v>
      </c>
      <c r="AL10" s="14">
        <v>0.19625575372786699</v>
      </c>
      <c r="AM10" s="14">
        <v>0.31004978600766397</v>
      </c>
      <c r="AN10" s="14">
        <v>0.19055029770846199</v>
      </c>
      <c r="AO10" s="14"/>
      <c r="AP10" s="14">
        <v>0.40008186073853103</v>
      </c>
      <c r="AQ10" s="14">
        <v>0.20319361013833301</v>
      </c>
      <c r="AR10" s="14">
        <v>0.25397109743981899</v>
      </c>
      <c r="AS10" s="14">
        <v>0.14660222034361001</v>
      </c>
      <c r="AT10" s="14">
        <v>0.185144747367576</v>
      </c>
      <c r="AU10" s="14"/>
      <c r="AV10" s="14">
        <v>0.22153619091549001</v>
      </c>
      <c r="AW10" s="14">
        <v>0.194415244074332</v>
      </c>
      <c r="AX10" s="14">
        <v>0.257768554260289</v>
      </c>
      <c r="AY10" s="14">
        <v>0.28671686694057502</v>
      </c>
      <c r="AZ10" s="14">
        <v>0.16364427531977099</v>
      </c>
      <c r="BA10" s="14"/>
      <c r="BB10" s="14">
        <v>0.22290150001051801</v>
      </c>
      <c r="BC10" s="14">
        <v>0.134557514933382</v>
      </c>
      <c r="BD10" s="14">
        <v>0.23102712894331501</v>
      </c>
      <c r="BE10" s="14"/>
      <c r="BF10" s="14">
        <v>0.19997027938568701</v>
      </c>
    </row>
    <row r="11" spans="2:58" x14ac:dyDescent="0.35">
      <c r="B11" s="15" t="s">
        <v>343</v>
      </c>
      <c r="C11" s="14">
        <v>0.27382801753880198</v>
      </c>
      <c r="D11" s="14">
        <v>0.24311699585985599</v>
      </c>
      <c r="E11" s="14">
        <v>0.30445515382403099</v>
      </c>
      <c r="F11" s="14"/>
      <c r="G11" s="14">
        <v>0.213303957185109</v>
      </c>
      <c r="H11" s="14">
        <v>0.198879863683083</v>
      </c>
      <c r="I11" s="14">
        <v>0.246908830578529</v>
      </c>
      <c r="J11" s="14">
        <v>0.27904476474940199</v>
      </c>
      <c r="K11" s="14">
        <v>0.32498103252826799</v>
      </c>
      <c r="L11" s="14">
        <v>0.358351481011429</v>
      </c>
      <c r="M11" s="14"/>
      <c r="N11" s="14">
        <v>0.28873152923804801</v>
      </c>
      <c r="O11" s="14">
        <v>0.258804542933605</v>
      </c>
      <c r="P11" s="14">
        <v>0.27489747458823099</v>
      </c>
      <c r="Q11" s="14">
        <v>0.271129840846693</v>
      </c>
      <c r="R11" s="14"/>
      <c r="S11" s="14">
        <v>0.280318738347826</v>
      </c>
      <c r="T11" s="14">
        <v>0.27572893466256998</v>
      </c>
      <c r="U11" s="14">
        <v>0.32153976976075799</v>
      </c>
      <c r="V11" s="14">
        <v>0.30581971885444598</v>
      </c>
      <c r="W11" s="14">
        <v>0.286857838598507</v>
      </c>
      <c r="X11" s="14">
        <v>0.240179628690256</v>
      </c>
      <c r="Y11" s="14">
        <v>0.248888402275423</v>
      </c>
      <c r="Z11" s="14">
        <v>0.24843222900499101</v>
      </c>
      <c r="AA11" s="14">
        <v>0.22047951755716599</v>
      </c>
      <c r="AB11" s="14">
        <v>0.273488245575637</v>
      </c>
      <c r="AC11" s="14">
        <v>0.36979088999040399</v>
      </c>
      <c r="AD11" s="14">
        <v>0.21812973204403899</v>
      </c>
      <c r="AE11" s="14"/>
      <c r="AF11" s="14">
        <v>0.32843457117327202</v>
      </c>
      <c r="AG11" s="14">
        <v>0.23415542375359499</v>
      </c>
      <c r="AH11" s="14">
        <v>0.291697714066398</v>
      </c>
      <c r="AI11" s="14"/>
      <c r="AJ11" s="14">
        <v>0.30448296765992999</v>
      </c>
      <c r="AK11" s="14">
        <v>0.225390310442767</v>
      </c>
      <c r="AL11" s="14">
        <v>0.32617784532519301</v>
      </c>
      <c r="AM11" s="14">
        <v>0.28803118162430402</v>
      </c>
      <c r="AN11" s="14">
        <v>0.30650208347163499</v>
      </c>
      <c r="AO11" s="14"/>
      <c r="AP11" s="14">
        <v>0.25426052412890399</v>
      </c>
      <c r="AQ11" s="14">
        <v>0.25004140869439201</v>
      </c>
      <c r="AR11" s="14">
        <v>0.27801600068370902</v>
      </c>
      <c r="AS11" s="14">
        <v>0.29246967436086102</v>
      </c>
      <c r="AT11" s="14">
        <v>0.40226058383215502</v>
      </c>
      <c r="AU11" s="14"/>
      <c r="AV11" s="14">
        <v>0.313362231123062</v>
      </c>
      <c r="AW11" s="14">
        <v>0.24576546945365599</v>
      </c>
      <c r="AX11" s="14">
        <v>0.26548301055138201</v>
      </c>
      <c r="AY11" s="14">
        <v>0.22790889208456699</v>
      </c>
      <c r="AZ11" s="14">
        <v>0.24983178102231801</v>
      </c>
      <c r="BA11" s="14"/>
      <c r="BB11" s="14">
        <v>0.32132344328556101</v>
      </c>
      <c r="BC11" s="14">
        <v>0.30347179341160901</v>
      </c>
      <c r="BD11" s="14">
        <v>0.46745588840726598</v>
      </c>
      <c r="BE11" s="14"/>
      <c r="BF11" s="14">
        <v>0.34891110640668399</v>
      </c>
    </row>
    <row r="12" spans="2:58" x14ac:dyDescent="0.35">
      <c r="B12" s="15" t="s">
        <v>344</v>
      </c>
      <c r="C12" s="14">
        <v>0.20506870553307499</v>
      </c>
      <c r="D12" s="14">
        <v>0.22344825755851899</v>
      </c>
      <c r="E12" s="14">
        <v>0.18639128957009199</v>
      </c>
      <c r="F12" s="14"/>
      <c r="G12" s="14">
        <v>0.21513378871566999</v>
      </c>
      <c r="H12" s="14">
        <v>0.22116341016356</v>
      </c>
      <c r="I12" s="14">
        <v>0.18006491704745101</v>
      </c>
      <c r="J12" s="14">
        <v>0.235607428340187</v>
      </c>
      <c r="K12" s="14">
        <v>0.235721037984712</v>
      </c>
      <c r="L12" s="14">
        <v>0.16034619010896101</v>
      </c>
      <c r="M12" s="14"/>
      <c r="N12" s="14">
        <v>0.1787810081133</v>
      </c>
      <c r="O12" s="14">
        <v>0.22775512558577299</v>
      </c>
      <c r="P12" s="14">
        <v>0.210110223456979</v>
      </c>
      <c r="Q12" s="14">
        <v>0.20317932790188301</v>
      </c>
      <c r="R12" s="14"/>
      <c r="S12" s="14">
        <v>0.22502210306161499</v>
      </c>
      <c r="T12" s="14">
        <v>0.17486770168073601</v>
      </c>
      <c r="U12" s="14">
        <v>0.19324611810282299</v>
      </c>
      <c r="V12" s="14">
        <v>0.240132894818645</v>
      </c>
      <c r="W12" s="14">
        <v>0.19599754761475499</v>
      </c>
      <c r="X12" s="14">
        <v>0.22974117607806299</v>
      </c>
      <c r="Y12" s="14">
        <v>0.22988146276837301</v>
      </c>
      <c r="Z12" s="14">
        <v>0.243402913868978</v>
      </c>
      <c r="AA12" s="14">
        <v>0.19416072696133099</v>
      </c>
      <c r="AB12" s="14">
        <v>0.19023843282752201</v>
      </c>
      <c r="AC12" s="14">
        <v>0.130296098151471</v>
      </c>
      <c r="AD12" s="14">
        <v>0.208685392400314</v>
      </c>
      <c r="AE12" s="14"/>
      <c r="AF12" s="14">
        <v>0.19007802789341399</v>
      </c>
      <c r="AG12" s="14">
        <v>0.22424811408388201</v>
      </c>
      <c r="AH12" s="14">
        <v>0.17085283015192701</v>
      </c>
      <c r="AI12" s="14"/>
      <c r="AJ12" s="14">
        <v>0.17162923777809999</v>
      </c>
      <c r="AK12" s="14">
        <v>0.251551831773833</v>
      </c>
      <c r="AL12" s="14">
        <v>0.253423233684542</v>
      </c>
      <c r="AM12" s="14">
        <v>8.41079518180919E-2</v>
      </c>
      <c r="AN12" s="14">
        <v>0.17552663520893799</v>
      </c>
      <c r="AO12" s="14"/>
      <c r="AP12" s="14">
        <v>8.7630567811946003E-2</v>
      </c>
      <c r="AQ12" s="14">
        <v>0.25591719964653598</v>
      </c>
      <c r="AR12" s="14">
        <v>0.22579033299044601</v>
      </c>
      <c r="AS12" s="14">
        <v>0.25020170216863202</v>
      </c>
      <c r="AT12" s="14">
        <v>0.175069049661284</v>
      </c>
      <c r="AU12" s="14"/>
      <c r="AV12" s="14">
        <v>0.17537462812913099</v>
      </c>
      <c r="AW12" s="14">
        <v>0.261653268122505</v>
      </c>
      <c r="AX12" s="14">
        <v>0.185971005001143</v>
      </c>
      <c r="AY12" s="14">
        <v>0.213970068668735</v>
      </c>
      <c r="AZ12" s="14">
        <v>0.11548816489012</v>
      </c>
      <c r="BA12" s="14"/>
      <c r="BB12" s="14">
        <v>0.240354058035079</v>
      </c>
      <c r="BC12" s="14">
        <v>0.31314260907267</v>
      </c>
      <c r="BD12" s="14">
        <v>0.15180189064323699</v>
      </c>
      <c r="BE12" s="14"/>
      <c r="BF12" s="14">
        <v>0.244222931012721</v>
      </c>
    </row>
    <row r="13" spans="2:58" x14ac:dyDescent="0.35">
      <c r="B13" s="15" t="s">
        <v>345</v>
      </c>
      <c r="C13" s="14">
        <v>0.188023568330557</v>
      </c>
      <c r="D13" s="14">
        <v>0.20110894973219501</v>
      </c>
      <c r="E13" s="14">
        <v>0.174368284728175</v>
      </c>
      <c r="F13" s="14"/>
      <c r="G13" s="14">
        <v>0.268162781625986</v>
      </c>
      <c r="H13" s="14">
        <v>0.23446567028520901</v>
      </c>
      <c r="I13" s="14">
        <v>0.219256174915332</v>
      </c>
      <c r="J13" s="14">
        <v>0.186511815920163</v>
      </c>
      <c r="K13" s="14">
        <v>0.142278155853375</v>
      </c>
      <c r="L13" s="14">
        <v>0.10331738827699199</v>
      </c>
      <c r="M13" s="14"/>
      <c r="N13" s="14">
        <v>0.16912803178791999</v>
      </c>
      <c r="O13" s="14">
        <v>0.17351545907719501</v>
      </c>
      <c r="P13" s="14">
        <v>0.18659954648570201</v>
      </c>
      <c r="Q13" s="14">
        <v>0.228223552165117</v>
      </c>
      <c r="R13" s="14"/>
      <c r="S13" s="14">
        <v>0.15890185319856101</v>
      </c>
      <c r="T13" s="14">
        <v>0.17834863414796301</v>
      </c>
      <c r="U13" s="14">
        <v>0.167529018987711</v>
      </c>
      <c r="V13" s="14">
        <v>0.190095085707747</v>
      </c>
      <c r="W13" s="14">
        <v>0.15968543341521699</v>
      </c>
      <c r="X13" s="14">
        <v>0.19370363672754801</v>
      </c>
      <c r="Y13" s="14">
        <v>0.228892483488912</v>
      </c>
      <c r="Z13" s="14">
        <v>0.17095734531273099</v>
      </c>
      <c r="AA13" s="14">
        <v>0.19641967181976899</v>
      </c>
      <c r="AB13" s="14">
        <v>0.20834315121777899</v>
      </c>
      <c r="AC13" s="14">
        <v>0.20370988536613199</v>
      </c>
      <c r="AD13" s="14">
        <v>0.259598673472478</v>
      </c>
      <c r="AE13" s="14"/>
      <c r="AF13" s="14">
        <v>0.15184914100612901</v>
      </c>
      <c r="AG13" s="14">
        <v>0.19840579516211601</v>
      </c>
      <c r="AH13" s="14">
        <v>0.17536508061386899</v>
      </c>
      <c r="AI13" s="14"/>
      <c r="AJ13" s="14">
        <v>0.103719049811355</v>
      </c>
      <c r="AK13" s="14">
        <v>0.24420388729544301</v>
      </c>
      <c r="AL13" s="14">
        <v>0.137671097047145</v>
      </c>
      <c r="AM13" s="14">
        <v>0.27495489453071997</v>
      </c>
      <c r="AN13" s="14">
        <v>0.19368991525596499</v>
      </c>
      <c r="AO13" s="14"/>
      <c r="AP13" s="14">
        <v>5.5503188251394997E-2</v>
      </c>
      <c r="AQ13" s="14">
        <v>0.21581589914757199</v>
      </c>
      <c r="AR13" s="14">
        <v>0.19143203604870901</v>
      </c>
      <c r="AS13" s="14">
        <v>0.218210937039372</v>
      </c>
      <c r="AT13" s="14">
        <v>0.15678798997972601</v>
      </c>
      <c r="AU13" s="14"/>
      <c r="AV13" s="14">
        <v>0.182149341143547</v>
      </c>
      <c r="AW13" s="14">
        <v>0.21843250789009899</v>
      </c>
      <c r="AX13" s="14">
        <v>0.173342402964693</v>
      </c>
      <c r="AY13" s="14">
        <v>0.17213376999815899</v>
      </c>
      <c r="AZ13" s="14">
        <v>0.25474110560368401</v>
      </c>
      <c r="BA13" s="14"/>
      <c r="BB13" s="14">
        <v>0.16742066505586201</v>
      </c>
      <c r="BC13" s="14">
        <v>0.18605182213242999</v>
      </c>
      <c r="BD13" s="14">
        <v>0.105547663703856</v>
      </c>
      <c r="BE13" s="14"/>
      <c r="BF13" s="14">
        <v>0.16013683010117899</v>
      </c>
    </row>
    <row r="14" spans="2:58" x14ac:dyDescent="0.35">
      <c r="B14" s="15" t="s">
        <v>117</v>
      </c>
      <c r="C14" s="14">
        <v>4.42914954674343E-2</v>
      </c>
      <c r="D14" s="14">
        <v>4.1690364391228703E-2</v>
      </c>
      <c r="E14" s="14">
        <v>4.60913799315463E-2</v>
      </c>
      <c r="F14" s="14"/>
      <c r="G14" s="14">
        <v>4.4845059775091602E-2</v>
      </c>
      <c r="H14" s="14">
        <v>4.23598966212601E-2</v>
      </c>
      <c r="I14" s="14">
        <v>4.9995557859454101E-2</v>
      </c>
      <c r="J14" s="14">
        <v>2.3656587603956499E-2</v>
      </c>
      <c r="K14" s="14">
        <v>5.4570796997825299E-2</v>
      </c>
      <c r="L14" s="14">
        <v>5.0656129638652798E-2</v>
      </c>
      <c r="M14" s="14"/>
      <c r="N14" s="14">
        <v>2.4279980269312999E-2</v>
      </c>
      <c r="O14" s="14">
        <v>5.2059119266441703E-2</v>
      </c>
      <c r="P14" s="14">
        <v>3.4397741050472698E-2</v>
      </c>
      <c r="Q14" s="14">
        <v>6.7353841718575794E-2</v>
      </c>
      <c r="R14" s="14"/>
      <c r="S14" s="14">
        <v>3.9817800353456903E-2</v>
      </c>
      <c r="T14" s="14">
        <v>4.2977174023173699E-2</v>
      </c>
      <c r="U14" s="14">
        <v>2.6043090250426299E-2</v>
      </c>
      <c r="V14" s="14">
        <v>4.1602939508388198E-2</v>
      </c>
      <c r="W14" s="14">
        <v>4.5043701496802001E-2</v>
      </c>
      <c r="X14" s="14">
        <v>6.7274140036099495E-2</v>
      </c>
      <c r="Y14" s="14">
        <v>3.60136412347399E-2</v>
      </c>
      <c r="Z14" s="14">
        <v>3.2809897886854997E-2</v>
      </c>
      <c r="AA14" s="14">
        <v>3.7612312525456097E-2</v>
      </c>
      <c r="AB14" s="14">
        <v>6.9342074884225502E-2</v>
      </c>
      <c r="AC14" s="14">
        <v>4.4336657829503801E-2</v>
      </c>
      <c r="AD14" s="14">
        <v>4.3463444404533202E-2</v>
      </c>
      <c r="AE14" s="14"/>
      <c r="AF14" s="14">
        <v>3.9106096329649898E-2</v>
      </c>
      <c r="AG14" s="14">
        <v>3.4033577693673697E-2</v>
      </c>
      <c r="AH14" s="14">
        <v>8.3010606418808905E-2</v>
      </c>
      <c r="AI14" s="14"/>
      <c r="AJ14" s="14">
        <v>2.7997457738018101E-2</v>
      </c>
      <c r="AK14" s="14">
        <v>3.5651692693496197E-2</v>
      </c>
      <c r="AL14" s="14">
        <v>5.5659483882754303E-2</v>
      </c>
      <c r="AM14" s="14">
        <v>0</v>
      </c>
      <c r="AN14" s="14">
        <v>8.0360899674733297E-2</v>
      </c>
      <c r="AO14" s="14"/>
      <c r="AP14" s="14">
        <v>3.6732401180086097E-2</v>
      </c>
      <c r="AQ14" s="14">
        <v>3.96605234129557E-2</v>
      </c>
      <c r="AR14" s="14">
        <v>3.6704831494105701E-2</v>
      </c>
      <c r="AS14" s="14">
        <v>3.17732175599936E-2</v>
      </c>
      <c r="AT14" s="14">
        <v>6.2755106153320597E-2</v>
      </c>
      <c r="AU14" s="14"/>
      <c r="AV14" s="14">
        <v>6.0772023882949201E-2</v>
      </c>
      <c r="AW14" s="14">
        <v>4.5738931588210997E-2</v>
      </c>
      <c r="AX14" s="14">
        <v>4.4140320041224798E-2</v>
      </c>
      <c r="AY14" s="14">
        <v>2.2212622837295401E-2</v>
      </c>
      <c r="AZ14" s="14">
        <v>2.50260182976874E-2</v>
      </c>
      <c r="BA14" s="14"/>
      <c r="BB14" s="14">
        <v>1.9183526766949899E-2</v>
      </c>
      <c r="BC14" s="14">
        <v>3.3331414526055397E-2</v>
      </c>
      <c r="BD14" s="14">
        <v>1.37025682072195E-2</v>
      </c>
      <c r="BE14" s="14"/>
      <c r="BF14" s="14">
        <v>2.12059770757646E-2</v>
      </c>
    </row>
    <row r="15" spans="2:58" x14ac:dyDescent="0.35">
      <c r="B15" s="15" t="s">
        <v>346</v>
      </c>
      <c r="C15" s="18">
        <v>0.28878821313013098</v>
      </c>
      <c r="D15" s="18">
        <v>0.290635432458202</v>
      </c>
      <c r="E15" s="18">
        <v>0.28869389194615602</v>
      </c>
      <c r="F15" s="18"/>
      <c r="G15" s="18">
        <v>0.258554412698142</v>
      </c>
      <c r="H15" s="18">
        <v>0.30313115924688699</v>
      </c>
      <c r="I15" s="18">
        <v>0.30377451959923402</v>
      </c>
      <c r="J15" s="18">
        <v>0.27517940338629099</v>
      </c>
      <c r="K15" s="18">
        <v>0.24244897663581899</v>
      </c>
      <c r="L15" s="18">
        <v>0.32732881096396499</v>
      </c>
      <c r="M15" s="18"/>
      <c r="N15" s="18">
        <v>0.33907945059141897</v>
      </c>
      <c r="O15" s="18">
        <v>0.28786575313698498</v>
      </c>
      <c r="P15" s="18">
        <v>0.29399501441861597</v>
      </c>
      <c r="Q15" s="18">
        <v>0.23011343736773099</v>
      </c>
      <c r="R15" s="18"/>
      <c r="S15" s="18">
        <v>0.295939505038541</v>
      </c>
      <c r="T15" s="18">
        <v>0.328077555485557</v>
      </c>
      <c r="U15" s="18">
        <v>0.29164200289828202</v>
      </c>
      <c r="V15" s="18">
        <v>0.222349361110773</v>
      </c>
      <c r="W15" s="18">
        <v>0.31241547887471799</v>
      </c>
      <c r="X15" s="18">
        <v>0.26910141846803298</v>
      </c>
      <c r="Y15" s="18">
        <v>0.25632401023255202</v>
      </c>
      <c r="Z15" s="18">
        <v>0.30439761392644399</v>
      </c>
      <c r="AA15" s="18">
        <v>0.351327771136278</v>
      </c>
      <c r="AB15" s="18">
        <v>0.25858809549483702</v>
      </c>
      <c r="AC15" s="18">
        <v>0.25186646866249002</v>
      </c>
      <c r="AD15" s="18">
        <v>0.27012275767863497</v>
      </c>
      <c r="AE15" s="18"/>
      <c r="AF15" s="18">
        <v>0.29053216359753498</v>
      </c>
      <c r="AG15" s="18">
        <v>0.30915708930673302</v>
      </c>
      <c r="AH15" s="18">
        <v>0.27907376874899698</v>
      </c>
      <c r="AI15" s="18"/>
      <c r="AJ15" s="18">
        <v>0.39217128701259701</v>
      </c>
      <c r="AK15" s="18">
        <v>0.24320227779446099</v>
      </c>
      <c r="AL15" s="18">
        <v>0.227068340060365</v>
      </c>
      <c r="AM15" s="18">
        <v>0.35290597202688401</v>
      </c>
      <c r="AN15" s="18">
        <v>0.243920466388728</v>
      </c>
      <c r="AO15" s="18"/>
      <c r="AP15" s="18">
        <v>0.56587331862766899</v>
      </c>
      <c r="AQ15" s="18">
        <v>0.23856496909854299</v>
      </c>
      <c r="AR15" s="18">
        <v>0.26805679878303001</v>
      </c>
      <c r="AS15" s="18">
        <v>0.207344468871141</v>
      </c>
      <c r="AT15" s="18">
        <v>0.203127270373514</v>
      </c>
      <c r="AU15" s="18"/>
      <c r="AV15" s="18">
        <v>0.26834177572131102</v>
      </c>
      <c r="AW15" s="18">
        <v>0.22840982294553</v>
      </c>
      <c r="AX15" s="18">
        <v>0.33106326144155701</v>
      </c>
      <c r="AY15" s="18">
        <v>0.36377464641124402</v>
      </c>
      <c r="AZ15" s="18">
        <v>0.35491293018619002</v>
      </c>
      <c r="BA15" s="18"/>
      <c r="BB15" s="18">
        <v>0.251718306856548</v>
      </c>
      <c r="BC15" s="18">
        <v>0.16400236085723599</v>
      </c>
      <c r="BD15" s="18">
        <v>0.26149198903842202</v>
      </c>
      <c r="BE15" s="18"/>
      <c r="BF15" s="18">
        <v>0.225523155403651</v>
      </c>
    </row>
    <row r="16" spans="2:58" x14ac:dyDescent="0.35">
      <c r="B16" s="15" t="s">
        <v>347</v>
      </c>
      <c r="C16" s="18">
        <v>0.39309227386363299</v>
      </c>
      <c r="D16" s="18">
        <v>0.424557207290714</v>
      </c>
      <c r="E16" s="18">
        <v>0.36075957429826699</v>
      </c>
      <c r="F16" s="18"/>
      <c r="G16" s="18">
        <v>0.48329657034165702</v>
      </c>
      <c r="H16" s="18">
        <v>0.45562908044876999</v>
      </c>
      <c r="I16" s="18">
        <v>0.39932109196278298</v>
      </c>
      <c r="J16" s="18">
        <v>0.42211924426035102</v>
      </c>
      <c r="K16" s="18">
        <v>0.377999193838087</v>
      </c>
      <c r="L16" s="18">
        <v>0.263663578385953</v>
      </c>
      <c r="M16" s="18"/>
      <c r="N16" s="18">
        <v>0.34790903990122002</v>
      </c>
      <c r="O16" s="18">
        <v>0.401270584662968</v>
      </c>
      <c r="P16" s="18">
        <v>0.39670976994267998</v>
      </c>
      <c r="Q16" s="18">
        <v>0.43140288006700001</v>
      </c>
      <c r="R16" s="18"/>
      <c r="S16" s="18">
        <v>0.383923956260176</v>
      </c>
      <c r="T16" s="18">
        <v>0.35321633582869899</v>
      </c>
      <c r="U16" s="18">
        <v>0.36077513709053299</v>
      </c>
      <c r="V16" s="18">
        <v>0.430227980526392</v>
      </c>
      <c r="W16" s="18">
        <v>0.35568298102997198</v>
      </c>
      <c r="X16" s="18">
        <v>0.42344481280561203</v>
      </c>
      <c r="Y16" s="18">
        <v>0.45877394625728501</v>
      </c>
      <c r="Z16" s="18">
        <v>0.41436025918170999</v>
      </c>
      <c r="AA16" s="18">
        <v>0.39058039878110001</v>
      </c>
      <c r="AB16" s="18">
        <v>0.39858158404529997</v>
      </c>
      <c r="AC16" s="18">
        <v>0.33400598351760202</v>
      </c>
      <c r="AD16" s="18">
        <v>0.46828406587279198</v>
      </c>
      <c r="AE16" s="18"/>
      <c r="AF16" s="18">
        <v>0.341927168899544</v>
      </c>
      <c r="AG16" s="18">
        <v>0.42265390924599799</v>
      </c>
      <c r="AH16" s="18">
        <v>0.346217910765797</v>
      </c>
      <c r="AI16" s="18"/>
      <c r="AJ16" s="18">
        <v>0.27534828758945501</v>
      </c>
      <c r="AK16" s="18">
        <v>0.49575571906927601</v>
      </c>
      <c r="AL16" s="18">
        <v>0.39109433073168698</v>
      </c>
      <c r="AM16" s="18">
        <v>0.35906284634881203</v>
      </c>
      <c r="AN16" s="18">
        <v>0.36921655046490298</v>
      </c>
      <c r="AO16" s="18"/>
      <c r="AP16" s="18">
        <v>0.143133756063341</v>
      </c>
      <c r="AQ16" s="18">
        <v>0.47173309879410902</v>
      </c>
      <c r="AR16" s="18">
        <v>0.41722236903915499</v>
      </c>
      <c r="AS16" s="18">
        <v>0.46841263920800402</v>
      </c>
      <c r="AT16" s="18">
        <v>0.33185703964101099</v>
      </c>
      <c r="AU16" s="18"/>
      <c r="AV16" s="18">
        <v>0.35752396927267799</v>
      </c>
      <c r="AW16" s="18">
        <v>0.48008577601260399</v>
      </c>
      <c r="AX16" s="18">
        <v>0.359313407965836</v>
      </c>
      <c r="AY16" s="18">
        <v>0.38610383866689402</v>
      </c>
      <c r="AZ16" s="18">
        <v>0.370229270493804</v>
      </c>
      <c r="BA16" s="18"/>
      <c r="BB16" s="18">
        <v>0.40777472309094098</v>
      </c>
      <c r="BC16" s="18">
        <v>0.49919443120509899</v>
      </c>
      <c r="BD16" s="18">
        <v>0.257349554347093</v>
      </c>
      <c r="BE16" s="18"/>
      <c r="BF16" s="18">
        <v>0.40435976111389998</v>
      </c>
    </row>
    <row r="17" spans="2:58" x14ac:dyDescent="0.35">
      <c r="B17" s="15" t="s">
        <v>86</v>
      </c>
      <c r="C17" s="19">
        <v>-0.104304060733502</v>
      </c>
      <c r="D17" s="19">
        <v>-0.133921774832512</v>
      </c>
      <c r="E17" s="19">
        <v>-7.2065682352110902E-2</v>
      </c>
      <c r="F17" s="19"/>
      <c r="G17" s="19">
        <v>-0.22474215764351399</v>
      </c>
      <c r="H17" s="19">
        <v>-0.15249792120188299</v>
      </c>
      <c r="I17" s="19">
        <v>-9.5546572363549395E-2</v>
      </c>
      <c r="J17" s="19">
        <v>-0.14693984087406001</v>
      </c>
      <c r="K17" s="19">
        <v>-0.13555021720226801</v>
      </c>
      <c r="L17" s="19">
        <v>6.3665232578011502E-2</v>
      </c>
      <c r="M17" s="19"/>
      <c r="N17" s="19">
        <v>-8.8295893098011592E-3</v>
      </c>
      <c r="O17" s="19">
        <v>-0.11340483152598201</v>
      </c>
      <c r="P17" s="19">
        <v>-0.10271475552406401</v>
      </c>
      <c r="Q17" s="19">
        <v>-0.20128944269926899</v>
      </c>
      <c r="R17" s="19"/>
      <c r="S17" s="19">
        <v>-8.7984451221634494E-2</v>
      </c>
      <c r="T17" s="19">
        <v>-2.5138780343141699E-2</v>
      </c>
      <c r="U17" s="19">
        <v>-6.9133134192251297E-2</v>
      </c>
      <c r="V17" s="19">
        <v>-0.207878619415619</v>
      </c>
      <c r="W17" s="19">
        <v>-4.3267502155253899E-2</v>
      </c>
      <c r="X17" s="19">
        <v>-0.15434339433757899</v>
      </c>
      <c r="Y17" s="19">
        <v>-0.20244993602473299</v>
      </c>
      <c r="Z17" s="19">
        <v>-0.109962645255265</v>
      </c>
      <c r="AA17" s="19">
        <v>-3.9252627644822E-2</v>
      </c>
      <c r="AB17" s="19">
        <v>-0.13999348855046301</v>
      </c>
      <c r="AC17" s="19">
        <v>-8.21395148551122E-2</v>
      </c>
      <c r="AD17" s="19">
        <v>-0.198161308194157</v>
      </c>
      <c r="AE17" s="19"/>
      <c r="AF17" s="19">
        <v>-5.1395005302008703E-2</v>
      </c>
      <c r="AG17" s="19">
        <v>-0.113496819939265</v>
      </c>
      <c r="AH17" s="19">
        <v>-6.7144142016799996E-2</v>
      </c>
      <c r="AI17" s="19"/>
      <c r="AJ17" s="19">
        <v>0.116822999423142</v>
      </c>
      <c r="AK17" s="19">
        <v>-0.25255344127481399</v>
      </c>
      <c r="AL17" s="19">
        <v>-0.16402599067132201</v>
      </c>
      <c r="AM17" s="19">
        <v>-6.1568743219275702E-3</v>
      </c>
      <c r="AN17" s="19">
        <v>-0.12529608407617501</v>
      </c>
      <c r="AO17" s="19"/>
      <c r="AP17" s="19">
        <v>0.42273956256432799</v>
      </c>
      <c r="AQ17" s="19">
        <v>-0.233168129695565</v>
      </c>
      <c r="AR17" s="19">
        <v>-0.14916557025612501</v>
      </c>
      <c r="AS17" s="19">
        <v>-0.26106817033686303</v>
      </c>
      <c r="AT17" s="19">
        <v>-0.12872976926749699</v>
      </c>
      <c r="AU17" s="19"/>
      <c r="AV17" s="19">
        <v>-8.9182193551366598E-2</v>
      </c>
      <c r="AW17" s="19">
        <v>-0.25167595306707402</v>
      </c>
      <c r="AX17" s="19">
        <v>-2.8250146524279901E-2</v>
      </c>
      <c r="AY17" s="19">
        <v>-2.2329192255650099E-2</v>
      </c>
      <c r="AZ17" s="19">
        <v>-1.5316340307613601E-2</v>
      </c>
      <c r="BA17" s="19"/>
      <c r="BB17" s="19">
        <v>-0.15605641623439301</v>
      </c>
      <c r="BC17" s="19">
        <v>-0.33519207034786402</v>
      </c>
      <c r="BD17" s="19">
        <v>4.14243469132852E-3</v>
      </c>
      <c r="BE17" s="19"/>
      <c r="BF17" s="19">
        <v>-0.17883660571024901</v>
      </c>
    </row>
    <row r="18" spans="2:58" x14ac:dyDescent="0.35">
      <c r="B18" s="16"/>
    </row>
    <row r="19" spans="2:58" x14ac:dyDescent="0.35">
      <c r="B19" t="s">
        <v>88</v>
      </c>
    </row>
    <row r="20" spans="2:58" x14ac:dyDescent="0.35">
      <c r="B20" t="s">
        <v>89</v>
      </c>
    </row>
    <row r="22" spans="2:58" x14ac:dyDescent="0.35">
      <c r="B22"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B2:G22"/>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7" width="20.7265625" customWidth="1"/>
  </cols>
  <sheetData>
    <row r="2" spans="2:7" ht="40" customHeight="1" x14ac:dyDescent="0.35">
      <c r="D2" s="29" t="s">
        <v>357</v>
      </c>
      <c r="E2" s="26"/>
      <c r="F2" s="26"/>
      <c r="G2" s="26"/>
    </row>
    <row r="6" spans="2:7" ht="50" customHeight="1" x14ac:dyDescent="0.35">
      <c r="B6" s="17" t="s">
        <v>15</v>
      </c>
      <c r="C6" s="17" t="s">
        <v>353</v>
      </c>
      <c r="D6" s="17" t="s">
        <v>354</v>
      </c>
      <c r="E6" s="17" t="s">
        <v>355</v>
      </c>
      <c r="F6" s="17" t="s">
        <v>356</v>
      </c>
    </row>
    <row r="7" spans="2:7" x14ac:dyDescent="0.35">
      <c r="B7" s="15" t="s">
        <v>341</v>
      </c>
      <c r="C7" s="14">
        <v>9.0111307250858502E-2</v>
      </c>
      <c r="D7" s="14">
        <v>0.115333828000099</v>
      </c>
      <c r="E7" s="14">
        <v>6.4159278317006602E-2</v>
      </c>
      <c r="F7" s="14">
        <v>2.0876674432077601E-2</v>
      </c>
    </row>
    <row r="8" spans="2:7" x14ac:dyDescent="0.35">
      <c r="B8" s="15" t="s">
        <v>342</v>
      </c>
      <c r="C8" s="14">
        <v>0.35805359136654802</v>
      </c>
      <c r="D8" s="14">
        <v>0.30525316943321901</v>
      </c>
      <c r="E8" s="14">
        <v>0.20163586562584099</v>
      </c>
      <c r="F8" s="14">
        <v>8.5394643008483595E-2</v>
      </c>
    </row>
    <row r="9" spans="2:7" x14ac:dyDescent="0.35">
      <c r="B9" s="15" t="s">
        <v>343</v>
      </c>
      <c r="C9" s="14">
        <v>0.276467172819022</v>
      </c>
      <c r="D9" s="14">
        <v>0.27065202567482999</v>
      </c>
      <c r="E9" s="14">
        <v>0.24299461407574999</v>
      </c>
      <c r="F9" s="14">
        <v>0.23789118134255399</v>
      </c>
    </row>
    <row r="10" spans="2:7" x14ac:dyDescent="0.35">
      <c r="B10" s="15" t="s">
        <v>344</v>
      </c>
      <c r="C10" s="14">
        <v>0.114757209389588</v>
      </c>
      <c r="D10" s="14">
        <v>0.12235553221159701</v>
      </c>
      <c r="E10" s="14">
        <v>0.17198332577352499</v>
      </c>
      <c r="F10" s="14">
        <v>0.30860189816424499</v>
      </c>
    </row>
    <row r="11" spans="2:7" x14ac:dyDescent="0.35">
      <c r="B11" s="15" t="s">
        <v>345</v>
      </c>
      <c r="C11" s="14">
        <v>0.107018416400025</v>
      </c>
      <c r="D11" s="14">
        <v>0.143588025055951</v>
      </c>
      <c r="E11" s="14">
        <v>0.27081644216607698</v>
      </c>
      <c r="F11" s="14">
        <v>0.31651719710065601</v>
      </c>
    </row>
    <row r="12" spans="2:7" x14ac:dyDescent="0.35">
      <c r="B12" s="15" t="s">
        <v>117</v>
      </c>
      <c r="C12" s="14">
        <v>5.35923027739581E-2</v>
      </c>
      <c r="D12" s="14">
        <v>4.2817419624304201E-2</v>
      </c>
      <c r="E12" s="14">
        <v>4.8410474041799802E-2</v>
      </c>
      <c r="F12" s="14">
        <v>3.0718405951984301E-2</v>
      </c>
    </row>
    <row r="13" spans="2:7" x14ac:dyDescent="0.35">
      <c r="B13" s="20" t="s">
        <v>346</v>
      </c>
      <c r="C13" s="18">
        <v>0.44816489861740699</v>
      </c>
      <c r="D13" s="18">
        <v>0.42058699743331801</v>
      </c>
      <c r="E13" s="18">
        <v>0.26579514394284798</v>
      </c>
      <c r="F13" s="18">
        <v>0.10627131744056099</v>
      </c>
    </row>
    <row r="14" spans="2:7" x14ac:dyDescent="0.35">
      <c r="B14" s="20" t="s">
        <v>347</v>
      </c>
      <c r="C14" s="18">
        <v>0.22177562578961399</v>
      </c>
      <c r="D14" s="18">
        <v>0.26594355726754698</v>
      </c>
      <c r="E14" s="18">
        <v>0.44279976793960202</v>
      </c>
      <c r="F14" s="18">
        <v>0.62511909526490095</v>
      </c>
    </row>
    <row r="15" spans="2:7" x14ac:dyDescent="0.35">
      <c r="B15" s="20" t="s">
        <v>86</v>
      </c>
      <c r="C15" s="19">
        <v>0.226389272827793</v>
      </c>
      <c r="D15" s="19">
        <v>0.154643440165771</v>
      </c>
      <c r="E15" s="19">
        <v>-0.17700462399675501</v>
      </c>
      <c r="F15" s="19">
        <v>-0.518847777824339</v>
      </c>
    </row>
    <row r="16" spans="2:7" x14ac:dyDescent="0.35">
      <c r="B16" s="16"/>
      <c r="C16" s="16"/>
      <c r="D16" s="16"/>
      <c r="E16" s="16"/>
      <c r="F16" s="16"/>
    </row>
    <row r="17" spans="2:2" x14ac:dyDescent="0.35">
      <c r="B17" t="s">
        <v>88</v>
      </c>
    </row>
    <row r="18" spans="2:2" x14ac:dyDescent="0.35">
      <c r="B18" t="s">
        <v>89</v>
      </c>
    </row>
    <row r="22" spans="2:2" x14ac:dyDescent="0.35">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B2:BF22"/>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358</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x14ac:dyDescent="0.35">
      <c r="B9" s="15" t="s">
        <v>341</v>
      </c>
      <c r="C9" s="14">
        <v>2.0876674432077601E-2</v>
      </c>
      <c r="D9" s="14">
        <v>2.3333982775741401E-2</v>
      </c>
      <c r="E9" s="14">
        <v>1.8605143271783298E-2</v>
      </c>
      <c r="F9" s="14"/>
      <c r="G9" s="14">
        <v>4.8170570602444597E-2</v>
      </c>
      <c r="H9" s="14">
        <v>2.9285163081114299E-2</v>
      </c>
      <c r="I9" s="14">
        <v>2.6736340865902299E-2</v>
      </c>
      <c r="J9" s="14">
        <v>1.2693435968648401E-2</v>
      </c>
      <c r="K9" s="14">
        <v>0</v>
      </c>
      <c r="L9" s="14">
        <v>1.16539001134465E-2</v>
      </c>
      <c r="M9" s="14"/>
      <c r="N9" s="14">
        <v>2.09641853191718E-2</v>
      </c>
      <c r="O9" s="14">
        <v>1.9678370164916199E-2</v>
      </c>
      <c r="P9" s="14">
        <v>1.8434958726416099E-2</v>
      </c>
      <c r="Q9" s="14">
        <v>2.45551106593834E-2</v>
      </c>
      <c r="R9" s="14"/>
      <c r="S9" s="14">
        <v>4.4403120975273901E-2</v>
      </c>
      <c r="T9" s="14">
        <v>2.4590070048736701E-2</v>
      </c>
      <c r="U9" s="14">
        <v>1.7968879579066999E-2</v>
      </c>
      <c r="V9" s="14">
        <v>1.02526184900214E-2</v>
      </c>
      <c r="W9" s="14">
        <v>6.5041810695580897E-3</v>
      </c>
      <c r="X9" s="14">
        <v>2.6836019336690199E-2</v>
      </c>
      <c r="Y9" s="14">
        <v>3.9707161769856301E-2</v>
      </c>
      <c r="Z9" s="14">
        <v>0</v>
      </c>
      <c r="AA9" s="14">
        <v>2.2184220453229798E-2</v>
      </c>
      <c r="AB9" s="14">
        <v>0</v>
      </c>
      <c r="AC9" s="14">
        <v>0</v>
      </c>
      <c r="AD9" s="14">
        <v>2.0436560816069701E-2</v>
      </c>
      <c r="AE9" s="14"/>
      <c r="AF9" s="14">
        <v>1.8965193398802101E-2</v>
      </c>
      <c r="AG9" s="14">
        <v>1.6375560716477E-2</v>
      </c>
      <c r="AH9" s="14">
        <v>2.44365872381316E-2</v>
      </c>
      <c r="AI9" s="14"/>
      <c r="AJ9" s="14">
        <v>1.4139665523078699E-2</v>
      </c>
      <c r="AK9" s="14">
        <v>3.0904266042364702E-2</v>
      </c>
      <c r="AL9" s="14">
        <v>2.2920198412998499E-2</v>
      </c>
      <c r="AM9" s="14">
        <v>0.101934235009544</v>
      </c>
      <c r="AN9" s="14">
        <v>5.2027447498140204E-3</v>
      </c>
      <c r="AO9" s="14"/>
      <c r="AP9" s="14">
        <v>2.16786521993899E-2</v>
      </c>
      <c r="AQ9" s="14">
        <v>2.8167108599257199E-2</v>
      </c>
      <c r="AR9" s="14">
        <v>1.3835648138852699E-2</v>
      </c>
      <c r="AS9" s="14">
        <v>1.8561622957049401E-2</v>
      </c>
      <c r="AT9" s="14">
        <v>1.17746973207348E-2</v>
      </c>
      <c r="AU9" s="14"/>
      <c r="AV9" s="14">
        <v>1.5898191265709901E-2</v>
      </c>
      <c r="AW9" s="14">
        <v>2.1057637234891801E-2</v>
      </c>
      <c r="AX9" s="14">
        <v>2.21218956639056E-2</v>
      </c>
      <c r="AY9" s="14">
        <v>2.9389104874178E-2</v>
      </c>
      <c r="AZ9" s="14">
        <v>6.8604555561395206E-2</v>
      </c>
      <c r="BA9" s="14"/>
      <c r="BB9" s="14">
        <v>2.3100197879573701E-2</v>
      </c>
      <c r="BC9" s="14">
        <v>6.6929593429264304E-3</v>
      </c>
      <c r="BD9" s="14">
        <v>1.4934069703293799E-2</v>
      </c>
      <c r="BE9" s="14"/>
      <c r="BF9" s="14">
        <v>1.2053772610055901E-2</v>
      </c>
    </row>
    <row r="10" spans="2:58" x14ac:dyDescent="0.35">
      <c r="B10" s="15" t="s">
        <v>342</v>
      </c>
      <c r="C10" s="14">
        <v>8.5394643008483595E-2</v>
      </c>
      <c r="D10" s="14">
        <v>8.6647572689942304E-2</v>
      </c>
      <c r="E10" s="14">
        <v>8.3757070752266002E-2</v>
      </c>
      <c r="F10" s="14"/>
      <c r="G10" s="14">
        <v>0.11888455984309</v>
      </c>
      <c r="H10" s="14">
        <v>0.12852659515570999</v>
      </c>
      <c r="I10" s="14">
        <v>0.10830677200456799</v>
      </c>
      <c r="J10" s="14">
        <v>8.1509586355608996E-2</v>
      </c>
      <c r="K10" s="14">
        <v>5.0483890403212398E-2</v>
      </c>
      <c r="L10" s="14">
        <v>3.6010788762147E-2</v>
      </c>
      <c r="M10" s="14"/>
      <c r="N10" s="14">
        <v>0.109393906688123</v>
      </c>
      <c r="O10" s="14">
        <v>8.6042676356125003E-2</v>
      </c>
      <c r="P10" s="14">
        <v>8.22935812740484E-2</v>
      </c>
      <c r="Q10" s="14">
        <v>6.3018226859326898E-2</v>
      </c>
      <c r="R10" s="14"/>
      <c r="S10" s="14">
        <v>0.130861025076381</v>
      </c>
      <c r="T10" s="14">
        <v>8.0790327992737193E-2</v>
      </c>
      <c r="U10" s="14">
        <v>8.4802861340554606E-2</v>
      </c>
      <c r="V10" s="14">
        <v>5.5415970112276697E-2</v>
      </c>
      <c r="W10" s="14">
        <v>6.1789293804097901E-2</v>
      </c>
      <c r="X10" s="14">
        <v>0.100581212415758</v>
      </c>
      <c r="Y10" s="14">
        <v>3.6432007650150797E-2</v>
      </c>
      <c r="Z10" s="14">
        <v>8.3534677638591306E-2</v>
      </c>
      <c r="AA10" s="14">
        <v>0.10237681432509101</v>
      </c>
      <c r="AB10" s="14">
        <v>8.9050024225950306E-2</v>
      </c>
      <c r="AC10" s="14">
        <v>4.6200874631547102E-2</v>
      </c>
      <c r="AD10" s="14">
        <v>0.11962629171736799</v>
      </c>
      <c r="AE10" s="14"/>
      <c r="AF10" s="14">
        <v>6.1746356203503501E-2</v>
      </c>
      <c r="AG10" s="14">
        <v>9.7926375203583299E-2</v>
      </c>
      <c r="AH10" s="14">
        <v>8.9935261315844506E-2</v>
      </c>
      <c r="AI10" s="14"/>
      <c r="AJ10" s="14">
        <v>5.4726422292965198E-2</v>
      </c>
      <c r="AK10" s="14">
        <v>0.116913290191824</v>
      </c>
      <c r="AL10" s="14">
        <v>9.9813770590757703E-2</v>
      </c>
      <c r="AM10" s="14">
        <v>7.8827209115214403E-2</v>
      </c>
      <c r="AN10" s="14">
        <v>7.9517369087426001E-2</v>
      </c>
      <c r="AO10" s="14"/>
      <c r="AP10" s="14">
        <v>7.4612103532911103E-2</v>
      </c>
      <c r="AQ10" s="14">
        <v>0.106196009460458</v>
      </c>
      <c r="AR10" s="14">
        <v>0.10211288707303499</v>
      </c>
      <c r="AS10" s="14">
        <v>6.1331472055721398E-2</v>
      </c>
      <c r="AT10" s="14">
        <v>6.5910353185734905E-2</v>
      </c>
      <c r="AU10" s="14"/>
      <c r="AV10" s="14">
        <v>5.1314109485880298E-2</v>
      </c>
      <c r="AW10" s="14">
        <v>6.7918995693595899E-2</v>
      </c>
      <c r="AX10" s="14">
        <v>0.116638025225069</v>
      </c>
      <c r="AY10" s="14">
        <v>0.111361263602551</v>
      </c>
      <c r="AZ10" s="14">
        <v>7.6674185598055999E-2</v>
      </c>
      <c r="BA10" s="14"/>
      <c r="BB10" s="14">
        <v>5.0044828446643902E-2</v>
      </c>
      <c r="BC10" s="14">
        <v>6.6808809887890799E-2</v>
      </c>
      <c r="BD10" s="14">
        <v>1.73333083229694E-2</v>
      </c>
      <c r="BE10" s="14"/>
      <c r="BF10" s="14">
        <v>5.0305300400168701E-2</v>
      </c>
    </row>
    <row r="11" spans="2:58" x14ac:dyDescent="0.35">
      <c r="B11" s="15" t="s">
        <v>343</v>
      </c>
      <c r="C11" s="14">
        <v>0.23789118134255399</v>
      </c>
      <c r="D11" s="14">
        <v>0.23259606820301201</v>
      </c>
      <c r="E11" s="14">
        <v>0.24344791371299301</v>
      </c>
      <c r="F11" s="14"/>
      <c r="G11" s="14">
        <v>0.29636940740248002</v>
      </c>
      <c r="H11" s="14">
        <v>0.295941675204069</v>
      </c>
      <c r="I11" s="14">
        <v>0.23755628785835101</v>
      </c>
      <c r="J11" s="14">
        <v>0.18319969218658999</v>
      </c>
      <c r="K11" s="14">
        <v>0.20877569831294501</v>
      </c>
      <c r="L11" s="14">
        <v>0.215777975641437</v>
      </c>
      <c r="M11" s="14"/>
      <c r="N11" s="14">
        <v>0.23603951851997201</v>
      </c>
      <c r="O11" s="14">
        <v>0.210205694865012</v>
      </c>
      <c r="P11" s="14">
        <v>0.234098775240935</v>
      </c>
      <c r="Q11" s="14">
        <v>0.27012686262703101</v>
      </c>
      <c r="R11" s="14"/>
      <c r="S11" s="14">
        <v>0.28231590968832199</v>
      </c>
      <c r="T11" s="14">
        <v>0.20821018611557399</v>
      </c>
      <c r="U11" s="14">
        <v>0.22787106525255099</v>
      </c>
      <c r="V11" s="14">
        <v>0.27679491934284201</v>
      </c>
      <c r="W11" s="14">
        <v>0.29782623113317502</v>
      </c>
      <c r="X11" s="14">
        <v>0.234657604452367</v>
      </c>
      <c r="Y11" s="14">
        <v>0.21932796316147499</v>
      </c>
      <c r="Z11" s="14">
        <v>0.298711647032392</v>
      </c>
      <c r="AA11" s="14">
        <v>0.206440571222376</v>
      </c>
      <c r="AB11" s="14">
        <v>0.181839732058935</v>
      </c>
      <c r="AC11" s="14">
        <v>0.24941758621857699</v>
      </c>
      <c r="AD11" s="14">
        <v>0.170996866559806</v>
      </c>
      <c r="AE11" s="14"/>
      <c r="AF11" s="14">
        <v>0.20448762540929699</v>
      </c>
      <c r="AG11" s="14">
        <v>0.24818425609745701</v>
      </c>
      <c r="AH11" s="14">
        <v>0.295423477599697</v>
      </c>
      <c r="AI11" s="14"/>
      <c r="AJ11" s="14">
        <v>0.18986765545367801</v>
      </c>
      <c r="AK11" s="14">
        <v>0.291055336922867</v>
      </c>
      <c r="AL11" s="14">
        <v>0.23578645420046099</v>
      </c>
      <c r="AM11" s="14">
        <v>0.126678987294358</v>
      </c>
      <c r="AN11" s="14">
        <v>0.22288395553520801</v>
      </c>
      <c r="AO11" s="14"/>
      <c r="AP11" s="14">
        <v>0.20938540070109199</v>
      </c>
      <c r="AQ11" s="14">
        <v>0.29583449057789901</v>
      </c>
      <c r="AR11" s="14">
        <v>0.23641253776589399</v>
      </c>
      <c r="AS11" s="14">
        <v>0.13010730555917799</v>
      </c>
      <c r="AT11" s="14">
        <v>0.223732164924692</v>
      </c>
      <c r="AU11" s="14"/>
      <c r="AV11" s="14">
        <v>0.24442570519927001</v>
      </c>
      <c r="AW11" s="14">
        <v>0.231079709638671</v>
      </c>
      <c r="AX11" s="14">
        <v>0.23574667271577901</v>
      </c>
      <c r="AY11" s="14">
        <v>0.22912730795959499</v>
      </c>
      <c r="AZ11" s="14">
        <v>0.31881295673418802</v>
      </c>
      <c r="BA11" s="14"/>
      <c r="BB11" s="14">
        <v>0.279188347501864</v>
      </c>
      <c r="BC11" s="14">
        <v>0.104313019346948</v>
      </c>
      <c r="BD11" s="14">
        <v>0.169132064882654</v>
      </c>
      <c r="BE11" s="14"/>
      <c r="BF11" s="14">
        <v>0.170147997564881</v>
      </c>
    </row>
    <row r="12" spans="2:58" x14ac:dyDescent="0.35">
      <c r="B12" s="15" t="s">
        <v>344</v>
      </c>
      <c r="C12" s="14">
        <v>0.30860189816424499</v>
      </c>
      <c r="D12" s="14">
        <v>0.311470446458535</v>
      </c>
      <c r="E12" s="14">
        <v>0.30565452216989503</v>
      </c>
      <c r="F12" s="14"/>
      <c r="G12" s="14">
        <v>0.26594531969629098</v>
      </c>
      <c r="H12" s="14">
        <v>0.27499651530819402</v>
      </c>
      <c r="I12" s="14">
        <v>0.31920458152436099</v>
      </c>
      <c r="J12" s="14">
        <v>0.35032142184445503</v>
      </c>
      <c r="K12" s="14">
        <v>0.300844002181895</v>
      </c>
      <c r="L12" s="14">
        <v>0.32721229205112701</v>
      </c>
      <c r="M12" s="14"/>
      <c r="N12" s="14">
        <v>0.325610691411998</v>
      </c>
      <c r="O12" s="14">
        <v>0.344133538504035</v>
      </c>
      <c r="P12" s="14">
        <v>0.301759569906978</v>
      </c>
      <c r="Q12" s="14">
        <v>0.25506527669569901</v>
      </c>
      <c r="R12" s="14"/>
      <c r="S12" s="14">
        <v>0.231138505237407</v>
      </c>
      <c r="T12" s="14">
        <v>0.33894732460238702</v>
      </c>
      <c r="U12" s="14">
        <v>0.31152976152221201</v>
      </c>
      <c r="V12" s="14">
        <v>0.36060284027374401</v>
      </c>
      <c r="W12" s="14">
        <v>0.231990898591942</v>
      </c>
      <c r="X12" s="14">
        <v>0.34735938155747098</v>
      </c>
      <c r="Y12" s="14">
        <v>0.325483517441578</v>
      </c>
      <c r="Z12" s="14">
        <v>0.32914419488482899</v>
      </c>
      <c r="AA12" s="14">
        <v>0.29551967582345801</v>
      </c>
      <c r="AB12" s="14">
        <v>0.355457124513407</v>
      </c>
      <c r="AC12" s="14">
        <v>0.29495773725359598</v>
      </c>
      <c r="AD12" s="14">
        <v>0.29618249461581603</v>
      </c>
      <c r="AE12" s="14"/>
      <c r="AF12" s="14">
        <v>0.29064243018880598</v>
      </c>
      <c r="AG12" s="14">
        <v>0.356295839465054</v>
      </c>
      <c r="AH12" s="14">
        <v>0.23858893178478599</v>
      </c>
      <c r="AI12" s="14"/>
      <c r="AJ12" s="14">
        <v>0.31492742922260403</v>
      </c>
      <c r="AK12" s="14">
        <v>0.30656657740250598</v>
      </c>
      <c r="AL12" s="14">
        <v>0.41337936345378901</v>
      </c>
      <c r="AM12" s="14">
        <v>0.28552951393964499</v>
      </c>
      <c r="AN12" s="14">
        <v>0.30084890401421399</v>
      </c>
      <c r="AO12" s="14"/>
      <c r="AP12" s="14">
        <v>0.30600498732343301</v>
      </c>
      <c r="AQ12" s="14">
        <v>0.33621789942899599</v>
      </c>
      <c r="AR12" s="14">
        <v>0.37688083265071798</v>
      </c>
      <c r="AS12" s="14">
        <v>0.21547367050594601</v>
      </c>
      <c r="AT12" s="14">
        <v>0.29958542478046502</v>
      </c>
      <c r="AU12" s="14"/>
      <c r="AV12" s="14">
        <v>0.313767529099583</v>
      </c>
      <c r="AW12" s="14">
        <v>0.31655500326861202</v>
      </c>
      <c r="AX12" s="14">
        <v>0.30769334978224799</v>
      </c>
      <c r="AY12" s="14">
        <v>0.31030452108967799</v>
      </c>
      <c r="AZ12" s="14">
        <v>0.29717789812252798</v>
      </c>
      <c r="BA12" s="14"/>
      <c r="BB12" s="14">
        <v>0.456459266322716</v>
      </c>
      <c r="BC12" s="14">
        <v>0.19084067174640201</v>
      </c>
      <c r="BD12" s="14">
        <v>0.36354795237983201</v>
      </c>
      <c r="BE12" s="14"/>
      <c r="BF12" s="14">
        <v>0.31954847433620798</v>
      </c>
    </row>
    <row r="13" spans="2:58" x14ac:dyDescent="0.35">
      <c r="B13" s="15" t="s">
        <v>345</v>
      </c>
      <c r="C13" s="14">
        <v>0.31651719710065601</v>
      </c>
      <c r="D13" s="14">
        <v>0.32526763803345898</v>
      </c>
      <c r="E13" s="14">
        <v>0.30886212342802299</v>
      </c>
      <c r="F13" s="14"/>
      <c r="G13" s="14">
        <v>0.202735354957257</v>
      </c>
      <c r="H13" s="14">
        <v>0.228330110853076</v>
      </c>
      <c r="I13" s="14">
        <v>0.26927358595959999</v>
      </c>
      <c r="J13" s="14">
        <v>0.36353997882362299</v>
      </c>
      <c r="K13" s="14">
        <v>0.41983086796638602</v>
      </c>
      <c r="L13" s="14">
        <v>0.39512977933589399</v>
      </c>
      <c r="M13" s="14"/>
      <c r="N13" s="14">
        <v>0.28200124846567898</v>
      </c>
      <c r="O13" s="14">
        <v>0.317761634268235</v>
      </c>
      <c r="P13" s="14">
        <v>0.34461522312265802</v>
      </c>
      <c r="Q13" s="14">
        <v>0.331458471050044</v>
      </c>
      <c r="R13" s="14"/>
      <c r="S13" s="14">
        <v>0.27474296387886199</v>
      </c>
      <c r="T13" s="14">
        <v>0.32044035717061697</v>
      </c>
      <c r="U13" s="14">
        <v>0.33126911485045302</v>
      </c>
      <c r="V13" s="14">
        <v>0.26797624577553097</v>
      </c>
      <c r="W13" s="14">
        <v>0.36875198249824598</v>
      </c>
      <c r="X13" s="14">
        <v>0.24480199745050901</v>
      </c>
      <c r="Y13" s="14">
        <v>0.36137294658632302</v>
      </c>
      <c r="Z13" s="14">
        <v>0.27770682423285098</v>
      </c>
      <c r="AA13" s="14">
        <v>0.33016601050706601</v>
      </c>
      <c r="AB13" s="14">
        <v>0.35581574752617801</v>
      </c>
      <c r="AC13" s="14">
        <v>0.39098779401442202</v>
      </c>
      <c r="AD13" s="14">
        <v>0.33333453367063198</v>
      </c>
      <c r="AE13" s="14"/>
      <c r="AF13" s="14">
        <v>0.413526407874583</v>
      </c>
      <c r="AG13" s="14">
        <v>0.26042234262991598</v>
      </c>
      <c r="AH13" s="14">
        <v>0.266524113052168</v>
      </c>
      <c r="AI13" s="14"/>
      <c r="AJ13" s="14">
        <v>0.41824510749721</v>
      </c>
      <c r="AK13" s="14">
        <v>0.228786732700625</v>
      </c>
      <c r="AL13" s="14">
        <v>0.204864847784515</v>
      </c>
      <c r="AM13" s="14">
        <v>0.40703005464123798</v>
      </c>
      <c r="AN13" s="14">
        <v>0.32773085022110099</v>
      </c>
      <c r="AO13" s="14"/>
      <c r="AP13" s="14">
        <v>0.37117966281957998</v>
      </c>
      <c r="AQ13" s="14">
        <v>0.205184890516557</v>
      </c>
      <c r="AR13" s="14">
        <v>0.256672419521074</v>
      </c>
      <c r="AS13" s="14">
        <v>0.55816105796091897</v>
      </c>
      <c r="AT13" s="14">
        <v>0.32018288105584403</v>
      </c>
      <c r="AU13" s="14"/>
      <c r="AV13" s="14">
        <v>0.34243243849737298</v>
      </c>
      <c r="AW13" s="14">
        <v>0.33091059140024998</v>
      </c>
      <c r="AX13" s="14">
        <v>0.27719158194379501</v>
      </c>
      <c r="AY13" s="14">
        <v>0.29722705131315702</v>
      </c>
      <c r="AZ13" s="14">
        <v>0.213704385686145</v>
      </c>
      <c r="BA13" s="14"/>
      <c r="BB13" s="14">
        <v>0.19120735984920201</v>
      </c>
      <c r="BC13" s="14">
        <v>0.62482411276578498</v>
      </c>
      <c r="BD13" s="14">
        <v>0.40332585267895199</v>
      </c>
      <c r="BE13" s="14"/>
      <c r="BF13" s="14">
        <v>0.43948736893297402</v>
      </c>
    </row>
    <row r="14" spans="2:58" x14ac:dyDescent="0.35">
      <c r="B14" s="15" t="s">
        <v>117</v>
      </c>
      <c r="C14" s="14">
        <v>3.0718405951984301E-2</v>
      </c>
      <c r="D14" s="14">
        <v>2.0684291839310701E-2</v>
      </c>
      <c r="E14" s="14">
        <v>3.96732266650393E-2</v>
      </c>
      <c r="F14" s="14"/>
      <c r="G14" s="14">
        <v>6.7894787498436596E-2</v>
      </c>
      <c r="H14" s="14">
        <v>4.2919940397836198E-2</v>
      </c>
      <c r="I14" s="14">
        <v>3.8922431787216903E-2</v>
      </c>
      <c r="J14" s="14">
        <v>8.7358848210743294E-3</v>
      </c>
      <c r="K14" s="14">
        <v>2.0065541135561301E-2</v>
      </c>
      <c r="L14" s="14">
        <v>1.4215264095947901E-2</v>
      </c>
      <c r="M14" s="14"/>
      <c r="N14" s="14">
        <v>2.59904495950554E-2</v>
      </c>
      <c r="O14" s="14">
        <v>2.2178085841676302E-2</v>
      </c>
      <c r="P14" s="14">
        <v>1.87978917289645E-2</v>
      </c>
      <c r="Q14" s="14">
        <v>5.5776052108515398E-2</v>
      </c>
      <c r="R14" s="14"/>
      <c r="S14" s="14">
        <v>3.6538475143754197E-2</v>
      </c>
      <c r="T14" s="14">
        <v>2.7021734069948199E-2</v>
      </c>
      <c r="U14" s="14">
        <v>2.65583174551632E-2</v>
      </c>
      <c r="V14" s="14">
        <v>2.8957406005585301E-2</v>
      </c>
      <c r="W14" s="14">
        <v>3.3137412902980001E-2</v>
      </c>
      <c r="X14" s="14">
        <v>4.57637847872054E-2</v>
      </c>
      <c r="Y14" s="14">
        <v>1.7676403390617101E-2</v>
      </c>
      <c r="Z14" s="14">
        <v>1.0902656211336801E-2</v>
      </c>
      <c r="AA14" s="14">
        <v>4.3312707668777997E-2</v>
      </c>
      <c r="AB14" s="14">
        <v>1.78373716755303E-2</v>
      </c>
      <c r="AC14" s="14">
        <v>1.8436007881858799E-2</v>
      </c>
      <c r="AD14" s="14">
        <v>5.9423252620308502E-2</v>
      </c>
      <c r="AE14" s="14"/>
      <c r="AF14" s="14">
        <v>1.0631986925007501E-2</v>
      </c>
      <c r="AG14" s="14">
        <v>2.07956258875127E-2</v>
      </c>
      <c r="AH14" s="14">
        <v>8.5091629009373296E-2</v>
      </c>
      <c r="AI14" s="14"/>
      <c r="AJ14" s="14">
        <v>8.0937200104642202E-3</v>
      </c>
      <c r="AK14" s="14">
        <v>2.5773796739813198E-2</v>
      </c>
      <c r="AL14" s="14">
        <v>2.32353655574788E-2</v>
      </c>
      <c r="AM14" s="14">
        <v>0</v>
      </c>
      <c r="AN14" s="14">
        <v>6.3816176392236398E-2</v>
      </c>
      <c r="AO14" s="14"/>
      <c r="AP14" s="14">
        <v>1.7139193423593602E-2</v>
      </c>
      <c r="AQ14" s="14">
        <v>2.8399601416831802E-2</v>
      </c>
      <c r="AR14" s="14">
        <v>1.40856748504274E-2</v>
      </c>
      <c r="AS14" s="14">
        <v>1.6364870961186301E-2</v>
      </c>
      <c r="AT14" s="14">
        <v>7.88144787325296E-2</v>
      </c>
      <c r="AU14" s="14"/>
      <c r="AV14" s="14">
        <v>3.2162026452184203E-2</v>
      </c>
      <c r="AW14" s="14">
        <v>3.2478062763979701E-2</v>
      </c>
      <c r="AX14" s="14">
        <v>4.0608474669203698E-2</v>
      </c>
      <c r="AY14" s="14">
        <v>2.25907511608406E-2</v>
      </c>
      <c r="AZ14" s="14">
        <v>2.50260182976874E-2</v>
      </c>
      <c r="BA14" s="14"/>
      <c r="BB14" s="14">
        <v>0</v>
      </c>
      <c r="BC14" s="14">
        <v>6.5204269100478099E-3</v>
      </c>
      <c r="BD14" s="14">
        <v>3.1726752032298598E-2</v>
      </c>
      <c r="BE14" s="14"/>
      <c r="BF14" s="14">
        <v>8.4570861557122807E-3</v>
      </c>
    </row>
    <row r="15" spans="2:58" x14ac:dyDescent="0.35">
      <c r="B15" s="15" t="s">
        <v>346</v>
      </c>
      <c r="C15" s="18">
        <v>0.10627131744056099</v>
      </c>
      <c r="D15" s="18">
        <v>0.109981555465684</v>
      </c>
      <c r="E15" s="18">
        <v>0.10236221402404901</v>
      </c>
      <c r="F15" s="18"/>
      <c r="G15" s="18">
        <v>0.16705513044553499</v>
      </c>
      <c r="H15" s="18">
        <v>0.157811758236824</v>
      </c>
      <c r="I15" s="18">
        <v>0.13504311287047099</v>
      </c>
      <c r="J15" s="18">
        <v>9.4203022324257396E-2</v>
      </c>
      <c r="K15" s="18">
        <v>5.0483890403212398E-2</v>
      </c>
      <c r="L15" s="18">
        <v>4.7664688875593497E-2</v>
      </c>
      <c r="M15" s="18"/>
      <c r="N15" s="18">
        <v>0.13035809200729501</v>
      </c>
      <c r="O15" s="18">
        <v>0.105721046521041</v>
      </c>
      <c r="P15" s="18">
        <v>0.100728540000464</v>
      </c>
      <c r="Q15" s="18">
        <v>8.7573337518710298E-2</v>
      </c>
      <c r="R15" s="18"/>
      <c r="S15" s="18">
        <v>0.175264146051655</v>
      </c>
      <c r="T15" s="18">
        <v>0.105380398041474</v>
      </c>
      <c r="U15" s="18">
        <v>0.102771740919622</v>
      </c>
      <c r="V15" s="18">
        <v>6.5668588602298003E-2</v>
      </c>
      <c r="W15" s="18">
        <v>6.8293474873656002E-2</v>
      </c>
      <c r="X15" s="18">
        <v>0.12741723175244801</v>
      </c>
      <c r="Y15" s="18">
        <v>7.6139169420007105E-2</v>
      </c>
      <c r="Z15" s="18">
        <v>8.3534677638591306E-2</v>
      </c>
      <c r="AA15" s="18">
        <v>0.12456103477832101</v>
      </c>
      <c r="AB15" s="18">
        <v>8.9050024225950306E-2</v>
      </c>
      <c r="AC15" s="18">
        <v>4.6200874631547102E-2</v>
      </c>
      <c r="AD15" s="18">
        <v>0.140062852533438</v>
      </c>
      <c r="AE15" s="18"/>
      <c r="AF15" s="18">
        <v>8.0711549602305602E-2</v>
      </c>
      <c r="AG15" s="18">
        <v>0.11430193592005999</v>
      </c>
      <c r="AH15" s="18">
        <v>0.114371848553976</v>
      </c>
      <c r="AI15" s="18"/>
      <c r="AJ15" s="18">
        <v>6.8866087816043906E-2</v>
      </c>
      <c r="AK15" s="18">
        <v>0.14781755623418899</v>
      </c>
      <c r="AL15" s="18">
        <v>0.12273396900375599</v>
      </c>
      <c r="AM15" s="18">
        <v>0.180761444124758</v>
      </c>
      <c r="AN15" s="18">
        <v>8.4720113837240096E-2</v>
      </c>
      <c r="AO15" s="18"/>
      <c r="AP15" s="18">
        <v>9.6290755732300906E-2</v>
      </c>
      <c r="AQ15" s="18">
        <v>0.13436311805971499</v>
      </c>
      <c r="AR15" s="18">
        <v>0.115948535211887</v>
      </c>
      <c r="AS15" s="18">
        <v>7.9893095012770796E-2</v>
      </c>
      <c r="AT15" s="18">
        <v>7.7685050506469705E-2</v>
      </c>
      <c r="AU15" s="18"/>
      <c r="AV15" s="18">
        <v>6.7212300751590195E-2</v>
      </c>
      <c r="AW15" s="18">
        <v>8.8976632928487606E-2</v>
      </c>
      <c r="AX15" s="18">
        <v>0.13875992088897501</v>
      </c>
      <c r="AY15" s="18">
        <v>0.140750368476729</v>
      </c>
      <c r="AZ15" s="18">
        <v>0.145278741159451</v>
      </c>
      <c r="BA15" s="18"/>
      <c r="BB15" s="18">
        <v>7.3145026326217596E-2</v>
      </c>
      <c r="BC15" s="18">
        <v>7.3501769230817193E-2</v>
      </c>
      <c r="BD15" s="18">
        <v>3.2267378026263199E-2</v>
      </c>
      <c r="BE15" s="18"/>
      <c r="BF15" s="18">
        <v>6.23590730102246E-2</v>
      </c>
    </row>
    <row r="16" spans="2:58" x14ac:dyDescent="0.35">
      <c r="B16" s="15" t="s">
        <v>347</v>
      </c>
      <c r="C16" s="18">
        <v>0.62511909526490095</v>
      </c>
      <c r="D16" s="18">
        <v>0.63673808449199398</v>
      </c>
      <c r="E16" s="18">
        <v>0.61451664559791797</v>
      </c>
      <c r="F16" s="18"/>
      <c r="G16" s="18">
        <v>0.46868067465354801</v>
      </c>
      <c r="H16" s="18">
        <v>0.50332662616127</v>
      </c>
      <c r="I16" s="18">
        <v>0.58847816748396098</v>
      </c>
      <c r="J16" s="18">
        <v>0.71386140066807802</v>
      </c>
      <c r="K16" s="18">
        <v>0.72067487014828102</v>
      </c>
      <c r="L16" s="18">
        <v>0.722342071387022</v>
      </c>
      <c r="M16" s="18"/>
      <c r="N16" s="18">
        <v>0.60761193987767803</v>
      </c>
      <c r="O16" s="18">
        <v>0.66189517277227095</v>
      </c>
      <c r="P16" s="18">
        <v>0.64637479302963596</v>
      </c>
      <c r="Q16" s="18">
        <v>0.58652374774574301</v>
      </c>
      <c r="R16" s="18"/>
      <c r="S16" s="18">
        <v>0.50588146911626897</v>
      </c>
      <c r="T16" s="18">
        <v>0.659387681773004</v>
      </c>
      <c r="U16" s="18">
        <v>0.64279887637266497</v>
      </c>
      <c r="V16" s="18">
        <v>0.62857908604927504</v>
      </c>
      <c r="W16" s="18">
        <v>0.60074288109018803</v>
      </c>
      <c r="X16" s="18">
        <v>0.59216137900798005</v>
      </c>
      <c r="Y16" s="18">
        <v>0.68685646402790101</v>
      </c>
      <c r="Z16" s="18">
        <v>0.60685101911768002</v>
      </c>
      <c r="AA16" s="18">
        <v>0.62568568633052402</v>
      </c>
      <c r="AB16" s="18">
        <v>0.711272872039585</v>
      </c>
      <c r="AC16" s="18">
        <v>0.68594553126801705</v>
      </c>
      <c r="AD16" s="18">
        <v>0.62951702828644795</v>
      </c>
      <c r="AE16" s="18"/>
      <c r="AF16" s="18">
        <v>0.70416883806339003</v>
      </c>
      <c r="AG16" s="18">
        <v>0.61671818209496998</v>
      </c>
      <c r="AH16" s="18">
        <v>0.50511304483695396</v>
      </c>
      <c r="AI16" s="18"/>
      <c r="AJ16" s="18">
        <v>0.73317253671981397</v>
      </c>
      <c r="AK16" s="18">
        <v>0.53535331010313103</v>
      </c>
      <c r="AL16" s="18">
        <v>0.61824421123830398</v>
      </c>
      <c r="AM16" s="18">
        <v>0.69255956858088297</v>
      </c>
      <c r="AN16" s="18">
        <v>0.62857975423531498</v>
      </c>
      <c r="AO16" s="18"/>
      <c r="AP16" s="18">
        <v>0.67718465014301299</v>
      </c>
      <c r="AQ16" s="18">
        <v>0.54140278994555302</v>
      </c>
      <c r="AR16" s="18">
        <v>0.63355325217179104</v>
      </c>
      <c r="AS16" s="18">
        <v>0.77363472846686498</v>
      </c>
      <c r="AT16" s="18">
        <v>0.61976830583630904</v>
      </c>
      <c r="AU16" s="18"/>
      <c r="AV16" s="18">
        <v>0.65619996759695598</v>
      </c>
      <c r="AW16" s="18">
        <v>0.647465594668861</v>
      </c>
      <c r="AX16" s="18">
        <v>0.58488493172604294</v>
      </c>
      <c r="AY16" s="18">
        <v>0.60753157240283595</v>
      </c>
      <c r="AZ16" s="18">
        <v>0.51088228380867295</v>
      </c>
      <c r="BA16" s="18"/>
      <c r="BB16" s="18">
        <v>0.64766662617191795</v>
      </c>
      <c r="BC16" s="18">
        <v>0.81566478451218705</v>
      </c>
      <c r="BD16" s="18">
        <v>0.766873805058784</v>
      </c>
      <c r="BE16" s="18"/>
      <c r="BF16" s="18">
        <v>0.75903584326918205</v>
      </c>
    </row>
    <row r="17" spans="2:58" x14ac:dyDescent="0.35">
      <c r="B17" s="15" t="s">
        <v>86</v>
      </c>
      <c r="C17" s="19">
        <v>-0.518847777824339</v>
      </c>
      <c r="D17" s="19">
        <v>-0.52675652902630998</v>
      </c>
      <c r="E17" s="19">
        <v>-0.51215443157386897</v>
      </c>
      <c r="F17" s="19"/>
      <c r="G17" s="19">
        <v>-0.30162554420801402</v>
      </c>
      <c r="H17" s="19">
        <v>-0.34551486792444602</v>
      </c>
      <c r="I17" s="19">
        <v>-0.45343505461349098</v>
      </c>
      <c r="J17" s="19">
        <v>-0.61965837834382098</v>
      </c>
      <c r="K17" s="19">
        <v>-0.67019097974506903</v>
      </c>
      <c r="L17" s="19">
        <v>-0.67467738251142795</v>
      </c>
      <c r="M17" s="19"/>
      <c r="N17" s="19">
        <v>-0.477253847870383</v>
      </c>
      <c r="O17" s="19">
        <v>-0.55617412625122997</v>
      </c>
      <c r="P17" s="19">
        <v>-0.54564625302917202</v>
      </c>
      <c r="Q17" s="19">
        <v>-0.49895041022703301</v>
      </c>
      <c r="R17" s="19"/>
      <c r="S17" s="19">
        <v>-0.330617323064614</v>
      </c>
      <c r="T17" s="19">
        <v>-0.55400728373152996</v>
      </c>
      <c r="U17" s="19">
        <v>-0.54002713545304304</v>
      </c>
      <c r="V17" s="19">
        <v>-0.56291049744697697</v>
      </c>
      <c r="W17" s="19">
        <v>-0.53244940621653203</v>
      </c>
      <c r="X17" s="19">
        <v>-0.46474414725553198</v>
      </c>
      <c r="Y17" s="19">
        <v>-0.61071729460789403</v>
      </c>
      <c r="Z17" s="19">
        <v>-0.52331634147908901</v>
      </c>
      <c r="AA17" s="19">
        <v>-0.50112465155220298</v>
      </c>
      <c r="AB17" s="19">
        <v>-0.62222284781363502</v>
      </c>
      <c r="AC17" s="19">
        <v>-0.63974465663646995</v>
      </c>
      <c r="AD17" s="19">
        <v>-0.48945417575300998</v>
      </c>
      <c r="AE17" s="19"/>
      <c r="AF17" s="19">
        <v>-0.62345728846108395</v>
      </c>
      <c r="AG17" s="19">
        <v>-0.50241624617490899</v>
      </c>
      <c r="AH17" s="19">
        <v>-0.39074119628297799</v>
      </c>
      <c r="AI17" s="19"/>
      <c r="AJ17" s="19">
        <v>-0.66430644890377</v>
      </c>
      <c r="AK17" s="19">
        <v>-0.38753575386894201</v>
      </c>
      <c r="AL17" s="19">
        <v>-0.49551024223454798</v>
      </c>
      <c r="AM17" s="19">
        <v>-0.51179812445612505</v>
      </c>
      <c r="AN17" s="19">
        <v>-0.54385964039807499</v>
      </c>
      <c r="AO17" s="19"/>
      <c r="AP17" s="19">
        <v>-0.58089389441071204</v>
      </c>
      <c r="AQ17" s="19">
        <v>-0.40703967188583801</v>
      </c>
      <c r="AR17" s="19">
        <v>-0.51760471695990395</v>
      </c>
      <c r="AS17" s="19">
        <v>-0.69374163345409401</v>
      </c>
      <c r="AT17" s="19">
        <v>-0.54208325532983903</v>
      </c>
      <c r="AU17" s="19"/>
      <c r="AV17" s="19">
        <v>-0.58898766684536596</v>
      </c>
      <c r="AW17" s="19">
        <v>-0.55848896174037399</v>
      </c>
      <c r="AX17" s="19">
        <v>-0.44612501083706801</v>
      </c>
      <c r="AY17" s="19">
        <v>-0.466781203926107</v>
      </c>
      <c r="AZ17" s="19">
        <v>-0.36560354264922201</v>
      </c>
      <c r="BA17" s="19"/>
      <c r="BB17" s="19">
        <v>-0.57452159984570095</v>
      </c>
      <c r="BC17" s="19">
        <v>-0.74216301528136996</v>
      </c>
      <c r="BD17" s="19">
        <v>-0.73460642703252099</v>
      </c>
      <c r="BE17" s="19"/>
      <c r="BF17" s="19">
        <v>-0.69667677025895702</v>
      </c>
    </row>
    <row r="18" spans="2:58" x14ac:dyDescent="0.35">
      <c r="B18" s="16"/>
    </row>
    <row r="19" spans="2:58" x14ac:dyDescent="0.35">
      <c r="B19" t="s">
        <v>88</v>
      </c>
    </row>
    <row r="20" spans="2:58" x14ac:dyDescent="0.35">
      <c r="B20" t="s">
        <v>89</v>
      </c>
    </row>
    <row r="22" spans="2:58" x14ac:dyDescent="0.35">
      <c r="B22"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B2:BF22"/>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359</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x14ac:dyDescent="0.35">
      <c r="B9" s="15" t="s">
        <v>341</v>
      </c>
      <c r="C9" s="14">
        <v>9.0111307250858502E-2</v>
      </c>
      <c r="D9" s="14">
        <v>9.2438521940120394E-2</v>
      </c>
      <c r="E9" s="14">
        <v>8.7404907021400094E-2</v>
      </c>
      <c r="F9" s="14"/>
      <c r="G9" s="14">
        <v>8.8410416992173002E-2</v>
      </c>
      <c r="H9" s="14">
        <v>0.16377691435084099</v>
      </c>
      <c r="I9" s="14">
        <v>0.109640348563509</v>
      </c>
      <c r="J9" s="14">
        <v>5.8807055854268202E-2</v>
      </c>
      <c r="K9" s="14">
        <v>5.92868454546275E-2</v>
      </c>
      <c r="L9" s="14">
        <v>6.1760581952089597E-2</v>
      </c>
      <c r="M9" s="14"/>
      <c r="N9" s="14">
        <v>0.128930007332374</v>
      </c>
      <c r="O9" s="14">
        <v>7.7531640733197807E-2</v>
      </c>
      <c r="P9" s="14">
        <v>8.5385834374896802E-2</v>
      </c>
      <c r="Q9" s="14">
        <v>6.6997905935422902E-2</v>
      </c>
      <c r="R9" s="14"/>
      <c r="S9" s="14">
        <v>0.10281207327516501</v>
      </c>
      <c r="T9" s="14">
        <v>6.9210853930832206E-2</v>
      </c>
      <c r="U9" s="14">
        <v>0.11427058610287601</v>
      </c>
      <c r="V9" s="14">
        <v>5.13496987458942E-2</v>
      </c>
      <c r="W9" s="14">
        <v>0.108770731456636</v>
      </c>
      <c r="X9" s="14">
        <v>0.109811971287421</v>
      </c>
      <c r="Y9" s="14">
        <v>9.1508355968750302E-2</v>
      </c>
      <c r="Z9" s="14">
        <v>0.113141432336601</v>
      </c>
      <c r="AA9" s="14">
        <v>0.118374602917602</v>
      </c>
      <c r="AB9" s="14">
        <v>4.0654163916932301E-2</v>
      </c>
      <c r="AC9" s="14">
        <v>0.112301891678054</v>
      </c>
      <c r="AD9" s="14">
        <v>4.3496111265612397E-2</v>
      </c>
      <c r="AE9" s="14"/>
      <c r="AF9" s="14">
        <v>7.2363098368451506E-2</v>
      </c>
      <c r="AG9" s="14">
        <v>0.110875556903153</v>
      </c>
      <c r="AH9" s="14">
        <v>8.6980344904416404E-2</v>
      </c>
      <c r="AI9" s="14"/>
      <c r="AJ9" s="14">
        <v>5.07679193667551E-2</v>
      </c>
      <c r="AK9" s="14">
        <v>0.185531447224935</v>
      </c>
      <c r="AL9" s="14">
        <v>5.0289844177943799E-2</v>
      </c>
      <c r="AM9" s="14">
        <v>0</v>
      </c>
      <c r="AN9" s="14">
        <v>4.0390971154072801E-2</v>
      </c>
      <c r="AO9" s="14"/>
      <c r="AP9" s="14">
        <v>3.7900649878070902E-2</v>
      </c>
      <c r="AQ9" s="14">
        <v>0.188414067255883</v>
      </c>
      <c r="AR9" s="14">
        <v>4.16869407398891E-2</v>
      </c>
      <c r="AS9" s="14">
        <v>2.0082374526915799E-2</v>
      </c>
      <c r="AT9" s="14">
        <v>1.1771706342787999E-2</v>
      </c>
      <c r="AU9" s="14"/>
      <c r="AV9" s="14">
        <v>5.8771238017687702E-2</v>
      </c>
      <c r="AW9" s="14">
        <v>6.3652605945373197E-2</v>
      </c>
      <c r="AX9" s="14">
        <v>9.0191459713099803E-2</v>
      </c>
      <c r="AY9" s="14">
        <v>0.172602980054894</v>
      </c>
      <c r="AZ9" s="14">
        <v>0.19006820218613099</v>
      </c>
      <c r="BA9" s="14"/>
      <c r="BB9" s="14">
        <v>0.165502439578356</v>
      </c>
      <c r="BC9" s="14">
        <v>2.0240633697079801E-2</v>
      </c>
      <c r="BD9" s="14">
        <v>2.9895827123318699E-2</v>
      </c>
      <c r="BE9" s="14"/>
      <c r="BF9" s="14">
        <v>6.3963661736267094E-2</v>
      </c>
    </row>
    <row r="10" spans="2:58" x14ac:dyDescent="0.35">
      <c r="B10" s="15" t="s">
        <v>342</v>
      </c>
      <c r="C10" s="14">
        <v>0.35805359136654802</v>
      </c>
      <c r="D10" s="14">
        <v>0.359856643109081</v>
      </c>
      <c r="E10" s="14">
        <v>0.357405748303954</v>
      </c>
      <c r="F10" s="14"/>
      <c r="G10" s="14">
        <v>0.37358975705340502</v>
      </c>
      <c r="H10" s="14">
        <v>0.36422080474244201</v>
      </c>
      <c r="I10" s="14">
        <v>0.37760925606827001</v>
      </c>
      <c r="J10" s="14">
        <v>0.38019093863505399</v>
      </c>
      <c r="K10" s="14">
        <v>0.29909883468274401</v>
      </c>
      <c r="L10" s="14">
        <v>0.34840073046994402</v>
      </c>
      <c r="M10" s="14"/>
      <c r="N10" s="14">
        <v>0.369515041334117</v>
      </c>
      <c r="O10" s="14">
        <v>0.354104552418195</v>
      </c>
      <c r="P10" s="14">
        <v>0.35323693670204198</v>
      </c>
      <c r="Q10" s="14">
        <v>0.35465655171041799</v>
      </c>
      <c r="R10" s="14"/>
      <c r="S10" s="14">
        <v>0.31648127959884798</v>
      </c>
      <c r="T10" s="14">
        <v>0.38898535908210802</v>
      </c>
      <c r="U10" s="14">
        <v>0.35367765626754</v>
      </c>
      <c r="V10" s="14">
        <v>0.40890672968063002</v>
      </c>
      <c r="W10" s="14">
        <v>0.35558908754329699</v>
      </c>
      <c r="X10" s="14">
        <v>0.31906811929981899</v>
      </c>
      <c r="Y10" s="14">
        <v>0.27861308492923198</v>
      </c>
      <c r="Z10" s="14">
        <v>0.434522747762566</v>
      </c>
      <c r="AA10" s="14">
        <v>0.37051795551302902</v>
      </c>
      <c r="AB10" s="14">
        <v>0.38323231235820598</v>
      </c>
      <c r="AC10" s="14">
        <v>0.39588353192374098</v>
      </c>
      <c r="AD10" s="14">
        <v>0.326236093885787</v>
      </c>
      <c r="AE10" s="14"/>
      <c r="AF10" s="14">
        <v>0.28131297434379898</v>
      </c>
      <c r="AG10" s="14">
        <v>0.42028819085209601</v>
      </c>
      <c r="AH10" s="14">
        <v>0.39668271026804902</v>
      </c>
      <c r="AI10" s="14"/>
      <c r="AJ10" s="14">
        <v>0.28581974487759099</v>
      </c>
      <c r="AK10" s="14">
        <v>0.42869647245547798</v>
      </c>
      <c r="AL10" s="14">
        <v>0.42595369960939899</v>
      </c>
      <c r="AM10" s="14">
        <v>0.34958340109269698</v>
      </c>
      <c r="AN10" s="14">
        <v>0.345139764352483</v>
      </c>
      <c r="AO10" s="14"/>
      <c r="AP10" s="14">
        <v>0.29251534680992503</v>
      </c>
      <c r="AQ10" s="14">
        <v>0.47856401858179798</v>
      </c>
      <c r="AR10" s="14">
        <v>0.46600995933557998</v>
      </c>
      <c r="AS10" s="14">
        <v>0.21342888927770401</v>
      </c>
      <c r="AT10" s="14">
        <v>0.24320212240359801</v>
      </c>
      <c r="AU10" s="14"/>
      <c r="AV10" s="14">
        <v>0.34359199941672303</v>
      </c>
      <c r="AW10" s="14">
        <v>0.36362834581666997</v>
      </c>
      <c r="AX10" s="14">
        <v>0.38518329218588998</v>
      </c>
      <c r="AY10" s="14">
        <v>0.35805532660714601</v>
      </c>
      <c r="AZ10" s="14">
        <v>0.34305561458175299</v>
      </c>
      <c r="BA10" s="14"/>
      <c r="BB10" s="14">
        <v>0.45550061473487802</v>
      </c>
      <c r="BC10" s="14">
        <v>0.221568523829</v>
      </c>
      <c r="BD10" s="14">
        <v>0.253279203868987</v>
      </c>
      <c r="BE10" s="14"/>
      <c r="BF10" s="14">
        <v>0.30302553619969602</v>
      </c>
    </row>
    <row r="11" spans="2:58" x14ac:dyDescent="0.35">
      <c r="B11" s="15" t="s">
        <v>343</v>
      </c>
      <c r="C11" s="14">
        <v>0.276467172819022</v>
      </c>
      <c r="D11" s="14">
        <v>0.27782491674513299</v>
      </c>
      <c r="E11" s="14">
        <v>0.27677710317918103</v>
      </c>
      <c r="F11" s="14"/>
      <c r="G11" s="14">
        <v>0.25548768717778902</v>
      </c>
      <c r="H11" s="14">
        <v>0.24508099644102899</v>
      </c>
      <c r="I11" s="14">
        <v>0.24140718104491399</v>
      </c>
      <c r="J11" s="14">
        <v>0.27257690441388199</v>
      </c>
      <c r="K11" s="14">
        <v>0.31245736910761601</v>
      </c>
      <c r="L11" s="14">
        <v>0.323391682950047</v>
      </c>
      <c r="M11" s="14"/>
      <c r="N11" s="14">
        <v>0.25753699068924202</v>
      </c>
      <c r="O11" s="14">
        <v>0.29503913246825603</v>
      </c>
      <c r="P11" s="14">
        <v>0.26961327774306199</v>
      </c>
      <c r="Q11" s="14">
        <v>0.280337817733047</v>
      </c>
      <c r="R11" s="14"/>
      <c r="S11" s="14">
        <v>0.28583818063673799</v>
      </c>
      <c r="T11" s="14">
        <v>0.27152740415781301</v>
      </c>
      <c r="U11" s="14">
        <v>0.26963858194124701</v>
      </c>
      <c r="V11" s="14">
        <v>0.261242931993521</v>
      </c>
      <c r="W11" s="14">
        <v>0.23589699943662501</v>
      </c>
      <c r="X11" s="14">
        <v>0.32272583580780101</v>
      </c>
      <c r="Y11" s="14">
        <v>0.30335474386561601</v>
      </c>
      <c r="Z11" s="14">
        <v>0.267506191175932</v>
      </c>
      <c r="AA11" s="14">
        <v>0.249869208616262</v>
      </c>
      <c r="AB11" s="14">
        <v>0.258182633361971</v>
      </c>
      <c r="AC11" s="14">
        <v>0.28552817950237203</v>
      </c>
      <c r="AD11" s="14">
        <v>0.35159424524794403</v>
      </c>
      <c r="AE11" s="14"/>
      <c r="AF11" s="14">
        <v>0.28893093628956901</v>
      </c>
      <c r="AG11" s="14">
        <v>0.27202801063426402</v>
      </c>
      <c r="AH11" s="14">
        <v>0.27272872526724801</v>
      </c>
      <c r="AI11" s="14"/>
      <c r="AJ11" s="14">
        <v>0.26363646053919099</v>
      </c>
      <c r="AK11" s="14">
        <v>0.25152053174605299</v>
      </c>
      <c r="AL11" s="14">
        <v>0.30723844031783498</v>
      </c>
      <c r="AM11" s="14">
        <v>0.24583055850166499</v>
      </c>
      <c r="AN11" s="14">
        <v>0.276130515953527</v>
      </c>
      <c r="AO11" s="14"/>
      <c r="AP11" s="14">
        <v>0.26930878823540499</v>
      </c>
      <c r="AQ11" s="14">
        <v>0.23467058587671999</v>
      </c>
      <c r="AR11" s="14">
        <v>0.239016457139612</v>
      </c>
      <c r="AS11" s="14">
        <v>0.26135325505308499</v>
      </c>
      <c r="AT11" s="14">
        <v>0.43428403351839401</v>
      </c>
      <c r="AU11" s="14"/>
      <c r="AV11" s="14">
        <v>0.290096751326479</v>
      </c>
      <c r="AW11" s="14">
        <v>0.27479889863763401</v>
      </c>
      <c r="AX11" s="14">
        <v>0.268029498446132</v>
      </c>
      <c r="AY11" s="14">
        <v>0.26256629924151897</v>
      </c>
      <c r="AZ11" s="14">
        <v>0.18386906138122699</v>
      </c>
      <c r="BA11" s="14"/>
      <c r="BB11" s="14">
        <v>0.23803431835601899</v>
      </c>
      <c r="BC11" s="14">
        <v>0.25214468908686999</v>
      </c>
      <c r="BD11" s="14">
        <v>0.428024550078345</v>
      </c>
      <c r="BE11" s="14"/>
      <c r="BF11" s="14">
        <v>0.26900057237937303</v>
      </c>
    </row>
    <row r="12" spans="2:58" x14ac:dyDescent="0.35">
      <c r="B12" s="15" t="s">
        <v>344</v>
      </c>
      <c r="C12" s="14">
        <v>0.114757209389588</v>
      </c>
      <c r="D12" s="14">
        <v>0.115983241826254</v>
      </c>
      <c r="E12" s="14">
        <v>0.112315219720758</v>
      </c>
      <c r="F12" s="14"/>
      <c r="G12" s="14">
        <v>0.120325097890086</v>
      </c>
      <c r="H12" s="14">
        <v>7.6726075910236294E-2</v>
      </c>
      <c r="I12" s="14">
        <v>0.107675578183698</v>
      </c>
      <c r="J12" s="14">
        <v>0.137243006734099</v>
      </c>
      <c r="K12" s="14">
        <v>0.1230638188731</v>
      </c>
      <c r="L12" s="14">
        <v>0.123802056421717</v>
      </c>
      <c r="M12" s="14"/>
      <c r="N12" s="14">
        <v>0.11872149265886001</v>
      </c>
      <c r="O12" s="14">
        <v>0.111480719242412</v>
      </c>
      <c r="P12" s="14">
        <v>0.13546707659579901</v>
      </c>
      <c r="Q12" s="14">
        <v>9.5735764112637498E-2</v>
      </c>
      <c r="R12" s="14"/>
      <c r="S12" s="14">
        <v>0.12577327798554699</v>
      </c>
      <c r="T12" s="14">
        <v>0.102881726276395</v>
      </c>
      <c r="U12" s="14">
        <v>0.11691301689879</v>
      </c>
      <c r="V12" s="14">
        <v>0.145395771455305</v>
      </c>
      <c r="W12" s="14">
        <v>0.123172413899839</v>
      </c>
      <c r="X12" s="14">
        <v>8.3333586451259795E-2</v>
      </c>
      <c r="Y12" s="14">
        <v>0.160602486644291</v>
      </c>
      <c r="Z12" s="14">
        <v>7.9208067884097497E-2</v>
      </c>
      <c r="AA12" s="14">
        <v>0.11152124240307</v>
      </c>
      <c r="AB12" s="14">
        <v>0.104878088304282</v>
      </c>
      <c r="AC12" s="14">
        <v>0.10468348667713499</v>
      </c>
      <c r="AD12" s="14">
        <v>7.4577770444634706E-2</v>
      </c>
      <c r="AE12" s="14"/>
      <c r="AF12" s="14">
        <v>0.15509993785439299</v>
      </c>
      <c r="AG12" s="14">
        <v>8.6891210607165495E-2</v>
      </c>
      <c r="AH12" s="14">
        <v>7.8857255798106402E-2</v>
      </c>
      <c r="AI12" s="14"/>
      <c r="AJ12" s="14">
        <v>0.19094049419418099</v>
      </c>
      <c r="AK12" s="14">
        <v>5.85210294469675E-2</v>
      </c>
      <c r="AL12" s="14">
        <v>0.10331120422849099</v>
      </c>
      <c r="AM12" s="14">
        <v>0.16614434827161401</v>
      </c>
      <c r="AN12" s="14">
        <v>0.10121997809998801</v>
      </c>
      <c r="AO12" s="14"/>
      <c r="AP12" s="14">
        <v>0.17702876791185801</v>
      </c>
      <c r="AQ12" s="14">
        <v>4.9822962424220997E-2</v>
      </c>
      <c r="AR12" s="14">
        <v>0.14080875933957501</v>
      </c>
      <c r="AS12" s="14">
        <v>0.22542684093293799</v>
      </c>
      <c r="AT12" s="14">
        <v>7.5503857934079502E-2</v>
      </c>
      <c r="AU12" s="14"/>
      <c r="AV12" s="14">
        <v>0.10869467603222201</v>
      </c>
      <c r="AW12" s="14">
        <v>0.13119270303710301</v>
      </c>
      <c r="AX12" s="14">
        <v>0.11762732230036101</v>
      </c>
      <c r="AY12" s="14">
        <v>7.5379685617299796E-2</v>
      </c>
      <c r="AZ12" s="14">
        <v>0.118300599860014</v>
      </c>
      <c r="BA12" s="14"/>
      <c r="BB12" s="14">
        <v>0.10229603411886801</v>
      </c>
      <c r="BC12" s="14">
        <v>0.24201624531025601</v>
      </c>
      <c r="BD12" s="14">
        <v>0.14751575501879499</v>
      </c>
      <c r="BE12" s="14"/>
      <c r="BF12" s="14">
        <v>0.18706268875327201</v>
      </c>
    </row>
    <row r="13" spans="2:58" x14ac:dyDescent="0.35">
      <c r="B13" s="15" t="s">
        <v>345</v>
      </c>
      <c r="C13" s="14">
        <v>0.107018416400025</v>
      </c>
      <c r="D13" s="14">
        <v>0.11760623941958501</v>
      </c>
      <c r="E13" s="14">
        <v>9.6322779468358696E-2</v>
      </c>
      <c r="F13" s="14"/>
      <c r="G13" s="14">
        <v>8.3480929579947405E-2</v>
      </c>
      <c r="H13" s="14">
        <v>0.11854779094102</v>
      </c>
      <c r="I13" s="14">
        <v>0.10234408555185701</v>
      </c>
      <c r="J13" s="14">
        <v>0.108259509574471</v>
      </c>
      <c r="K13" s="14">
        <v>0.158447045167629</v>
      </c>
      <c r="L13" s="14">
        <v>8.1763528617781606E-2</v>
      </c>
      <c r="M13" s="14"/>
      <c r="N13" s="14">
        <v>9.3460596979107205E-2</v>
      </c>
      <c r="O13" s="14">
        <v>0.102814026910326</v>
      </c>
      <c r="P13" s="14">
        <v>0.11866129073437499</v>
      </c>
      <c r="Q13" s="14">
        <v>0.11579863018145101</v>
      </c>
      <c r="R13" s="14"/>
      <c r="S13" s="14">
        <v>0.10094999942305199</v>
      </c>
      <c r="T13" s="14">
        <v>9.3130885527981905E-2</v>
      </c>
      <c r="U13" s="14">
        <v>9.9473886746369006E-2</v>
      </c>
      <c r="V13" s="14">
        <v>9.3492689793760103E-2</v>
      </c>
      <c r="W13" s="14">
        <v>0.13784712699010099</v>
      </c>
      <c r="X13" s="14">
        <v>9.56094041483143E-2</v>
      </c>
      <c r="Y13" s="14">
        <v>0.129335713876397</v>
      </c>
      <c r="Z13" s="14">
        <v>5.7905570480692899E-2</v>
      </c>
      <c r="AA13" s="14">
        <v>0.102440227407566</v>
      </c>
      <c r="AB13" s="14">
        <v>0.15767961236731501</v>
      </c>
      <c r="AC13" s="14">
        <v>6.5222532877426201E-2</v>
      </c>
      <c r="AD13" s="14">
        <v>0.158929220351506</v>
      </c>
      <c r="AE13" s="14"/>
      <c r="AF13" s="14">
        <v>0.15901220944462899</v>
      </c>
      <c r="AG13" s="14">
        <v>7.0360836089379597E-2</v>
      </c>
      <c r="AH13" s="14">
        <v>7.5648580207690094E-2</v>
      </c>
      <c r="AI13" s="14"/>
      <c r="AJ13" s="14">
        <v>0.16296980030039199</v>
      </c>
      <c r="AK13" s="14">
        <v>5.1227038854115003E-2</v>
      </c>
      <c r="AL13" s="14">
        <v>5.31702682400799E-2</v>
      </c>
      <c r="AM13" s="14">
        <v>0.238441692134023</v>
      </c>
      <c r="AN13" s="14">
        <v>0.12471596015690301</v>
      </c>
      <c r="AO13" s="14"/>
      <c r="AP13" s="14">
        <v>0.16268264037486699</v>
      </c>
      <c r="AQ13" s="14">
        <v>2.0833465339086601E-2</v>
      </c>
      <c r="AR13" s="14">
        <v>5.9234495918565701E-2</v>
      </c>
      <c r="AS13" s="14">
        <v>0.24270141962363401</v>
      </c>
      <c r="AT13" s="14">
        <v>0.112094725981034</v>
      </c>
      <c r="AU13" s="14"/>
      <c r="AV13" s="14">
        <v>0.127933582693398</v>
      </c>
      <c r="AW13" s="14">
        <v>0.10857482532014</v>
      </c>
      <c r="AX13" s="14">
        <v>8.7211757298156098E-2</v>
      </c>
      <c r="AY13" s="14">
        <v>9.2235267818399094E-2</v>
      </c>
      <c r="AZ13" s="14">
        <v>9.1198544628458902E-2</v>
      </c>
      <c r="BA13" s="14"/>
      <c r="BB13" s="14">
        <v>1.7718909386811799E-2</v>
      </c>
      <c r="BC13" s="14">
        <v>0.23662611851762999</v>
      </c>
      <c r="BD13" s="14">
        <v>0.109252957174477</v>
      </c>
      <c r="BE13" s="14"/>
      <c r="BF13" s="14">
        <v>0.14483200915582001</v>
      </c>
    </row>
    <row r="14" spans="2:58" x14ac:dyDescent="0.35">
      <c r="B14" s="15" t="s">
        <v>117</v>
      </c>
      <c r="C14" s="14">
        <v>5.35923027739581E-2</v>
      </c>
      <c r="D14" s="14">
        <v>3.6290436959826498E-2</v>
      </c>
      <c r="E14" s="14">
        <v>6.9774242306348502E-2</v>
      </c>
      <c r="F14" s="14"/>
      <c r="G14" s="14">
        <v>7.8706111306600296E-2</v>
      </c>
      <c r="H14" s="14">
        <v>3.1647417614432398E-2</v>
      </c>
      <c r="I14" s="14">
        <v>6.13235505877519E-2</v>
      </c>
      <c r="J14" s="14">
        <v>4.2922584788225998E-2</v>
      </c>
      <c r="K14" s="14">
        <v>4.7646086714284497E-2</v>
      </c>
      <c r="L14" s="14">
        <v>6.08814195884207E-2</v>
      </c>
      <c r="M14" s="14"/>
      <c r="N14" s="14">
        <v>3.1835871006300198E-2</v>
      </c>
      <c r="O14" s="14">
        <v>5.9029928227612501E-2</v>
      </c>
      <c r="P14" s="14">
        <v>3.7635583849825502E-2</v>
      </c>
      <c r="Q14" s="14">
        <v>8.6473330327023895E-2</v>
      </c>
      <c r="R14" s="14"/>
      <c r="S14" s="14">
        <v>6.8145189080649995E-2</v>
      </c>
      <c r="T14" s="14">
        <v>7.4263771024868599E-2</v>
      </c>
      <c r="U14" s="14">
        <v>4.6026272043178003E-2</v>
      </c>
      <c r="V14" s="14">
        <v>3.9612178330889203E-2</v>
      </c>
      <c r="W14" s="14">
        <v>3.8723640673501397E-2</v>
      </c>
      <c r="X14" s="14">
        <v>6.9451083005385494E-2</v>
      </c>
      <c r="Y14" s="14">
        <v>3.65856147157144E-2</v>
      </c>
      <c r="Z14" s="14">
        <v>4.7715990360110601E-2</v>
      </c>
      <c r="AA14" s="14">
        <v>4.7276763142470098E-2</v>
      </c>
      <c r="AB14" s="14">
        <v>5.5373189691292797E-2</v>
      </c>
      <c r="AC14" s="14">
        <v>3.6380377341271697E-2</v>
      </c>
      <c r="AD14" s="14">
        <v>4.5166558804515602E-2</v>
      </c>
      <c r="AE14" s="14"/>
      <c r="AF14" s="14">
        <v>4.3280843699158897E-2</v>
      </c>
      <c r="AG14" s="14">
        <v>3.9556194913942799E-2</v>
      </c>
      <c r="AH14" s="14">
        <v>8.9102383554489795E-2</v>
      </c>
      <c r="AI14" s="14"/>
      <c r="AJ14" s="14">
        <v>4.5865580721890398E-2</v>
      </c>
      <c r="AK14" s="14">
        <v>2.4503480272450699E-2</v>
      </c>
      <c r="AL14" s="14">
        <v>6.0036543426251199E-2</v>
      </c>
      <c r="AM14" s="14">
        <v>0</v>
      </c>
      <c r="AN14" s="14">
        <v>0.112402810283026</v>
      </c>
      <c r="AO14" s="14"/>
      <c r="AP14" s="14">
        <v>6.0563806789874101E-2</v>
      </c>
      <c r="AQ14" s="14">
        <v>2.7694900522292398E-2</v>
      </c>
      <c r="AR14" s="14">
        <v>5.3243387526777999E-2</v>
      </c>
      <c r="AS14" s="14">
        <v>3.70072205857227E-2</v>
      </c>
      <c r="AT14" s="14">
        <v>0.123143553820105</v>
      </c>
      <c r="AU14" s="14"/>
      <c r="AV14" s="14">
        <v>7.09117525134903E-2</v>
      </c>
      <c r="AW14" s="14">
        <v>5.8152621243080099E-2</v>
      </c>
      <c r="AX14" s="14">
        <v>5.1756670056361399E-2</v>
      </c>
      <c r="AY14" s="14">
        <v>3.9160440660741598E-2</v>
      </c>
      <c r="AZ14" s="14">
        <v>7.3507977362415697E-2</v>
      </c>
      <c r="BA14" s="14"/>
      <c r="BB14" s="14">
        <v>2.0947683825067901E-2</v>
      </c>
      <c r="BC14" s="14">
        <v>2.7403789559164601E-2</v>
      </c>
      <c r="BD14" s="14">
        <v>3.2031706736077602E-2</v>
      </c>
      <c r="BE14" s="14"/>
      <c r="BF14" s="14">
        <v>3.2115531775570902E-2</v>
      </c>
    </row>
    <row r="15" spans="2:58" x14ac:dyDescent="0.35">
      <c r="B15" s="15" t="s">
        <v>346</v>
      </c>
      <c r="C15" s="18">
        <v>0.44816489861740699</v>
      </c>
      <c r="D15" s="18">
        <v>0.45229516504920197</v>
      </c>
      <c r="E15" s="18">
        <v>0.44481065532535402</v>
      </c>
      <c r="F15" s="18"/>
      <c r="G15" s="18">
        <v>0.46200017404557803</v>
      </c>
      <c r="H15" s="18">
        <v>0.52799771909328297</v>
      </c>
      <c r="I15" s="18">
        <v>0.48724960463177902</v>
      </c>
      <c r="J15" s="18">
        <v>0.43899799448932297</v>
      </c>
      <c r="K15" s="18">
        <v>0.35838568013737099</v>
      </c>
      <c r="L15" s="18">
        <v>0.41016131242203402</v>
      </c>
      <c r="M15" s="18"/>
      <c r="N15" s="18">
        <v>0.49844504866649098</v>
      </c>
      <c r="O15" s="18">
        <v>0.43163619315139301</v>
      </c>
      <c r="P15" s="18">
        <v>0.43862277107693898</v>
      </c>
      <c r="Q15" s="18">
        <v>0.42165445764584097</v>
      </c>
      <c r="R15" s="18"/>
      <c r="S15" s="18">
        <v>0.41929335287401298</v>
      </c>
      <c r="T15" s="18">
        <v>0.458196213012941</v>
      </c>
      <c r="U15" s="18">
        <v>0.46794824237041599</v>
      </c>
      <c r="V15" s="18">
        <v>0.46025642842652398</v>
      </c>
      <c r="W15" s="18">
        <v>0.464359818999934</v>
      </c>
      <c r="X15" s="18">
        <v>0.42888009058724003</v>
      </c>
      <c r="Y15" s="18">
        <v>0.37012144089798199</v>
      </c>
      <c r="Z15" s="18">
        <v>0.54766418009916695</v>
      </c>
      <c r="AA15" s="18">
        <v>0.48889255843063101</v>
      </c>
      <c r="AB15" s="18">
        <v>0.42388647627513898</v>
      </c>
      <c r="AC15" s="18">
        <v>0.50818542360179497</v>
      </c>
      <c r="AD15" s="18">
        <v>0.36973220515139998</v>
      </c>
      <c r="AE15" s="18"/>
      <c r="AF15" s="18">
        <v>0.35367607271224999</v>
      </c>
      <c r="AG15" s="18">
        <v>0.53116374775524799</v>
      </c>
      <c r="AH15" s="18">
        <v>0.483663055172465</v>
      </c>
      <c r="AI15" s="18"/>
      <c r="AJ15" s="18">
        <v>0.336587664244346</v>
      </c>
      <c r="AK15" s="18">
        <v>0.61422791968041301</v>
      </c>
      <c r="AL15" s="18">
        <v>0.47624354378734302</v>
      </c>
      <c r="AM15" s="18">
        <v>0.34958340109269698</v>
      </c>
      <c r="AN15" s="18">
        <v>0.38553073550655598</v>
      </c>
      <c r="AO15" s="18"/>
      <c r="AP15" s="18">
        <v>0.33041599668799598</v>
      </c>
      <c r="AQ15" s="18">
        <v>0.66697808583768003</v>
      </c>
      <c r="AR15" s="18">
        <v>0.50769690007546997</v>
      </c>
      <c r="AS15" s="18">
        <v>0.23351126380462001</v>
      </c>
      <c r="AT15" s="18">
        <v>0.25497382874638602</v>
      </c>
      <c r="AU15" s="18"/>
      <c r="AV15" s="18">
        <v>0.40236323743441099</v>
      </c>
      <c r="AW15" s="18">
        <v>0.427280951762043</v>
      </c>
      <c r="AX15" s="18">
        <v>0.47537475189898998</v>
      </c>
      <c r="AY15" s="18">
        <v>0.53065830666203995</v>
      </c>
      <c r="AZ15" s="18">
        <v>0.53312381676788401</v>
      </c>
      <c r="BA15" s="18"/>
      <c r="BB15" s="18">
        <v>0.62100305431323299</v>
      </c>
      <c r="BC15" s="18">
        <v>0.24180915752608001</v>
      </c>
      <c r="BD15" s="18">
        <v>0.28317503099230501</v>
      </c>
      <c r="BE15" s="18"/>
      <c r="BF15" s="18">
        <v>0.36698919793596302</v>
      </c>
    </row>
    <row r="16" spans="2:58" x14ac:dyDescent="0.35">
      <c r="B16" s="15" t="s">
        <v>347</v>
      </c>
      <c r="C16" s="18">
        <v>0.22177562578961399</v>
      </c>
      <c r="D16" s="18">
        <v>0.233589481245839</v>
      </c>
      <c r="E16" s="18">
        <v>0.20863799918911699</v>
      </c>
      <c r="F16" s="18"/>
      <c r="G16" s="18">
        <v>0.20380602747003301</v>
      </c>
      <c r="H16" s="18">
        <v>0.195273866851256</v>
      </c>
      <c r="I16" s="18">
        <v>0.210019663735555</v>
      </c>
      <c r="J16" s="18">
        <v>0.24550251630857001</v>
      </c>
      <c r="K16" s="18">
        <v>0.281510864040729</v>
      </c>
      <c r="L16" s="18">
        <v>0.20556558503949801</v>
      </c>
      <c r="M16" s="18"/>
      <c r="N16" s="18">
        <v>0.212182089637967</v>
      </c>
      <c r="O16" s="18">
        <v>0.214294746152738</v>
      </c>
      <c r="P16" s="18">
        <v>0.25412836733017402</v>
      </c>
      <c r="Q16" s="18">
        <v>0.21153439429408899</v>
      </c>
      <c r="R16" s="18"/>
      <c r="S16" s="18">
        <v>0.22672327740859899</v>
      </c>
      <c r="T16" s="18">
        <v>0.19601261180437701</v>
      </c>
      <c r="U16" s="18">
        <v>0.216386903645159</v>
      </c>
      <c r="V16" s="18">
        <v>0.23888846124906499</v>
      </c>
      <c r="W16" s="18">
        <v>0.26101954088994</v>
      </c>
      <c r="X16" s="18">
        <v>0.178942990599574</v>
      </c>
      <c r="Y16" s="18">
        <v>0.28993820052068803</v>
      </c>
      <c r="Z16" s="18">
        <v>0.13711363836479001</v>
      </c>
      <c r="AA16" s="18">
        <v>0.21396146981063599</v>
      </c>
      <c r="AB16" s="18">
        <v>0.26255770067159701</v>
      </c>
      <c r="AC16" s="18">
        <v>0.169906019554561</v>
      </c>
      <c r="AD16" s="18">
        <v>0.23350699079614101</v>
      </c>
      <c r="AE16" s="18"/>
      <c r="AF16" s="18">
        <v>0.31411214729902198</v>
      </c>
      <c r="AG16" s="18">
        <v>0.15725204669654499</v>
      </c>
      <c r="AH16" s="18">
        <v>0.15450583600579601</v>
      </c>
      <c r="AI16" s="18"/>
      <c r="AJ16" s="18">
        <v>0.35391029449457301</v>
      </c>
      <c r="AK16" s="18">
        <v>0.109748068301082</v>
      </c>
      <c r="AL16" s="18">
        <v>0.156481472468571</v>
      </c>
      <c r="AM16" s="18">
        <v>0.404586040405638</v>
      </c>
      <c r="AN16" s="18">
        <v>0.22593593825689101</v>
      </c>
      <c r="AO16" s="18"/>
      <c r="AP16" s="18">
        <v>0.33971140828672503</v>
      </c>
      <c r="AQ16" s="18">
        <v>7.0656427763307494E-2</v>
      </c>
      <c r="AR16" s="18">
        <v>0.20004325525814101</v>
      </c>
      <c r="AS16" s="18">
        <v>0.46812826055657197</v>
      </c>
      <c r="AT16" s="18">
        <v>0.187598583915114</v>
      </c>
      <c r="AU16" s="18"/>
      <c r="AV16" s="18">
        <v>0.23662825872561999</v>
      </c>
      <c r="AW16" s="18">
        <v>0.23976752835724299</v>
      </c>
      <c r="AX16" s="18">
        <v>0.20483907959851699</v>
      </c>
      <c r="AY16" s="18">
        <v>0.16761495343569899</v>
      </c>
      <c r="AZ16" s="18">
        <v>0.20949914448847301</v>
      </c>
      <c r="BA16" s="18"/>
      <c r="BB16" s="18">
        <v>0.12001494350568</v>
      </c>
      <c r="BC16" s="18">
        <v>0.478642363827885</v>
      </c>
      <c r="BD16" s="18">
        <v>0.25676871219327202</v>
      </c>
      <c r="BE16" s="18"/>
      <c r="BF16" s="18">
        <v>0.33189469790909298</v>
      </c>
    </row>
    <row r="17" spans="2:58" x14ac:dyDescent="0.35">
      <c r="B17" s="15" t="s">
        <v>86</v>
      </c>
      <c r="C17" s="19">
        <v>0.226389272827793</v>
      </c>
      <c r="D17" s="19">
        <v>0.218705683803362</v>
      </c>
      <c r="E17" s="19">
        <v>0.236172656136237</v>
      </c>
      <c r="F17" s="19"/>
      <c r="G17" s="19">
        <v>0.25819414657554501</v>
      </c>
      <c r="H17" s="19">
        <v>0.332723852242026</v>
      </c>
      <c r="I17" s="19">
        <v>0.27722994089622399</v>
      </c>
      <c r="J17" s="19">
        <v>0.19349547818075299</v>
      </c>
      <c r="K17" s="19">
        <v>7.6874816096642803E-2</v>
      </c>
      <c r="L17" s="19">
        <v>0.20459572738253601</v>
      </c>
      <c r="M17" s="19"/>
      <c r="N17" s="19">
        <v>0.286262959028523</v>
      </c>
      <c r="O17" s="19">
        <v>0.21734144699865399</v>
      </c>
      <c r="P17" s="19">
        <v>0.18449440374676501</v>
      </c>
      <c r="Q17" s="19">
        <v>0.21012006335175201</v>
      </c>
      <c r="R17" s="19"/>
      <c r="S17" s="19">
        <v>0.19257007546541399</v>
      </c>
      <c r="T17" s="19">
        <v>0.26218360120856299</v>
      </c>
      <c r="U17" s="19">
        <v>0.25156133872525799</v>
      </c>
      <c r="V17" s="19">
        <v>0.22136796717745899</v>
      </c>
      <c r="W17" s="19">
        <v>0.203340278109993</v>
      </c>
      <c r="X17" s="19">
        <v>0.249937099987666</v>
      </c>
      <c r="Y17" s="19">
        <v>8.0183240377294504E-2</v>
      </c>
      <c r="Z17" s="19">
        <v>0.41055054173437699</v>
      </c>
      <c r="AA17" s="19">
        <v>0.27493108861999499</v>
      </c>
      <c r="AB17" s="19">
        <v>0.161328775603542</v>
      </c>
      <c r="AC17" s="19">
        <v>0.338279404047234</v>
      </c>
      <c r="AD17" s="19">
        <v>0.136225214355259</v>
      </c>
      <c r="AE17" s="19"/>
      <c r="AF17" s="19">
        <v>3.9563925413228201E-2</v>
      </c>
      <c r="AG17" s="19">
        <v>0.37391170105870303</v>
      </c>
      <c r="AH17" s="19">
        <v>0.32915721916666901</v>
      </c>
      <c r="AI17" s="19"/>
      <c r="AJ17" s="19">
        <v>-1.73226302502269E-2</v>
      </c>
      <c r="AK17" s="19">
        <v>0.50447985137933105</v>
      </c>
      <c r="AL17" s="19">
        <v>0.31976207131877199</v>
      </c>
      <c r="AM17" s="19">
        <v>-5.5002639312940603E-2</v>
      </c>
      <c r="AN17" s="19">
        <v>0.15959479724966499</v>
      </c>
      <c r="AO17" s="19"/>
      <c r="AP17" s="19">
        <v>-9.2954115987282596E-3</v>
      </c>
      <c r="AQ17" s="19">
        <v>0.59632165807437298</v>
      </c>
      <c r="AR17" s="19">
        <v>0.30765364481732899</v>
      </c>
      <c r="AS17" s="19">
        <v>-0.23461699675195199</v>
      </c>
      <c r="AT17" s="19">
        <v>6.7375244831272704E-2</v>
      </c>
      <c r="AU17" s="19"/>
      <c r="AV17" s="19">
        <v>0.16573497870879</v>
      </c>
      <c r="AW17" s="19">
        <v>0.18751342340480001</v>
      </c>
      <c r="AX17" s="19">
        <v>0.27053567230047298</v>
      </c>
      <c r="AY17" s="19">
        <v>0.36304335322634101</v>
      </c>
      <c r="AZ17" s="19">
        <v>0.323624672279411</v>
      </c>
      <c r="BA17" s="19"/>
      <c r="BB17" s="19">
        <v>0.50098811080755301</v>
      </c>
      <c r="BC17" s="19">
        <v>-0.23683320630180499</v>
      </c>
      <c r="BD17" s="19">
        <v>2.6406318799033698E-2</v>
      </c>
      <c r="BE17" s="19"/>
      <c r="BF17" s="19">
        <v>3.5094500026870402E-2</v>
      </c>
    </row>
    <row r="18" spans="2:58" x14ac:dyDescent="0.35">
      <c r="B18" s="16"/>
    </row>
    <row r="19" spans="2:58" x14ac:dyDescent="0.35">
      <c r="B19" t="s">
        <v>88</v>
      </c>
    </row>
    <row r="20" spans="2:58" x14ac:dyDescent="0.35">
      <c r="B20" t="s">
        <v>89</v>
      </c>
    </row>
    <row r="22" spans="2:58" x14ac:dyDescent="0.35">
      <c r="B22"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B2:BF22"/>
  <sheetViews>
    <sheetView showGridLines="0" topLeftCell="A8"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360</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x14ac:dyDescent="0.35">
      <c r="B9" s="15" t="s">
        <v>341</v>
      </c>
      <c r="C9" s="14">
        <v>0.115333828000099</v>
      </c>
      <c r="D9" s="14">
        <v>0.112672663021101</v>
      </c>
      <c r="E9" s="14">
        <v>0.11763802309129</v>
      </c>
      <c r="F9" s="14"/>
      <c r="G9" s="14">
        <v>9.1186104072714394E-2</v>
      </c>
      <c r="H9" s="14">
        <v>0.203848002455607</v>
      </c>
      <c r="I9" s="14">
        <v>8.9312120593217401E-2</v>
      </c>
      <c r="J9" s="14">
        <v>0.11859537446864001</v>
      </c>
      <c r="K9" s="14">
        <v>0.10683615696795699</v>
      </c>
      <c r="L9" s="14">
        <v>8.4034455968038602E-2</v>
      </c>
      <c r="M9" s="14"/>
      <c r="N9" s="14">
        <v>0.13170084260834899</v>
      </c>
      <c r="O9" s="14">
        <v>0.10707538148246901</v>
      </c>
      <c r="P9" s="14">
        <v>0.11424452624725701</v>
      </c>
      <c r="Q9" s="14">
        <v>0.109264613911846</v>
      </c>
      <c r="R9" s="14"/>
      <c r="S9" s="14">
        <v>0.110562049926882</v>
      </c>
      <c r="T9" s="14">
        <v>9.0780739526736098E-2</v>
      </c>
      <c r="U9" s="14">
        <v>0.13086606623011601</v>
      </c>
      <c r="V9" s="14">
        <v>4.6001115447641502E-2</v>
      </c>
      <c r="W9" s="14">
        <v>0.10547681889414499</v>
      </c>
      <c r="X9" s="14">
        <v>0.121652617921019</v>
      </c>
      <c r="Y9" s="14">
        <v>0.14432917548346799</v>
      </c>
      <c r="Z9" s="14">
        <v>0.147125384965027</v>
      </c>
      <c r="AA9" s="14">
        <v>0.14754764010990701</v>
      </c>
      <c r="AB9" s="14">
        <v>9.29739856734179E-2</v>
      </c>
      <c r="AC9" s="14">
        <v>0.216437622361664</v>
      </c>
      <c r="AD9" s="14">
        <v>7.4496218764289704E-2</v>
      </c>
      <c r="AE9" s="14"/>
      <c r="AF9" s="14">
        <v>7.7550977657811895E-2</v>
      </c>
      <c r="AG9" s="14">
        <v>0.169182688167031</v>
      </c>
      <c r="AH9" s="14">
        <v>9.2950770449746298E-2</v>
      </c>
      <c r="AI9" s="14"/>
      <c r="AJ9" s="14">
        <v>5.63551102492598E-2</v>
      </c>
      <c r="AK9" s="14">
        <v>0.21559332119612101</v>
      </c>
      <c r="AL9" s="14">
        <v>0.121938334273073</v>
      </c>
      <c r="AM9" s="14">
        <v>4.0946358590663097E-2</v>
      </c>
      <c r="AN9" s="14">
        <v>6.42313705858122E-2</v>
      </c>
      <c r="AO9" s="14"/>
      <c r="AP9" s="14">
        <v>3.59555614350731E-2</v>
      </c>
      <c r="AQ9" s="14">
        <v>0.23246631018038899</v>
      </c>
      <c r="AR9" s="14">
        <v>9.06903296735104E-2</v>
      </c>
      <c r="AS9" s="14">
        <v>2.1485645128711001E-2</v>
      </c>
      <c r="AT9" s="14">
        <v>3.5338258700849799E-2</v>
      </c>
      <c r="AU9" s="14"/>
      <c r="AV9" s="14">
        <v>9.6886723363495297E-2</v>
      </c>
      <c r="AW9" s="14">
        <v>8.2136900803406895E-2</v>
      </c>
      <c r="AX9" s="14">
        <v>0.116631287351829</v>
      </c>
      <c r="AY9" s="14">
        <v>0.18108864518371601</v>
      </c>
      <c r="AZ9" s="14">
        <v>0.28166585533149502</v>
      </c>
      <c r="BA9" s="14"/>
      <c r="BB9" s="14">
        <v>0.218447380086045</v>
      </c>
      <c r="BC9" s="14">
        <v>1.48311539068659E-2</v>
      </c>
      <c r="BD9" s="14">
        <v>3.1493275275407198E-2</v>
      </c>
      <c r="BE9" s="14"/>
      <c r="BF9" s="14">
        <v>7.7440423447125595E-2</v>
      </c>
    </row>
    <row r="10" spans="2:58" x14ac:dyDescent="0.35">
      <c r="B10" s="15" t="s">
        <v>342</v>
      </c>
      <c r="C10" s="14">
        <v>0.30525316943321901</v>
      </c>
      <c r="D10" s="14">
        <v>0.315983602246448</v>
      </c>
      <c r="E10" s="14">
        <v>0.296598666372829</v>
      </c>
      <c r="F10" s="14"/>
      <c r="G10" s="14">
        <v>0.30250434689521399</v>
      </c>
      <c r="H10" s="14">
        <v>0.318864501810463</v>
      </c>
      <c r="I10" s="14">
        <v>0.360418141213249</v>
      </c>
      <c r="J10" s="14">
        <v>0.33023893306958801</v>
      </c>
      <c r="K10" s="14">
        <v>0.25059438112032401</v>
      </c>
      <c r="L10" s="14">
        <v>0.26773695798791602</v>
      </c>
      <c r="M10" s="14"/>
      <c r="N10" s="14">
        <v>0.35169779537692802</v>
      </c>
      <c r="O10" s="14">
        <v>0.287541576052873</v>
      </c>
      <c r="P10" s="14">
        <v>0.27001936798919901</v>
      </c>
      <c r="Q10" s="14">
        <v>0.30428141229120298</v>
      </c>
      <c r="R10" s="14"/>
      <c r="S10" s="14">
        <v>0.33451842523402803</v>
      </c>
      <c r="T10" s="14">
        <v>0.27148740419643802</v>
      </c>
      <c r="U10" s="14">
        <v>0.25520847840997002</v>
      </c>
      <c r="V10" s="14">
        <v>0.318227279479251</v>
      </c>
      <c r="W10" s="14">
        <v>0.29268152434342698</v>
      </c>
      <c r="X10" s="14">
        <v>0.31860041053015398</v>
      </c>
      <c r="Y10" s="14">
        <v>0.25482577937786899</v>
      </c>
      <c r="Z10" s="14">
        <v>0.43977588665845202</v>
      </c>
      <c r="AA10" s="14">
        <v>0.319989575987982</v>
      </c>
      <c r="AB10" s="14">
        <v>0.341548745427528</v>
      </c>
      <c r="AC10" s="14">
        <v>0.29065629463548598</v>
      </c>
      <c r="AD10" s="14">
        <v>0.21573587799269001</v>
      </c>
      <c r="AE10" s="14"/>
      <c r="AF10" s="14">
        <v>0.226059007712721</v>
      </c>
      <c r="AG10" s="14">
        <v>0.366024684798259</v>
      </c>
      <c r="AH10" s="14">
        <v>0.36044830985501097</v>
      </c>
      <c r="AI10" s="14"/>
      <c r="AJ10" s="14">
        <v>0.19729632107153</v>
      </c>
      <c r="AK10" s="14">
        <v>0.43636926740760601</v>
      </c>
      <c r="AL10" s="14">
        <v>0.40046504143346501</v>
      </c>
      <c r="AM10" s="14">
        <v>0.24250050773988599</v>
      </c>
      <c r="AN10" s="14">
        <v>0.25389308419048601</v>
      </c>
      <c r="AO10" s="14"/>
      <c r="AP10" s="14">
        <v>0.17290477777785099</v>
      </c>
      <c r="AQ10" s="14">
        <v>0.48202084717515498</v>
      </c>
      <c r="AR10" s="14">
        <v>0.33572419608996301</v>
      </c>
      <c r="AS10" s="14">
        <v>0.13294241486740099</v>
      </c>
      <c r="AT10" s="14">
        <v>0.142167336179534</v>
      </c>
      <c r="AU10" s="14"/>
      <c r="AV10" s="14">
        <v>0.254880777569711</v>
      </c>
      <c r="AW10" s="14">
        <v>0.309897895075671</v>
      </c>
      <c r="AX10" s="14">
        <v>0.36017602628662598</v>
      </c>
      <c r="AY10" s="14">
        <v>0.33882871971186701</v>
      </c>
      <c r="AZ10" s="14">
        <v>0.319246690940647</v>
      </c>
      <c r="BA10" s="14"/>
      <c r="BB10" s="14">
        <v>0.53722005241052895</v>
      </c>
      <c r="BC10" s="14">
        <v>0.13122093940892501</v>
      </c>
      <c r="BD10" s="14">
        <v>0.123734633302182</v>
      </c>
      <c r="BE10" s="14"/>
      <c r="BF10" s="14">
        <v>0.25415240164223801</v>
      </c>
    </row>
    <row r="11" spans="2:58" x14ac:dyDescent="0.35">
      <c r="B11" s="15" t="s">
        <v>343</v>
      </c>
      <c r="C11" s="14">
        <v>0.27065202567482999</v>
      </c>
      <c r="D11" s="14">
        <v>0.25087999345588502</v>
      </c>
      <c r="E11" s="14">
        <v>0.29051127060820803</v>
      </c>
      <c r="F11" s="14"/>
      <c r="G11" s="14">
        <v>0.319509570729065</v>
      </c>
      <c r="H11" s="14">
        <v>0.240401333561582</v>
      </c>
      <c r="I11" s="14">
        <v>0.24463753438152899</v>
      </c>
      <c r="J11" s="14">
        <v>0.24778686640117301</v>
      </c>
      <c r="K11" s="14">
        <v>0.27394630056330699</v>
      </c>
      <c r="L11" s="14">
        <v>0.29982193288440701</v>
      </c>
      <c r="M11" s="14"/>
      <c r="N11" s="14">
        <v>0.27736947052579197</v>
      </c>
      <c r="O11" s="14">
        <v>0.28770700001113297</v>
      </c>
      <c r="P11" s="14">
        <v>0.26858948828225598</v>
      </c>
      <c r="Q11" s="14">
        <v>0.2419246137103</v>
      </c>
      <c r="R11" s="14"/>
      <c r="S11" s="14">
        <v>0.23753313168929399</v>
      </c>
      <c r="T11" s="14">
        <v>0.31279116848006899</v>
      </c>
      <c r="U11" s="14">
        <v>0.29614361989468102</v>
      </c>
      <c r="V11" s="14">
        <v>0.35122759126344899</v>
      </c>
      <c r="W11" s="14">
        <v>0.29836805803784699</v>
      </c>
      <c r="X11" s="14">
        <v>0.273301705000906</v>
      </c>
      <c r="Y11" s="14">
        <v>0.19461581275925999</v>
      </c>
      <c r="Z11" s="14">
        <v>0.20984843040177401</v>
      </c>
      <c r="AA11" s="14">
        <v>0.238389001582159</v>
      </c>
      <c r="AB11" s="14">
        <v>0.27442267403856702</v>
      </c>
      <c r="AC11" s="14">
        <v>0.248159800774301</v>
      </c>
      <c r="AD11" s="14">
        <v>0.28888818840421499</v>
      </c>
      <c r="AE11" s="14"/>
      <c r="AF11" s="14">
        <v>0.28221654385183198</v>
      </c>
      <c r="AG11" s="14">
        <v>0.25589065707112602</v>
      </c>
      <c r="AH11" s="14">
        <v>0.2465264780701</v>
      </c>
      <c r="AI11" s="14"/>
      <c r="AJ11" s="14">
        <v>0.31012050888369602</v>
      </c>
      <c r="AK11" s="14">
        <v>0.18854288286717899</v>
      </c>
      <c r="AL11" s="14">
        <v>0.27622295475688302</v>
      </c>
      <c r="AM11" s="14">
        <v>0.16618875324947399</v>
      </c>
      <c r="AN11" s="14">
        <v>0.30282543917465399</v>
      </c>
      <c r="AO11" s="14"/>
      <c r="AP11" s="14">
        <v>0.31106431675400198</v>
      </c>
      <c r="AQ11" s="14">
        <v>0.186212891999152</v>
      </c>
      <c r="AR11" s="14">
        <v>0.30598929555948101</v>
      </c>
      <c r="AS11" s="14">
        <v>0.28804973241631798</v>
      </c>
      <c r="AT11" s="14">
        <v>0.43687850827096503</v>
      </c>
      <c r="AU11" s="14"/>
      <c r="AV11" s="14">
        <v>0.29335030754910302</v>
      </c>
      <c r="AW11" s="14">
        <v>0.26840538191707702</v>
      </c>
      <c r="AX11" s="14">
        <v>0.27367300073859202</v>
      </c>
      <c r="AY11" s="14">
        <v>0.240342960698538</v>
      </c>
      <c r="AZ11" s="14">
        <v>0.18237076422758799</v>
      </c>
      <c r="BA11" s="14"/>
      <c r="BB11" s="14">
        <v>0.18664886715942899</v>
      </c>
      <c r="BC11" s="14">
        <v>0.31981757732889099</v>
      </c>
      <c r="BD11" s="14">
        <v>0.47578781533241399</v>
      </c>
      <c r="BE11" s="14"/>
      <c r="BF11" s="14">
        <v>0.30579434452541798</v>
      </c>
    </row>
    <row r="12" spans="2:58" x14ac:dyDescent="0.35">
      <c r="B12" s="15" t="s">
        <v>344</v>
      </c>
      <c r="C12" s="14">
        <v>0.12235553221159701</v>
      </c>
      <c r="D12" s="14">
        <v>0.13799826476330099</v>
      </c>
      <c r="E12" s="14">
        <v>0.104902394662201</v>
      </c>
      <c r="F12" s="14"/>
      <c r="G12" s="14">
        <v>0.137306733257296</v>
      </c>
      <c r="H12" s="14">
        <v>9.28008244905138E-2</v>
      </c>
      <c r="I12" s="14">
        <v>0.126106194982534</v>
      </c>
      <c r="J12" s="14">
        <v>0.10510620647305199</v>
      </c>
      <c r="K12" s="14">
        <v>0.13097315229290399</v>
      </c>
      <c r="L12" s="14">
        <v>0.141398542768781</v>
      </c>
      <c r="M12" s="14"/>
      <c r="N12" s="14">
        <v>9.6594160842977797E-2</v>
      </c>
      <c r="O12" s="14">
        <v>0.13295719355094501</v>
      </c>
      <c r="P12" s="14">
        <v>0.14173015307515799</v>
      </c>
      <c r="Q12" s="14">
        <v>0.12238421537546899</v>
      </c>
      <c r="R12" s="14"/>
      <c r="S12" s="14">
        <v>0.130667242489206</v>
      </c>
      <c r="T12" s="14">
        <v>0.156269607866657</v>
      </c>
      <c r="U12" s="14">
        <v>0.144639392691881</v>
      </c>
      <c r="V12" s="14">
        <v>0.110510817411451</v>
      </c>
      <c r="W12" s="14">
        <v>9.8147617815655105E-2</v>
      </c>
      <c r="X12" s="14">
        <v>0.117580249146954</v>
      </c>
      <c r="Y12" s="14">
        <v>0.16429417297859</v>
      </c>
      <c r="Z12" s="14">
        <v>8.9815786596606106E-2</v>
      </c>
      <c r="AA12" s="14">
        <v>0.10599465103978099</v>
      </c>
      <c r="AB12" s="14">
        <v>7.7084472683596902E-2</v>
      </c>
      <c r="AC12" s="14">
        <v>0.121737812192655</v>
      </c>
      <c r="AD12" s="14">
        <v>0.111761150076181</v>
      </c>
      <c r="AE12" s="14"/>
      <c r="AF12" s="14">
        <v>0.14698238459079099</v>
      </c>
      <c r="AG12" s="14">
        <v>9.8687304687360006E-2</v>
      </c>
      <c r="AH12" s="14">
        <v>0.10362458523389401</v>
      </c>
      <c r="AI12" s="14"/>
      <c r="AJ12" s="14">
        <v>0.169752576425654</v>
      </c>
      <c r="AK12" s="14">
        <v>8.0579363133467696E-2</v>
      </c>
      <c r="AL12" s="14">
        <v>0.11261232837276</v>
      </c>
      <c r="AM12" s="14">
        <v>7.7922162730538105E-2</v>
      </c>
      <c r="AN12" s="14">
        <v>0.145277723555089</v>
      </c>
      <c r="AO12" s="14"/>
      <c r="AP12" s="14">
        <v>0.19535558755171101</v>
      </c>
      <c r="AQ12" s="14">
        <v>5.7858571892532601E-2</v>
      </c>
      <c r="AR12" s="14">
        <v>0.12762217474009099</v>
      </c>
      <c r="AS12" s="14">
        <v>0.18548718784680099</v>
      </c>
      <c r="AT12" s="14">
        <v>0.12615016141520199</v>
      </c>
      <c r="AU12" s="14"/>
      <c r="AV12" s="14">
        <v>0.13422511304925999</v>
      </c>
      <c r="AW12" s="14">
        <v>0.14043752449299801</v>
      </c>
      <c r="AX12" s="14">
        <v>9.58290879040022E-2</v>
      </c>
      <c r="AY12" s="14">
        <v>9.9800244165353796E-2</v>
      </c>
      <c r="AZ12" s="14">
        <v>0.119316717272927</v>
      </c>
      <c r="BA12" s="14"/>
      <c r="BB12" s="14">
        <v>3.0381701012803498E-2</v>
      </c>
      <c r="BC12" s="14">
        <v>0.196193587549881</v>
      </c>
      <c r="BD12" s="14">
        <v>0.108960617935555</v>
      </c>
      <c r="BE12" s="14"/>
      <c r="BF12" s="14">
        <v>0.13801395032375199</v>
      </c>
    </row>
    <row r="13" spans="2:58" x14ac:dyDescent="0.35">
      <c r="B13" s="15" t="s">
        <v>345</v>
      </c>
      <c r="C13" s="14">
        <v>0.143588025055951</v>
      </c>
      <c r="D13" s="14">
        <v>0.14763751229903699</v>
      </c>
      <c r="E13" s="14">
        <v>0.13949288964667</v>
      </c>
      <c r="F13" s="14"/>
      <c r="G13" s="14">
        <v>9.8763295497851497E-2</v>
      </c>
      <c r="H13" s="14">
        <v>9.8861101334920307E-2</v>
      </c>
      <c r="I13" s="14">
        <v>0.119980181909232</v>
      </c>
      <c r="J13" s="14">
        <v>0.165029618317177</v>
      </c>
      <c r="K13" s="14">
        <v>0.18498194325397699</v>
      </c>
      <c r="L13" s="14">
        <v>0.18387009536783799</v>
      </c>
      <c r="M13" s="14"/>
      <c r="N13" s="14">
        <v>0.118484159987857</v>
      </c>
      <c r="O13" s="14">
        <v>0.13254171854789601</v>
      </c>
      <c r="P13" s="14">
        <v>0.16839077344862199</v>
      </c>
      <c r="Q13" s="14">
        <v>0.16301882430647699</v>
      </c>
      <c r="R13" s="14"/>
      <c r="S13" s="14">
        <v>0.13172138036544501</v>
      </c>
      <c r="T13" s="14">
        <v>0.13746566588484499</v>
      </c>
      <c r="U13" s="14">
        <v>0.12788417055833301</v>
      </c>
      <c r="V13" s="14">
        <v>0.14834517569294101</v>
      </c>
      <c r="W13" s="14">
        <v>0.16590670429177101</v>
      </c>
      <c r="X13" s="14">
        <v>0.13410057967984601</v>
      </c>
      <c r="Y13" s="14">
        <v>0.19892845846357299</v>
      </c>
      <c r="Z13" s="14">
        <v>7.9193263324027804E-2</v>
      </c>
      <c r="AA13" s="14">
        <v>0.133910795431497</v>
      </c>
      <c r="AB13" s="14">
        <v>0.16833869624582801</v>
      </c>
      <c r="AC13" s="14">
        <v>0.100523077459586</v>
      </c>
      <c r="AD13" s="14">
        <v>0.20080965913399301</v>
      </c>
      <c r="AE13" s="14"/>
      <c r="AF13" s="14">
        <v>0.23452176312082601</v>
      </c>
      <c r="AG13" s="14">
        <v>8.1652463067373199E-2</v>
      </c>
      <c r="AH13" s="14">
        <v>0.104323743151631</v>
      </c>
      <c r="AI13" s="14"/>
      <c r="AJ13" s="14">
        <v>0.23964078658766999</v>
      </c>
      <c r="AK13" s="14">
        <v>5.6982689855292E-2</v>
      </c>
      <c r="AL13" s="14">
        <v>5.4297208954782399E-2</v>
      </c>
      <c r="AM13" s="14">
        <v>0.472442217689439</v>
      </c>
      <c r="AN13" s="14">
        <v>0.136090348530892</v>
      </c>
      <c r="AO13" s="14"/>
      <c r="AP13" s="14">
        <v>0.247865590662913</v>
      </c>
      <c r="AQ13" s="14">
        <v>2.2094450043872001E-2</v>
      </c>
      <c r="AR13" s="14">
        <v>8.8749344002774705E-2</v>
      </c>
      <c r="AS13" s="14">
        <v>0.35204318138928198</v>
      </c>
      <c r="AT13" s="14">
        <v>0.13562426978711001</v>
      </c>
      <c r="AU13" s="14"/>
      <c r="AV13" s="14">
        <v>0.168977457823514</v>
      </c>
      <c r="AW13" s="14">
        <v>0.156149723957694</v>
      </c>
      <c r="AX13" s="14">
        <v>0.11113234528392001</v>
      </c>
      <c r="AY13" s="14">
        <v>0.10974285303815499</v>
      </c>
      <c r="AZ13" s="14">
        <v>4.7347935631967701E-2</v>
      </c>
      <c r="BA13" s="14"/>
      <c r="BB13" s="14">
        <v>1.7718909386811799E-2</v>
      </c>
      <c r="BC13" s="14">
        <v>0.32472813437471398</v>
      </c>
      <c r="BD13" s="14">
        <v>0.18519435870246501</v>
      </c>
      <c r="BE13" s="14"/>
      <c r="BF13" s="14">
        <v>0.20275226457902301</v>
      </c>
    </row>
    <row r="14" spans="2:58" x14ac:dyDescent="0.35">
      <c r="B14" s="15" t="s">
        <v>117</v>
      </c>
      <c r="C14" s="14">
        <v>4.2817419624304201E-2</v>
      </c>
      <c r="D14" s="14">
        <v>3.4827964214227701E-2</v>
      </c>
      <c r="E14" s="14">
        <v>5.0856755618803401E-2</v>
      </c>
      <c r="F14" s="14"/>
      <c r="G14" s="14">
        <v>5.0729949547858998E-2</v>
      </c>
      <c r="H14" s="14">
        <v>4.5224236346913797E-2</v>
      </c>
      <c r="I14" s="14">
        <v>5.95458269202385E-2</v>
      </c>
      <c r="J14" s="14">
        <v>3.3243001270371102E-2</v>
      </c>
      <c r="K14" s="14">
        <v>5.2668065801531397E-2</v>
      </c>
      <c r="L14" s="14">
        <v>2.31380150230188E-2</v>
      </c>
      <c r="M14" s="14"/>
      <c r="N14" s="14">
        <v>2.4153570658096601E-2</v>
      </c>
      <c r="O14" s="14">
        <v>5.2177130354683202E-2</v>
      </c>
      <c r="P14" s="14">
        <v>3.7025690957507899E-2</v>
      </c>
      <c r="Q14" s="14">
        <v>5.9126320404704398E-2</v>
      </c>
      <c r="R14" s="14"/>
      <c r="S14" s="14">
        <v>5.4997770295145701E-2</v>
      </c>
      <c r="T14" s="14">
        <v>3.1205414045255501E-2</v>
      </c>
      <c r="U14" s="14">
        <v>4.5258272215018998E-2</v>
      </c>
      <c r="V14" s="14">
        <v>2.5688020705265699E-2</v>
      </c>
      <c r="W14" s="14">
        <v>3.9419276617154601E-2</v>
      </c>
      <c r="X14" s="14">
        <v>3.4764437721122199E-2</v>
      </c>
      <c r="Y14" s="14">
        <v>4.3006600937239597E-2</v>
      </c>
      <c r="Z14" s="14">
        <v>3.4241248054112897E-2</v>
      </c>
      <c r="AA14" s="14">
        <v>5.4168335848674101E-2</v>
      </c>
      <c r="AB14" s="14">
        <v>4.5631425931062598E-2</v>
      </c>
      <c r="AC14" s="14">
        <v>2.24853925763084E-2</v>
      </c>
      <c r="AD14" s="14">
        <v>0.108308905628632</v>
      </c>
      <c r="AE14" s="14"/>
      <c r="AF14" s="14">
        <v>3.26693230660179E-2</v>
      </c>
      <c r="AG14" s="14">
        <v>2.85622022088509E-2</v>
      </c>
      <c r="AH14" s="14">
        <v>9.2126113239617502E-2</v>
      </c>
      <c r="AI14" s="14"/>
      <c r="AJ14" s="14">
        <v>2.6834696782190599E-2</v>
      </c>
      <c r="AK14" s="14">
        <v>2.19324755403347E-2</v>
      </c>
      <c r="AL14" s="14">
        <v>3.4464132209036803E-2</v>
      </c>
      <c r="AM14" s="14">
        <v>0</v>
      </c>
      <c r="AN14" s="14">
        <v>9.76820339630666E-2</v>
      </c>
      <c r="AO14" s="14"/>
      <c r="AP14" s="14">
        <v>3.6854165818448699E-2</v>
      </c>
      <c r="AQ14" s="14">
        <v>1.93469287088999E-2</v>
      </c>
      <c r="AR14" s="14">
        <v>5.1224659934179198E-2</v>
      </c>
      <c r="AS14" s="14">
        <v>1.9991838351486001E-2</v>
      </c>
      <c r="AT14" s="14">
        <v>0.12384146564633999</v>
      </c>
      <c r="AU14" s="14"/>
      <c r="AV14" s="14">
        <v>5.16796206449169E-2</v>
      </c>
      <c r="AW14" s="14">
        <v>4.2972573753153401E-2</v>
      </c>
      <c r="AX14" s="14">
        <v>4.2558252435030502E-2</v>
      </c>
      <c r="AY14" s="14">
        <v>3.01965772023687E-2</v>
      </c>
      <c r="AZ14" s="14">
        <v>5.0052036595374799E-2</v>
      </c>
      <c r="BA14" s="14"/>
      <c r="BB14" s="14">
        <v>9.5830899443818899E-3</v>
      </c>
      <c r="BC14" s="14">
        <v>1.3208607430724301E-2</v>
      </c>
      <c r="BD14" s="14">
        <v>7.4829299451976097E-2</v>
      </c>
      <c r="BE14" s="14"/>
      <c r="BF14" s="14">
        <v>2.1846615482443599E-2</v>
      </c>
    </row>
    <row r="15" spans="2:58" x14ac:dyDescent="0.35">
      <c r="B15" s="15" t="s">
        <v>346</v>
      </c>
      <c r="C15" s="18">
        <v>0.42058699743331801</v>
      </c>
      <c r="D15" s="18">
        <v>0.42865626526754902</v>
      </c>
      <c r="E15" s="18">
        <v>0.41423668946411901</v>
      </c>
      <c r="F15" s="18"/>
      <c r="G15" s="18">
        <v>0.39369045096792898</v>
      </c>
      <c r="H15" s="18">
        <v>0.52271250426606997</v>
      </c>
      <c r="I15" s="18">
        <v>0.44973026180646603</v>
      </c>
      <c r="J15" s="18">
        <v>0.44883430753822701</v>
      </c>
      <c r="K15" s="18">
        <v>0.35743053808828101</v>
      </c>
      <c r="L15" s="18">
        <v>0.35177141395595402</v>
      </c>
      <c r="M15" s="18"/>
      <c r="N15" s="18">
        <v>0.48339863798527599</v>
      </c>
      <c r="O15" s="18">
        <v>0.39461695753534198</v>
      </c>
      <c r="P15" s="18">
        <v>0.38426389423645602</v>
      </c>
      <c r="Q15" s="18">
        <v>0.41354602620304898</v>
      </c>
      <c r="R15" s="18"/>
      <c r="S15" s="18">
        <v>0.44508047516090998</v>
      </c>
      <c r="T15" s="18">
        <v>0.36226814372317401</v>
      </c>
      <c r="U15" s="18">
        <v>0.386074544640086</v>
      </c>
      <c r="V15" s="18">
        <v>0.36422839492689302</v>
      </c>
      <c r="W15" s="18">
        <v>0.39815834323757199</v>
      </c>
      <c r="X15" s="18">
        <v>0.44025302845117298</v>
      </c>
      <c r="Y15" s="18">
        <v>0.39915495486133701</v>
      </c>
      <c r="Z15" s="18">
        <v>0.58690127162347905</v>
      </c>
      <c r="AA15" s="18">
        <v>0.46753721609788901</v>
      </c>
      <c r="AB15" s="18">
        <v>0.43452273110094602</v>
      </c>
      <c r="AC15" s="18">
        <v>0.50709391699715001</v>
      </c>
      <c r="AD15" s="18">
        <v>0.29023209675697997</v>
      </c>
      <c r="AE15" s="18"/>
      <c r="AF15" s="18">
        <v>0.30360998537053302</v>
      </c>
      <c r="AG15" s="18">
        <v>0.53520737296528997</v>
      </c>
      <c r="AH15" s="18">
        <v>0.45339908030475801</v>
      </c>
      <c r="AI15" s="18"/>
      <c r="AJ15" s="18">
        <v>0.25365143132078999</v>
      </c>
      <c r="AK15" s="18">
        <v>0.65196258860372702</v>
      </c>
      <c r="AL15" s="18">
        <v>0.52240337570653805</v>
      </c>
      <c r="AM15" s="18">
        <v>0.283446866330549</v>
      </c>
      <c r="AN15" s="18">
        <v>0.31812445477629803</v>
      </c>
      <c r="AO15" s="18"/>
      <c r="AP15" s="18">
        <v>0.20886033921292399</v>
      </c>
      <c r="AQ15" s="18">
        <v>0.71448715735554402</v>
      </c>
      <c r="AR15" s="18">
        <v>0.42641452576347399</v>
      </c>
      <c r="AS15" s="18">
        <v>0.154428059996112</v>
      </c>
      <c r="AT15" s="18">
        <v>0.17750559488038301</v>
      </c>
      <c r="AU15" s="18"/>
      <c r="AV15" s="18">
        <v>0.35176750093320602</v>
      </c>
      <c r="AW15" s="18">
        <v>0.39203479587907802</v>
      </c>
      <c r="AX15" s="18">
        <v>0.47680731363845502</v>
      </c>
      <c r="AY15" s="18">
        <v>0.51991736489558404</v>
      </c>
      <c r="AZ15" s="18">
        <v>0.60091254627214197</v>
      </c>
      <c r="BA15" s="18"/>
      <c r="BB15" s="18">
        <v>0.75566743249657398</v>
      </c>
      <c r="BC15" s="18">
        <v>0.146052093315791</v>
      </c>
      <c r="BD15" s="18">
        <v>0.155227908577589</v>
      </c>
      <c r="BE15" s="18"/>
      <c r="BF15" s="18">
        <v>0.331592825089363</v>
      </c>
    </row>
    <row r="16" spans="2:58" x14ac:dyDescent="0.35">
      <c r="B16" s="15" t="s">
        <v>347</v>
      </c>
      <c r="C16" s="18">
        <v>0.26594355726754698</v>
      </c>
      <c r="D16" s="18">
        <v>0.285635777062338</v>
      </c>
      <c r="E16" s="18">
        <v>0.24439528430887</v>
      </c>
      <c r="F16" s="18"/>
      <c r="G16" s="18">
        <v>0.23607002875514799</v>
      </c>
      <c r="H16" s="18">
        <v>0.19166192582543401</v>
      </c>
      <c r="I16" s="18">
        <v>0.24608637689176599</v>
      </c>
      <c r="J16" s="18">
        <v>0.27013582479022902</v>
      </c>
      <c r="K16" s="18">
        <v>0.315955095546881</v>
      </c>
      <c r="L16" s="18">
        <v>0.32526863813661999</v>
      </c>
      <c r="M16" s="18"/>
      <c r="N16" s="18">
        <v>0.215078320830835</v>
      </c>
      <c r="O16" s="18">
        <v>0.26549891209884202</v>
      </c>
      <c r="P16" s="18">
        <v>0.31012092652377998</v>
      </c>
      <c r="Q16" s="18">
        <v>0.28540303968194602</v>
      </c>
      <c r="R16" s="18"/>
      <c r="S16" s="18">
        <v>0.26238862285464998</v>
      </c>
      <c r="T16" s="18">
        <v>0.29373527375150099</v>
      </c>
      <c r="U16" s="18">
        <v>0.27252356325021398</v>
      </c>
      <c r="V16" s="18">
        <v>0.258855993104392</v>
      </c>
      <c r="W16" s="18">
        <v>0.26405432210742602</v>
      </c>
      <c r="X16" s="18">
        <v>0.25168082882679899</v>
      </c>
      <c r="Y16" s="18">
        <v>0.36322263144216299</v>
      </c>
      <c r="Z16" s="18">
        <v>0.16900904992063401</v>
      </c>
      <c r="AA16" s="18">
        <v>0.23990544647127801</v>
      </c>
      <c r="AB16" s="18">
        <v>0.24542316892942501</v>
      </c>
      <c r="AC16" s="18">
        <v>0.222260889652241</v>
      </c>
      <c r="AD16" s="18">
        <v>0.31257080921017399</v>
      </c>
      <c r="AE16" s="18"/>
      <c r="AF16" s="18">
        <v>0.381504147711616</v>
      </c>
      <c r="AG16" s="18">
        <v>0.18033976775473301</v>
      </c>
      <c r="AH16" s="18">
        <v>0.20794832838552499</v>
      </c>
      <c r="AI16" s="18"/>
      <c r="AJ16" s="18">
        <v>0.40939336301332402</v>
      </c>
      <c r="AK16" s="18">
        <v>0.13756205298876001</v>
      </c>
      <c r="AL16" s="18">
        <v>0.16690953732754299</v>
      </c>
      <c r="AM16" s="18">
        <v>0.55036438041997704</v>
      </c>
      <c r="AN16" s="18">
        <v>0.28136807208598102</v>
      </c>
      <c r="AO16" s="18"/>
      <c r="AP16" s="18">
        <v>0.44322117821462498</v>
      </c>
      <c r="AQ16" s="18">
        <v>7.9953021936404606E-2</v>
      </c>
      <c r="AR16" s="18">
        <v>0.216371518742866</v>
      </c>
      <c r="AS16" s="18">
        <v>0.53753036923608399</v>
      </c>
      <c r="AT16" s="18">
        <v>0.26177443120231197</v>
      </c>
      <c r="AU16" s="18"/>
      <c r="AV16" s="18">
        <v>0.30320257087277402</v>
      </c>
      <c r="AW16" s="18">
        <v>0.29658724845069201</v>
      </c>
      <c r="AX16" s="18">
        <v>0.20696143318792201</v>
      </c>
      <c r="AY16" s="18">
        <v>0.209543097203509</v>
      </c>
      <c r="AZ16" s="18">
        <v>0.16666465290489499</v>
      </c>
      <c r="BA16" s="18"/>
      <c r="BB16" s="18">
        <v>4.8100610399615301E-2</v>
      </c>
      <c r="BC16" s="18">
        <v>0.52092172192459396</v>
      </c>
      <c r="BD16" s="18">
        <v>0.29415497663801998</v>
      </c>
      <c r="BE16" s="18"/>
      <c r="BF16" s="18">
        <v>0.34076621490277498</v>
      </c>
    </row>
    <row r="17" spans="2:58" x14ac:dyDescent="0.35">
      <c r="B17" s="15" t="s">
        <v>86</v>
      </c>
      <c r="C17" s="19">
        <v>0.154643440165771</v>
      </c>
      <c r="D17" s="19">
        <v>0.14302048820521099</v>
      </c>
      <c r="E17" s="19">
        <v>0.16984140515524801</v>
      </c>
      <c r="F17" s="19"/>
      <c r="G17" s="19">
        <v>0.157620422212781</v>
      </c>
      <c r="H17" s="19">
        <v>0.33105057844063601</v>
      </c>
      <c r="I17" s="19">
        <v>0.20364388491470101</v>
      </c>
      <c r="J17" s="19">
        <v>0.17869848274799899</v>
      </c>
      <c r="K17" s="19">
        <v>4.1475442541399697E-2</v>
      </c>
      <c r="L17" s="19">
        <v>2.6502775819334901E-2</v>
      </c>
      <c r="M17" s="19"/>
      <c r="N17" s="19">
        <v>0.26832031715444199</v>
      </c>
      <c r="O17" s="19">
        <v>0.12911804543650099</v>
      </c>
      <c r="P17" s="19">
        <v>7.4142967712675895E-2</v>
      </c>
      <c r="Q17" s="19">
        <v>0.12814298652110301</v>
      </c>
      <c r="R17" s="19"/>
      <c r="S17" s="19">
        <v>0.18269185230626001</v>
      </c>
      <c r="T17" s="19">
        <v>6.8532869971672905E-2</v>
      </c>
      <c r="U17" s="19">
        <v>0.113550981389872</v>
      </c>
      <c r="V17" s="19">
        <v>0.105372401822501</v>
      </c>
      <c r="W17" s="19">
        <v>0.134104021130146</v>
      </c>
      <c r="X17" s="19">
        <v>0.18857219962437399</v>
      </c>
      <c r="Y17" s="19">
        <v>3.5932323419173601E-2</v>
      </c>
      <c r="Z17" s="19">
        <v>0.41789222170284501</v>
      </c>
      <c r="AA17" s="19">
        <v>0.227631769626612</v>
      </c>
      <c r="AB17" s="19">
        <v>0.18909956217152099</v>
      </c>
      <c r="AC17" s="19">
        <v>0.28483302734490901</v>
      </c>
      <c r="AD17" s="19">
        <v>-2.2338712453194E-2</v>
      </c>
      <c r="AE17" s="19"/>
      <c r="AF17" s="19">
        <v>-7.7894162341082998E-2</v>
      </c>
      <c r="AG17" s="19">
        <v>0.35486760521055599</v>
      </c>
      <c r="AH17" s="19">
        <v>0.24545075191923199</v>
      </c>
      <c r="AI17" s="19"/>
      <c r="AJ17" s="19">
        <v>-0.155741931692535</v>
      </c>
      <c r="AK17" s="19">
        <v>0.51440053561496701</v>
      </c>
      <c r="AL17" s="19">
        <v>0.35549383837899501</v>
      </c>
      <c r="AM17" s="19">
        <v>-0.26691751408942799</v>
      </c>
      <c r="AN17" s="19">
        <v>3.67563826903166E-2</v>
      </c>
      <c r="AO17" s="19"/>
      <c r="AP17" s="19">
        <v>-0.23436083900170099</v>
      </c>
      <c r="AQ17" s="19">
        <v>0.63453413541913894</v>
      </c>
      <c r="AR17" s="19">
        <v>0.21004300702060799</v>
      </c>
      <c r="AS17" s="19">
        <v>-0.38310230923997102</v>
      </c>
      <c r="AT17" s="19">
        <v>-8.4268836321928206E-2</v>
      </c>
      <c r="AU17" s="19"/>
      <c r="AV17" s="19">
        <v>4.85649300604322E-2</v>
      </c>
      <c r="AW17" s="19">
        <v>9.5447547428386306E-2</v>
      </c>
      <c r="AX17" s="19">
        <v>0.26984588045053298</v>
      </c>
      <c r="AY17" s="19">
        <v>0.31037426769207499</v>
      </c>
      <c r="AZ17" s="19">
        <v>0.43424789336724801</v>
      </c>
      <c r="BA17" s="19"/>
      <c r="BB17" s="19">
        <v>0.70756682209695898</v>
      </c>
      <c r="BC17" s="19">
        <v>-0.37486962860880402</v>
      </c>
      <c r="BD17" s="19">
        <v>-0.13892706806043101</v>
      </c>
      <c r="BE17" s="19"/>
      <c r="BF17" s="19">
        <v>-9.1733898134119304E-3</v>
      </c>
    </row>
    <row r="18" spans="2:58" x14ac:dyDescent="0.35">
      <c r="B18" s="16"/>
    </row>
    <row r="19" spans="2:58" x14ac:dyDescent="0.35">
      <c r="B19" t="s">
        <v>88</v>
      </c>
    </row>
    <row r="20" spans="2:58" x14ac:dyDescent="0.35">
      <c r="B20" t="s">
        <v>89</v>
      </c>
    </row>
    <row r="22" spans="2:58" x14ac:dyDescent="0.35">
      <c r="B22"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B2:BF22"/>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361</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x14ac:dyDescent="0.35">
      <c r="B9" s="15" t="s">
        <v>341</v>
      </c>
      <c r="C9" s="14">
        <v>6.4159278317006602E-2</v>
      </c>
      <c r="D9" s="14">
        <v>6.9893750181481196E-2</v>
      </c>
      <c r="E9" s="14">
        <v>5.8949555533630897E-2</v>
      </c>
      <c r="F9" s="14"/>
      <c r="G9" s="14">
        <v>6.4544378675755104E-2</v>
      </c>
      <c r="H9" s="14">
        <v>0.11908401538824299</v>
      </c>
      <c r="I9" s="14">
        <v>7.3689558827223403E-2</v>
      </c>
      <c r="J9" s="14">
        <v>4.8171720630768501E-2</v>
      </c>
      <c r="K9" s="14">
        <v>4.2754276249354697E-2</v>
      </c>
      <c r="L9" s="14">
        <v>3.8991648054783203E-2</v>
      </c>
      <c r="M9" s="14"/>
      <c r="N9" s="14">
        <v>8.6839318948976299E-2</v>
      </c>
      <c r="O9" s="14">
        <v>5.6644793201166103E-2</v>
      </c>
      <c r="P9" s="14">
        <v>6.7251886937846006E-2</v>
      </c>
      <c r="Q9" s="14">
        <v>4.5882939267288703E-2</v>
      </c>
      <c r="R9" s="14"/>
      <c r="S9" s="14">
        <v>8.5007564987324202E-2</v>
      </c>
      <c r="T9" s="14">
        <v>3.9551046361003699E-2</v>
      </c>
      <c r="U9" s="14">
        <v>8.8268159857792197E-2</v>
      </c>
      <c r="V9" s="14">
        <v>3.4803629525558599E-2</v>
      </c>
      <c r="W9" s="14">
        <v>4.0186151998763402E-2</v>
      </c>
      <c r="X9" s="14">
        <v>6.4956411104480097E-2</v>
      </c>
      <c r="Y9" s="14">
        <v>5.4922748493451197E-2</v>
      </c>
      <c r="Z9" s="14">
        <v>6.8141544781434804E-2</v>
      </c>
      <c r="AA9" s="14">
        <v>8.5389786597912798E-2</v>
      </c>
      <c r="AB9" s="14">
        <v>4.5975270230661801E-2</v>
      </c>
      <c r="AC9" s="14">
        <v>0.12521164301513099</v>
      </c>
      <c r="AD9" s="14">
        <v>4.4323764022753197E-2</v>
      </c>
      <c r="AE9" s="14"/>
      <c r="AF9" s="14">
        <v>4.0109062773288302E-2</v>
      </c>
      <c r="AG9" s="14">
        <v>8.8207790507523698E-2</v>
      </c>
      <c r="AH9" s="14">
        <v>7.3899680584715299E-2</v>
      </c>
      <c r="AI9" s="14"/>
      <c r="AJ9" s="14">
        <v>3.5036455342338603E-2</v>
      </c>
      <c r="AK9" s="14">
        <v>0.13384793975643799</v>
      </c>
      <c r="AL9" s="14">
        <v>3.7876161449539897E-2</v>
      </c>
      <c r="AM9" s="14">
        <v>0</v>
      </c>
      <c r="AN9" s="14">
        <v>2.81354928820838E-2</v>
      </c>
      <c r="AO9" s="14"/>
      <c r="AP9" s="14">
        <v>1.85910779768905E-2</v>
      </c>
      <c r="AQ9" s="14">
        <v>0.140869229848153</v>
      </c>
      <c r="AR9" s="14">
        <v>3.5902333159653903E-2</v>
      </c>
      <c r="AS9" s="14">
        <v>8.62796540255217E-3</v>
      </c>
      <c r="AT9" s="14">
        <v>0</v>
      </c>
      <c r="AU9" s="14"/>
      <c r="AV9" s="14">
        <v>3.4196623581320099E-2</v>
      </c>
      <c r="AW9" s="14">
        <v>4.4968638090006001E-2</v>
      </c>
      <c r="AX9" s="14">
        <v>7.1585027527369005E-2</v>
      </c>
      <c r="AY9" s="14">
        <v>0.12945380851027199</v>
      </c>
      <c r="AZ9" s="14">
        <v>0.144449230782382</v>
      </c>
      <c r="BA9" s="14"/>
      <c r="BB9" s="14">
        <v>0.16279681919942199</v>
      </c>
      <c r="BC9" s="14">
        <v>7.2740711477560496E-3</v>
      </c>
      <c r="BD9" s="14">
        <v>0</v>
      </c>
      <c r="BE9" s="14"/>
      <c r="BF9" s="14">
        <v>4.9689557755424302E-2</v>
      </c>
    </row>
    <row r="10" spans="2:58" x14ac:dyDescent="0.35">
      <c r="B10" s="15" t="s">
        <v>342</v>
      </c>
      <c r="C10" s="14">
        <v>0.20163586562584099</v>
      </c>
      <c r="D10" s="14">
        <v>0.212001048309053</v>
      </c>
      <c r="E10" s="14">
        <v>0.19175458991351901</v>
      </c>
      <c r="F10" s="14"/>
      <c r="G10" s="14">
        <v>0.19041531353404501</v>
      </c>
      <c r="H10" s="14">
        <v>0.26651322684719198</v>
      </c>
      <c r="I10" s="14">
        <v>0.21955812447832501</v>
      </c>
      <c r="J10" s="14">
        <v>0.23146273338394899</v>
      </c>
      <c r="K10" s="14">
        <v>0.153869822355789</v>
      </c>
      <c r="L10" s="14">
        <v>0.149984860596514</v>
      </c>
      <c r="M10" s="14"/>
      <c r="N10" s="14">
        <v>0.22632025624906499</v>
      </c>
      <c r="O10" s="14">
        <v>0.19316390032125499</v>
      </c>
      <c r="P10" s="14">
        <v>0.198553473479366</v>
      </c>
      <c r="Q10" s="14">
        <v>0.18827079712442199</v>
      </c>
      <c r="R10" s="14"/>
      <c r="S10" s="14">
        <v>0.248016358834487</v>
      </c>
      <c r="T10" s="14">
        <v>0.195557719366102</v>
      </c>
      <c r="U10" s="14">
        <v>0.151584742846334</v>
      </c>
      <c r="V10" s="14">
        <v>0.165046274299125</v>
      </c>
      <c r="W10" s="14">
        <v>0.234692160150648</v>
      </c>
      <c r="X10" s="14">
        <v>0.20001994707138901</v>
      </c>
      <c r="Y10" s="14">
        <v>0.139204431834277</v>
      </c>
      <c r="Z10" s="14">
        <v>0.27214637377770401</v>
      </c>
      <c r="AA10" s="14">
        <v>0.25667448089751399</v>
      </c>
      <c r="AB10" s="14">
        <v>0.17093517830294599</v>
      </c>
      <c r="AC10" s="14">
        <v>0.206824261847015</v>
      </c>
      <c r="AD10" s="14">
        <v>0.136634223407061</v>
      </c>
      <c r="AE10" s="14"/>
      <c r="AF10" s="14">
        <v>0.15001037430169201</v>
      </c>
      <c r="AG10" s="14">
        <v>0.25516500709983098</v>
      </c>
      <c r="AH10" s="14">
        <v>0.221120261310534</v>
      </c>
      <c r="AI10" s="14"/>
      <c r="AJ10" s="14">
        <v>0.106147919328885</v>
      </c>
      <c r="AK10" s="14">
        <v>0.33938953433616798</v>
      </c>
      <c r="AL10" s="14">
        <v>0.28856519711957201</v>
      </c>
      <c r="AM10" s="14">
        <v>8.42754516994422E-2</v>
      </c>
      <c r="AN10" s="14">
        <v>0.16687274817954201</v>
      </c>
      <c r="AO10" s="14"/>
      <c r="AP10" s="14">
        <v>0.108166368470059</v>
      </c>
      <c r="AQ10" s="14">
        <v>0.34619998769133098</v>
      </c>
      <c r="AR10" s="14">
        <v>0.21364756991325801</v>
      </c>
      <c r="AS10" s="14">
        <v>5.3477574192323997E-2</v>
      </c>
      <c r="AT10" s="14">
        <v>9.2400891355124595E-2</v>
      </c>
      <c r="AU10" s="14"/>
      <c r="AV10" s="14">
        <v>0.184662286455404</v>
      </c>
      <c r="AW10" s="14">
        <v>0.16044244664768301</v>
      </c>
      <c r="AX10" s="14">
        <v>0.214424389838858</v>
      </c>
      <c r="AY10" s="14">
        <v>0.29141099419908201</v>
      </c>
      <c r="AZ10" s="14">
        <v>0.29254495830646998</v>
      </c>
      <c r="BA10" s="14"/>
      <c r="BB10" s="14">
        <v>0.28788479137648798</v>
      </c>
      <c r="BC10" s="14">
        <v>4.3598996929595103E-2</v>
      </c>
      <c r="BD10" s="14">
        <v>9.4095411866922399E-2</v>
      </c>
      <c r="BE10" s="14"/>
      <c r="BF10" s="14">
        <v>0.12854098153603899</v>
      </c>
    </row>
    <row r="11" spans="2:58" x14ac:dyDescent="0.35">
      <c r="B11" s="15" t="s">
        <v>343</v>
      </c>
      <c r="C11" s="14">
        <v>0.24299461407574999</v>
      </c>
      <c r="D11" s="14">
        <v>0.23560762527920401</v>
      </c>
      <c r="E11" s="14">
        <v>0.25162929652173499</v>
      </c>
      <c r="F11" s="14"/>
      <c r="G11" s="14">
        <v>0.30566738711165198</v>
      </c>
      <c r="H11" s="14">
        <v>0.23648943659352401</v>
      </c>
      <c r="I11" s="14">
        <v>0.26956373760626401</v>
      </c>
      <c r="J11" s="14">
        <v>0.23939170215552</v>
      </c>
      <c r="K11" s="14">
        <v>0.20671852327267801</v>
      </c>
      <c r="L11" s="14">
        <v>0.21196632474446001</v>
      </c>
      <c r="M11" s="14"/>
      <c r="N11" s="14">
        <v>0.23849328943499101</v>
      </c>
      <c r="O11" s="14">
        <v>0.25081770120649</v>
      </c>
      <c r="P11" s="14">
        <v>0.22936585828438699</v>
      </c>
      <c r="Q11" s="14">
        <v>0.247974388200284</v>
      </c>
      <c r="R11" s="14"/>
      <c r="S11" s="14">
        <v>0.27599657527176102</v>
      </c>
      <c r="T11" s="14">
        <v>0.23815098840171001</v>
      </c>
      <c r="U11" s="14">
        <v>0.223454699640249</v>
      </c>
      <c r="V11" s="14">
        <v>0.26789162835685898</v>
      </c>
      <c r="W11" s="14">
        <v>0.23137450500995099</v>
      </c>
      <c r="X11" s="14">
        <v>0.25542952310052902</v>
      </c>
      <c r="Y11" s="14">
        <v>0.210286311187148</v>
      </c>
      <c r="Z11" s="14">
        <v>0.231285962988872</v>
      </c>
      <c r="AA11" s="14">
        <v>0.21844601933212501</v>
      </c>
      <c r="AB11" s="14">
        <v>0.25380902065441202</v>
      </c>
      <c r="AC11" s="14">
        <v>0.25293845347002802</v>
      </c>
      <c r="AD11" s="14">
        <v>0.220486276650489</v>
      </c>
      <c r="AE11" s="14"/>
      <c r="AF11" s="14">
        <v>0.17367533647073799</v>
      </c>
      <c r="AG11" s="14">
        <v>0.29701661235326299</v>
      </c>
      <c r="AH11" s="14">
        <v>0.240652895582561</v>
      </c>
      <c r="AI11" s="14"/>
      <c r="AJ11" s="14">
        <v>0.168452145496191</v>
      </c>
      <c r="AK11" s="14">
        <v>0.29429899775213197</v>
      </c>
      <c r="AL11" s="14">
        <v>0.284134900440489</v>
      </c>
      <c r="AM11" s="14">
        <v>0.28945573473400998</v>
      </c>
      <c r="AN11" s="14">
        <v>0.21098675852808099</v>
      </c>
      <c r="AO11" s="14"/>
      <c r="AP11" s="14">
        <v>0.156108238153218</v>
      </c>
      <c r="AQ11" s="14">
        <v>0.31726216117616302</v>
      </c>
      <c r="AR11" s="14">
        <v>0.30355853242063302</v>
      </c>
      <c r="AS11" s="14">
        <v>0.13261233962388899</v>
      </c>
      <c r="AT11" s="14">
        <v>0.25958699269930402</v>
      </c>
      <c r="AU11" s="14"/>
      <c r="AV11" s="14">
        <v>0.21450675263705801</v>
      </c>
      <c r="AW11" s="14">
        <v>0.26800442865900798</v>
      </c>
      <c r="AX11" s="14">
        <v>0.27147381241507701</v>
      </c>
      <c r="AY11" s="14">
        <v>0.21414656978941801</v>
      </c>
      <c r="AZ11" s="14">
        <v>0.24753316637023301</v>
      </c>
      <c r="BA11" s="14"/>
      <c r="BB11" s="14">
        <v>0.36250405736305202</v>
      </c>
      <c r="BC11" s="14">
        <v>0.107078457747356</v>
      </c>
      <c r="BD11" s="14">
        <v>0.21640101659425601</v>
      </c>
      <c r="BE11" s="14"/>
      <c r="BF11" s="14">
        <v>0.20409868225257699</v>
      </c>
    </row>
    <row r="12" spans="2:58" x14ac:dyDescent="0.35">
      <c r="B12" s="15" t="s">
        <v>344</v>
      </c>
      <c r="C12" s="14">
        <v>0.17198332577352499</v>
      </c>
      <c r="D12" s="14">
        <v>0.173857414682655</v>
      </c>
      <c r="E12" s="14">
        <v>0.168238707902299</v>
      </c>
      <c r="F12" s="14"/>
      <c r="G12" s="14">
        <v>0.19751390564907301</v>
      </c>
      <c r="H12" s="14">
        <v>0.14547925743100101</v>
      </c>
      <c r="I12" s="14">
        <v>0.15447614580260399</v>
      </c>
      <c r="J12" s="14">
        <v>0.16568767784291899</v>
      </c>
      <c r="K12" s="14">
        <v>0.19510146873183301</v>
      </c>
      <c r="L12" s="14">
        <v>0.180145240683247</v>
      </c>
      <c r="M12" s="14"/>
      <c r="N12" s="14">
        <v>0.18051398988369499</v>
      </c>
      <c r="O12" s="14">
        <v>0.174588013776663</v>
      </c>
      <c r="P12" s="14">
        <v>0.17168906040402901</v>
      </c>
      <c r="Q12" s="14">
        <v>0.157277145318311</v>
      </c>
      <c r="R12" s="14"/>
      <c r="S12" s="14">
        <v>0.12949262984110099</v>
      </c>
      <c r="T12" s="14">
        <v>0.16075243760652699</v>
      </c>
      <c r="U12" s="14">
        <v>0.17464728510064001</v>
      </c>
      <c r="V12" s="14">
        <v>0.23619487521143401</v>
      </c>
      <c r="W12" s="14">
        <v>0.15383352095595501</v>
      </c>
      <c r="X12" s="14">
        <v>0.20909546731616999</v>
      </c>
      <c r="Y12" s="14">
        <v>0.203611444032194</v>
      </c>
      <c r="Z12" s="14">
        <v>0.18534476388568299</v>
      </c>
      <c r="AA12" s="14">
        <v>0.127667495835765</v>
      </c>
      <c r="AB12" s="14">
        <v>0.16912591560703399</v>
      </c>
      <c r="AC12" s="14">
        <v>0.20823090418804699</v>
      </c>
      <c r="AD12" s="14">
        <v>0.15858380327253699</v>
      </c>
      <c r="AE12" s="14"/>
      <c r="AF12" s="14">
        <v>0.19217885965796899</v>
      </c>
      <c r="AG12" s="14">
        <v>0.14223353661847499</v>
      </c>
      <c r="AH12" s="14">
        <v>0.168150432298979</v>
      </c>
      <c r="AI12" s="14"/>
      <c r="AJ12" s="14">
        <v>0.22167056686169501</v>
      </c>
      <c r="AK12" s="14">
        <v>0.10598511062731</v>
      </c>
      <c r="AL12" s="14">
        <v>0.18634021642753701</v>
      </c>
      <c r="AM12" s="14">
        <v>8.2883161079178494E-2</v>
      </c>
      <c r="AN12" s="14">
        <v>0.18729748213428299</v>
      </c>
      <c r="AO12" s="14"/>
      <c r="AP12" s="14">
        <v>0.25493003236063599</v>
      </c>
      <c r="AQ12" s="14">
        <v>9.9072054974430598E-2</v>
      </c>
      <c r="AR12" s="14">
        <v>0.21549138130041801</v>
      </c>
      <c r="AS12" s="14">
        <v>0.18000667260027001</v>
      </c>
      <c r="AT12" s="14">
        <v>0.22863670723681101</v>
      </c>
      <c r="AU12" s="14"/>
      <c r="AV12" s="14">
        <v>0.17083967416274701</v>
      </c>
      <c r="AW12" s="14">
        <v>0.18654838261762</v>
      </c>
      <c r="AX12" s="14">
        <v>0.170301004337228</v>
      </c>
      <c r="AY12" s="14">
        <v>0.15148824425751201</v>
      </c>
      <c r="AZ12" s="14">
        <v>9.2116513451633103E-2</v>
      </c>
      <c r="BA12" s="14"/>
      <c r="BB12" s="14">
        <v>0.101415214123316</v>
      </c>
      <c r="BC12" s="14">
        <v>0.17583383511391101</v>
      </c>
      <c r="BD12" s="14">
        <v>0.22081937223040499</v>
      </c>
      <c r="BE12" s="14"/>
      <c r="BF12" s="14">
        <v>0.17935030164093499</v>
      </c>
    </row>
    <row r="13" spans="2:58" x14ac:dyDescent="0.35">
      <c r="B13" s="15" t="s">
        <v>345</v>
      </c>
      <c r="C13" s="14">
        <v>0.27081644216607698</v>
      </c>
      <c r="D13" s="14">
        <v>0.27626104028785697</v>
      </c>
      <c r="E13" s="14">
        <v>0.26611322583946601</v>
      </c>
      <c r="F13" s="14"/>
      <c r="G13" s="14">
        <v>0.16663430930057099</v>
      </c>
      <c r="H13" s="14">
        <v>0.166976644945726</v>
      </c>
      <c r="I13" s="14">
        <v>0.22639308367941699</v>
      </c>
      <c r="J13" s="14">
        <v>0.28826256604075301</v>
      </c>
      <c r="K13" s="14">
        <v>0.37121882565251701</v>
      </c>
      <c r="L13" s="14">
        <v>0.37925689379820698</v>
      </c>
      <c r="M13" s="14"/>
      <c r="N13" s="14">
        <v>0.22083105732679401</v>
      </c>
      <c r="O13" s="14">
        <v>0.27640850134907702</v>
      </c>
      <c r="P13" s="14">
        <v>0.30141803151474</v>
      </c>
      <c r="Q13" s="14">
        <v>0.29506807746441499</v>
      </c>
      <c r="R13" s="14"/>
      <c r="S13" s="14">
        <v>0.20719983971452299</v>
      </c>
      <c r="T13" s="14">
        <v>0.31167937877632401</v>
      </c>
      <c r="U13" s="14">
        <v>0.292595999486847</v>
      </c>
      <c r="V13" s="14">
        <v>0.27296226669748502</v>
      </c>
      <c r="W13" s="14">
        <v>0.30027262774486901</v>
      </c>
      <c r="X13" s="14">
        <v>0.20036763475162001</v>
      </c>
      <c r="Y13" s="14">
        <v>0.35065247102123998</v>
      </c>
      <c r="Z13" s="14">
        <v>0.19480133060844901</v>
      </c>
      <c r="AA13" s="14">
        <v>0.26407737634554801</v>
      </c>
      <c r="AB13" s="14">
        <v>0.31830271594630699</v>
      </c>
      <c r="AC13" s="14">
        <v>0.17835441898523699</v>
      </c>
      <c r="AD13" s="14">
        <v>0.39480537384264403</v>
      </c>
      <c r="AE13" s="14"/>
      <c r="AF13" s="14">
        <v>0.41018737671183902</v>
      </c>
      <c r="AG13" s="14">
        <v>0.180312746412746</v>
      </c>
      <c r="AH13" s="14">
        <v>0.20234803659323999</v>
      </c>
      <c r="AI13" s="14"/>
      <c r="AJ13" s="14">
        <v>0.44003865076848497</v>
      </c>
      <c r="AK13" s="14">
        <v>9.1868475159700994E-2</v>
      </c>
      <c r="AL13" s="14">
        <v>0.15841082709899401</v>
      </c>
      <c r="AM13" s="14">
        <v>0.46152369088570999</v>
      </c>
      <c r="AN13" s="14">
        <v>0.31083745202077001</v>
      </c>
      <c r="AO13" s="14"/>
      <c r="AP13" s="14">
        <v>0.42406474067136302</v>
      </c>
      <c r="AQ13" s="14">
        <v>5.3638923910182199E-2</v>
      </c>
      <c r="AR13" s="14">
        <v>0.19003521554722699</v>
      </c>
      <c r="AS13" s="14">
        <v>0.59683485200540798</v>
      </c>
      <c r="AT13" s="14">
        <v>0.31836010651364799</v>
      </c>
      <c r="AU13" s="14"/>
      <c r="AV13" s="14">
        <v>0.35447513752056498</v>
      </c>
      <c r="AW13" s="14">
        <v>0.30158750472776702</v>
      </c>
      <c r="AX13" s="14">
        <v>0.217090729514302</v>
      </c>
      <c r="AY13" s="14">
        <v>0.148203737070805</v>
      </c>
      <c r="AZ13" s="14">
        <v>0.145016882617159</v>
      </c>
      <c r="BA13" s="14"/>
      <c r="BB13" s="14">
        <v>5.7187520096103797E-2</v>
      </c>
      <c r="BC13" s="14">
        <v>0.64604437555418104</v>
      </c>
      <c r="BD13" s="14">
        <v>0.40817644427549399</v>
      </c>
      <c r="BE13" s="14"/>
      <c r="BF13" s="14">
        <v>0.411026993004173</v>
      </c>
    </row>
    <row r="14" spans="2:58" x14ac:dyDescent="0.35">
      <c r="B14" s="15" t="s">
        <v>117</v>
      </c>
      <c r="C14" s="14">
        <v>4.8410474041799802E-2</v>
      </c>
      <c r="D14" s="14">
        <v>3.2379121259749503E-2</v>
      </c>
      <c r="E14" s="14">
        <v>6.3314624289349294E-2</v>
      </c>
      <c r="F14" s="14"/>
      <c r="G14" s="14">
        <v>7.5224705728903205E-2</v>
      </c>
      <c r="H14" s="14">
        <v>6.5457418794313799E-2</v>
      </c>
      <c r="I14" s="14">
        <v>5.6319349606166698E-2</v>
      </c>
      <c r="J14" s="14">
        <v>2.7023599946089601E-2</v>
      </c>
      <c r="K14" s="14">
        <v>3.03370837378279E-2</v>
      </c>
      <c r="L14" s="14">
        <v>3.9655032122788703E-2</v>
      </c>
      <c r="M14" s="14"/>
      <c r="N14" s="14">
        <v>4.7002088156478203E-2</v>
      </c>
      <c r="O14" s="14">
        <v>4.8377090145349098E-2</v>
      </c>
      <c r="P14" s="14">
        <v>3.1721689379631997E-2</v>
      </c>
      <c r="Q14" s="14">
        <v>6.5526652625279305E-2</v>
      </c>
      <c r="R14" s="14"/>
      <c r="S14" s="14">
        <v>5.4287031350804003E-2</v>
      </c>
      <c r="T14" s="14">
        <v>5.4308429488334198E-2</v>
      </c>
      <c r="U14" s="14">
        <v>6.9449113068136503E-2</v>
      </c>
      <c r="V14" s="14">
        <v>2.3101325909538999E-2</v>
      </c>
      <c r="W14" s="14">
        <v>3.9641034139813701E-2</v>
      </c>
      <c r="X14" s="14">
        <v>7.0131016655811895E-2</v>
      </c>
      <c r="Y14" s="14">
        <v>4.1322593431690098E-2</v>
      </c>
      <c r="Z14" s="14">
        <v>4.8280023957858E-2</v>
      </c>
      <c r="AA14" s="14">
        <v>4.7744840991135101E-2</v>
      </c>
      <c r="AB14" s="14">
        <v>4.1851899258640003E-2</v>
      </c>
      <c r="AC14" s="14">
        <v>2.8440318494542999E-2</v>
      </c>
      <c r="AD14" s="14">
        <v>4.5166558804515602E-2</v>
      </c>
      <c r="AE14" s="14"/>
      <c r="AF14" s="14">
        <v>3.3838990084474503E-2</v>
      </c>
      <c r="AG14" s="14">
        <v>3.7064307008161698E-2</v>
      </c>
      <c r="AH14" s="14">
        <v>9.3828693629970997E-2</v>
      </c>
      <c r="AI14" s="14"/>
      <c r="AJ14" s="14">
        <v>2.8654262202406199E-2</v>
      </c>
      <c r="AK14" s="14">
        <v>3.4609942368251899E-2</v>
      </c>
      <c r="AL14" s="14">
        <v>4.4672697463867997E-2</v>
      </c>
      <c r="AM14" s="14">
        <v>8.1861961601659802E-2</v>
      </c>
      <c r="AN14" s="14">
        <v>9.5870066255240402E-2</v>
      </c>
      <c r="AO14" s="14"/>
      <c r="AP14" s="14">
        <v>3.8139542367833498E-2</v>
      </c>
      <c r="AQ14" s="14">
        <v>4.29576423997408E-2</v>
      </c>
      <c r="AR14" s="14">
        <v>4.1364967658809898E-2</v>
      </c>
      <c r="AS14" s="14">
        <v>2.84405961755574E-2</v>
      </c>
      <c r="AT14" s="14">
        <v>0.101015302195113</v>
      </c>
      <c r="AU14" s="14"/>
      <c r="AV14" s="14">
        <v>4.1319525642905801E-2</v>
      </c>
      <c r="AW14" s="14">
        <v>3.8448599257917299E-2</v>
      </c>
      <c r="AX14" s="14">
        <v>5.5125036367166799E-2</v>
      </c>
      <c r="AY14" s="14">
        <v>6.5296646172910505E-2</v>
      </c>
      <c r="AZ14" s="14">
        <v>7.8339248472122494E-2</v>
      </c>
      <c r="BA14" s="14"/>
      <c r="BB14" s="14">
        <v>2.8211597841617999E-2</v>
      </c>
      <c r="BC14" s="14">
        <v>2.0170263507201899E-2</v>
      </c>
      <c r="BD14" s="14">
        <v>6.0507755032922703E-2</v>
      </c>
      <c r="BE14" s="14"/>
      <c r="BF14" s="14">
        <v>2.7293483810851501E-2</v>
      </c>
    </row>
    <row r="15" spans="2:58" x14ac:dyDescent="0.35">
      <c r="B15" s="15" t="s">
        <v>346</v>
      </c>
      <c r="C15" s="18">
        <v>0.26579514394284798</v>
      </c>
      <c r="D15" s="18">
        <v>0.281894798490534</v>
      </c>
      <c r="E15" s="18">
        <v>0.25070414544714997</v>
      </c>
      <c r="F15" s="18"/>
      <c r="G15" s="18">
        <v>0.25495969220980003</v>
      </c>
      <c r="H15" s="18">
        <v>0.38559724223543501</v>
      </c>
      <c r="I15" s="18">
        <v>0.29324768330554901</v>
      </c>
      <c r="J15" s="18">
        <v>0.27963445401471798</v>
      </c>
      <c r="K15" s="18">
        <v>0.19662409860514399</v>
      </c>
      <c r="L15" s="18">
        <v>0.188976508651297</v>
      </c>
      <c r="M15" s="18"/>
      <c r="N15" s="18">
        <v>0.313159575198042</v>
      </c>
      <c r="O15" s="18">
        <v>0.24980869352242099</v>
      </c>
      <c r="P15" s="18">
        <v>0.26580536041721198</v>
      </c>
      <c r="Q15" s="18">
        <v>0.234153736391711</v>
      </c>
      <c r="R15" s="18"/>
      <c r="S15" s="18">
        <v>0.33302392382181101</v>
      </c>
      <c r="T15" s="18">
        <v>0.23510876572710501</v>
      </c>
      <c r="U15" s="18">
        <v>0.23985290270412701</v>
      </c>
      <c r="V15" s="18">
        <v>0.19984990382468301</v>
      </c>
      <c r="W15" s="18">
        <v>0.274878312149411</v>
      </c>
      <c r="X15" s="18">
        <v>0.26497635817586901</v>
      </c>
      <c r="Y15" s="18">
        <v>0.19412718032772799</v>
      </c>
      <c r="Z15" s="18">
        <v>0.34028791855913898</v>
      </c>
      <c r="AA15" s="18">
        <v>0.34206426749542701</v>
      </c>
      <c r="AB15" s="18">
        <v>0.216910448533607</v>
      </c>
      <c r="AC15" s="18">
        <v>0.33203590486214601</v>
      </c>
      <c r="AD15" s="18">
        <v>0.180957987429815</v>
      </c>
      <c r="AE15" s="18"/>
      <c r="AF15" s="18">
        <v>0.190119437074981</v>
      </c>
      <c r="AG15" s="18">
        <v>0.34337279760735501</v>
      </c>
      <c r="AH15" s="18">
        <v>0.29501994189524899</v>
      </c>
      <c r="AI15" s="18"/>
      <c r="AJ15" s="18">
        <v>0.141184374671223</v>
      </c>
      <c r="AK15" s="18">
        <v>0.47323747409260603</v>
      </c>
      <c r="AL15" s="18">
        <v>0.32644135856911199</v>
      </c>
      <c r="AM15" s="18">
        <v>8.42754516994422E-2</v>
      </c>
      <c r="AN15" s="18">
        <v>0.19500824106162501</v>
      </c>
      <c r="AO15" s="18"/>
      <c r="AP15" s="18">
        <v>0.12675744644695</v>
      </c>
      <c r="AQ15" s="18">
        <v>0.48706921753948301</v>
      </c>
      <c r="AR15" s="18">
        <v>0.249549903072912</v>
      </c>
      <c r="AS15" s="18">
        <v>6.2105539594876101E-2</v>
      </c>
      <c r="AT15" s="18">
        <v>9.2400891355124595E-2</v>
      </c>
      <c r="AU15" s="18"/>
      <c r="AV15" s="18">
        <v>0.218858910036725</v>
      </c>
      <c r="AW15" s="18">
        <v>0.20541108473768899</v>
      </c>
      <c r="AX15" s="18">
        <v>0.28600941736622698</v>
      </c>
      <c r="AY15" s="18">
        <v>0.420864802709354</v>
      </c>
      <c r="AZ15" s="18">
        <v>0.43699418908885301</v>
      </c>
      <c r="BA15" s="18"/>
      <c r="BB15" s="18">
        <v>0.45068161057591</v>
      </c>
      <c r="BC15" s="18">
        <v>5.0873068077351202E-2</v>
      </c>
      <c r="BD15" s="18">
        <v>9.4095411866922399E-2</v>
      </c>
      <c r="BE15" s="18"/>
      <c r="BF15" s="18">
        <v>0.17823053929146301</v>
      </c>
    </row>
    <row r="16" spans="2:58" x14ac:dyDescent="0.35">
      <c r="B16" s="15" t="s">
        <v>347</v>
      </c>
      <c r="C16" s="18">
        <v>0.44279976793960202</v>
      </c>
      <c r="D16" s="18">
        <v>0.45011845497051201</v>
      </c>
      <c r="E16" s="18">
        <v>0.43435193374176501</v>
      </c>
      <c r="F16" s="18"/>
      <c r="G16" s="18">
        <v>0.364148214949644</v>
      </c>
      <c r="H16" s="18">
        <v>0.31245590237672699</v>
      </c>
      <c r="I16" s="18">
        <v>0.38086922948202101</v>
      </c>
      <c r="J16" s="18">
        <v>0.453950243883672</v>
      </c>
      <c r="K16" s="18">
        <v>0.56632029438435005</v>
      </c>
      <c r="L16" s="18">
        <v>0.55940213448145404</v>
      </c>
      <c r="M16" s="18"/>
      <c r="N16" s="18">
        <v>0.40134504721048903</v>
      </c>
      <c r="O16" s="18">
        <v>0.45099651512574002</v>
      </c>
      <c r="P16" s="18">
        <v>0.47310709191876898</v>
      </c>
      <c r="Q16" s="18">
        <v>0.45234522278272599</v>
      </c>
      <c r="R16" s="18"/>
      <c r="S16" s="18">
        <v>0.33669246955562399</v>
      </c>
      <c r="T16" s="18">
        <v>0.47243181638285098</v>
      </c>
      <c r="U16" s="18">
        <v>0.46724328458748798</v>
      </c>
      <c r="V16" s="18">
        <v>0.50915714190891803</v>
      </c>
      <c r="W16" s="18">
        <v>0.454106148700824</v>
      </c>
      <c r="X16" s="18">
        <v>0.40946310206779002</v>
      </c>
      <c r="Y16" s="18">
        <v>0.55426391505343398</v>
      </c>
      <c r="Z16" s="18">
        <v>0.380146094494132</v>
      </c>
      <c r="AA16" s="18">
        <v>0.39174487218131299</v>
      </c>
      <c r="AB16" s="18">
        <v>0.48742863155334099</v>
      </c>
      <c r="AC16" s="18">
        <v>0.38658532317328398</v>
      </c>
      <c r="AD16" s="18">
        <v>0.55338917711518099</v>
      </c>
      <c r="AE16" s="18"/>
      <c r="AF16" s="18">
        <v>0.60236623636980702</v>
      </c>
      <c r="AG16" s="18">
        <v>0.32254628303122101</v>
      </c>
      <c r="AH16" s="18">
        <v>0.37049846889221899</v>
      </c>
      <c r="AI16" s="18"/>
      <c r="AJ16" s="18">
        <v>0.66170921763017998</v>
      </c>
      <c r="AK16" s="18">
        <v>0.19785358578701101</v>
      </c>
      <c r="AL16" s="18">
        <v>0.34475104352653102</v>
      </c>
      <c r="AM16" s="18">
        <v>0.54440685196488803</v>
      </c>
      <c r="AN16" s="18">
        <v>0.498134934155053</v>
      </c>
      <c r="AO16" s="18"/>
      <c r="AP16" s="18">
        <v>0.67899477303199895</v>
      </c>
      <c r="AQ16" s="18">
        <v>0.15271097888461299</v>
      </c>
      <c r="AR16" s="18">
        <v>0.40552659684764503</v>
      </c>
      <c r="AS16" s="18">
        <v>0.77684152460567701</v>
      </c>
      <c r="AT16" s="18">
        <v>0.54699681375045806</v>
      </c>
      <c r="AU16" s="18"/>
      <c r="AV16" s="18">
        <v>0.52531481168331196</v>
      </c>
      <c r="AW16" s="18">
        <v>0.48813588734538599</v>
      </c>
      <c r="AX16" s="18">
        <v>0.38739173385152997</v>
      </c>
      <c r="AY16" s="18">
        <v>0.29969198132831698</v>
      </c>
      <c r="AZ16" s="18">
        <v>0.237133396068792</v>
      </c>
      <c r="BA16" s="18"/>
      <c r="BB16" s="18">
        <v>0.15860273421942001</v>
      </c>
      <c r="BC16" s="18">
        <v>0.82187821066809097</v>
      </c>
      <c r="BD16" s="18">
        <v>0.62899581650589798</v>
      </c>
      <c r="BE16" s="18"/>
      <c r="BF16" s="18">
        <v>0.59037729464510802</v>
      </c>
    </row>
    <row r="17" spans="2:58" x14ac:dyDescent="0.35">
      <c r="B17" s="15" t="s">
        <v>86</v>
      </c>
      <c r="C17" s="19">
        <v>-0.17700462399675501</v>
      </c>
      <c r="D17" s="19">
        <v>-0.168223656479978</v>
      </c>
      <c r="E17" s="19">
        <v>-0.18364778829461501</v>
      </c>
      <c r="F17" s="19"/>
      <c r="G17" s="19">
        <v>-0.109188522739844</v>
      </c>
      <c r="H17" s="19">
        <v>7.3141339858707702E-2</v>
      </c>
      <c r="I17" s="19">
        <v>-8.7621546176472401E-2</v>
      </c>
      <c r="J17" s="19">
        <v>-0.17431578986895399</v>
      </c>
      <c r="K17" s="19">
        <v>-0.36969619577920598</v>
      </c>
      <c r="L17" s="19">
        <v>-0.37042562583015698</v>
      </c>
      <c r="M17" s="19"/>
      <c r="N17" s="19">
        <v>-8.8185472012447405E-2</v>
      </c>
      <c r="O17" s="19">
        <v>-0.20118782160331899</v>
      </c>
      <c r="P17" s="19">
        <v>-0.20730173150155701</v>
      </c>
      <c r="Q17" s="19">
        <v>-0.21819148639101499</v>
      </c>
      <c r="R17" s="19"/>
      <c r="S17" s="19">
        <v>-3.6685457338131401E-3</v>
      </c>
      <c r="T17" s="19">
        <v>-0.23732305065574599</v>
      </c>
      <c r="U17" s="19">
        <v>-0.227390381883361</v>
      </c>
      <c r="V17" s="19">
        <v>-0.30930723808423499</v>
      </c>
      <c r="W17" s="19">
        <v>-0.179227836551413</v>
      </c>
      <c r="X17" s="19">
        <v>-0.14448674389192101</v>
      </c>
      <c r="Y17" s="19">
        <v>-0.36013673472570501</v>
      </c>
      <c r="Z17" s="19">
        <v>-3.9858175934992697E-2</v>
      </c>
      <c r="AA17" s="19">
        <v>-4.9680604685885803E-2</v>
      </c>
      <c r="AB17" s="19">
        <v>-0.27051818301973302</v>
      </c>
      <c r="AC17" s="19">
        <v>-5.4549418311137902E-2</v>
      </c>
      <c r="AD17" s="19">
        <v>-0.37243118968536598</v>
      </c>
      <c r="AE17" s="19"/>
      <c r="AF17" s="19">
        <v>-0.41224679929482699</v>
      </c>
      <c r="AG17" s="19">
        <v>2.08265145761342E-2</v>
      </c>
      <c r="AH17" s="19">
        <v>-7.5478526996969303E-2</v>
      </c>
      <c r="AI17" s="19"/>
      <c r="AJ17" s="19">
        <v>-0.52052484295895596</v>
      </c>
      <c r="AK17" s="19">
        <v>0.27538388830559501</v>
      </c>
      <c r="AL17" s="19">
        <v>-1.8309684957418901E-2</v>
      </c>
      <c r="AM17" s="19">
        <v>-0.46013140026544602</v>
      </c>
      <c r="AN17" s="19">
        <v>-0.30312669309342799</v>
      </c>
      <c r="AO17" s="19"/>
      <c r="AP17" s="19">
        <v>-0.55223732658504898</v>
      </c>
      <c r="AQ17" s="19">
        <v>0.33435823865487102</v>
      </c>
      <c r="AR17" s="19">
        <v>-0.155976693774733</v>
      </c>
      <c r="AS17" s="19">
        <v>-0.71473598501080104</v>
      </c>
      <c r="AT17" s="19">
        <v>-0.45459592239533397</v>
      </c>
      <c r="AU17" s="19"/>
      <c r="AV17" s="19">
        <v>-0.30645590164658798</v>
      </c>
      <c r="AW17" s="19">
        <v>-0.282724802607698</v>
      </c>
      <c r="AX17" s="19">
        <v>-0.10138231648530401</v>
      </c>
      <c r="AY17" s="19">
        <v>0.12117282138103801</v>
      </c>
      <c r="AZ17" s="19">
        <v>0.19986079302006099</v>
      </c>
      <c r="BA17" s="19"/>
      <c r="BB17" s="19">
        <v>0.29207887635648999</v>
      </c>
      <c r="BC17" s="19">
        <v>-0.77100514259074004</v>
      </c>
      <c r="BD17" s="19">
        <v>-0.53490040463897603</v>
      </c>
      <c r="BE17" s="19"/>
      <c r="BF17" s="19">
        <v>-0.41214675535364498</v>
      </c>
    </row>
    <row r="18" spans="2:58" x14ac:dyDescent="0.35">
      <c r="B18" s="16"/>
    </row>
    <row r="19" spans="2:58" x14ac:dyDescent="0.35">
      <c r="B19" t="s">
        <v>88</v>
      </c>
    </row>
    <row r="20" spans="2:58" x14ac:dyDescent="0.35">
      <c r="B20" t="s">
        <v>89</v>
      </c>
    </row>
    <row r="22" spans="2:58" x14ac:dyDescent="0.35">
      <c r="B22"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B2:K16"/>
  <sheetViews>
    <sheetView showGridLines="0" topLeftCell="A8" workbookViewId="0">
      <pane xSplit="2" topLeftCell="C1" activePane="topRight" state="frozen"/>
      <selection pane="topRight"/>
    </sheetView>
  </sheetViews>
  <sheetFormatPr defaultColWidth="10.90625" defaultRowHeight="14.5" x14ac:dyDescent="0.35"/>
  <cols>
    <col min="2" max="2" width="25.7265625" customWidth="1"/>
    <col min="3" max="11" width="20.7265625" customWidth="1"/>
  </cols>
  <sheetData>
    <row r="2" spans="2:11" ht="40" customHeight="1" x14ac:dyDescent="0.35">
      <c r="D2" s="29" t="s">
        <v>372</v>
      </c>
      <c r="E2" s="26"/>
      <c r="F2" s="26"/>
      <c r="G2" s="26"/>
      <c r="H2" s="26"/>
      <c r="I2" s="26"/>
      <c r="J2" s="26"/>
      <c r="K2" s="26"/>
    </row>
    <row r="6" spans="2:11" ht="50" customHeight="1" x14ac:dyDescent="0.35">
      <c r="B6" s="17" t="s">
        <v>15</v>
      </c>
      <c r="C6" s="17" t="s">
        <v>362</v>
      </c>
      <c r="D6" s="17" t="s">
        <v>363</v>
      </c>
      <c r="E6" s="17" t="s">
        <v>364</v>
      </c>
      <c r="F6" s="17" t="s">
        <v>365</v>
      </c>
      <c r="G6" s="17" t="s">
        <v>366</v>
      </c>
      <c r="H6" s="17" t="s">
        <v>367</v>
      </c>
      <c r="I6" s="17" t="s">
        <v>368</v>
      </c>
      <c r="J6" s="17" t="s">
        <v>369</v>
      </c>
    </row>
    <row r="7" spans="2:11" x14ac:dyDescent="0.35">
      <c r="B7" s="15" t="s">
        <v>370</v>
      </c>
      <c r="C7" s="14">
        <v>0.83581631235171305</v>
      </c>
      <c r="D7" s="14">
        <v>0.85109979686619097</v>
      </c>
      <c r="E7" s="14">
        <v>0.78405846219460595</v>
      </c>
      <c r="F7" s="14">
        <v>0.71272650521787295</v>
      </c>
      <c r="G7" s="14">
        <v>9.3464087661949205E-2</v>
      </c>
      <c r="H7" s="14">
        <v>0.24305045772743</v>
      </c>
      <c r="I7" s="14">
        <v>4.5209068594786003E-2</v>
      </c>
      <c r="J7" s="14">
        <v>0.31134187628057602</v>
      </c>
    </row>
    <row r="8" spans="2:11" x14ac:dyDescent="0.35">
      <c r="B8" s="15" t="s">
        <v>371</v>
      </c>
      <c r="C8" s="14">
        <v>2.7211407586267701E-2</v>
      </c>
      <c r="D8" s="14">
        <v>3.2594125908763101E-2</v>
      </c>
      <c r="E8" s="14">
        <v>2.50319821747307E-2</v>
      </c>
      <c r="F8" s="14">
        <v>4.94896869676777E-2</v>
      </c>
      <c r="G8" s="14">
        <v>0.75390904665112402</v>
      </c>
      <c r="H8" s="14">
        <v>0.40228481765978003</v>
      </c>
      <c r="I8" s="14">
        <v>0.80284544035407701</v>
      </c>
      <c r="J8" s="14">
        <v>0.232296785554748</v>
      </c>
    </row>
    <row r="9" spans="2:11" x14ac:dyDescent="0.35">
      <c r="B9" s="15" t="s">
        <v>117</v>
      </c>
      <c r="C9" s="14">
        <v>0.136972280062019</v>
      </c>
      <c r="D9" s="14">
        <v>0.116306077225046</v>
      </c>
      <c r="E9" s="14">
        <v>0.190909555630663</v>
      </c>
      <c r="F9" s="14">
        <v>0.23778380781444899</v>
      </c>
      <c r="G9" s="14">
        <v>0.15262686568692699</v>
      </c>
      <c r="H9" s="14">
        <v>0.35466472461279103</v>
      </c>
      <c r="I9" s="14">
        <v>0.151945491051137</v>
      </c>
      <c r="J9" s="14">
        <v>0.456361338164676</v>
      </c>
    </row>
    <row r="10" spans="2:11" x14ac:dyDescent="0.35">
      <c r="B10" s="16"/>
      <c r="C10" s="16"/>
      <c r="D10" s="16"/>
      <c r="E10" s="16"/>
      <c r="F10" s="16"/>
      <c r="G10" s="16"/>
      <c r="H10" s="16"/>
      <c r="I10" s="16"/>
      <c r="J10" s="16"/>
    </row>
    <row r="11" spans="2:11" x14ac:dyDescent="0.35">
      <c r="B11" t="s">
        <v>88</v>
      </c>
    </row>
    <row r="12" spans="2:11" x14ac:dyDescent="0.35">
      <c r="B12" t="s">
        <v>89</v>
      </c>
    </row>
    <row r="16" spans="2:11" x14ac:dyDescent="0.35">
      <c r="B16" s="8" t="str">
        <f>HYPERLINK("#'Contents'!A1", "Return to Contents")</f>
        <v>Return to Contents</v>
      </c>
    </row>
  </sheetData>
  <mergeCells count="1">
    <mergeCell ref="D2:K2"/>
  </mergeCells>
  <pageMargins left="0.7" right="0.7" top="0.75" bottom="0.75" header="0.3" footer="0.3"/>
  <pageSetup paperSize="9" orientation="portrait" horizontalDpi="300" verticalDpi="300"/>
  <drawing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B2:BF16"/>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373</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x14ac:dyDescent="0.35">
      <c r="B9" s="15" t="s">
        <v>370</v>
      </c>
      <c r="C9" s="14">
        <v>0.83581631235171305</v>
      </c>
      <c r="D9" s="14">
        <v>0.833955553527296</v>
      </c>
      <c r="E9" s="14">
        <v>0.83766563823071605</v>
      </c>
      <c r="F9" s="14"/>
      <c r="G9" s="14">
        <v>0.76890743689394203</v>
      </c>
      <c r="H9" s="14">
        <v>0.81044644235610697</v>
      </c>
      <c r="I9" s="14">
        <v>0.85265988431125295</v>
      </c>
      <c r="J9" s="14">
        <v>0.86558786617100103</v>
      </c>
      <c r="K9" s="14">
        <v>0.85204628486314604</v>
      </c>
      <c r="L9" s="14">
        <v>0.85251995327365104</v>
      </c>
      <c r="M9" s="14"/>
      <c r="N9" s="14">
        <v>0.879790137103032</v>
      </c>
      <c r="O9" s="14">
        <v>0.84523811026756002</v>
      </c>
      <c r="P9" s="14">
        <v>0.82415543573736605</v>
      </c>
      <c r="Q9" s="14">
        <v>0.78572538558542904</v>
      </c>
      <c r="R9" s="14"/>
      <c r="S9" s="14">
        <v>0.80667735174826205</v>
      </c>
      <c r="T9" s="14">
        <v>0.84274206882670699</v>
      </c>
      <c r="U9" s="14">
        <v>0.83818814719214496</v>
      </c>
      <c r="V9" s="14">
        <v>0.84234704994620602</v>
      </c>
      <c r="W9" s="14">
        <v>0.87706590864595102</v>
      </c>
      <c r="X9" s="14">
        <v>0.825682594400446</v>
      </c>
      <c r="Y9" s="14">
        <v>0.82458956671105299</v>
      </c>
      <c r="Z9" s="14">
        <v>0.85746880250658497</v>
      </c>
      <c r="AA9" s="14">
        <v>0.83424570785930297</v>
      </c>
      <c r="AB9" s="14">
        <v>0.82357977965519202</v>
      </c>
      <c r="AC9" s="14">
        <v>0.837290746465158</v>
      </c>
      <c r="AD9" s="14">
        <v>0.89169892190142097</v>
      </c>
      <c r="AE9" s="14"/>
      <c r="AF9" s="14">
        <v>0.83766358674460095</v>
      </c>
      <c r="AG9" s="14">
        <v>0.84611765377637305</v>
      </c>
      <c r="AH9" s="14">
        <v>0.82381445115389496</v>
      </c>
      <c r="AI9" s="14"/>
      <c r="AJ9" s="14">
        <v>0.85471076276858404</v>
      </c>
      <c r="AK9" s="14">
        <v>0.844288727349218</v>
      </c>
      <c r="AL9" s="14">
        <v>0.81354590070370503</v>
      </c>
      <c r="AM9" s="14">
        <v>0.80069385746210198</v>
      </c>
      <c r="AN9" s="14">
        <v>0.79606295708304198</v>
      </c>
      <c r="AO9" s="14"/>
      <c r="AP9" s="14">
        <v>0.85932135001995902</v>
      </c>
      <c r="AQ9" s="14">
        <v>0.84875096280023998</v>
      </c>
      <c r="AR9" s="14">
        <v>0.82642322965189896</v>
      </c>
      <c r="AS9" s="14">
        <v>0.81554478443692502</v>
      </c>
      <c r="AT9" s="14">
        <v>0.79819273269756796</v>
      </c>
      <c r="AU9" s="14"/>
      <c r="AV9" s="14">
        <v>0.78067847588279504</v>
      </c>
      <c r="AW9" s="14">
        <v>0.83275700881400305</v>
      </c>
      <c r="AX9" s="14">
        <v>0.84183131183410098</v>
      </c>
      <c r="AY9" s="14">
        <v>0.88130201028891797</v>
      </c>
      <c r="AZ9" s="14">
        <v>0.86194112675781298</v>
      </c>
      <c r="BA9" s="14"/>
      <c r="BB9" s="14">
        <v>0.83392380802342603</v>
      </c>
      <c r="BC9" s="14">
        <v>0.83679193313711497</v>
      </c>
      <c r="BD9" s="14">
        <v>0.91296384859388502</v>
      </c>
      <c r="BE9" s="14"/>
      <c r="BF9" s="14">
        <v>0.84858654912487197</v>
      </c>
    </row>
    <row r="10" spans="2:58" x14ac:dyDescent="0.35">
      <c r="B10" s="15" t="s">
        <v>371</v>
      </c>
      <c r="C10" s="14">
        <v>2.7211407586267701E-2</v>
      </c>
      <c r="D10" s="14">
        <v>3.0691001116228599E-2</v>
      </c>
      <c r="E10" s="14">
        <v>2.39809938150152E-2</v>
      </c>
      <c r="F10" s="14"/>
      <c r="G10" s="14">
        <v>6.3677165041584702E-2</v>
      </c>
      <c r="H10" s="14">
        <v>5.0005738658478099E-2</v>
      </c>
      <c r="I10" s="14">
        <v>2.0800165250812502E-2</v>
      </c>
      <c r="J10" s="14">
        <v>2.5492540217422002E-2</v>
      </c>
      <c r="K10" s="14">
        <v>0</v>
      </c>
      <c r="L10" s="14">
        <v>9.1792716588190593E-3</v>
      </c>
      <c r="M10" s="14"/>
      <c r="N10" s="14">
        <v>1.4597963168208701E-2</v>
      </c>
      <c r="O10" s="14">
        <v>1.73290428550626E-2</v>
      </c>
      <c r="P10" s="14">
        <v>3.90463861120098E-2</v>
      </c>
      <c r="Q10" s="14">
        <v>4.1231602730422999E-2</v>
      </c>
      <c r="R10" s="14"/>
      <c r="S10" s="14">
        <v>3.00946320710196E-2</v>
      </c>
      <c r="T10" s="14">
        <v>2.6996588762679598E-2</v>
      </c>
      <c r="U10" s="14">
        <v>6.0743317810409503E-3</v>
      </c>
      <c r="V10" s="14">
        <v>4.8972663309209297E-2</v>
      </c>
      <c r="W10" s="14">
        <v>2.5972286103953499E-2</v>
      </c>
      <c r="X10" s="14">
        <v>3.4029662395136898E-2</v>
      </c>
      <c r="Y10" s="14">
        <v>1.29371713781401E-2</v>
      </c>
      <c r="Z10" s="14">
        <v>3.4834899587817297E-2</v>
      </c>
      <c r="AA10" s="14">
        <v>3.2774938320914299E-2</v>
      </c>
      <c r="AB10" s="14">
        <v>3.5671218190213898E-2</v>
      </c>
      <c r="AC10" s="14">
        <v>9.4828906158194795E-3</v>
      </c>
      <c r="AD10" s="14">
        <v>0</v>
      </c>
      <c r="AE10" s="14"/>
      <c r="AF10" s="14">
        <v>2.04993619018379E-2</v>
      </c>
      <c r="AG10" s="14">
        <v>3.06492968350707E-2</v>
      </c>
      <c r="AH10" s="14">
        <v>2.3673645324630899E-2</v>
      </c>
      <c r="AI10" s="14"/>
      <c r="AJ10" s="14">
        <v>1.3196703239214199E-2</v>
      </c>
      <c r="AK10" s="14">
        <v>4.36248224908704E-2</v>
      </c>
      <c r="AL10" s="14">
        <v>2.7593199977439999E-2</v>
      </c>
      <c r="AM10" s="14">
        <v>4.0489074158155003E-2</v>
      </c>
      <c r="AN10" s="14">
        <v>2.7263491982345098E-2</v>
      </c>
      <c r="AO10" s="14"/>
      <c r="AP10" s="14">
        <v>1.8911671092324799E-2</v>
      </c>
      <c r="AQ10" s="14">
        <v>3.0341811960882401E-2</v>
      </c>
      <c r="AR10" s="14">
        <v>5.7067975729508898E-2</v>
      </c>
      <c r="AS10" s="14">
        <v>2.5267516200890398E-2</v>
      </c>
      <c r="AT10" s="14">
        <v>5.7812767364453397E-3</v>
      </c>
      <c r="AU10" s="14"/>
      <c r="AV10" s="14">
        <v>2.2219713105656999E-2</v>
      </c>
      <c r="AW10" s="14">
        <v>2.9929469779292301E-2</v>
      </c>
      <c r="AX10" s="14">
        <v>3.3672048353833403E-2</v>
      </c>
      <c r="AY10" s="14">
        <v>2.1730190904627401E-2</v>
      </c>
      <c r="AZ10" s="14">
        <v>6.7455005154659006E-2</v>
      </c>
      <c r="BA10" s="14"/>
      <c r="BB10" s="14">
        <v>1.7627184626952602E-2</v>
      </c>
      <c r="BC10" s="14">
        <v>1.32987978915549E-2</v>
      </c>
      <c r="BD10" s="14">
        <v>0</v>
      </c>
      <c r="BE10" s="14"/>
      <c r="BF10" s="14">
        <v>1.03150668438333E-2</v>
      </c>
    </row>
    <row r="11" spans="2:58" x14ac:dyDescent="0.35">
      <c r="B11" s="15" t="s">
        <v>117</v>
      </c>
      <c r="C11" s="23">
        <v>0.136972280062019</v>
      </c>
      <c r="D11" s="23">
        <v>0.13535344535647501</v>
      </c>
      <c r="E11" s="23">
        <v>0.138353367954268</v>
      </c>
      <c r="F11" s="23"/>
      <c r="G11" s="23">
        <v>0.167415398064473</v>
      </c>
      <c r="H11" s="23">
        <v>0.13954781898541499</v>
      </c>
      <c r="I11" s="23">
        <v>0.12653995043793501</v>
      </c>
      <c r="J11" s="23">
        <v>0.10891959361157701</v>
      </c>
      <c r="K11" s="23">
        <v>0.14795371513685401</v>
      </c>
      <c r="L11" s="23">
        <v>0.13830077506753</v>
      </c>
      <c r="M11" s="23"/>
      <c r="N11" s="23">
        <v>0.10561189972876001</v>
      </c>
      <c r="O11" s="23">
        <v>0.137432846877377</v>
      </c>
      <c r="P11" s="23">
        <v>0.136798178150625</v>
      </c>
      <c r="Q11" s="23">
        <v>0.17304301168414701</v>
      </c>
      <c r="R11" s="23"/>
      <c r="S11" s="23">
        <v>0.163228016180719</v>
      </c>
      <c r="T11" s="23">
        <v>0.13026134241061299</v>
      </c>
      <c r="U11" s="23">
        <v>0.15573752102681401</v>
      </c>
      <c r="V11" s="23">
        <v>0.10868028674458501</v>
      </c>
      <c r="W11" s="23">
        <v>9.6961805250095096E-2</v>
      </c>
      <c r="X11" s="23">
        <v>0.140287743204417</v>
      </c>
      <c r="Y11" s="23">
        <v>0.16247326191080699</v>
      </c>
      <c r="Z11" s="23">
        <v>0.107696297905598</v>
      </c>
      <c r="AA11" s="23">
        <v>0.13297935381978199</v>
      </c>
      <c r="AB11" s="23">
        <v>0.14074900215459399</v>
      </c>
      <c r="AC11" s="23">
        <v>0.153226362919023</v>
      </c>
      <c r="AD11" s="23">
        <v>0.108301078098579</v>
      </c>
      <c r="AE11" s="23"/>
      <c r="AF11" s="23">
        <v>0.14183705135356101</v>
      </c>
      <c r="AG11" s="23">
        <v>0.123233049388556</v>
      </c>
      <c r="AH11" s="23">
        <v>0.15251190352147401</v>
      </c>
      <c r="AI11" s="23"/>
      <c r="AJ11" s="23">
        <v>0.132092533992202</v>
      </c>
      <c r="AK11" s="23">
        <v>0.112086450159912</v>
      </c>
      <c r="AL11" s="23">
        <v>0.158860899318855</v>
      </c>
      <c r="AM11" s="23">
        <v>0.15881706837974299</v>
      </c>
      <c r="AN11" s="23">
        <v>0.17667355093461301</v>
      </c>
      <c r="AO11" s="23"/>
      <c r="AP11" s="23">
        <v>0.121766978887717</v>
      </c>
      <c r="AQ11" s="23">
        <v>0.12090722523887799</v>
      </c>
      <c r="AR11" s="23">
        <v>0.116508794618592</v>
      </c>
      <c r="AS11" s="23">
        <v>0.15918769936218399</v>
      </c>
      <c r="AT11" s="23">
        <v>0.19602599056598599</v>
      </c>
      <c r="AU11" s="23"/>
      <c r="AV11" s="23">
        <v>0.197101811011548</v>
      </c>
      <c r="AW11" s="23">
        <v>0.137313521406705</v>
      </c>
      <c r="AX11" s="23">
        <v>0.124496639812066</v>
      </c>
      <c r="AY11" s="23">
        <v>9.6967798806454494E-2</v>
      </c>
      <c r="AZ11" s="23">
        <v>7.0603868087528401E-2</v>
      </c>
      <c r="BA11" s="23"/>
      <c r="BB11" s="23">
        <v>0.14844900734962099</v>
      </c>
      <c r="BC11" s="23">
        <v>0.14990926897133</v>
      </c>
      <c r="BD11" s="23">
        <v>8.7036151406114703E-2</v>
      </c>
      <c r="BE11" s="23"/>
      <c r="BF11" s="23">
        <v>0.14109838403129399</v>
      </c>
    </row>
    <row r="12" spans="2:58" x14ac:dyDescent="0.35">
      <c r="B12" s="16"/>
    </row>
    <row r="13" spans="2:58" x14ac:dyDescent="0.35">
      <c r="B13" t="s">
        <v>88</v>
      </c>
    </row>
    <row r="14" spans="2:58" x14ac:dyDescent="0.35">
      <c r="B14" t="s">
        <v>89</v>
      </c>
    </row>
    <row r="16" spans="2:58" x14ac:dyDescent="0.35">
      <c r="B16"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BF22"/>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104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x14ac:dyDescent="0.35">
      <c r="B9" s="15" t="s">
        <v>78</v>
      </c>
      <c r="C9" s="14">
        <v>0.124585487330828</v>
      </c>
      <c r="D9" s="14">
        <v>0.158951080726772</v>
      </c>
      <c r="E9" s="14">
        <v>9.1829262707916998E-2</v>
      </c>
      <c r="F9" s="14"/>
      <c r="G9" s="14">
        <v>6.4179345948247105E-2</v>
      </c>
      <c r="H9" s="14">
        <v>8.3157479623707301E-2</v>
      </c>
      <c r="I9" s="14">
        <v>6.5638972354566394E-2</v>
      </c>
      <c r="J9" s="14">
        <v>0.14939253244269601</v>
      </c>
      <c r="K9" s="14">
        <v>0.18196358366565499</v>
      </c>
      <c r="L9" s="14">
        <v>0.18787134011606799</v>
      </c>
      <c r="M9" s="14"/>
      <c r="N9" s="14">
        <v>0.10696857272803199</v>
      </c>
      <c r="O9" s="14">
        <v>0.114250752341508</v>
      </c>
      <c r="P9" s="14">
        <v>0.156897206030463</v>
      </c>
      <c r="Q9" s="14">
        <v>0.12822400910620199</v>
      </c>
      <c r="R9" s="14"/>
      <c r="S9" s="14">
        <v>7.3175445369444203E-2</v>
      </c>
      <c r="T9" s="14">
        <v>0.112360036376018</v>
      </c>
      <c r="U9" s="14">
        <v>0.14972371200175799</v>
      </c>
      <c r="V9" s="14">
        <v>0.164038370696513</v>
      </c>
      <c r="W9" s="14">
        <v>0.100917874591488</v>
      </c>
      <c r="X9" s="14">
        <v>0.105828476153941</v>
      </c>
      <c r="Y9" s="14">
        <v>0.140728857504959</v>
      </c>
      <c r="Z9" s="14">
        <v>9.2313398210790196E-2</v>
      </c>
      <c r="AA9" s="14">
        <v>0.13051592508130799</v>
      </c>
      <c r="AB9" s="14">
        <v>0.16012996662187601</v>
      </c>
      <c r="AC9" s="14">
        <v>0.12775978381049</v>
      </c>
      <c r="AD9" s="14">
        <v>0.21038923009382901</v>
      </c>
      <c r="AE9" s="14"/>
      <c r="AF9" s="14">
        <v>0.236507586431704</v>
      </c>
      <c r="AG9" s="14">
        <v>4.5330121329830199E-2</v>
      </c>
      <c r="AH9" s="14">
        <v>0.102416006935156</v>
      </c>
      <c r="AI9" s="14"/>
      <c r="AJ9" s="14">
        <v>0.218813979877752</v>
      </c>
      <c r="AK9" s="14">
        <v>5.52292344233066E-2</v>
      </c>
      <c r="AL9" s="14">
        <v>1.53715127717688E-2</v>
      </c>
      <c r="AM9" s="14">
        <v>0.36422243775214003</v>
      </c>
      <c r="AN9" s="14">
        <v>0.11591963745065299</v>
      </c>
      <c r="AO9" s="14"/>
      <c r="AP9" s="14">
        <v>0.16759159333506399</v>
      </c>
      <c r="AQ9" s="14">
        <v>4.6503186073920698E-2</v>
      </c>
      <c r="AR9" s="14">
        <v>0</v>
      </c>
      <c r="AS9" s="14">
        <v>0.38228794282317502</v>
      </c>
      <c r="AT9" s="14">
        <v>0.107481729396032</v>
      </c>
      <c r="AU9" s="14"/>
      <c r="AV9" s="14">
        <v>0.12861275024522401</v>
      </c>
      <c r="AW9" s="14">
        <v>0.11803351580448</v>
      </c>
      <c r="AX9" s="14">
        <v>0.115456589633696</v>
      </c>
      <c r="AY9" s="14">
        <v>9.15560206228926E-2</v>
      </c>
      <c r="AZ9" s="14">
        <v>4.7509618663136702E-2</v>
      </c>
      <c r="BA9" s="14"/>
      <c r="BB9" s="14">
        <v>5.74917541092008E-2</v>
      </c>
      <c r="BC9" s="14">
        <v>0.47938507586222101</v>
      </c>
      <c r="BD9" s="14">
        <v>0.13016300873723299</v>
      </c>
      <c r="BE9" s="14"/>
      <c r="BF9" s="14">
        <v>0.24406181524465101</v>
      </c>
    </row>
    <row r="10" spans="2:58" x14ac:dyDescent="0.35">
      <c r="B10" s="15" t="s">
        <v>79</v>
      </c>
      <c r="C10" s="14">
        <v>0.16556299805870101</v>
      </c>
      <c r="D10" s="14">
        <v>0.18805765991798401</v>
      </c>
      <c r="E10" s="14">
        <v>0.14270035247624499</v>
      </c>
      <c r="F10" s="14"/>
      <c r="G10" s="14">
        <v>0.12874093816490201</v>
      </c>
      <c r="H10" s="14">
        <v>0.158646851707303</v>
      </c>
      <c r="I10" s="14">
        <v>0.14576805843221999</v>
      </c>
      <c r="J10" s="14">
        <v>0.14565954835244499</v>
      </c>
      <c r="K10" s="14">
        <v>0.19644028901876601</v>
      </c>
      <c r="L10" s="14">
        <v>0.20728103464226499</v>
      </c>
      <c r="M10" s="14"/>
      <c r="N10" s="14">
        <v>0.176757536118367</v>
      </c>
      <c r="O10" s="14">
        <v>0.17656828528214299</v>
      </c>
      <c r="P10" s="14">
        <v>0.15603067705305701</v>
      </c>
      <c r="Q10" s="14">
        <v>0.15130147039750699</v>
      </c>
      <c r="R10" s="14"/>
      <c r="S10" s="14">
        <v>0.17430474368764201</v>
      </c>
      <c r="T10" s="14">
        <v>0.13668812558621901</v>
      </c>
      <c r="U10" s="14">
        <v>0.19945468116471801</v>
      </c>
      <c r="V10" s="14">
        <v>0.171150915124337</v>
      </c>
      <c r="W10" s="14">
        <v>0.15191938196961099</v>
      </c>
      <c r="X10" s="14">
        <v>0.152554987672052</v>
      </c>
      <c r="Y10" s="14">
        <v>0.168661358881498</v>
      </c>
      <c r="Z10" s="14">
        <v>0.24362880424790401</v>
      </c>
      <c r="AA10" s="14">
        <v>0.15964895971524701</v>
      </c>
      <c r="AB10" s="14">
        <v>0.166421344405248</v>
      </c>
      <c r="AC10" s="14">
        <v>0.16434822011234901</v>
      </c>
      <c r="AD10" s="14">
        <v>0.12243313259377001</v>
      </c>
      <c r="AE10" s="14"/>
      <c r="AF10" s="14">
        <v>0.21277462074838999</v>
      </c>
      <c r="AG10" s="14">
        <v>0.137413649979125</v>
      </c>
      <c r="AH10" s="14">
        <v>0.127012984108343</v>
      </c>
      <c r="AI10" s="14"/>
      <c r="AJ10" s="14">
        <v>0.23105762057461399</v>
      </c>
      <c r="AK10" s="14">
        <v>0.137403434173516</v>
      </c>
      <c r="AL10" s="14">
        <v>6.0378745628307501E-2</v>
      </c>
      <c r="AM10" s="14">
        <v>0.104163584465559</v>
      </c>
      <c r="AN10" s="14">
        <v>0.15890272198705299</v>
      </c>
      <c r="AO10" s="14"/>
      <c r="AP10" s="14">
        <v>0.23818904733068799</v>
      </c>
      <c r="AQ10" s="14">
        <v>0.13729651316969901</v>
      </c>
      <c r="AR10" s="14">
        <v>5.6747346041968898E-2</v>
      </c>
      <c r="AS10" s="14">
        <v>0.20285818311619799</v>
      </c>
      <c r="AT10" s="14">
        <v>0.16997466756636001</v>
      </c>
      <c r="AU10" s="14"/>
      <c r="AV10" s="14">
        <v>0.196023416613859</v>
      </c>
      <c r="AW10" s="14">
        <v>0.15820955621134</v>
      </c>
      <c r="AX10" s="14">
        <v>0.16955579229172399</v>
      </c>
      <c r="AY10" s="14">
        <v>0.122825710356255</v>
      </c>
      <c r="AZ10" s="14">
        <v>0.11357388765554299</v>
      </c>
      <c r="BA10" s="14"/>
      <c r="BB10" s="14">
        <v>0.17287457046958701</v>
      </c>
      <c r="BC10" s="14">
        <v>0.20242507171906499</v>
      </c>
      <c r="BD10" s="14">
        <v>0.26745866408188101</v>
      </c>
      <c r="BE10" s="14"/>
      <c r="BF10" s="14">
        <v>0.20093882052123199</v>
      </c>
    </row>
    <row r="11" spans="2:58" ht="29" x14ac:dyDescent="0.35">
      <c r="B11" s="15" t="s">
        <v>80</v>
      </c>
      <c r="C11" s="14">
        <v>0.42648550137137098</v>
      </c>
      <c r="D11" s="14">
        <v>0.40015507558365798</v>
      </c>
      <c r="E11" s="14">
        <v>0.45366036390413</v>
      </c>
      <c r="F11" s="14"/>
      <c r="G11" s="14">
        <v>0.44972868825296197</v>
      </c>
      <c r="H11" s="14">
        <v>0.472105427980551</v>
      </c>
      <c r="I11" s="14">
        <v>0.46729228450292298</v>
      </c>
      <c r="J11" s="14">
        <v>0.41562279050231998</v>
      </c>
      <c r="K11" s="14">
        <v>0.36033121989457101</v>
      </c>
      <c r="L11" s="14">
        <v>0.39401296891439802</v>
      </c>
      <c r="M11" s="14"/>
      <c r="N11" s="14">
        <v>0.41018609787957599</v>
      </c>
      <c r="O11" s="14">
        <v>0.446647289491726</v>
      </c>
      <c r="P11" s="14">
        <v>0.42049846246978201</v>
      </c>
      <c r="Q11" s="14">
        <v>0.42773368788502603</v>
      </c>
      <c r="R11" s="14"/>
      <c r="S11" s="14">
        <v>0.48282958942411502</v>
      </c>
      <c r="T11" s="14">
        <v>0.43019761182147398</v>
      </c>
      <c r="U11" s="14">
        <v>0.38743835324766901</v>
      </c>
      <c r="V11" s="14">
        <v>0.38610710871014198</v>
      </c>
      <c r="W11" s="14">
        <v>0.51305733006822796</v>
      </c>
      <c r="X11" s="14">
        <v>0.43348390183901703</v>
      </c>
      <c r="Y11" s="14">
        <v>0.44064152611354801</v>
      </c>
      <c r="Z11" s="14">
        <v>0.36152434500268599</v>
      </c>
      <c r="AA11" s="14">
        <v>0.401804841944844</v>
      </c>
      <c r="AB11" s="14">
        <v>0.37674930734850198</v>
      </c>
      <c r="AC11" s="14">
        <v>0.43923133749617399</v>
      </c>
      <c r="AD11" s="14">
        <v>0.41571936727693098</v>
      </c>
      <c r="AE11" s="14"/>
      <c r="AF11" s="14">
        <v>0.35107289813612202</v>
      </c>
      <c r="AG11" s="14">
        <v>0.49098792582964101</v>
      </c>
      <c r="AH11" s="14">
        <v>0.455728986127789</v>
      </c>
      <c r="AI11" s="14"/>
      <c r="AJ11" s="14">
        <v>0.36457591053327099</v>
      </c>
      <c r="AK11" s="14">
        <v>0.50146836595967303</v>
      </c>
      <c r="AL11" s="14">
        <v>0.34307724412526602</v>
      </c>
      <c r="AM11" s="14">
        <v>0.44956787553887401</v>
      </c>
      <c r="AN11" s="14">
        <v>0.44103083862901099</v>
      </c>
      <c r="AO11" s="14"/>
      <c r="AP11" s="14">
        <v>0.43753817091206298</v>
      </c>
      <c r="AQ11" s="14">
        <v>0.49703010592629698</v>
      </c>
      <c r="AR11" s="14">
        <v>0.29417516311918501</v>
      </c>
      <c r="AS11" s="14">
        <v>0.28998674057421397</v>
      </c>
      <c r="AT11" s="14">
        <v>0.443279835718347</v>
      </c>
      <c r="AU11" s="14"/>
      <c r="AV11" s="14">
        <v>0.408014464182273</v>
      </c>
      <c r="AW11" s="14">
        <v>0.43006458511880202</v>
      </c>
      <c r="AX11" s="14">
        <v>0.41006529404501402</v>
      </c>
      <c r="AY11" s="14">
        <v>0.49552843309286299</v>
      </c>
      <c r="AZ11" s="14">
        <v>0.41122902686593898</v>
      </c>
      <c r="BA11" s="14"/>
      <c r="BB11" s="14">
        <v>0.45577245584332299</v>
      </c>
      <c r="BC11" s="14">
        <v>0.217662452318615</v>
      </c>
      <c r="BD11" s="14">
        <v>0.363506978885559</v>
      </c>
      <c r="BE11" s="14"/>
      <c r="BF11" s="14">
        <v>0.32358909145947401</v>
      </c>
    </row>
    <row r="12" spans="2:58" x14ac:dyDescent="0.35">
      <c r="B12" s="15" t="s">
        <v>81</v>
      </c>
      <c r="C12" s="14">
        <v>0.15410750603630599</v>
      </c>
      <c r="D12" s="14">
        <v>0.15981421690825201</v>
      </c>
      <c r="E12" s="14">
        <v>0.14748145943576299</v>
      </c>
      <c r="F12" s="14"/>
      <c r="G12" s="14">
        <v>0.14532689220387801</v>
      </c>
      <c r="H12" s="14">
        <v>0.14162573241416099</v>
      </c>
      <c r="I12" s="14">
        <v>0.17326215557508501</v>
      </c>
      <c r="J12" s="14">
        <v>0.19277108771026499</v>
      </c>
      <c r="K12" s="14">
        <v>0.14671193373000899</v>
      </c>
      <c r="L12" s="14">
        <v>0.128228425693766</v>
      </c>
      <c r="M12" s="14"/>
      <c r="N12" s="14">
        <v>0.18201289717736799</v>
      </c>
      <c r="O12" s="14">
        <v>0.14493406879523699</v>
      </c>
      <c r="P12" s="14">
        <v>0.16156626806256899</v>
      </c>
      <c r="Q12" s="14">
        <v>0.125834660823263</v>
      </c>
      <c r="R12" s="14"/>
      <c r="S12" s="14">
        <v>0.140333756604066</v>
      </c>
      <c r="T12" s="14">
        <v>0.169922136262594</v>
      </c>
      <c r="U12" s="14">
        <v>0.15829291290290401</v>
      </c>
      <c r="V12" s="14">
        <v>0.15397670473821601</v>
      </c>
      <c r="W12" s="14">
        <v>0.13814585999790999</v>
      </c>
      <c r="X12" s="14">
        <v>0.142306517642696</v>
      </c>
      <c r="Y12" s="14">
        <v>0.13677541438174701</v>
      </c>
      <c r="Z12" s="14">
        <v>0.11775957323358099</v>
      </c>
      <c r="AA12" s="14">
        <v>0.211933059829364</v>
      </c>
      <c r="AB12" s="14">
        <v>0.16996832154263999</v>
      </c>
      <c r="AC12" s="14">
        <v>0.106762831752162</v>
      </c>
      <c r="AD12" s="14">
        <v>0.126184603025812</v>
      </c>
      <c r="AE12" s="14"/>
      <c r="AF12" s="14">
        <v>0.10625072879068299</v>
      </c>
      <c r="AG12" s="14">
        <v>0.220265737374125</v>
      </c>
      <c r="AH12" s="14">
        <v>0.112887491097104</v>
      </c>
      <c r="AI12" s="14"/>
      <c r="AJ12" s="14">
        <v>0.113360947020123</v>
      </c>
      <c r="AK12" s="14">
        <v>0.205208872810028</v>
      </c>
      <c r="AL12" s="14">
        <v>0.38043309060562203</v>
      </c>
      <c r="AM12" s="14">
        <v>4.1090037862859301E-2</v>
      </c>
      <c r="AN12" s="14">
        <v>5.3197107787781597E-2</v>
      </c>
      <c r="AO12" s="14"/>
      <c r="AP12" s="14">
        <v>8.6176893511767202E-2</v>
      </c>
      <c r="AQ12" s="14">
        <v>0.20780248067012599</v>
      </c>
      <c r="AR12" s="14">
        <v>0.40911531020213299</v>
      </c>
      <c r="AS12" s="14">
        <v>6.0484896758336501E-2</v>
      </c>
      <c r="AT12" s="14">
        <v>6.4462344279688097E-2</v>
      </c>
      <c r="AU12" s="14"/>
      <c r="AV12" s="14">
        <v>0.116781523323643</v>
      </c>
      <c r="AW12" s="14">
        <v>0.169360642329003</v>
      </c>
      <c r="AX12" s="14">
        <v>0.17521148696106301</v>
      </c>
      <c r="AY12" s="14">
        <v>0.188456388749555</v>
      </c>
      <c r="AZ12" s="14">
        <v>0.26759267762549699</v>
      </c>
      <c r="BA12" s="14"/>
      <c r="BB12" s="14">
        <v>0.227613937290016</v>
      </c>
      <c r="BC12" s="14">
        <v>5.8751699119298298E-2</v>
      </c>
      <c r="BD12" s="14">
        <v>8.8192791624564407E-2</v>
      </c>
      <c r="BE12" s="14"/>
      <c r="BF12" s="14">
        <v>0.145440045785734</v>
      </c>
    </row>
    <row r="13" spans="2:58" x14ac:dyDescent="0.35">
      <c r="B13" s="15" t="s">
        <v>82</v>
      </c>
      <c r="C13" s="14">
        <v>3.3332220831573701E-2</v>
      </c>
      <c r="D13" s="14">
        <v>3.2581114243146803E-2</v>
      </c>
      <c r="E13" s="14">
        <v>3.4261140412881502E-2</v>
      </c>
      <c r="F13" s="14"/>
      <c r="G13" s="14">
        <v>3.3961104777575801E-2</v>
      </c>
      <c r="H13" s="14">
        <v>3.0193476744285502E-2</v>
      </c>
      <c r="I13" s="14">
        <v>3.10326392615719E-2</v>
      </c>
      <c r="J13" s="14">
        <v>2.7768960861542E-2</v>
      </c>
      <c r="K13" s="14">
        <v>3.4696684307903097E-2</v>
      </c>
      <c r="L13" s="14">
        <v>4.0903073312046803E-2</v>
      </c>
      <c r="M13" s="14"/>
      <c r="N13" s="14">
        <v>4.1604506103094602E-2</v>
      </c>
      <c r="O13" s="14">
        <v>1.86685367338797E-2</v>
      </c>
      <c r="P13" s="14">
        <v>2.5743409993064899E-2</v>
      </c>
      <c r="Q13" s="14">
        <v>4.5113004145810202E-2</v>
      </c>
      <c r="R13" s="14"/>
      <c r="S13" s="14">
        <v>3.9502541297452197E-2</v>
      </c>
      <c r="T13" s="14">
        <v>4.0596513059155202E-2</v>
      </c>
      <c r="U13" s="14">
        <v>4.9680571089259398E-2</v>
      </c>
      <c r="V13" s="14">
        <v>2.27395335521192E-2</v>
      </c>
      <c r="W13" s="14">
        <v>6.5041810695580897E-3</v>
      </c>
      <c r="X13" s="14">
        <v>5.4711072028632901E-2</v>
      </c>
      <c r="Y13" s="14">
        <v>2.3940833326710001E-2</v>
      </c>
      <c r="Z13" s="14">
        <v>3.45133748043948E-2</v>
      </c>
      <c r="AA13" s="14">
        <v>2.45889909517489E-2</v>
      </c>
      <c r="AB13" s="14">
        <v>2.57704629550215E-2</v>
      </c>
      <c r="AC13" s="14">
        <v>3.7078262399450501E-2</v>
      </c>
      <c r="AD13" s="14">
        <v>3.1691222693595401E-2</v>
      </c>
      <c r="AE13" s="14"/>
      <c r="AF13" s="14">
        <v>2.5716433790626301E-2</v>
      </c>
      <c r="AG13" s="14">
        <v>4.3984766939968202E-2</v>
      </c>
      <c r="AH13" s="14">
        <v>3.50745596753941E-2</v>
      </c>
      <c r="AI13" s="14"/>
      <c r="AJ13" s="14">
        <v>2.3795414736487899E-2</v>
      </c>
      <c r="AK13" s="14">
        <v>2.4596710992011401E-2</v>
      </c>
      <c r="AL13" s="14">
        <v>0.13836322629856099</v>
      </c>
      <c r="AM13" s="14">
        <v>4.0956064380567501E-2</v>
      </c>
      <c r="AN13" s="14">
        <v>2.80684158935323E-2</v>
      </c>
      <c r="AO13" s="14"/>
      <c r="AP13" s="14">
        <v>1.8518054408842102E-2</v>
      </c>
      <c r="AQ13" s="14">
        <v>2.5395357868010799E-2</v>
      </c>
      <c r="AR13" s="14">
        <v>0.17239938766214699</v>
      </c>
      <c r="AS13" s="14">
        <v>1.29038343934837E-2</v>
      </c>
      <c r="AT13" s="14">
        <v>2.3681318176271601E-2</v>
      </c>
      <c r="AU13" s="14"/>
      <c r="AV13" s="14">
        <v>3.3163344501647402E-2</v>
      </c>
      <c r="AW13" s="14">
        <v>2.3511712933859799E-2</v>
      </c>
      <c r="AX13" s="14">
        <v>4.4278857222026201E-2</v>
      </c>
      <c r="AY13" s="14">
        <v>1.5659796902407899E-2</v>
      </c>
      <c r="AZ13" s="14">
        <v>4.5490088889089599E-2</v>
      </c>
      <c r="BA13" s="14"/>
      <c r="BB13" s="14">
        <v>2.86070988937294E-2</v>
      </c>
      <c r="BC13" s="14">
        <v>2.16834849041973E-2</v>
      </c>
      <c r="BD13" s="14">
        <v>3.0227546625889199E-2</v>
      </c>
      <c r="BE13" s="14"/>
      <c r="BF13" s="14">
        <v>3.1030404737044E-2</v>
      </c>
    </row>
    <row r="14" spans="2:58" x14ac:dyDescent="0.35">
      <c r="B14" s="15" t="s">
        <v>83</v>
      </c>
      <c r="C14" s="14">
        <v>9.5926286371219902E-2</v>
      </c>
      <c r="D14" s="14">
        <v>6.0440852620187002E-2</v>
      </c>
      <c r="E14" s="14">
        <v>0.13006742106306299</v>
      </c>
      <c r="F14" s="14"/>
      <c r="G14" s="14">
        <v>0.17806303065243501</v>
      </c>
      <c r="H14" s="14">
        <v>0.114271031529992</v>
      </c>
      <c r="I14" s="14">
        <v>0.117005889873633</v>
      </c>
      <c r="J14" s="14">
        <v>6.8785080130732104E-2</v>
      </c>
      <c r="K14" s="14">
        <v>7.9856289383096205E-2</v>
      </c>
      <c r="L14" s="14">
        <v>4.1703157321456498E-2</v>
      </c>
      <c r="M14" s="14"/>
      <c r="N14" s="14">
        <v>8.2470389993562598E-2</v>
      </c>
      <c r="O14" s="14">
        <v>9.8931067355505206E-2</v>
      </c>
      <c r="P14" s="14">
        <v>7.9263976391064597E-2</v>
      </c>
      <c r="Q14" s="14">
        <v>0.121793167642192</v>
      </c>
      <c r="R14" s="14"/>
      <c r="S14" s="14">
        <v>8.9853923617280798E-2</v>
      </c>
      <c r="T14" s="14">
        <v>0.11023557689454</v>
      </c>
      <c r="U14" s="14">
        <v>5.5409769593692301E-2</v>
      </c>
      <c r="V14" s="14">
        <v>0.101987367178673</v>
      </c>
      <c r="W14" s="14">
        <v>8.9455372303205202E-2</v>
      </c>
      <c r="X14" s="14">
        <v>0.111115044663662</v>
      </c>
      <c r="Y14" s="14">
        <v>8.9252009791537301E-2</v>
      </c>
      <c r="Z14" s="14">
        <v>0.15026050450064399</v>
      </c>
      <c r="AA14" s="14">
        <v>7.1508222477488503E-2</v>
      </c>
      <c r="AB14" s="14">
        <v>0.100960597126712</v>
      </c>
      <c r="AC14" s="14">
        <v>0.124819564429376</v>
      </c>
      <c r="AD14" s="14">
        <v>9.3582444316062594E-2</v>
      </c>
      <c r="AE14" s="14"/>
      <c r="AF14" s="14">
        <v>6.7677732102475296E-2</v>
      </c>
      <c r="AG14" s="14">
        <v>6.2017798547310703E-2</v>
      </c>
      <c r="AH14" s="14">
        <v>0.16687997205621499</v>
      </c>
      <c r="AI14" s="14"/>
      <c r="AJ14" s="14">
        <v>4.8396127257752199E-2</v>
      </c>
      <c r="AK14" s="14">
        <v>7.6093381641464494E-2</v>
      </c>
      <c r="AL14" s="14">
        <v>6.2376180570474803E-2</v>
      </c>
      <c r="AM14" s="14">
        <v>0</v>
      </c>
      <c r="AN14" s="14">
        <v>0.202881278251968</v>
      </c>
      <c r="AO14" s="14"/>
      <c r="AP14" s="14">
        <v>5.1986240501575999E-2</v>
      </c>
      <c r="AQ14" s="14">
        <v>8.5972356291946703E-2</v>
      </c>
      <c r="AR14" s="14">
        <v>6.7562792974565397E-2</v>
      </c>
      <c r="AS14" s="14">
        <v>5.14784023345927E-2</v>
      </c>
      <c r="AT14" s="14">
        <v>0.191120104863302</v>
      </c>
      <c r="AU14" s="14"/>
      <c r="AV14" s="14">
        <v>0.117404501133352</v>
      </c>
      <c r="AW14" s="14">
        <v>0.100819987602514</v>
      </c>
      <c r="AX14" s="14">
        <v>8.5431979846476297E-2</v>
      </c>
      <c r="AY14" s="14">
        <v>8.5973650276026395E-2</v>
      </c>
      <c r="AZ14" s="14">
        <v>0.114604700300795</v>
      </c>
      <c r="BA14" s="14"/>
      <c r="BB14" s="14">
        <v>5.7640183394143903E-2</v>
      </c>
      <c r="BC14" s="14">
        <v>2.0092216076603699E-2</v>
      </c>
      <c r="BD14" s="14">
        <v>0.120451010044874</v>
      </c>
      <c r="BE14" s="14"/>
      <c r="BF14" s="14">
        <v>5.4939822251863897E-2</v>
      </c>
    </row>
    <row r="15" spans="2:58" x14ac:dyDescent="0.35">
      <c r="B15" s="15" t="s">
        <v>84</v>
      </c>
      <c r="C15" s="18">
        <v>0.29014848538952898</v>
      </c>
      <c r="D15" s="18">
        <v>0.34700874064475601</v>
      </c>
      <c r="E15" s="18">
        <v>0.23452961518416199</v>
      </c>
      <c r="F15" s="18"/>
      <c r="G15" s="18">
        <v>0.19292028411314899</v>
      </c>
      <c r="H15" s="18">
        <v>0.24180433133101101</v>
      </c>
      <c r="I15" s="18">
        <v>0.21140703078678599</v>
      </c>
      <c r="J15" s="18">
        <v>0.295052080795141</v>
      </c>
      <c r="K15" s="18">
        <v>0.37840387268442099</v>
      </c>
      <c r="L15" s="18">
        <v>0.39515237475833298</v>
      </c>
      <c r="M15" s="18"/>
      <c r="N15" s="18">
        <v>0.28372610884639898</v>
      </c>
      <c r="O15" s="18">
        <v>0.29081903762365102</v>
      </c>
      <c r="P15" s="18">
        <v>0.31292788308351999</v>
      </c>
      <c r="Q15" s="18">
        <v>0.27952547950370898</v>
      </c>
      <c r="R15" s="18"/>
      <c r="S15" s="18">
        <v>0.24748018905708599</v>
      </c>
      <c r="T15" s="18">
        <v>0.249048161962237</v>
      </c>
      <c r="U15" s="18">
        <v>0.34917839316647598</v>
      </c>
      <c r="V15" s="18">
        <v>0.33518928582085</v>
      </c>
      <c r="W15" s="18">
        <v>0.25283725656109901</v>
      </c>
      <c r="X15" s="18">
        <v>0.25838346382599298</v>
      </c>
      <c r="Y15" s="18">
        <v>0.30939021638645797</v>
      </c>
      <c r="Z15" s="18">
        <v>0.33594220245869399</v>
      </c>
      <c r="AA15" s="18">
        <v>0.290164884796554</v>
      </c>
      <c r="AB15" s="18">
        <v>0.32655131102712398</v>
      </c>
      <c r="AC15" s="18">
        <v>0.29210800392283898</v>
      </c>
      <c r="AD15" s="18">
        <v>0.33282236268759802</v>
      </c>
      <c r="AE15" s="18"/>
      <c r="AF15" s="18">
        <v>0.44928220718009299</v>
      </c>
      <c r="AG15" s="18">
        <v>0.182743771308955</v>
      </c>
      <c r="AH15" s="18">
        <v>0.22942899104349901</v>
      </c>
      <c r="AI15" s="18"/>
      <c r="AJ15" s="18">
        <v>0.44987160045236602</v>
      </c>
      <c r="AK15" s="18">
        <v>0.19263266859682299</v>
      </c>
      <c r="AL15" s="18">
        <v>7.5750258400076306E-2</v>
      </c>
      <c r="AM15" s="18">
        <v>0.46838602221769898</v>
      </c>
      <c r="AN15" s="18">
        <v>0.274822359437707</v>
      </c>
      <c r="AO15" s="18"/>
      <c r="AP15" s="18">
        <v>0.40578064066575198</v>
      </c>
      <c r="AQ15" s="18">
        <v>0.183799699243619</v>
      </c>
      <c r="AR15" s="18">
        <v>5.6747346041968898E-2</v>
      </c>
      <c r="AS15" s="18">
        <v>0.58514612593937299</v>
      </c>
      <c r="AT15" s="18">
        <v>0.27745639696239199</v>
      </c>
      <c r="AU15" s="18"/>
      <c r="AV15" s="18">
        <v>0.32463616685908298</v>
      </c>
      <c r="AW15" s="18">
        <v>0.27624307201581999</v>
      </c>
      <c r="AX15" s="18">
        <v>0.28501238192542</v>
      </c>
      <c r="AY15" s="18">
        <v>0.21438173097914801</v>
      </c>
      <c r="AZ15" s="18">
        <v>0.16108350631867999</v>
      </c>
      <c r="BA15" s="18"/>
      <c r="BB15" s="18">
        <v>0.230366324578788</v>
      </c>
      <c r="BC15" s="18">
        <v>0.681810147581286</v>
      </c>
      <c r="BD15" s="18">
        <v>0.39762167281911398</v>
      </c>
      <c r="BE15" s="18"/>
      <c r="BF15" s="18">
        <v>0.445000635765884</v>
      </c>
    </row>
    <row r="16" spans="2:58" x14ac:dyDescent="0.35">
      <c r="B16" s="15" t="s">
        <v>85</v>
      </c>
      <c r="C16" s="18">
        <v>0.18743972686787999</v>
      </c>
      <c r="D16" s="18">
        <v>0.19239533115139801</v>
      </c>
      <c r="E16" s="18">
        <v>0.18174259984864499</v>
      </c>
      <c r="F16" s="18"/>
      <c r="G16" s="18">
        <v>0.17928799698145401</v>
      </c>
      <c r="H16" s="18">
        <v>0.17181920915844701</v>
      </c>
      <c r="I16" s="18">
        <v>0.204294794836657</v>
      </c>
      <c r="J16" s="18">
        <v>0.22054004857180701</v>
      </c>
      <c r="K16" s="18">
        <v>0.181408618037912</v>
      </c>
      <c r="L16" s="18">
        <v>0.16913149900581301</v>
      </c>
      <c r="M16" s="18"/>
      <c r="N16" s="18">
        <v>0.22361740328046201</v>
      </c>
      <c r="O16" s="18">
        <v>0.16360260552911701</v>
      </c>
      <c r="P16" s="18">
        <v>0.187309678055634</v>
      </c>
      <c r="Q16" s="18">
        <v>0.17094766496907299</v>
      </c>
      <c r="R16" s="18"/>
      <c r="S16" s="18">
        <v>0.17983629790151801</v>
      </c>
      <c r="T16" s="18">
        <v>0.21051864932174899</v>
      </c>
      <c r="U16" s="18">
        <v>0.20797348399216301</v>
      </c>
      <c r="V16" s="18">
        <v>0.176716238290335</v>
      </c>
      <c r="W16" s="18">
        <v>0.14465004106746901</v>
      </c>
      <c r="X16" s="18">
        <v>0.19701758967132799</v>
      </c>
      <c r="Y16" s="18">
        <v>0.16071624770845699</v>
      </c>
      <c r="Z16" s="18">
        <v>0.152272948037976</v>
      </c>
      <c r="AA16" s="18">
        <v>0.23652205078111299</v>
      </c>
      <c r="AB16" s="18">
        <v>0.19573878449766099</v>
      </c>
      <c r="AC16" s="18">
        <v>0.143841094151612</v>
      </c>
      <c r="AD16" s="18">
        <v>0.157875825719408</v>
      </c>
      <c r="AE16" s="18"/>
      <c r="AF16" s="18">
        <v>0.131967162581309</v>
      </c>
      <c r="AG16" s="18">
        <v>0.26425050431409303</v>
      </c>
      <c r="AH16" s="18">
        <v>0.14796205077249799</v>
      </c>
      <c r="AI16" s="18"/>
      <c r="AJ16" s="18">
        <v>0.137156361756611</v>
      </c>
      <c r="AK16" s="18">
        <v>0.229805583802039</v>
      </c>
      <c r="AL16" s="18">
        <v>0.51879631690418204</v>
      </c>
      <c r="AM16" s="18">
        <v>8.2046102243426802E-2</v>
      </c>
      <c r="AN16" s="18">
        <v>8.1265523681313998E-2</v>
      </c>
      <c r="AO16" s="18"/>
      <c r="AP16" s="18">
        <v>0.104694947920609</v>
      </c>
      <c r="AQ16" s="18">
        <v>0.233197838538137</v>
      </c>
      <c r="AR16" s="18">
        <v>0.58151469786428001</v>
      </c>
      <c r="AS16" s="18">
        <v>7.3388731151820194E-2</v>
      </c>
      <c r="AT16" s="18">
        <v>8.8143662455959601E-2</v>
      </c>
      <c r="AU16" s="18"/>
      <c r="AV16" s="18">
        <v>0.14994486782529101</v>
      </c>
      <c r="AW16" s="18">
        <v>0.192872355262863</v>
      </c>
      <c r="AX16" s="18">
        <v>0.21949034418308999</v>
      </c>
      <c r="AY16" s="18">
        <v>0.20411618565196299</v>
      </c>
      <c r="AZ16" s="18">
        <v>0.313082766514587</v>
      </c>
      <c r="BA16" s="18"/>
      <c r="BB16" s="18">
        <v>0.25622103618374498</v>
      </c>
      <c r="BC16" s="18">
        <v>8.0435184023495504E-2</v>
      </c>
      <c r="BD16" s="18">
        <v>0.118420338250454</v>
      </c>
      <c r="BE16" s="18"/>
      <c r="BF16" s="18">
        <v>0.17647045052277799</v>
      </c>
    </row>
    <row r="17" spans="2:58" x14ac:dyDescent="0.35">
      <c r="B17" s="15" t="s">
        <v>86</v>
      </c>
      <c r="C17" s="19">
        <v>0.102708758521649</v>
      </c>
      <c r="D17" s="19">
        <v>0.154613409493358</v>
      </c>
      <c r="E17" s="19">
        <v>5.2787015335517398E-2</v>
      </c>
      <c r="F17" s="19"/>
      <c r="G17" s="19">
        <v>1.36322871316958E-2</v>
      </c>
      <c r="H17" s="19">
        <v>6.9985122172563904E-2</v>
      </c>
      <c r="I17" s="19">
        <v>7.1122359501288902E-3</v>
      </c>
      <c r="J17" s="19">
        <v>7.4512032223334704E-2</v>
      </c>
      <c r="K17" s="19">
        <v>0.19699525464650899</v>
      </c>
      <c r="L17" s="19">
        <v>0.22602087575252</v>
      </c>
      <c r="M17" s="19"/>
      <c r="N17" s="19">
        <v>6.01087055659369E-2</v>
      </c>
      <c r="O17" s="19">
        <v>0.12721643209453401</v>
      </c>
      <c r="P17" s="19">
        <v>0.12561820502788601</v>
      </c>
      <c r="Q17" s="19">
        <v>0.108577814534635</v>
      </c>
      <c r="R17" s="19"/>
      <c r="S17" s="19">
        <v>6.7643891155567695E-2</v>
      </c>
      <c r="T17" s="19">
        <v>3.8529512640487901E-2</v>
      </c>
      <c r="U17" s="19">
        <v>0.141204909174313</v>
      </c>
      <c r="V17" s="19">
        <v>0.158473047530515</v>
      </c>
      <c r="W17" s="19">
        <v>0.10818721549363</v>
      </c>
      <c r="X17" s="19">
        <v>6.1365874154664601E-2</v>
      </c>
      <c r="Y17" s="19">
        <v>0.14867396867800101</v>
      </c>
      <c r="Z17" s="19">
        <v>0.18366925442071899</v>
      </c>
      <c r="AA17" s="19">
        <v>5.3642834015441399E-2</v>
      </c>
      <c r="AB17" s="19">
        <v>0.13081252652946301</v>
      </c>
      <c r="AC17" s="19">
        <v>0.148266909771226</v>
      </c>
      <c r="AD17" s="19">
        <v>0.17494653696819101</v>
      </c>
      <c r="AE17" s="19"/>
      <c r="AF17" s="19">
        <v>0.31731504459878401</v>
      </c>
      <c r="AG17" s="19">
        <v>-8.1506733005137999E-2</v>
      </c>
      <c r="AH17" s="19">
        <v>8.1466940271000696E-2</v>
      </c>
      <c r="AI17" s="19"/>
      <c r="AJ17" s="19">
        <v>0.31271523869575601</v>
      </c>
      <c r="AK17" s="19">
        <v>-3.7172915205216102E-2</v>
      </c>
      <c r="AL17" s="19">
        <v>-0.443046058504106</v>
      </c>
      <c r="AM17" s="19">
        <v>0.38633991997427303</v>
      </c>
      <c r="AN17" s="19">
        <v>0.19355683575639299</v>
      </c>
      <c r="AO17" s="19"/>
      <c r="AP17" s="19">
        <v>0.30108569274514302</v>
      </c>
      <c r="AQ17" s="19">
        <v>-4.93981392945178E-2</v>
      </c>
      <c r="AR17" s="19">
        <v>-0.52476735182231105</v>
      </c>
      <c r="AS17" s="19">
        <v>0.511757394787553</v>
      </c>
      <c r="AT17" s="19">
        <v>0.18931273450643199</v>
      </c>
      <c r="AU17" s="19"/>
      <c r="AV17" s="19">
        <v>0.17469129903379299</v>
      </c>
      <c r="AW17" s="19">
        <v>8.3370716752957E-2</v>
      </c>
      <c r="AX17" s="19">
        <v>6.5522037742330494E-2</v>
      </c>
      <c r="AY17" s="19">
        <v>1.0265545327185E-2</v>
      </c>
      <c r="AZ17" s="19">
        <v>-0.15199926019590701</v>
      </c>
      <c r="BA17" s="19"/>
      <c r="BB17" s="19">
        <v>-2.5854711604957101E-2</v>
      </c>
      <c r="BC17" s="19">
        <v>0.60137496355778997</v>
      </c>
      <c r="BD17" s="19">
        <v>0.27920133456865998</v>
      </c>
      <c r="BE17" s="19"/>
      <c r="BF17" s="19">
        <v>0.26853018524310501</v>
      </c>
    </row>
    <row r="18" spans="2:58" x14ac:dyDescent="0.35">
      <c r="B18" s="16"/>
    </row>
    <row r="19" spans="2:58" x14ac:dyDescent="0.35">
      <c r="B19" t="s">
        <v>88</v>
      </c>
    </row>
    <row r="20" spans="2:58" x14ac:dyDescent="0.35">
      <c r="B20" t="s">
        <v>89</v>
      </c>
    </row>
    <row r="22" spans="2:58" x14ac:dyDescent="0.35">
      <c r="B22"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B2:BF16"/>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374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x14ac:dyDescent="0.35">
      <c r="B9" s="15" t="s">
        <v>370</v>
      </c>
      <c r="C9" s="14">
        <v>0.85109979686619097</v>
      </c>
      <c r="D9" s="14">
        <v>0.87867515911373595</v>
      </c>
      <c r="E9" s="14">
        <v>0.82334567379984402</v>
      </c>
      <c r="F9" s="14"/>
      <c r="G9" s="14">
        <v>0.77800600608019599</v>
      </c>
      <c r="H9" s="14">
        <v>0.72160424211563601</v>
      </c>
      <c r="I9" s="14">
        <v>0.84093136855409001</v>
      </c>
      <c r="J9" s="14">
        <v>0.90024149750208504</v>
      </c>
      <c r="K9" s="14">
        <v>0.93271877044262397</v>
      </c>
      <c r="L9" s="14">
        <v>0.91864530905438202</v>
      </c>
      <c r="M9" s="14"/>
      <c r="N9" s="14">
        <v>0.84393329955706098</v>
      </c>
      <c r="O9" s="14">
        <v>0.87851264900941295</v>
      </c>
      <c r="P9" s="14">
        <v>0.84183193886971697</v>
      </c>
      <c r="Q9" s="14">
        <v>0.83576526640191895</v>
      </c>
      <c r="R9" s="14"/>
      <c r="S9" s="14">
        <v>0.77521224055931603</v>
      </c>
      <c r="T9" s="14">
        <v>0.87034838347119903</v>
      </c>
      <c r="U9" s="14">
        <v>0.86339581830798195</v>
      </c>
      <c r="V9" s="14">
        <v>0.82157876296079502</v>
      </c>
      <c r="W9" s="14">
        <v>0.87418983868465105</v>
      </c>
      <c r="X9" s="14">
        <v>0.83832256006856598</v>
      </c>
      <c r="Y9" s="14">
        <v>0.92409292015774003</v>
      </c>
      <c r="Z9" s="14">
        <v>0.88038204950217003</v>
      </c>
      <c r="AA9" s="14">
        <v>0.81283163704722905</v>
      </c>
      <c r="AB9" s="14">
        <v>0.86873510361387296</v>
      </c>
      <c r="AC9" s="14">
        <v>0.89569211295818196</v>
      </c>
      <c r="AD9" s="14">
        <v>0.94210773326576902</v>
      </c>
      <c r="AE9" s="14"/>
      <c r="AF9" s="14">
        <v>0.89377961006252105</v>
      </c>
      <c r="AG9" s="14">
        <v>0.87338795810336001</v>
      </c>
      <c r="AH9" s="14">
        <v>0.72037920052156101</v>
      </c>
      <c r="AI9" s="14"/>
      <c r="AJ9" s="14">
        <v>0.89246657116081196</v>
      </c>
      <c r="AK9" s="14">
        <v>0.83468747855724301</v>
      </c>
      <c r="AL9" s="14">
        <v>0.85870431265268399</v>
      </c>
      <c r="AM9" s="14">
        <v>1</v>
      </c>
      <c r="AN9" s="14">
        <v>0.76991838308370197</v>
      </c>
      <c r="AO9" s="14"/>
      <c r="AP9" s="14">
        <v>0.81818971754315695</v>
      </c>
      <c r="AQ9" s="14">
        <v>0.84600606677101198</v>
      </c>
      <c r="AR9" s="14">
        <v>0.83822234275157304</v>
      </c>
      <c r="AS9" s="14">
        <v>0.90591771404066601</v>
      </c>
      <c r="AT9" s="14">
        <v>0.84521832738409997</v>
      </c>
      <c r="AU9" s="14"/>
      <c r="AV9" s="14">
        <v>0.87958718140257997</v>
      </c>
      <c r="AW9" s="14">
        <v>0.89267673788448898</v>
      </c>
      <c r="AX9" s="14">
        <v>0.80020850105173202</v>
      </c>
      <c r="AY9" s="14">
        <v>0.78942128029706005</v>
      </c>
      <c r="AZ9" s="14">
        <v>0.74292649293267998</v>
      </c>
      <c r="BA9" s="14"/>
      <c r="BB9" s="14">
        <v>0.876204994837396</v>
      </c>
      <c r="BC9" s="14">
        <v>0.94164176348524198</v>
      </c>
      <c r="BD9" s="14">
        <v>0.92465034614372899</v>
      </c>
      <c r="BE9" s="14"/>
      <c r="BF9" s="14">
        <v>0.92211774531019097</v>
      </c>
    </row>
    <row r="10" spans="2:58" x14ac:dyDescent="0.35">
      <c r="B10" s="15" t="s">
        <v>371</v>
      </c>
      <c r="C10" s="14">
        <v>3.2594125908763101E-2</v>
      </c>
      <c r="D10" s="14">
        <v>2.95871263279931E-2</v>
      </c>
      <c r="E10" s="14">
        <v>3.5717244389000799E-2</v>
      </c>
      <c r="F10" s="14"/>
      <c r="G10" s="14">
        <v>7.4345657752013794E-2</v>
      </c>
      <c r="H10" s="14">
        <v>7.7193143136184306E-2</v>
      </c>
      <c r="I10" s="14">
        <v>2.9261736196925799E-2</v>
      </c>
      <c r="J10" s="14">
        <v>9.9233014273019896E-3</v>
      </c>
      <c r="K10" s="14">
        <v>6.8037413284782597E-3</v>
      </c>
      <c r="L10" s="14">
        <v>6.87088712277166E-3</v>
      </c>
      <c r="M10" s="14"/>
      <c r="N10" s="14">
        <v>3.3837081848186901E-2</v>
      </c>
      <c r="O10" s="14">
        <v>2.08267433675326E-2</v>
      </c>
      <c r="P10" s="14">
        <v>4.96279060333914E-2</v>
      </c>
      <c r="Q10" s="14">
        <v>2.9107827946953602E-2</v>
      </c>
      <c r="R10" s="14"/>
      <c r="S10" s="14">
        <v>5.1778170869250503E-2</v>
      </c>
      <c r="T10" s="14">
        <v>3.3831548722852399E-2</v>
      </c>
      <c r="U10" s="14">
        <v>2.3893367075448702E-2</v>
      </c>
      <c r="V10" s="14">
        <v>4.0174614619704001E-2</v>
      </c>
      <c r="W10" s="14">
        <v>1.92115224819575E-2</v>
      </c>
      <c r="X10" s="14">
        <v>4.49400001053585E-2</v>
      </c>
      <c r="Y10" s="14">
        <v>1.7173242419067401E-2</v>
      </c>
      <c r="Z10" s="14">
        <v>1.1531781541185599E-2</v>
      </c>
      <c r="AA10" s="14">
        <v>3.8119109059681099E-2</v>
      </c>
      <c r="AB10" s="14">
        <v>3.9334396337106399E-2</v>
      </c>
      <c r="AC10" s="14">
        <v>9.1431433415216801E-3</v>
      </c>
      <c r="AD10" s="14">
        <v>0</v>
      </c>
      <c r="AE10" s="14"/>
      <c r="AF10" s="14">
        <v>2.3406136189535701E-2</v>
      </c>
      <c r="AG10" s="14">
        <v>3.2536832168394501E-2</v>
      </c>
      <c r="AH10" s="14">
        <v>4.8332676322959997E-2</v>
      </c>
      <c r="AI10" s="14"/>
      <c r="AJ10" s="14">
        <v>1.7655515666579701E-2</v>
      </c>
      <c r="AK10" s="14">
        <v>5.0395665856746201E-2</v>
      </c>
      <c r="AL10" s="14">
        <v>3.6800117889905497E-2</v>
      </c>
      <c r="AM10" s="14">
        <v>0</v>
      </c>
      <c r="AN10" s="14">
        <v>3.2009016012330499E-2</v>
      </c>
      <c r="AO10" s="14"/>
      <c r="AP10" s="14">
        <v>3.2466247143294498E-2</v>
      </c>
      <c r="AQ10" s="14">
        <v>3.95134244609694E-2</v>
      </c>
      <c r="AR10" s="14">
        <v>4.6718720492605899E-2</v>
      </c>
      <c r="AS10" s="14">
        <v>1.87575847066535E-2</v>
      </c>
      <c r="AT10" s="14">
        <v>1.13112119427094E-2</v>
      </c>
      <c r="AU10" s="14"/>
      <c r="AV10" s="14">
        <v>2.2805276332066401E-2</v>
      </c>
      <c r="AW10" s="14">
        <v>2.5716052056414598E-2</v>
      </c>
      <c r="AX10" s="14">
        <v>4.2454423412331799E-2</v>
      </c>
      <c r="AY10" s="14">
        <v>4.2531361698169602E-2</v>
      </c>
      <c r="AZ10" s="14">
        <v>9.0095691853919302E-2</v>
      </c>
      <c r="BA10" s="14"/>
      <c r="BB10" s="14">
        <v>4.7949704313828202E-2</v>
      </c>
      <c r="BC10" s="14">
        <v>6.3488679692418398E-3</v>
      </c>
      <c r="BD10" s="14">
        <v>0</v>
      </c>
      <c r="BE10" s="14"/>
      <c r="BF10" s="14">
        <v>1.6294554467535399E-2</v>
      </c>
    </row>
    <row r="11" spans="2:58" x14ac:dyDescent="0.35">
      <c r="B11" s="15" t="s">
        <v>117</v>
      </c>
      <c r="C11" s="23">
        <v>0.116306077225046</v>
      </c>
      <c r="D11" s="23">
        <v>9.1737714558271205E-2</v>
      </c>
      <c r="E11" s="23">
        <v>0.140937081811155</v>
      </c>
      <c r="F11" s="23"/>
      <c r="G11" s="23">
        <v>0.14764833616779</v>
      </c>
      <c r="H11" s="23">
        <v>0.20120261474817999</v>
      </c>
      <c r="I11" s="23">
        <v>0.12980689524898401</v>
      </c>
      <c r="J11" s="23">
        <v>8.98352010706127E-2</v>
      </c>
      <c r="K11" s="23">
        <v>6.0477488228897702E-2</v>
      </c>
      <c r="L11" s="23">
        <v>7.4483803822846306E-2</v>
      </c>
      <c r="M11" s="23"/>
      <c r="N11" s="23">
        <v>0.122229618594752</v>
      </c>
      <c r="O11" s="23">
        <v>0.100660607623055</v>
      </c>
      <c r="P11" s="23">
        <v>0.10854015509689199</v>
      </c>
      <c r="Q11" s="23">
        <v>0.13512690565112701</v>
      </c>
      <c r="R11" s="23"/>
      <c r="S11" s="23">
        <v>0.173009588571434</v>
      </c>
      <c r="T11" s="23">
        <v>9.5820067805948206E-2</v>
      </c>
      <c r="U11" s="23">
        <v>0.11271081461657</v>
      </c>
      <c r="V11" s="23">
        <v>0.138246622419501</v>
      </c>
      <c r="W11" s="23">
        <v>0.106598638833391</v>
      </c>
      <c r="X11" s="23">
        <v>0.116737439826075</v>
      </c>
      <c r="Y11" s="23">
        <v>5.8733837423192201E-2</v>
      </c>
      <c r="Z11" s="23">
        <v>0.108086168956644</v>
      </c>
      <c r="AA11" s="23">
        <v>0.14904925389309001</v>
      </c>
      <c r="AB11" s="23">
        <v>9.19305000490203E-2</v>
      </c>
      <c r="AC11" s="23">
        <v>9.5164743700296706E-2</v>
      </c>
      <c r="AD11" s="23">
        <v>5.7892266734230799E-2</v>
      </c>
      <c r="AE11" s="23"/>
      <c r="AF11" s="23">
        <v>8.2814253747943406E-2</v>
      </c>
      <c r="AG11" s="23">
        <v>9.4075209728245804E-2</v>
      </c>
      <c r="AH11" s="23">
        <v>0.231288123155479</v>
      </c>
      <c r="AI11" s="23"/>
      <c r="AJ11" s="23">
        <v>8.9877913172608598E-2</v>
      </c>
      <c r="AK11" s="23">
        <v>0.114916855586011</v>
      </c>
      <c r="AL11" s="23">
        <v>0.10449556945741099</v>
      </c>
      <c r="AM11" s="23">
        <v>0</v>
      </c>
      <c r="AN11" s="23">
        <v>0.198072600903968</v>
      </c>
      <c r="AO11" s="23"/>
      <c r="AP11" s="23">
        <v>0.14934403531354901</v>
      </c>
      <c r="AQ11" s="23">
        <v>0.114480508768019</v>
      </c>
      <c r="AR11" s="23">
        <v>0.115058936755821</v>
      </c>
      <c r="AS11" s="23">
        <v>7.5324701252680495E-2</v>
      </c>
      <c r="AT11" s="23">
        <v>0.143470460673191</v>
      </c>
      <c r="AU11" s="23"/>
      <c r="AV11" s="23">
        <v>9.7607542265353398E-2</v>
      </c>
      <c r="AW11" s="23">
        <v>8.1607210059096102E-2</v>
      </c>
      <c r="AX11" s="23">
        <v>0.15733707553593601</v>
      </c>
      <c r="AY11" s="23">
        <v>0.168047358004771</v>
      </c>
      <c r="AZ11" s="23">
        <v>0.16697781521340099</v>
      </c>
      <c r="BA11" s="23"/>
      <c r="BB11" s="23">
        <v>7.5845300848775304E-2</v>
      </c>
      <c r="BC11" s="23">
        <v>5.2009368545516299E-2</v>
      </c>
      <c r="BD11" s="23">
        <v>7.5349653856271195E-2</v>
      </c>
      <c r="BE11" s="23"/>
      <c r="BF11" s="23">
        <v>6.1587700222273598E-2</v>
      </c>
    </row>
    <row r="12" spans="2:58" x14ac:dyDescent="0.35">
      <c r="B12" s="16"/>
    </row>
    <row r="13" spans="2:58" x14ac:dyDescent="0.35">
      <c r="B13" t="s">
        <v>88</v>
      </c>
    </row>
    <row r="14" spans="2:58" x14ac:dyDescent="0.35">
      <c r="B14" t="s">
        <v>89</v>
      </c>
    </row>
    <row r="16" spans="2:58" x14ac:dyDescent="0.35">
      <c r="B16"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B2:BF16"/>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375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x14ac:dyDescent="0.35">
      <c r="B9" s="15" t="s">
        <v>370</v>
      </c>
      <c r="C9" s="14">
        <v>0.78405846219460595</v>
      </c>
      <c r="D9" s="14">
        <v>0.78460361275968904</v>
      </c>
      <c r="E9" s="14">
        <v>0.78417821308072899</v>
      </c>
      <c r="F9" s="14"/>
      <c r="G9" s="14">
        <v>0.82268583461693701</v>
      </c>
      <c r="H9" s="14">
        <v>0.81573177664248597</v>
      </c>
      <c r="I9" s="14">
        <v>0.846809150481168</v>
      </c>
      <c r="J9" s="14">
        <v>0.79156377664002597</v>
      </c>
      <c r="K9" s="14">
        <v>0.76225432752547195</v>
      </c>
      <c r="L9" s="14">
        <v>0.69018149935337203</v>
      </c>
      <c r="M9" s="14"/>
      <c r="N9" s="14">
        <v>0.817183248525576</v>
      </c>
      <c r="O9" s="14">
        <v>0.80015714017544404</v>
      </c>
      <c r="P9" s="14">
        <v>0.75814701361897396</v>
      </c>
      <c r="Q9" s="14">
        <v>0.75228803700736702</v>
      </c>
      <c r="R9" s="14"/>
      <c r="S9" s="14">
        <v>0.81375124220259099</v>
      </c>
      <c r="T9" s="14">
        <v>0.73893721222495701</v>
      </c>
      <c r="U9" s="14">
        <v>0.74845026569633999</v>
      </c>
      <c r="V9" s="14">
        <v>0.83000432086703102</v>
      </c>
      <c r="W9" s="14">
        <v>0.80267747377823695</v>
      </c>
      <c r="X9" s="14">
        <v>0.78511404184392697</v>
      </c>
      <c r="Y9" s="14">
        <v>0.756970259836516</v>
      </c>
      <c r="Z9" s="14">
        <v>0.79924513522861496</v>
      </c>
      <c r="AA9" s="14">
        <v>0.83061661790144004</v>
      </c>
      <c r="AB9" s="14">
        <v>0.74842942172360205</v>
      </c>
      <c r="AC9" s="14">
        <v>0.75121250097577097</v>
      </c>
      <c r="AD9" s="14">
        <v>0.79459788784942198</v>
      </c>
      <c r="AE9" s="14"/>
      <c r="AF9" s="14">
        <v>0.74774661260873498</v>
      </c>
      <c r="AG9" s="14">
        <v>0.80143598077121803</v>
      </c>
      <c r="AH9" s="14">
        <v>0.78532903397882103</v>
      </c>
      <c r="AI9" s="14"/>
      <c r="AJ9" s="14">
        <v>0.75596883732103604</v>
      </c>
      <c r="AK9" s="14">
        <v>0.82549178945095703</v>
      </c>
      <c r="AL9" s="14">
        <v>0.70828550236747201</v>
      </c>
      <c r="AM9" s="14">
        <v>0.87435380829931297</v>
      </c>
      <c r="AN9" s="14">
        <v>0.767476571676314</v>
      </c>
      <c r="AO9" s="14"/>
      <c r="AP9" s="14">
        <v>0.73171171126974299</v>
      </c>
      <c r="AQ9" s="14">
        <v>0.82305529392745802</v>
      </c>
      <c r="AR9" s="14">
        <v>0.76827542824171802</v>
      </c>
      <c r="AS9" s="14">
        <v>0.80242776862984799</v>
      </c>
      <c r="AT9" s="14">
        <v>0.71488596760704504</v>
      </c>
      <c r="AU9" s="14"/>
      <c r="AV9" s="14">
        <v>0.75624667693730596</v>
      </c>
      <c r="AW9" s="14">
        <v>0.79627580710963597</v>
      </c>
      <c r="AX9" s="14">
        <v>0.78029868393726998</v>
      </c>
      <c r="AY9" s="14">
        <v>0.81671588213948099</v>
      </c>
      <c r="AZ9" s="14">
        <v>0.83788488692400098</v>
      </c>
      <c r="BA9" s="14"/>
      <c r="BB9" s="14">
        <v>0.82631127141364402</v>
      </c>
      <c r="BC9" s="14">
        <v>0.801161222750016</v>
      </c>
      <c r="BD9" s="14">
        <v>0.72775610555557302</v>
      </c>
      <c r="BE9" s="14"/>
      <c r="BF9" s="14">
        <v>0.78721582326517403</v>
      </c>
    </row>
    <row r="10" spans="2:58" x14ac:dyDescent="0.35">
      <c r="B10" s="15" t="s">
        <v>371</v>
      </c>
      <c r="C10" s="14">
        <v>2.50319821747307E-2</v>
      </c>
      <c r="D10" s="14">
        <v>2.79674159635264E-2</v>
      </c>
      <c r="E10" s="14">
        <v>2.23190237574265E-2</v>
      </c>
      <c r="F10" s="14"/>
      <c r="G10" s="14">
        <v>4.8778481042558101E-2</v>
      </c>
      <c r="H10" s="14">
        <v>4.8720763432433901E-2</v>
      </c>
      <c r="I10" s="14">
        <v>1.6070843802257401E-2</v>
      </c>
      <c r="J10" s="14">
        <v>1.8900918822037E-2</v>
      </c>
      <c r="K10" s="14">
        <v>1.53626182599076E-2</v>
      </c>
      <c r="L10" s="14">
        <v>8.6719012486657001E-3</v>
      </c>
      <c r="M10" s="14"/>
      <c r="N10" s="14">
        <v>1.2854934457452999E-2</v>
      </c>
      <c r="O10" s="14">
        <v>2.9423264513013501E-2</v>
      </c>
      <c r="P10" s="14">
        <v>3.9511771949149802E-2</v>
      </c>
      <c r="Q10" s="14">
        <v>2.1340192285990801E-2</v>
      </c>
      <c r="R10" s="14"/>
      <c r="S10" s="14">
        <v>2.92535018132811E-2</v>
      </c>
      <c r="T10" s="14">
        <v>3.4387269463018198E-2</v>
      </c>
      <c r="U10" s="14">
        <v>2.3915480173420101E-2</v>
      </c>
      <c r="V10" s="14">
        <v>1.02525536880867E-2</v>
      </c>
      <c r="W10" s="14">
        <v>3.3301237721478499E-2</v>
      </c>
      <c r="X10" s="14">
        <v>5.2929625267974803E-2</v>
      </c>
      <c r="Y10" s="14">
        <v>1.1690389407930201E-2</v>
      </c>
      <c r="Z10" s="14">
        <v>2.3866288530825799E-2</v>
      </c>
      <c r="AA10" s="14">
        <v>8.2234966709221098E-3</v>
      </c>
      <c r="AB10" s="14">
        <v>2.1760716176344098E-2</v>
      </c>
      <c r="AC10" s="14">
        <v>1.8085312023050699E-2</v>
      </c>
      <c r="AD10" s="14">
        <v>2.93105521294151E-2</v>
      </c>
      <c r="AE10" s="14"/>
      <c r="AF10" s="14">
        <v>1.7301531012005301E-2</v>
      </c>
      <c r="AG10" s="14">
        <v>2.9615876917289799E-2</v>
      </c>
      <c r="AH10" s="14">
        <v>3.1966338597003603E-2</v>
      </c>
      <c r="AI10" s="14"/>
      <c r="AJ10" s="14">
        <v>1.42508457770886E-2</v>
      </c>
      <c r="AK10" s="14">
        <v>3.5713854772593798E-2</v>
      </c>
      <c r="AL10" s="14">
        <v>2.20917497603908E-2</v>
      </c>
      <c r="AM10" s="14">
        <v>0</v>
      </c>
      <c r="AN10" s="14">
        <v>1.7124807553147402E-2</v>
      </c>
      <c r="AO10" s="14"/>
      <c r="AP10" s="14">
        <v>1.9825052266893101E-2</v>
      </c>
      <c r="AQ10" s="14">
        <v>3.43384564912338E-2</v>
      </c>
      <c r="AR10" s="14">
        <v>2.7053169759361301E-2</v>
      </c>
      <c r="AS10" s="14">
        <v>5.7444407939846601E-3</v>
      </c>
      <c r="AT10" s="14">
        <v>2.18829422585856E-2</v>
      </c>
      <c r="AU10" s="14"/>
      <c r="AV10" s="14">
        <v>1.5564290589644E-2</v>
      </c>
      <c r="AW10" s="14">
        <v>2.8729502874236899E-2</v>
      </c>
      <c r="AX10" s="14">
        <v>3.2747151638752497E-2</v>
      </c>
      <c r="AY10" s="14">
        <v>1.6666085290090799E-2</v>
      </c>
      <c r="AZ10" s="14">
        <v>2.34503821657314E-2</v>
      </c>
      <c r="BA10" s="14"/>
      <c r="BB10" s="14">
        <v>2.9938260815011698E-2</v>
      </c>
      <c r="BC10" s="14">
        <v>0</v>
      </c>
      <c r="BD10" s="14">
        <v>1.29380073246128E-2</v>
      </c>
      <c r="BE10" s="14"/>
      <c r="BF10" s="14">
        <v>1.1010215893582699E-2</v>
      </c>
    </row>
    <row r="11" spans="2:58" x14ac:dyDescent="0.35">
      <c r="B11" s="15" t="s">
        <v>117</v>
      </c>
      <c r="C11" s="23">
        <v>0.190909555630663</v>
      </c>
      <c r="D11" s="23">
        <v>0.18742897127678501</v>
      </c>
      <c r="E11" s="23">
        <v>0.193502763161845</v>
      </c>
      <c r="F11" s="23"/>
      <c r="G11" s="23">
        <v>0.128535684340505</v>
      </c>
      <c r="H11" s="23">
        <v>0.13554745992507999</v>
      </c>
      <c r="I11" s="23">
        <v>0.13712000571657501</v>
      </c>
      <c r="J11" s="23">
        <v>0.18953530453793699</v>
      </c>
      <c r="K11" s="23">
        <v>0.22238305421462001</v>
      </c>
      <c r="L11" s="23">
        <v>0.30114659939796201</v>
      </c>
      <c r="M11" s="23"/>
      <c r="N11" s="23">
        <v>0.169961817016971</v>
      </c>
      <c r="O11" s="23">
        <v>0.17041959531154199</v>
      </c>
      <c r="P11" s="23">
        <v>0.202341214431876</v>
      </c>
      <c r="Q11" s="23">
        <v>0.22637177070664199</v>
      </c>
      <c r="R11" s="23"/>
      <c r="S11" s="23">
        <v>0.156995255984128</v>
      </c>
      <c r="T11" s="23">
        <v>0.22667551831202501</v>
      </c>
      <c r="U11" s="23">
        <v>0.22763425413023899</v>
      </c>
      <c r="V11" s="23">
        <v>0.15974312544488201</v>
      </c>
      <c r="W11" s="23">
        <v>0.164021288500285</v>
      </c>
      <c r="X11" s="23">
        <v>0.16195633288809799</v>
      </c>
      <c r="Y11" s="23">
        <v>0.23133935075555301</v>
      </c>
      <c r="Z11" s="23">
        <v>0.17688857624055901</v>
      </c>
      <c r="AA11" s="23">
        <v>0.16115988542763801</v>
      </c>
      <c r="AB11" s="23">
        <v>0.229809862100053</v>
      </c>
      <c r="AC11" s="23">
        <v>0.230702187001179</v>
      </c>
      <c r="AD11" s="23">
        <v>0.176091560021163</v>
      </c>
      <c r="AE11" s="23"/>
      <c r="AF11" s="23">
        <v>0.23495185637926</v>
      </c>
      <c r="AG11" s="23">
        <v>0.16894814231149199</v>
      </c>
      <c r="AH11" s="23">
        <v>0.18270462742417501</v>
      </c>
      <c r="AI11" s="23"/>
      <c r="AJ11" s="23">
        <v>0.229780316901875</v>
      </c>
      <c r="AK11" s="23">
        <v>0.13879435577645</v>
      </c>
      <c r="AL11" s="23">
        <v>0.26962274787213703</v>
      </c>
      <c r="AM11" s="23">
        <v>0.125646191700687</v>
      </c>
      <c r="AN11" s="23">
        <v>0.21539862077053901</v>
      </c>
      <c r="AO11" s="23"/>
      <c r="AP11" s="23">
        <v>0.24846323646336399</v>
      </c>
      <c r="AQ11" s="23">
        <v>0.14260624958130899</v>
      </c>
      <c r="AR11" s="23">
        <v>0.204671401998921</v>
      </c>
      <c r="AS11" s="23">
        <v>0.191827790576167</v>
      </c>
      <c r="AT11" s="23">
        <v>0.26323109013436902</v>
      </c>
      <c r="AU11" s="23"/>
      <c r="AV11" s="23">
        <v>0.22818903247305</v>
      </c>
      <c r="AW11" s="23">
        <v>0.174994690016127</v>
      </c>
      <c r="AX11" s="23">
        <v>0.186954164423978</v>
      </c>
      <c r="AY11" s="23">
        <v>0.16661803257042801</v>
      </c>
      <c r="AZ11" s="23">
        <v>0.13866473091026699</v>
      </c>
      <c r="BA11" s="23"/>
      <c r="BB11" s="23">
        <v>0.14375046777134401</v>
      </c>
      <c r="BC11" s="23">
        <v>0.198838777249985</v>
      </c>
      <c r="BD11" s="23">
        <v>0.259305887119814</v>
      </c>
      <c r="BE11" s="23"/>
      <c r="BF11" s="23">
        <v>0.20177396084124299</v>
      </c>
    </row>
    <row r="12" spans="2:58" x14ac:dyDescent="0.35">
      <c r="B12" s="16"/>
    </row>
    <row r="13" spans="2:58" x14ac:dyDescent="0.35">
      <c r="B13" t="s">
        <v>88</v>
      </c>
    </row>
    <row r="14" spans="2:58" x14ac:dyDescent="0.35">
      <c r="B14" t="s">
        <v>89</v>
      </c>
    </row>
    <row r="16" spans="2:58" x14ac:dyDescent="0.35">
      <c r="B16"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B2:BF16"/>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376</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x14ac:dyDescent="0.35">
      <c r="B9" s="15" t="s">
        <v>370</v>
      </c>
      <c r="C9" s="14">
        <v>0.71272650521787295</v>
      </c>
      <c r="D9" s="14">
        <v>0.70692980950217199</v>
      </c>
      <c r="E9" s="14">
        <v>0.72065611858033096</v>
      </c>
      <c r="F9" s="14"/>
      <c r="G9" s="14">
        <v>0.60156365943327705</v>
      </c>
      <c r="H9" s="14">
        <v>0.66080620818254898</v>
      </c>
      <c r="I9" s="14">
        <v>0.71045223665548396</v>
      </c>
      <c r="J9" s="14">
        <v>0.73571969009511196</v>
      </c>
      <c r="K9" s="14">
        <v>0.75296296144678498</v>
      </c>
      <c r="L9" s="14">
        <v>0.78545533626748398</v>
      </c>
      <c r="M9" s="14"/>
      <c r="N9" s="14">
        <v>0.77349646490409196</v>
      </c>
      <c r="O9" s="14">
        <v>0.71275804096442796</v>
      </c>
      <c r="P9" s="14">
        <v>0.67900265216066802</v>
      </c>
      <c r="Q9" s="14">
        <v>0.67544764377881406</v>
      </c>
      <c r="R9" s="14"/>
      <c r="S9" s="14">
        <v>0.76236461815481604</v>
      </c>
      <c r="T9" s="14">
        <v>0.70857346325640103</v>
      </c>
      <c r="U9" s="14">
        <v>0.70863408801133998</v>
      </c>
      <c r="V9" s="14">
        <v>0.71789851645201097</v>
      </c>
      <c r="W9" s="14">
        <v>0.66619828095730604</v>
      </c>
      <c r="X9" s="14">
        <v>0.73054835617407599</v>
      </c>
      <c r="Y9" s="14">
        <v>0.70516319324705301</v>
      </c>
      <c r="Z9" s="14">
        <v>0.78397795825939598</v>
      </c>
      <c r="AA9" s="14">
        <v>0.69786380547279403</v>
      </c>
      <c r="AB9" s="14">
        <v>0.65920423679495799</v>
      </c>
      <c r="AC9" s="14">
        <v>0.70794453321657402</v>
      </c>
      <c r="AD9" s="14">
        <v>0.69802007511238995</v>
      </c>
      <c r="AE9" s="14"/>
      <c r="AF9" s="14">
        <v>0.73895378856666005</v>
      </c>
      <c r="AG9" s="14">
        <v>0.721772061338666</v>
      </c>
      <c r="AH9" s="14">
        <v>0.64469021256205306</v>
      </c>
      <c r="AI9" s="14"/>
      <c r="AJ9" s="14">
        <v>0.78010068241562402</v>
      </c>
      <c r="AK9" s="14">
        <v>0.68565427063884599</v>
      </c>
      <c r="AL9" s="14">
        <v>0.73043136152035004</v>
      </c>
      <c r="AM9" s="14">
        <v>0.67835649010327603</v>
      </c>
      <c r="AN9" s="14">
        <v>0.59717410924915504</v>
      </c>
      <c r="AO9" s="14"/>
      <c r="AP9" s="14">
        <v>0.76984706999855601</v>
      </c>
      <c r="AQ9" s="14">
        <v>0.70476636386541902</v>
      </c>
      <c r="AR9" s="14">
        <v>0.71661404050594202</v>
      </c>
      <c r="AS9" s="14">
        <v>0.70629028838498997</v>
      </c>
      <c r="AT9" s="14">
        <v>0.72143341507907</v>
      </c>
      <c r="AU9" s="14"/>
      <c r="AV9" s="14">
        <v>0.67977355167053799</v>
      </c>
      <c r="AW9" s="14">
        <v>0.682176823550107</v>
      </c>
      <c r="AX9" s="14">
        <v>0.71136361448142704</v>
      </c>
      <c r="AY9" s="14">
        <v>0.74567102970846399</v>
      </c>
      <c r="AZ9" s="14">
        <v>0.82063639300305802</v>
      </c>
      <c r="BA9" s="14"/>
      <c r="BB9" s="14">
        <v>0.74246454751878599</v>
      </c>
      <c r="BC9" s="14">
        <v>0.77406062203630399</v>
      </c>
      <c r="BD9" s="14">
        <v>0.86529208979232997</v>
      </c>
      <c r="BE9" s="14"/>
      <c r="BF9" s="14">
        <v>0.76541698882390297</v>
      </c>
    </row>
    <row r="10" spans="2:58" x14ac:dyDescent="0.35">
      <c r="B10" s="15" t="s">
        <v>371</v>
      </c>
      <c r="C10" s="14">
        <v>4.94896869676777E-2</v>
      </c>
      <c r="D10" s="14">
        <v>6.08244980552246E-2</v>
      </c>
      <c r="E10" s="14">
        <v>3.87353014124266E-2</v>
      </c>
      <c r="F10" s="14"/>
      <c r="G10" s="14">
        <v>0.11278647084719901</v>
      </c>
      <c r="H10" s="14">
        <v>7.2015804832732899E-2</v>
      </c>
      <c r="I10" s="14">
        <v>4.6287325778013401E-2</v>
      </c>
      <c r="J10" s="14">
        <v>4.7202566038100101E-2</v>
      </c>
      <c r="K10" s="14">
        <v>2.3130129896871E-2</v>
      </c>
      <c r="L10" s="14">
        <v>1.09947648246317E-2</v>
      </c>
      <c r="M10" s="14"/>
      <c r="N10" s="14">
        <v>3.2550195141355202E-2</v>
      </c>
      <c r="O10" s="14">
        <v>6.1875487333003402E-2</v>
      </c>
      <c r="P10" s="14">
        <v>5.8218208129148297E-2</v>
      </c>
      <c r="Q10" s="14">
        <v>4.8121928886413499E-2</v>
      </c>
      <c r="R10" s="14"/>
      <c r="S10" s="14">
        <v>2.59858203415918E-2</v>
      </c>
      <c r="T10" s="14">
        <v>6.8493263048335196E-2</v>
      </c>
      <c r="U10" s="14">
        <v>3.0634280100215398E-2</v>
      </c>
      <c r="V10" s="14">
        <v>5.4537666544217198E-2</v>
      </c>
      <c r="W10" s="14">
        <v>0.10057460222147301</v>
      </c>
      <c r="X10" s="14">
        <v>5.4906948244281203E-2</v>
      </c>
      <c r="Y10" s="14">
        <v>6.6294376758048307E-2</v>
      </c>
      <c r="Z10" s="14">
        <v>3.63208238605661E-2</v>
      </c>
      <c r="AA10" s="14">
        <v>4.22044281319989E-2</v>
      </c>
      <c r="AB10" s="14">
        <v>4.2872946726131199E-2</v>
      </c>
      <c r="AC10" s="14">
        <v>1.8965450286708801E-2</v>
      </c>
      <c r="AD10" s="14">
        <v>4.6984751191780201E-2</v>
      </c>
      <c r="AE10" s="14"/>
      <c r="AF10" s="14">
        <v>3.4062199634932303E-2</v>
      </c>
      <c r="AG10" s="14">
        <v>6.1946746170567599E-2</v>
      </c>
      <c r="AH10" s="14">
        <v>4.03016183900183E-2</v>
      </c>
      <c r="AI10" s="14"/>
      <c r="AJ10" s="14">
        <v>4.03716737221771E-2</v>
      </c>
      <c r="AK10" s="14">
        <v>7.0670951735882795E-2</v>
      </c>
      <c r="AL10" s="14">
        <v>2.2577742475798801E-2</v>
      </c>
      <c r="AM10" s="14">
        <v>7.9605701521014899E-2</v>
      </c>
      <c r="AN10" s="14">
        <v>3.6384268202749197E-2</v>
      </c>
      <c r="AO10" s="14"/>
      <c r="AP10" s="14">
        <v>3.7789385183534099E-2</v>
      </c>
      <c r="AQ10" s="14">
        <v>5.6889775427356501E-2</v>
      </c>
      <c r="AR10" s="14">
        <v>4.1487701748185002E-2</v>
      </c>
      <c r="AS10" s="14">
        <v>6.4779733177287399E-2</v>
      </c>
      <c r="AT10" s="14">
        <v>3.41923803824912E-2</v>
      </c>
      <c r="AU10" s="14"/>
      <c r="AV10" s="14">
        <v>4.5844046886202902E-2</v>
      </c>
      <c r="AW10" s="14">
        <v>4.8458895766454603E-2</v>
      </c>
      <c r="AX10" s="14">
        <v>5.6009269864275603E-2</v>
      </c>
      <c r="AY10" s="14">
        <v>5.3728729385565901E-2</v>
      </c>
      <c r="AZ10" s="14">
        <v>2.10646516847156E-2</v>
      </c>
      <c r="BA10" s="14"/>
      <c r="BB10" s="14">
        <v>4.31133743653224E-2</v>
      </c>
      <c r="BC10" s="14">
        <v>6.14499326328765E-2</v>
      </c>
      <c r="BD10" s="14">
        <v>1.3805117652514401E-2</v>
      </c>
      <c r="BE10" s="14"/>
      <c r="BF10" s="14">
        <v>5.0073843783378001E-2</v>
      </c>
    </row>
    <row r="11" spans="2:58" x14ac:dyDescent="0.35">
      <c r="B11" s="15" t="s">
        <v>117</v>
      </c>
      <c r="C11" s="23">
        <v>0.23778380781444899</v>
      </c>
      <c r="D11" s="23">
        <v>0.23224569244260401</v>
      </c>
      <c r="E11" s="23">
        <v>0.240608580007242</v>
      </c>
      <c r="F11" s="23"/>
      <c r="G11" s="23">
        <v>0.285649869719525</v>
      </c>
      <c r="H11" s="23">
        <v>0.26717798698471801</v>
      </c>
      <c r="I11" s="23">
        <v>0.24326043756650201</v>
      </c>
      <c r="J11" s="23">
        <v>0.21707774386678799</v>
      </c>
      <c r="K11" s="23">
        <v>0.22390690865634399</v>
      </c>
      <c r="L11" s="23">
        <v>0.203549898907884</v>
      </c>
      <c r="M11" s="23"/>
      <c r="N11" s="23">
        <v>0.193953339954552</v>
      </c>
      <c r="O11" s="23">
        <v>0.22536647170256799</v>
      </c>
      <c r="P11" s="23">
        <v>0.26277913971018402</v>
      </c>
      <c r="Q11" s="23">
        <v>0.27643042733477202</v>
      </c>
      <c r="R11" s="23"/>
      <c r="S11" s="23">
        <v>0.21164956150359199</v>
      </c>
      <c r="T11" s="23">
        <v>0.222933273695264</v>
      </c>
      <c r="U11" s="23">
        <v>0.260731631888444</v>
      </c>
      <c r="V11" s="23">
        <v>0.22756381700377201</v>
      </c>
      <c r="W11" s="23">
        <v>0.23322711682122099</v>
      </c>
      <c r="X11" s="23">
        <v>0.21454469558164299</v>
      </c>
      <c r="Y11" s="23">
        <v>0.22854242999489799</v>
      </c>
      <c r="Z11" s="23">
        <v>0.17970121788003801</v>
      </c>
      <c r="AA11" s="23">
        <v>0.25993176639520699</v>
      </c>
      <c r="AB11" s="23">
        <v>0.297922816478911</v>
      </c>
      <c r="AC11" s="23">
        <v>0.27309001649671699</v>
      </c>
      <c r="AD11" s="23">
        <v>0.25499517369583002</v>
      </c>
      <c r="AE11" s="23"/>
      <c r="AF11" s="23">
        <v>0.22698401179840699</v>
      </c>
      <c r="AG11" s="23">
        <v>0.21628119249076699</v>
      </c>
      <c r="AH11" s="23">
        <v>0.315008169047928</v>
      </c>
      <c r="AI11" s="23"/>
      <c r="AJ11" s="23">
        <v>0.17952764386219899</v>
      </c>
      <c r="AK11" s="23">
        <v>0.24367477762527101</v>
      </c>
      <c r="AL11" s="23">
        <v>0.24699089600385099</v>
      </c>
      <c r="AM11" s="23">
        <v>0.24203780837570901</v>
      </c>
      <c r="AN11" s="23">
        <v>0.36644162254809598</v>
      </c>
      <c r="AO11" s="23"/>
      <c r="AP11" s="23">
        <v>0.19236354481790999</v>
      </c>
      <c r="AQ11" s="23">
        <v>0.23834386070722499</v>
      </c>
      <c r="AR11" s="23">
        <v>0.24189825774587301</v>
      </c>
      <c r="AS11" s="23">
        <v>0.228929978437723</v>
      </c>
      <c r="AT11" s="23">
        <v>0.244374204538439</v>
      </c>
      <c r="AU11" s="23"/>
      <c r="AV11" s="23">
        <v>0.27438240144325898</v>
      </c>
      <c r="AW11" s="23">
        <v>0.26936428068343798</v>
      </c>
      <c r="AX11" s="23">
        <v>0.232627115654297</v>
      </c>
      <c r="AY11" s="23">
        <v>0.20060024090597001</v>
      </c>
      <c r="AZ11" s="23">
        <v>0.15829895531222701</v>
      </c>
      <c r="BA11" s="23"/>
      <c r="BB11" s="23">
        <v>0.21442207811589201</v>
      </c>
      <c r="BC11" s="23">
        <v>0.164489445330819</v>
      </c>
      <c r="BD11" s="23">
        <v>0.120902792555156</v>
      </c>
      <c r="BE11" s="23"/>
      <c r="BF11" s="23">
        <v>0.184509167392719</v>
      </c>
    </row>
    <row r="12" spans="2:58" x14ac:dyDescent="0.35">
      <c r="B12" s="16"/>
    </row>
    <row r="13" spans="2:58" x14ac:dyDescent="0.35">
      <c r="B13" t="s">
        <v>88</v>
      </c>
    </row>
    <row r="14" spans="2:58" x14ac:dyDescent="0.35">
      <c r="B14" t="s">
        <v>89</v>
      </c>
    </row>
    <row r="16" spans="2:58" x14ac:dyDescent="0.35">
      <c r="B16"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B2:BF16"/>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377</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x14ac:dyDescent="0.35">
      <c r="B9" s="15" t="s">
        <v>370</v>
      </c>
      <c r="C9" s="14">
        <v>9.3464087661949205E-2</v>
      </c>
      <c r="D9" s="14">
        <v>9.4353086965953306E-2</v>
      </c>
      <c r="E9" s="14">
        <v>9.3149800295365404E-2</v>
      </c>
      <c r="F9" s="14"/>
      <c r="G9" s="14">
        <v>0.123873844127248</v>
      </c>
      <c r="H9" s="14">
        <v>0.15218706792995701</v>
      </c>
      <c r="I9" s="14">
        <v>8.3327472740178002E-2</v>
      </c>
      <c r="J9" s="14">
        <v>7.8511882242672498E-2</v>
      </c>
      <c r="K9" s="14">
        <v>5.52699149326943E-2</v>
      </c>
      <c r="L9" s="14">
        <v>7.1495415313364202E-2</v>
      </c>
      <c r="M9" s="14"/>
      <c r="N9" s="14">
        <v>0.103331174014752</v>
      </c>
      <c r="O9" s="14">
        <v>7.5785769882659795E-2</v>
      </c>
      <c r="P9" s="14">
        <v>9.1940392022235695E-2</v>
      </c>
      <c r="Q9" s="14">
        <v>0.10423191309509899</v>
      </c>
      <c r="R9" s="14"/>
      <c r="S9" s="14">
        <v>0.141942404167262</v>
      </c>
      <c r="T9" s="14">
        <v>0.116884683257045</v>
      </c>
      <c r="U9" s="14">
        <v>6.2369194860205403E-2</v>
      </c>
      <c r="V9" s="14">
        <v>7.4464054148479203E-2</v>
      </c>
      <c r="W9" s="14">
        <v>6.5629112682027604E-2</v>
      </c>
      <c r="X9" s="14">
        <v>8.6061816613655001E-2</v>
      </c>
      <c r="Y9" s="14">
        <v>0.101274453171199</v>
      </c>
      <c r="Z9" s="14">
        <v>0.131547022627058</v>
      </c>
      <c r="AA9" s="14">
        <v>0.115679117523796</v>
      </c>
      <c r="AB9" s="14">
        <v>4.5349911539115599E-2</v>
      </c>
      <c r="AC9" s="14">
        <v>5.7960579992513701E-2</v>
      </c>
      <c r="AD9" s="14">
        <v>4.3632108143447597E-2</v>
      </c>
      <c r="AE9" s="14"/>
      <c r="AF9" s="14">
        <v>7.8040310936591903E-2</v>
      </c>
      <c r="AG9" s="14">
        <v>0.101694492707408</v>
      </c>
      <c r="AH9" s="14">
        <v>0.115626013305429</v>
      </c>
      <c r="AI9" s="14"/>
      <c r="AJ9" s="14">
        <v>9.4057004631589905E-2</v>
      </c>
      <c r="AK9" s="14">
        <v>0.107798427328892</v>
      </c>
      <c r="AL9" s="14">
        <v>7.2681124685270299E-2</v>
      </c>
      <c r="AM9" s="14">
        <v>7.8836914905118793E-2</v>
      </c>
      <c r="AN9" s="14">
        <v>7.7223389642934001E-2</v>
      </c>
      <c r="AO9" s="14"/>
      <c r="AP9" s="14">
        <v>0.14524535257016799</v>
      </c>
      <c r="AQ9" s="14">
        <v>0.102294604326</v>
      </c>
      <c r="AR9" s="14">
        <v>6.7834812145696005E-2</v>
      </c>
      <c r="AS9" s="14">
        <v>5.8941019193253001E-2</v>
      </c>
      <c r="AT9" s="14">
        <v>7.6798384575149897E-2</v>
      </c>
      <c r="AU9" s="14"/>
      <c r="AV9" s="14">
        <v>9.8787813026894905E-2</v>
      </c>
      <c r="AW9" s="14">
        <v>8.3731013992203396E-2</v>
      </c>
      <c r="AX9" s="14">
        <v>9.6624378260196001E-2</v>
      </c>
      <c r="AY9" s="14">
        <v>0.106586851797694</v>
      </c>
      <c r="AZ9" s="14">
        <v>0.14935074889413699</v>
      </c>
      <c r="BA9" s="14"/>
      <c r="BB9" s="14">
        <v>7.9901948061212896E-2</v>
      </c>
      <c r="BC9" s="14">
        <v>4.7507143803868099E-2</v>
      </c>
      <c r="BD9" s="14">
        <v>5.6431847884362098E-2</v>
      </c>
      <c r="BE9" s="14"/>
      <c r="BF9" s="14">
        <v>6.06505938520795E-2</v>
      </c>
    </row>
    <row r="10" spans="2:58" x14ac:dyDescent="0.35">
      <c r="B10" s="15" t="s">
        <v>371</v>
      </c>
      <c r="C10" s="14">
        <v>0.75390904665112402</v>
      </c>
      <c r="D10" s="14">
        <v>0.77083932705112002</v>
      </c>
      <c r="E10" s="14">
        <v>0.73696106272821305</v>
      </c>
      <c r="F10" s="14"/>
      <c r="G10" s="14">
        <v>0.71452755200805096</v>
      </c>
      <c r="H10" s="14">
        <v>0.66367689471188096</v>
      </c>
      <c r="I10" s="14">
        <v>0.72962696060982901</v>
      </c>
      <c r="J10" s="14">
        <v>0.80131362334397505</v>
      </c>
      <c r="K10" s="14">
        <v>0.83064790702902203</v>
      </c>
      <c r="L10" s="14">
        <v>0.78323317089215605</v>
      </c>
      <c r="M10" s="14"/>
      <c r="N10" s="14">
        <v>0.73982539086621901</v>
      </c>
      <c r="O10" s="14">
        <v>0.773721302289197</v>
      </c>
      <c r="P10" s="14">
        <v>0.76759436068374298</v>
      </c>
      <c r="Q10" s="14">
        <v>0.73408058297036605</v>
      </c>
      <c r="R10" s="14"/>
      <c r="S10" s="14">
        <v>0.657957876346977</v>
      </c>
      <c r="T10" s="14">
        <v>0.74729287980259895</v>
      </c>
      <c r="U10" s="14">
        <v>0.71919446948529897</v>
      </c>
      <c r="V10" s="14">
        <v>0.808341480737366</v>
      </c>
      <c r="W10" s="14">
        <v>0.74916229631989195</v>
      </c>
      <c r="X10" s="14">
        <v>0.76475728001630605</v>
      </c>
      <c r="Y10" s="14">
        <v>0.76918698140438202</v>
      </c>
      <c r="Z10" s="14">
        <v>0.76154109548800697</v>
      </c>
      <c r="AA10" s="14">
        <v>0.75303418573092296</v>
      </c>
      <c r="AB10" s="14">
        <v>0.80579220291495901</v>
      </c>
      <c r="AC10" s="14">
        <v>0.80907495363497595</v>
      </c>
      <c r="AD10" s="14">
        <v>0.84364534217064402</v>
      </c>
      <c r="AE10" s="14"/>
      <c r="AF10" s="14">
        <v>0.772781915274937</v>
      </c>
      <c r="AG10" s="14">
        <v>0.76852803606173004</v>
      </c>
      <c r="AH10" s="14">
        <v>0.64424065095213101</v>
      </c>
      <c r="AI10" s="14"/>
      <c r="AJ10" s="14">
        <v>0.76123323706922896</v>
      </c>
      <c r="AK10" s="14">
        <v>0.75918819144390104</v>
      </c>
      <c r="AL10" s="14">
        <v>0.78952845408620098</v>
      </c>
      <c r="AM10" s="14">
        <v>0.70603604447021895</v>
      </c>
      <c r="AN10" s="14">
        <v>0.70798092986253602</v>
      </c>
      <c r="AO10" s="14"/>
      <c r="AP10" s="14">
        <v>0.66014337242974597</v>
      </c>
      <c r="AQ10" s="14">
        <v>0.76894107469277395</v>
      </c>
      <c r="AR10" s="14">
        <v>0.78079478383207201</v>
      </c>
      <c r="AS10" s="14">
        <v>0.78922353464171002</v>
      </c>
      <c r="AT10" s="14">
        <v>0.74545678461518605</v>
      </c>
      <c r="AU10" s="14"/>
      <c r="AV10" s="14">
        <v>0.75738260350837405</v>
      </c>
      <c r="AW10" s="14">
        <v>0.78321836983702997</v>
      </c>
      <c r="AX10" s="14">
        <v>0.733370006994843</v>
      </c>
      <c r="AY10" s="14">
        <v>0.69140538173900801</v>
      </c>
      <c r="AZ10" s="14">
        <v>0.66543355936025395</v>
      </c>
      <c r="BA10" s="14"/>
      <c r="BB10" s="14">
        <v>0.79990870228668198</v>
      </c>
      <c r="BC10" s="14">
        <v>0.83336855051126502</v>
      </c>
      <c r="BD10" s="14">
        <v>0.82518910845541704</v>
      </c>
      <c r="BE10" s="14"/>
      <c r="BF10" s="14">
        <v>0.81300833777204695</v>
      </c>
    </row>
    <row r="11" spans="2:58" x14ac:dyDescent="0.35">
      <c r="B11" s="15" t="s">
        <v>117</v>
      </c>
      <c r="C11" s="23">
        <v>0.15262686568692699</v>
      </c>
      <c r="D11" s="23">
        <v>0.134807585982926</v>
      </c>
      <c r="E11" s="23">
        <v>0.16988913697642199</v>
      </c>
      <c r="F11" s="23"/>
      <c r="G11" s="23">
        <v>0.16159860386470101</v>
      </c>
      <c r="H11" s="23">
        <v>0.184136037358162</v>
      </c>
      <c r="I11" s="23">
        <v>0.187045566649993</v>
      </c>
      <c r="J11" s="23">
        <v>0.120174494413352</v>
      </c>
      <c r="K11" s="23">
        <v>0.11408217803828399</v>
      </c>
      <c r="L11" s="23">
        <v>0.14527141379448</v>
      </c>
      <c r="M11" s="23"/>
      <c r="N11" s="23">
        <v>0.15684343511902801</v>
      </c>
      <c r="O11" s="23">
        <v>0.150492927828144</v>
      </c>
      <c r="P11" s="23">
        <v>0.14046524729402099</v>
      </c>
      <c r="Q11" s="23">
        <v>0.16168750393453499</v>
      </c>
      <c r="R11" s="23"/>
      <c r="S11" s="23">
        <v>0.20009971948576</v>
      </c>
      <c r="T11" s="23">
        <v>0.13582243694035601</v>
      </c>
      <c r="U11" s="23">
        <v>0.218436335654495</v>
      </c>
      <c r="V11" s="23">
        <v>0.117194465114154</v>
      </c>
      <c r="W11" s="23">
        <v>0.18520859099808001</v>
      </c>
      <c r="X11" s="23">
        <v>0.149180903370039</v>
      </c>
      <c r="Y11" s="23">
        <v>0.12953856542441899</v>
      </c>
      <c r="Z11" s="23">
        <v>0.106911881884935</v>
      </c>
      <c r="AA11" s="23">
        <v>0.13128669674528101</v>
      </c>
      <c r="AB11" s="23">
        <v>0.14885788554592599</v>
      </c>
      <c r="AC11" s="23">
        <v>0.132964466372511</v>
      </c>
      <c r="AD11" s="23">
        <v>0.112722549685908</v>
      </c>
      <c r="AE11" s="23"/>
      <c r="AF11" s="23">
        <v>0.149177773788471</v>
      </c>
      <c r="AG11" s="23">
        <v>0.129777471230862</v>
      </c>
      <c r="AH11" s="23">
        <v>0.24013333574244</v>
      </c>
      <c r="AI11" s="23"/>
      <c r="AJ11" s="23">
        <v>0.14470975829918101</v>
      </c>
      <c r="AK11" s="23">
        <v>0.13301338122720699</v>
      </c>
      <c r="AL11" s="23">
        <v>0.137790421228528</v>
      </c>
      <c r="AM11" s="23">
        <v>0.21512704062466301</v>
      </c>
      <c r="AN11" s="23">
        <v>0.21479568049452999</v>
      </c>
      <c r="AO11" s="23"/>
      <c r="AP11" s="23">
        <v>0.19461127500008599</v>
      </c>
      <c r="AQ11" s="23">
        <v>0.128764320981226</v>
      </c>
      <c r="AR11" s="23">
        <v>0.15137040402223201</v>
      </c>
      <c r="AS11" s="23">
        <v>0.151835446165037</v>
      </c>
      <c r="AT11" s="23">
        <v>0.177744830809664</v>
      </c>
      <c r="AU11" s="23"/>
      <c r="AV11" s="23">
        <v>0.14382958346473099</v>
      </c>
      <c r="AW11" s="23">
        <v>0.133050616170766</v>
      </c>
      <c r="AX11" s="23">
        <v>0.17000561474496101</v>
      </c>
      <c r="AY11" s="23">
        <v>0.20200776646329799</v>
      </c>
      <c r="AZ11" s="23">
        <v>0.18521569174560901</v>
      </c>
      <c r="BA11" s="23"/>
      <c r="BB11" s="23">
        <v>0.120189349652105</v>
      </c>
      <c r="BC11" s="23">
        <v>0.119124305684867</v>
      </c>
      <c r="BD11" s="23">
        <v>0.11837904366022101</v>
      </c>
      <c r="BE11" s="23"/>
      <c r="BF11" s="23">
        <v>0.126341068375873</v>
      </c>
    </row>
    <row r="12" spans="2:58" x14ac:dyDescent="0.35">
      <c r="B12" s="16"/>
    </row>
    <row r="13" spans="2:58" x14ac:dyDescent="0.35">
      <c r="B13" t="s">
        <v>88</v>
      </c>
    </row>
    <row r="14" spans="2:58" x14ac:dyDescent="0.35">
      <c r="B14" t="s">
        <v>89</v>
      </c>
    </row>
    <row r="16" spans="2:58" x14ac:dyDescent="0.35">
      <c r="B16"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B2:BF16"/>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378</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x14ac:dyDescent="0.35">
      <c r="B9" s="15" t="s">
        <v>370</v>
      </c>
      <c r="C9" s="14">
        <v>0.24305045772743</v>
      </c>
      <c r="D9" s="14">
        <v>0.23822383038766001</v>
      </c>
      <c r="E9" s="14">
        <v>0.247210443991667</v>
      </c>
      <c r="F9" s="14"/>
      <c r="G9" s="14">
        <v>0.35222629352763402</v>
      </c>
      <c r="H9" s="14">
        <v>0.34017662218304701</v>
      </c>
      <c r="I9" s="14">
        <v>0.27722263242794598</v>
      </c>
      <c r="J9" s="14">
        <v>0.23953234114501301</v>
      </c>
      <c r="K9" s="14">
        <v>0.153966878571905</v>
      </c>
      <c r="L9" s="14">
        <v>0.126166623940239</v>
      </c>
      <c r="M9" s="14"/>
      <c r="N9" s="14">
        <v>0.26154834295131502</v>
      </c>
      <c r="O9" s="14">
        <v>0.19563494975383999</v>
      </c>
      <c r="P9" s="14">
        <v>0.251217688848142</v>
      </c>
      <c r="Q9" s="14">
        <v>0.26556398434254302</v>
      </c>
      <c r="R9" s="14"/>
      <c r="S9" s="14">
        <v>0.26462111231029001</v>
      </c>
      <c r="T9" s="14">
        <v>0.256137994441337</v>
      </c>
      <c r="U9" s="14">
        <v>0.26803679135513803</v>
      </c>
      <c r="V9" s="14">
        <v>0.25138130849566998</v>
      </c>
      <c r="W9" s="14">
        <v>0.24725515214997401</v>
      </c>
      <c r="X9" s="14">
        <v>0.207767022041009</v>
      </c>
      <c r="Y9" s="14">
        <v>0.255060210388944</v>
      </c>
      <c r="Z9" s="14">
        <v>0.36889836948041199</v>
      </c>
      <c r="AA9" s="14">
        <v>0.220921090234555</v>
      </c>
      <c r="AB9" s="14">
        <v>0.18999778653548599</v>
      </c>
      <c r="AC9" s="14">
        <v>0.14983333988679501</v>
      </c>
      <c r="AD9" s="14">
        <v>0.28765340564024999</v>
      </c>
      <c r="AE9" s="14"/>
      <c r="AF9" s="14">
        <v>0.19783507642190001</v>
      </c>
      <c r="AG9" s="14">
        <v>0.23698597344619399</v>
      </c>
      <c r="AH9" s="14">
        <v>0.29892940722425698</v>
      </c>
      <c r="AI9" s="14"/>
      <c r="AJ9" s="14">
        <v>0.202925467277078</v>
      </c>
      <c r="AK9" s="14">
        <v>0.244413502137133</v>
      </c>
      <c r="AL9" s="14">
        <v>0.275926238678953</v>
      </c>
      <c r="AM9" s="14">
        <v>0.28959531743623002</v>
      </c>
      <c r="AN9" s="14">
        <v>0.27504675140503898</v>
      </c>
      <c r="AO9" s="14"/>
      <c r="AP9" s="14">
        <v>0.26429964678606899</v>
      </c>
      <c r="AQ9" s="14">
        <v>0.25481139896779897</v>
      </c>
      <c r="AR9" s="14">
        <v>0.24066578717105699</v>
      </c>
      <c r="AS9" s="14">
        <v>0.20285008596670301</v>
      </c>
      <c r="AT9" s="14">
        <v>0.18141999380031901</v>
      </c>
      <c r="AU9" s="14"/>
      <c r="AV9" s="14">
        <v>0.184835939775922</v>
      </c>
      <c r="AW9" s="14">
        <v>0.24957945314805899</v>
      </c>
      <c r="AX9" s="14">
        <v>0.27153027816548703</v>
      </c>
      <c r="AY9" s="14">
        <v>0.28461014965357001</v>
      </c>
      <c r="AZ9" s="14">
        <v>0.328130275718233</v>
      </c>
      <c r="BA9" s="14"/>
      <c r="BB9" s="14">
        <v>0.20167405105071501</v>
      </c>
      <c r="BC9" s="14">
        <v>0.18116160939126599</v>
      </c>
      <c r="BD9" s="14">
        <v>0.121177700993595</v>
      </c>
      <c r="BE9" s="14"/>
      <c r="BF9" s="14">
        <v>0.164919851613922</v>
      </c>
    </row>
    <row r="10" spans="2:58" x14ac:dyDescent="0.35">
      <c r="B10" s="15" t="s">
        <v>371</v>
      </c>
      <c r="C10" s="14">
        <v>0.40228481765978003</v>
      </c>
      <c r="D10" s="14">
        <v>0.45515015416577198</v>
      </c>
      <c r="E10" s="14">
        <v>0.351214450986993</v>
      </c>
      <c r="F10" s="14"/>
      <c r="G10" s="14">
        <v>0.32220950557205602</v>
      </c>
      <c r="H10" s="14">
        <v>0.33494482732169001</v>
      </c>
      <c r="I10" s="14">
        <v>0.35909596634238899</v>
      </c>
      <c r="J10" s="14">
        <v>0.425448988695735</v>
      </c>
      <c r="K10" s="14">
        <v>0.45133735399004399</v>
      </c>
      <c r="L10" s="14">
        <v>0.49383461051234001</v>
      </c>
      <c r="M10" s="14"/>
      <c r="N10" s="14">
        <v>0.46664983735209697</v>
      </c>
      <c r="O10" s="14">
        <v>0.429532027048659</v>
      </c>
      <c r="P10" s="14">
        <v>0.36465270418298301</v>
      </c>
      <c r="Q10" s="14">
        <v>0.33467515388600599</v>
      </c>
      <c r="R10" s="14"/>
      <c r="S10" s="14">
        <v>0.39569411192284698</v>
      </c>
      <c r="T10" s="14">
        <v>0.38344060435405503</v>
      </c>
      <c r="U10" s="14">
        <v>0.37462247833538198</v>
      </c>
      <c r="V10" s="14">
        <v>0.40735245496594003</v>
      </c>
      <c r="W10" s="14">
        <v>0.42104582638626598</v>
      </c>
      <c r="X10" s="14">
        <v>0.45850523175390101</v>
      </c>
      <c r="Y10" s="14">
        <v>0.36157492339207498</v>
      </c>
      <c r="Z10" s="14">
        <v>0.32522596936200698</v>
      </c>
      <c r="AA10" s="14">
        <v>0.39804909201084698</v>
      </c>
      <c r="AB10" s="14">
        <v>0.445085392102887</v>
      </c>
      <c r="AC10" s="14">
        <v>0.42757371570302699</v>
      </c>
      <c r="AD10" s="14">
        <v>0.41633464176539697</v>
      </c>
      <c r="AE10" s="14"/>
      <c r="AF10" s="14">
        <v>0.421775941849998</v>
      </c>
      <c r="AG10" s="14">
        <v>0.442147183634088</v>
      </c>
      <c r="AH10" s="14">
        <v>0.31203323034432501</v>
      </c>
      <c r="AI10" s="14"/>
      <c r="AJ10" s="14">
        <v>0.43277768193917499</v>
      </c>
      <c r="AK10" s="14">
        <v>0.44093190818622102</v>
      </c>
      <c r="AL10" s="14">
        <v>0.381806579926184</v>
      </c>
      <c r="AM10" s="14">
        <v>0.42196839701779398</v>
      </c>
      <c r="AN10" s="14">
        <v>0.26049078941446402</v>
      </c>
      <c r="AO10" s="14"/>
      <c r="AP10" s="14">
        <v>0.40366545326317699</v>
      </c>
      <c r="AQ10" s="14">
        <v>0.41428235839354899</v>
      </c>
      <c r="AR10" s="14">
        <v>0.38097437872544299</v>
      </c>
      <c r="AS10" s="14">
        <v>0.43982288593832602</v>
      </c>
      <c r="AT10" s="14">
        <v>0.339011591409691</v>
      </c>
      <c r="AU10" s="14"/>
      <c r="AV10" s="14">
        <v>0.37366771509476499</v>
      </c>
      <c r="AW10" s="14">
        <v>0.38179306369102001</v>
      </c>
      <c r="AX10" s="14">
        <v>0.409243070509625</v>
      </c>
      <c r="AY10" s="14">
        <v>0.45536554926976702</v>
      </c>
      <c r="AZ10" s="14">
        <v>0.36271525263643101</v>
      </c>
      <c r="BA10" s="14"/>
      <c r="BB10" s="14">
        <v>0.460807075407621</v>
      </c>
      <c r="BC10" s="14">
        <v>0.47169750558826401</v>
      </c>
      <c r="BD10" s="14">
        <v>0.38715090726533502</v>
      </c>
      <c r="BE10" s="14"/>
      <c r="BF10" s="14">
        <v>0.44808188924723602</v>
      </c>
    </row>
    <row r="11" spans="2:58" x14ac:dyDescent="0.35">
      <c r="B11" s="15" t="s">
        <v>117</v>
      </c>
      <c r="C11" s="23">
        <v>0.35466472461279103</v>
      </c>
      <c r="D11" s="23">
        <v>0.30662601544656798</v>
      </c>
      <c r="E11" s="23">
        <v>0.40157510502133997</v>
      </c>
      <c r="F11" s="23"/>
      <c r="G11" s="23">
        <v>0.32556420090031002</v>
      </c>
      <c r="H11" s="23">
        <v>0.32487855049526299</v>
      </c>
      <c r="I11" s="23">
        <v>0.36368140122966502</v>
      </c>
      <c r="J11" s="23">
        <v>0.33501867015925102</v>
      </c>
      <c r="K11" s="23">
        <v>0.39469576743805102</v>
      </c>
      <c r="L11" s="23">
        <v>0.37999876554742101</v>
      </c>
      <c r="M11" s="23"/>
      <c r="N11" s="23">
        <v>0.27180181969658901</v>
      </c>
      <c r="O11" s="23">
        <v>0.374833023197501</v>
      </c>
      <c r="P11" s="23">
        <v>0.38412960696887599</v>
      </c>
      <c r="Q11" s="23">
        <v>0.39976086177145098</v>
      </c>
      <c r="R11" s="23"/>
      <c r="S11" s="23">
        <v>0.33968477576686301</v>
      </c>
      <c r="T11" s="23">
        <v>0.36042140120460803</v>
      </c>
      <c r="U11" s="23">
        <v>0.35734073030947999</v>
      </c>
      <c r="V11" s="23">
        <v>0.34126623653839</v>
      </c>
      <c r="W11" s="23">
        <v>0.33169902146376001</v>
      </c>
      <c r="X11" s="23">
        <v>0.33372774620509099</v>
      </c>
      <c r="Y11" s="23">
        <v>0.38336486621898103</v>
      </c>
      <c r="Z11" s="23">
        <v>0.30587566115758102</v>
      </c>
      <c r="AA11" s="23">
        <v>0.38102981775459799</v>
      </c>
      <c r="AB11" s="23">
        <v>0.36491682136162801</v>
      </c>
      <c r="AC11" s="23">
        <v>0.42259294441017797</v>
      </c>
      <c r="AD11" s="23">
        <v>0.29601195259435398</v>
      </c>
      <c r="AE11" s="23"/>
      <c r="AF11" s="23">
        <v>0.38038898172810198</v>
      </c>
      <c r="AG11" s="23">
        <v>0.32086684291971801</v>
      </c>
      <c r="AH11" s="23">
        <v>0.38903736243141801</v>
      </c>
      <c r="AI11" s="23"/>
      <c r="AJ11" s="23">
        <v>0.36429685078374702</v>
      </c>
      <c r="AK11" s="23">
        <v>0.314654589676646</v>
      </c>
      <c r="AL11" s="23">
        <v>0.34226718139486301</v>
      </c>
      <c r="AM11" s="23">
        <v>0.288436285545977</v>
      </c>
      <c r="AN11" s="23">
        <v>0.464462459180497</v>
      </c>
      <c r="AO11" s="23"/>
      <c r="AP11" s="23">
        <v>0.33203489995075403</v>
      </c>
      <c r="AQ11" s="23">
        <v>0.33090624263865198</v>
      </c>
      <c r="AR11" s="23">
        <v>0.37835983410349999</v>
      </c>
      <c r="AS11" s="23">
        <v>0.35732702809497102</v>
      </c>
      <c r="AT11" s="23">
        <v>0.47956841478999002</v>
      </c>
      <c r="AU11" s="23"/>
      <c r="AV11" s="23">
        <v>0.44149634512931302</v>
      </c>
      <c r="AW11" s="23">
        <v>0.36862748316091998</v>
      </c>
      <c r="AX11" s="23">
        <v>0.31922665132488798</v>
      </c>
      <c r="AY11" s="23">
        <v>0.26002430107666302</v>
      </c>
      <c r="AZ11" s="23">
        <v>0.30915447164533599</v>
      </c>
      <c r="BA11" s="23"/>
      <c r="BB11" s="23">
        <v>0.33751887354166399</v>
      </c>
      <c r="BC11" s="23">
        <v>0.34714088502047002</v>
      </c>
      <c r="BD11" s="23">
        <v>0.49167139174107</v>
      </c>
      <c r="BE11" s="23"/>
      <c r="BF11" s="23">
        <v>0.386998259138842</v>
      </c>
    </row>
    <row r="12" spans="2:58" x14ac:dyDescent="0.35">
      <c r="B12" s="16"/>
    </row>
    <row r="13" spans="2:58" x14ac:dyDescent="0.35">
      <c r="B13" t="s">
        <v>88</v>
      </c>
    </row>
    <row r="14" spans="2:58" x14ac:dyDescent="0.35">
      <c r="B14" t="s">
        <v>89</v>
      </c>
    </row>
    <row r="16" spans="2:58" x14ac:dyDescent="0.35">
      <c r="B16"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B2:BF16"/>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379</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x14ac:dyDescent="0.35">
      <c r="B9" s="15" t="s">
        <v>370</v>
      </c>
      <c r="C9" s="14">
        <v>4.5209068594786003E-2</v>
      </c>
      <c r="D9" s="14">
        <v>3.9064122484596002E-2</v>
      </c>
      <c r="E9" s="14">
        <v>5.14649019796296E-2</v>
      </c>
      <c r="F9" s="14"/>
      <c r="G9" s="14">
        <v>5.7833663206030297E-2</v>
      </c>
      <c r="H9" s="14">
        <v>8.7401422790526401E-2</v>
      </c>
      <c r="I9" s="14">
        <v>5.3801685763975697E-2</v>
      </c>
      <c r="J9" s="14">
        <v>2.4192635971842302E-2</v>
      </c>
      <c r="K9" s="14">
        <v>3.01571683323805E-2</v>
      </c>
      <c r="L9" s="14">
        <v>2.27221564742155E-2</v>
      </c>
      <c r="M9" s="14"/>
      <c r="N9" s="14">
        <v>4.3777858562208699E-2</v>
      </c>
      <c r="O9" s="14">
        <v>4.3852787355487699E-2</v>
      </c>
      <c r="P9" s="14">
        <v>4.2482875299311398E-2</v>
      </c>
      <c r="Q9" s="14">
        <v>4.9396556095603297E-2</v>
      </c>
      <c r="R9" s="14"/>
      <c r="S9" s="14">
        <v>7.1111131230607999E-2</v>
      </c>
      <c r="T9" s="14">
        <v>3.7655740179967097E-2</v>
      </c>
      <c r="U9" s="14">
        <v>1.2706519511297301E-2</v>
      </c>
      <c r="V9" s="14">
        <v>3.9690739205618802E-2</v>
      </c>
      <c r="W9" s="14">
        <v>5.2103484133111298E-2</v>
      </c>
      <c r="X9" s="14">
        <v>6.52944914196424E-2</v>
      </c>
      <c r="Y9" s="14">
        <v>3.09532349429083E-2</v>
      </c>
      <c r="Z9" s="14">
        <v>5.5964992377300703E-2</v>
      </c>
      <c r="AA9" s="14">
        <v>5.8328103987806898E-2</v>
      </c>
      <c r="AB9" s="14">
        <v>1.8213181503393499E-2</v>
      </c>
      <c r="AC9" s="14">
        <v>1.9464040958958099E-2</v>
      </c>
      <c r="AD9" s="14">
        <v>8.3783500867658997E-2</v>
      </c>
      <c r="AE9" s="14"/>
      <c r="AF9" s="14">
        <v>3.35704264427404E-2</v>
      </c>
      <c r="AG9" s="14">
        <v>4.9483393796911503E-2</v>
      </c>
      <c r="AH9" s="14">
        <v>5.8896035464304497E-2</v>
      </c>
      <c r="AI9" s="14"/>
      <c r="AJ9" s="14">
        <v>3.3366590202837602E-2</v>
      </c>
      <c r="AK9" s="14">
        <v>5.7304687524599301E-2</v>
      </c>
      <c r="AL9" s="14">
        <v>2.9167643226753699E-2</v>
      </c>
      <c r="AM9" s="14">
        <v>8.3808461477029805E-2</v>
      </c>
      <c r="AN9" s="14">
        <v>4.4844063372358099E-2</v>
      </c>
      <c r="AO9" s="14"/>
      <c r="AP9" s="14">
        <v>4.2884314337417698E-2</v>
      </c>
      <c r="AQ9" s="14">
        <v>5.6429927210169602E-2</v>
      </c>
      <c r="AR9" s="14">
        <v>4.6326229828483098E-2</v>
      </c>
      <c r="AS9" s="14">
        <v>2.8396823497845999E-2</v>
      </c>
      <c r="AT9" s="14">
        <v>3.5215236860476097E-2</v>
      </c>
      <c r="AU9" s="14"/>
      <c r="AV9" s="14">
        <v>3.5922172784020601E-2</v>
      </c>
      <c r="AW9" s="14">
        <v>3.4533356428573303E-2</v>
      </c>
      <c r="AX9" s="14">
        <v>5.4273594553622399E-2</v>
      </c>
      <c r="AY9" s="14">
        <v>5.8096411973373098E-2</v>
      </c>
      <c r="AZ9" s="14">
        <v>0.113979648021877</v>
      </c>
      <c r="BA9" s="14"/>
      <c r="BB9" s="14">
        <v>4.2384407549303997E-2</v>
      </c>
      <c r="BC9" s="14">
        <v>1.3721162244753801E-2</v>
      </c>
      <c r="BD9" s="14">
        <v>4.6307834310315502E-2</v>
      </c>
      <c r="BE9" s="14"/>
      <c r="BF9" s="14">
        <v>2.6191810025184701E-2</v>
      </c>
    </row>
    <row r="10" spans="2:58" x14ac:dyDescent="0.35">
      <c r="B10" s="15" t="s">
        <v>371</v>
      </c>
      <c r="C10" s="14">
        <v>0.80284544035407701</v>
      </c>
      <c r="D10" s="14">
        <v>0.79177533407476797</v>
      </c>
      <c r="E10" s="14">
        <v>0.81346633225919396</v>
      </c>
      <c r="F10" s="14"/>
      <c r="G10" s="14">
        <v>0.76957228136632205</v>
      </c>
      <c r="H10" s="14">
        <v>0.74833634090380696</v>
      </c>
      <c r="I10" s="14">
        <v>0.77471816484612199</v>
      </c>
      <c r="J10" s="14">
        <v>0.88213846112934502</v>
      </c>
      <c r="K10" s="14">
        <v>0.83723034667982199</v>
      </c>
      <c r="L10" s="14">
        <v>0.80488242589441705</v>
      </c>
      <c r="M10" s="14"/>
      <c r="N10" s="14">
        <v>0.84216366016251198</v>
      </c>
      <c r="O10" s="14">
        <v>0.81073214462123</v>
      </c>
      <c r="P10" s="14">
        <v>0.78318106544596899</v>
      </c>
      <c r="Q10" s="14">
        <v>0.76782818866098901</v>
      </c>
      <c r="R10" s="14"/>
      <c r="S10" s="14">
        <v>0.78128808609808098</v>
      </c>
      <c r="T10" s="14">
        <v>0.84812815698314703</v>
      </c>
      <c r="U10" s="14">
        <v>0.80974768272354103</v>
      </c>
      <c r="V10" s="14">
        <v>0.83491209974910996</v>
      </c>
      <c r="W10" s="14">
        <v>0.78524227773184496</v>
      </c>
      <c r="X10" s="14">
        <v>0.78323500309840299</v>
      </c>
      <c r="Y10" s="14">
        <v>0.76347695182771402</v>
      </c>
      <c r="Z10" s="14">
        <v>0.78664358487722696</v>
      </c>
      <c r="AA10" s="14">
        <v>0.79233134858940502</v>
      </c>
      <c r="AB10" s="14">
        <v>0.84448971397993899</v>
      </c>
      <c r="AC10" s="14">
        <v>0.82116059212343695</v>
      </c>
      <c r="AD10" s="14">
        <v>0.701940192161147</v>
      </c>
      <c r="AE10" s="14"/>
      <c r="AF10" s="14">
        <v>0.82608216559565095</v>
      </c>
      <c r="AG10" s="14">
        <v>0.80569911665902505</v>
      </c>
      <c r="AH10" s="14">
        <v>0.76256102297595296</v>
      </c>
      <c r="AI10" s="14"/>
      <c r="AJ10" s="14">
        <v>0.84288652343557402</v>
      </c>
      <c r="AK10" s="14">
        <v>0.79260024644066596</v>
      </c>
      <c r="AL10" s="14">
        <v>0.802852330908425</v>
      </c>
      <c r="AM10" s="14">
        <v>0.78487240675580705</v>
      </c>
      <c r="AN10" s="14">
        <v>0.75598139659798802</v>
      </c>
      <c r="AO10" s="14"/>
      <c r="AP10" s="14">
        <v>0.80100528722092501</v>
      </c>
      <c r="AQ10" s="14">
        <v>0.79856765423692999</v>
      </c>
      <c r="AR10" s="14">
        <v>0.830276015463006</v>
      </c>
      <c r="AS10" s="14">
        <v>0.81592191777092005</v>
      </c>
      <c r="AT10" s="14">
        <v>0.78631260877767695</v>
      </c>
      <c r="AU10" s="14"/>
      <c r="AV10" s="14">
        <v>0.78986524136363501</v>
      </c>
      <c r="AW10" s="14">
        <v>0.82099577192243001</v>
      </c>
      <c r="AX10" s="14">
        <v>0.791419990406109</v>
      </c>
      <c r="AY10" s="14">
        <v>0.80805346422772695</v>
      </c>
      <c r="AZ10" s="14">
        <v>0.72843406668098098</v>
      </c>
      <c r="BA10" s="14"/>
      <c r="BB10" s="14">
        <v>0.84921515136523096</v>
      </c>
      <c r="BC10" s="14">
        <v>0.85363944164780303</v>
      </c>
      <c r="BD10" s="14">
        <v>0.84520735034851702</v>
      </c>
      <c r="BE10" s="14"/>
      <c r="BF10" s="14">
        <v>0.86144679778556499</v>
      </c>
    </row>
    <row r="11" spans="2:58" x14ac:dyDescent="0.35">
      <c r="B11" s="15" t="s">
        <v>117</v>
      </c>
      <c r="C11" s="23">
        <v>0.151945491051137</v>
      </c>
      <c r="D11" s="23">
        <v>0.169160543440636</v>
      </c>
      <c r="E11" s="23">
        <v>0.13506876576117599</v>
      </c>
      <c r="F11" s="23"/>
      <c r="G11" s="23">
        <v>0.172594055427648</v>
      </c>
      <c r="H11" s="23">
        <v>0.164262236305667</v>
      </c>
      <c r="I11" s="23">
        <v>0.171480149389902</v>
      </c>
      <c r="J11" s="23">
        <v>9.3668902898812606E-2</v>
      </c>
      <c r="K11" s="23">
        <v>0.13261248498779801</v>
      </c>
      <c r="L11" s="23">
        <v>0.17239541763136701</v>
      </c>
      <c r="M11" s="23"/>
      <c r="N11" s="23">
        <v>0.114058481275279</v>
      </c>
      <c r="O11" s="23">
        <v>0.145415068023282</v>
      </c>
      <c r="P11" s="23">
        <v>0.17433605925472001</v>
      </c>
      <c r="Q11" s="23">
        <v>0.18277525524340801</v>
      </c>
      <c r="R11" s="23"/>
      <c r="S11" s="23">
        <v>0.14760078267131099</v>
      </c>
      <c r="T11" s="23">
        <v>0.11421610283688501</v>
      </c>
      <c r="U11" s="23">
        <v>0.177545797765161</v>
      </c>
      <c r="V11" s="23">
        <v>0.12539716104527099</v>
      </c>
      <c r="W11" s="23">
        <v>0.16265423813504301</v>
      </c>
      <c r="X11" s="23">
        <v>0.15147050548195401</v>
      </c>
      <c r="Y11" s="23">
        <v>0.20556981322937801</v>
      </c>
      <c r="Z11" s="23">
        <v>0.15739142274547199</v>
      </c>
      <c r="AA11" s="23">
        <v>0.14934054742278799</v>
      </c>
      <c r="AB11" s="23">
        <v>0.13729710451666799</v>
      </c>
      <c r="AC11" s="23">
        <v>0.15937536691760501</v>
      </c>
      <c r="AD11" s="23">
        <v>0.21427630697119401</v>
      </c>
      <c r="AE11" s="23"/>
      <c r="AF11" s="23">
        <v>0.140347407961608</v>
      </c>
      <c r="AG11" s="23">
        <v>0.14481748954406301</v>
      </c>
      <c r="AH11" s="23">
        <v>0.17854294155974301</v>
      </c>
      <c r="AI11" s="23"/>
      <c r="AJ11" s="23">
        <v>0.123746886361588</v>
      </c>
      <c r="AK11" s="23">
        <v>0.15009506603473499</v>
      </c>
      <c r="AL11" s="23">
        <v>0.167980025864821</v>
      </c>
      <c r="AM11" s="23">
        <v>0.13131913176716301</v>
      </c>
      <c r="AN11" s="23">
        <v>0.19917454002965301</v>
      </c>
      <c r="AO11" s="23"/>
      <c r="AP11" s="23">
        <v>0.156110398441657</v>
      </c>
      <c r="AQ11" s="23">
        <v>0.145002418552901</v>
      </c>
      <c r="AR11" s="23">
        <v>0.123397754708511</v>
      </c>
      <c r="AS11" s="23">
        <v>0.15568125873123401</v>
      </c>
      <c r="AT11" s="23">
        <v>0.17847215436184699</v>
      </c>
      <c r="AU11" s="23"/>
      <c r="AV11" s="23">
        <v>0.174212585852345</v>
      </c>
      <c r="AW11" s="23">
        <v>0.144470871648997</v>
      </c>
      <c r="AX11" s="23">
        <v>0.15430641504026801</v>
      </c>
      <c r="AY11" s="23">
        <v>0.13385012379889999</v>
      </c>
      <c r="AZ11" s="23">
        <v>0.157586285297142</v>
      </c>
      <c r="BA11" s="23"/>
      <c r="BB11" s="23">
        <v>0.108400441085465</v>
      </c>
      <c r="BC11" s="23">
        <v>0.13263939610744299</v>
      </c>
      <c r="BD11" s="23">
        <v>0.108484815341167</v>
      </c>
      <c r="BE11" s="23"/>
      <c r="BF11" s="23">
        <v>0.11236139218925</v>
      </c>
    </row>
    <row r="12" spans="2:58" x14ac:dyDescent="0.35">
      <c r="B12" s="16"/>
    </row>
    <row r="13" spans="2:58" x14ac:dyDescent="0.35">
      <c r="B13" t="s">
        <v>88</v>
      </c>
    </row>
    <row r="14" spans="2:58" x14ac:dyDescent="0.35">
      <c r="B14" t="s">
        <v>89</v>
      </c>
    </row>
    <row r="16" spans="2:58" x14ac:dyDescent="0.35">
      <c r="B16"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B2:BF16"/>
  <sheetViews>
    <sheetView showGridLines="0" topLeftCell="A5"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380</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x14ac:dyDescent="0.35">
      <c r="B9" s="15" t="s">
        <v>370</v>
      </c>
      <c r="C9" s="14">
        <v>0.31134187628057602</v>
      </c>
      <c r="D9" s="14">
        <v>0.34575640725134899</v>
      </c>
      <c r="E9" s="14">
        <v>0.278632086258711</v>
      </c>
      <c r="F9" s="14"/>
      <c r="G9" s="14">
        <v>0.34017731245334998</v>
      </c>
      <c r="H9" s="14">
        <v>0.36131027903490798</v>
      </c>
      <c r="I9" s="14">
        <v>0.34532171549835899</v>
      </c>
      <c r="J9" s="14">
        <v>0.26413017792694199</v>
      </c>
      <c r="K9" s="14">
        <v>0.299438899750471</v>
      </c>
      <c r="L9" s="14">
        <v>0.27018311182445098</v>
      </c>
      <c r="M9" s="14"/>
      <c r="N9" s="14">
        <v>0.33854415135724503</v>
      </c>
      <c r="O9" s="14">
        <v>0.30616335758844798</v>
      </c>
      <c r="P9" s="14">
        <v>0.34648394559852702</v>
      </c>
      <c r="Q9" s="14">
        <v>0.25392241410069299</v>
      </c>
      <c r="R9" s="14"/>
      <c r="S9" s="14">
        <v>0.32838100432197098</v>
      </c>
      <c r="T9" s="14">
        <v>0.33221157165048798</v>
      </c>
      <c r="U9" s="14">
        <v>0.28685917874786798</v>
      </c>
      <c r="V9" s="14">
        <v>0.27746595419727799</v>
      </c>
      <c r="W9" s="14">
        <v>0.30311261719473398</v>
      </c>
      <c r="X9" s="14">
        <v>0.364389106248178</v>
      </c>
      <c r="Y9" s="14">
        <v>0.26981464916746001</v>
      </c>
      <c r="Z9" s="14">
        <v>0.346704651149154</v>
      </c>
      <c r="AA9" s="14">
        <v>0.36766677032000999</v>
      </c>
      <c r="AB9" s="14">
        <v>0.25539506964790798</v>
      </c>
      <c r="AC9" s="14">
        <v>0.24131370424099499</v>
      </c>
      <c r="AD9" s="14">
        <v>0.31123131563017198</v>
      </c>
      <c r="AE9" s="14"/>
      <c r="AF9" s="14">
        <v>0.33582599237824001</v>
      </c>
      <c r="AG9" s="14">
        <v>0.29741187620492598</v>
      </c>
      <c r="AH9" s="14">
        <v>0.283225539393058</v>
      </c>
      <c r="AI9" s="14"/>
      <c r="AJ9" s="14">
        <v>0.37898049523338001</v>
      </c>
      <c r="AK9" s="14">
        <v>0.307063708313212</v>
      </c>
      <c r="AL9" s="14">
        <v>0.26811883952783999</v>
      </c>
      <c r="AM9" s="14">
        <v>0.29003752218313</v>
      </c>
      <c r="AN9" s="14">
        <v>0.213115030546742</v>
      </c>
      <c r="AO9" s="14"/>
      <c r="AP9" s="14">
        <v>0.40837156036062</v>
      </c>
      <c r="AQ9" s="14">
        <v>0.312145204611813</v>
      </c>
      <c r="AR9" s="14">
        <v>0.28188088268394601</v>
      </c>
      <c r="AS9" s="14">
        <v>0.31427290665373098</v>
      </c>
      <c r="AT9" s="14">
        <v>0.219588491274541</v>
      </c>
      <c r="AU9" s="14"/>
      <c r="AV9" s="14">
        <v>0.29188856725824502</v>
      </c>
      <c r="AW9" s="14">
        <v>0.30371020202316801</v>
      </c>
      <c r="AX9" s="14">
        <v>0.330278405304676</v>
      </c>
      <c r="AY9" s="14">
        <v>0.31459629752583101</v>
      </c>
      <c r="AZ9" s="14">
        <v>0.35394421522250702</v>
      </c>
      <c r="BA9" s="14"/>
      <c r="BB9" s="14">
        <v>0.43326624000687303</v>
      </c>
      <c r="BC9" s="14">
        <v>0.347997243577924</v>
      </c>
      <c r="BD9" s="14">
        <v>0.25080140472303197</v>
      </c>
      <c r="BE9" s="14"/>
      <c r="BF9" s="14">
        <v>0.34658080832993998</v>
      </c>
    </row>
    <row r="10" spans="2:58" x14ac:dyDescent="0.35">
      <c r="B10" s="15" t="s">
        <v>371</v>
      </c>
      <c r="C10" s="14">
        <v>0.232296785554748</v>
      </c>
      <c r="D10" s="14">
        <v>0.269342192552945</v>
      </c>
      <c r="E10" s="14">
        <v>0.19664419985721601</v>
      </c>
      <c r="F10" s="14"/>
      <c r="G10" s="14">
        <v>0.26511802380985</v>
      </c>
      <c r="H10" s="14">
        <v>0.19293314096976999</v>
      </c>
      <c r="I10" s="14">
        <v>0.224633927539273</v>
      </c>
      <c r="J10" s="14">
        <v>0.29522639263049899</v>
      </c>
      <c r="K10" s="14">
        <v>0.22070513019514701</v>
      </c>
      <c r="L10" s="14">
        <v>0.20526854462828401</v>
      </c>
      <c r="M10" s="14"/>
      <c r="N10" s="14">
        <v>0.23096073091504801</v>
      </c>
      <c r="O10" s="14">
        <v>0.20878012774190899</v>
      </c>
      <c r="P10" s="14">
        <v>0.225364557715477</v>
      </c>
      <c r="Q10" s="14">
        <v>0.26644913116094099</v>
      </c>
      <c r="R10" s="14"/>
      <c r="S10" s="14">
        <v>0.22652093666577799</v>
      </c>
      <c r="T10" s="14">
        <v>0.187414579976311</v>
      </c>
      <c r="U10" s="14">
        <v>0.22904647090910099</v>
      </c>
      <c r="V10" s="14">
        <v>0.30117689835815398</v>
      </c>
      <c r="W10" s="14">
        <v>0.24247746674361201</v>
      </c>
      <c r="X10" s="14">
        <v>0.25770604202896302</v>
      </c>
      <c r="Y10" s="14">
        <v>0.18488866237401999</v>
      </c>
      <c r="Z10" s="14">
        <v>0.230644808884435</v>
      </c>
      <c r="AA10" s="14">
        <v>0.21853965558665001</v>
      </c>
      <c r="AB10" s="14">
        <v>0.27702056078088999</v>
      </c>
      <c r="AC10" s="14">
        <v>0.180634739335507</v>
      </c>
      <c r="AD10" s="14">
        <v>0.28718539351038502</v>
      </c>
      <c r="AE10" s="14"/>
      <c r="AF10" s="14">
        <v>0.20282421903748099</v>
      </c>
      <c r="AG10" s="14">
        <v>0.271053236520233</v>
      </c>
      <c r="AH10" s="14">
        <v>0.177369027225427</v>
      </c>
      <c r="AI10" s="14"/>
      <c r="AJ10" s="14">
        <v>0.18830149740375501</v>
      </c>
      <c r="AK10" s="14">
        <v>0.28064079011330201</v>
      </c>
      <c r="AL10" s="14">
        <v>0.22574130310628299</v>
      </c>
      <c r="AM10" s="14">
        <v>0.38314306022841499</v>
      </c>
      <c r="AN10" s="14">
        <v>0.188025289420233</v>
      </c>
      <c r="AO10" s="14"/>
      <c r="AP10" s="14">
        <v>0.13234445533758801</v>
      </c>
      <c r="AQ10" s="14">
        <v>0.27477472423008398</v>
      </c>
      <c r="AR10" s="14">
        <v>0.23614367621162</v>
      </c>
      <c r="AS10" s="14">
        <v>0.25261000038368597</v>
      </c>
      <c r="AT10" s="14">
        <v>0.21702940421739</v>
      </c>
      <c r="AU10" s="14"/>
      <c r="AV10" s="14">
        <v>0.23431690736976499</v>
      </c>
      <c r="AW10" s="14">
        <v>0.233603449407319</v>
      </c>
      <c r="AX10" s="14">
        <v>0.22947131298579099</v>
      </c>
      <c r="AY10" s="14">
        <v>0.217091783047763</v>
      </c>
      <c r="AZ10" s="14">
        <v>0.30156056677826398</v>
      </c>
      <c r="BA10" s="14"/>
      <c r="BB10" s="14">
        <v>0.24678024160935799</v>
      </c>
      <c r="BC10" s="14">
        <v>0.22736533543344001</v>
      </c>
      <c r="BD10" s="14">
        <v>0.23310049983523301</v>
      </c>
      <c r="BE10" s="14"/>
      <c r="BF10" s="14">
        <v>0.23172426536944399</v>
      </c>
    </row>
    <row r="11" spans="2:58" x14ac:dyDescent="0.35">
      <c r="B11" s="15" t="s">
        <v>117</v>
      </c>
      <c r="C11" s="23">
        <v>0.456361338164676</v>
      </c>
      <c r="D11" s="23">
        <v>0.38490140019570601</v>
      </c>
      <c r="E11" s="23">
        <v>0.52472371388407202</v>
      </c>
      <c r="F11" s="23"/>
      <c r="G11" s="23">
        <v>0.39470466373680002</v>
      </c>
      <c r="H11" s="23">
        <v>0.44575657999532098</v>
      </c>
      <c r="I11" s="23">
        <v>0.43004435696236798</v>
      </c>
      <c r="J11" s="23">
        <v>0.44064342944255902</v>
      </c>
      <c r="K11" s="23">
        <v>0.47985597005438202</v>
      </c>
      <c r="L11" s="23">
        <v>0.52454834354726498</v>
      </c>
      <c r="M11" s="23"/>
      <c r="N11" s="23">
        <v>0.43049511772770699</v>
      </c>
      <c r="O11" s="23">
        <v>0.485056514669643</v>
      </c>
      <c r="P11" s="23">
        <v>0.428151496685996</v>
      </c>
      <c r="Q11" s="23">
        <v>0.47962845473836602</v>
      </c>
      <c r="R11" s="23"/>
      <c r="S11" s="23">
        <v>0.44509805901225102</v>
      </c>
      <c r="T11" s="23">
        <v>0.48037384837320002</v>
      </c>
      <c r="U11" s="23">
        <v>0.48409435034303</v>
      </c>
      <c r="V11" s="23">
        <v>0.42135714744456798</v>
      </c>
      <c r="W11" s="23">
        <v>0.45440991606165398</v>
      </c>
      <c r="X11" s="23">
        <v>0.37790485172285898</v>
      </c>
      <c r="Y11" s="23">
        <v>0.54529668845851997</v>
      </c>
      <c r="Z11" s="23">
        <v>0.422650539966411</v>
      </c>
      <c r="AA11" s="23">
        <v>0.41379357409334</v>
      </c>
      <c r="AB11" s="23">
        <v>0.46758436957120098</v>
      </c>
      <c r="AC11" s="23">
        <v>0.57805155642349804</v>
      </c>
      <c r="AD11" s="23">
        <v>0.401583290859443</v>
      </c>
      <c r="AE11" s="23"/>
      <c r="AF11" s="23">
        <v>0.461349788584279</v>
      </c>
      <c r="AG11" s="23">
        <v>0.43153488727484102</v>
      </c>
      <c r="AH11" s="23">
        <v>0.53940543338151503</v>
      </c>
      <c r="AI11" s="23"/>
      <c r="AJ11" s="23">
        <v>0.43271800736286498</v>
      </c>
      <c r="AK11" s="23">
        <v>0.41229550157348499</v>
      </c>
      <c r="AL11" s="23">
        <v>0.50613985736587597</v>
      </c>
      <c r="AM11" s="23">
        <v>0.32681941758845601</v>
      </c>
      <c r="AN11" s="23">
        <v>0.59885968003302503</v>
      </c>
      <c r="AO11" s="23"/>
      <c r="AP11" s="23">
        <v>0.45928398430179201</v>
      </c>
      <c r="AQ11" s="23">
        <v>0.41308007115810302</v>
      </c>
      <c r="AR11" s="23">
        <v>0.48197544110443402</v>
      </c>
      <c r="AS11" s="23">
        <v>0.43311709296258299</v>
      </c>
      <c r="AT11" s="23">
        <v>0.56338210450806803</v>
      </c>
      <c r="AU11" s="23"/>
      <c r="AV11" s="23">
        <v>0.47379452537199102</v>
      </c>
      <c r="AW11" s="23">
        <v>0.46268634856951302</v>
      </c>
      <c r="AX11" s="23">
        <v>0.44025028170953301</v>
      </c>
      <c r="AY11" s="23">
        <v>0.46831191942640599</v>
      </c>
      <c r="AZ11" s="23">
        <v>0.344495217999229</v>
      </c>
      <c r="BA11" s="23"/>
      <c r="BB11" s="23">
        <v>0.31995351838376901</v>
      </c>
      <c r="BC11" s="23">
        <v>0.42463742098863599</v>
      </c>
      <c r="BD11" s="23">
        <v>0.51609809544173402</v>
      </c>
      <c r="BE11" s="23"/>
      <c r="BF11" s="23">
        <v>0.421694926300616</v>
      </c>
    </row>
    <row r="12" spans="2:58" x14ac:dyDescent="0.35">
      <c r="B12" s="16"/>
    </row>
    <row r="13" spans="2:58" x14ac:dyDescent="0.35">
      <c r="B13" t="s">
        <v>88</v>
      </c>
    </row>
    <row r="14" spans="2:58" x14ac:dyDescent="0.35">
      <c r="B14" t="s">
        <v>89</v>
      </c>
    </row>
    <row r="16" spans="2:58" x14ac:dyDescent="0.35">
      <c r="B16"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B2:K16"/>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11" width="20.7265625" customWidth="1"/>
  </cols>
  <sheetData>
    <row r="2" spans="2:11" ht="40" customHeight="1" x14ac:dyDescent="0.35">
      <c r="D2" s="29" t="s">
        <v>381</v>
      </c>
      <c r="E2" s="26"/>
      <c r="F2" s="26"/>
      <c r="G2" s="26"/>
      <c r="H2" s="26"/>
      <c r="I2" s="26"/>
      <c r="J2" s="26"/>
      <c r="K2" s="26"/>
    </row>
    <row r="6" spans="2:11" ht="50" customHeight="1" x14ac:dyDescent="0.35">
      <c r="B6" s="17" t="s">
        <v>15</v>
      </c>
      <c r="C6" s="17" t="s">
        <v>362</v>
      </c>
      <c r="D6" s="17" t="s">
        <v>368</v>
      </c>
      <c r="E6" s="17" t="s">
        <v>364</v>
      </c>
      <c r="F6" s="17" t="s">
        <v>366</v>
      </c>
      <c r="G6" s="17" t="s">
        <v>365</v>
      </c>
      <c r="H6" s="17" t="s">
        <v>363</v>
      </c>
      <c r="I6" s="17" t="s">
        <v>369</v>
      </c>
      <c r="J6" s="17" t="s">
        <v>367</v>
      </c>
    </row>
    <row r="7" spans="2:11" x14ac:dyDescent="0.35">
      <c r="B7" s="15" t="s">
        <v>370</v>
      </c>
      <c r="C7" s="14">
        <v>0.73416723732086597</v>
      </c>
      <c r="D7" s="14">
        <v>0.25184917430475701</v>
      </c>
      <c r="E7" s="14">
        <v>0.62124775472873905</v>
      </c>
      <c r="F7" s="14">
        <v>0.25166265806631599</v>
      </c>
      <c r="G7" s="14">
        <v>0.60745912488112497</v>
      </c>
      <c r="H7" s="14">
        <v>0.50168278063277305</v>
      </c>
      <c r="I7" s="14">
        <v>0.43455559886075201</v>
      </c>
      <c r="J7" s="14">
        <v>0.23257258603846001</v>
      </c>
    </row>
    <row r="8" spans="2:11" x14ac:dyDescent="0.35">
      <c r="B8" s="15" t="s">
        <v>371</v>
      </c>
      <c r="C8" s="14">
        <v>3.7364522594880802E-2</v>
      </c>
      <c r="D8" s="14">
        <v>0.46879308604256797</v>
      </c>
      <c r="E8" s="14">
        <v>3.6725905964901398E-2</v>
      </c>
      <c r="F8" s="14">
        <v>0.41570828779228203</v>
      </c>
      <c r="G8" s="14">
        <v>3.9955705576760599E-2</v>
      </c>
      <c r="H8" s="14">
        <v>0.104826799076464</v>
      </c>
      <c r="I8" s="14">
        <v>9.1735227421426396E-2</v>
      </c>
      <c r="J8" s="14">
        <v>0.470515950641686</v>
      </c>
    </row>
    <row r="9" spans="2:11" x14ac:dyDescent="0.35">
      <c r="B9" s="15" t="s">
        <v>117</v>
      </c>
      <c r="C9" s="14">
        <v>0.22846824008425301</v>
      </c>
      <c r="D9" s="14">
        <v>0.27935773965267502</v>
      </c>
      <c r="E9" s="14">
        <v>0.34202633930636001</v>
      </c>
      <c r="F9" s="14">
        <v>0.33262905414140198</v>
      </c>
      <c r="G9" s="14">
        <v>0.352585169542114</v>
      </c>
      <c r="H9" s="14">
        <v>0.39349042029076298</v>
      </c>
      <c r="I9" s="14">
        <v>0.47370917371782101</v>
      </c>
      <c r="J9" s="14">
        <v>0.29691146331985402</v>
      </c>
    </row>
    <row r="10" spans="2:11" x14ac:dyDescent="0.35">
      <c r="B10" s="16"/>
      <c r="C10" s="16"/>
      <c r="D10" s="16"/>
      <c r="E10" s="16"/>
      <c r="F10" s="16"/>
      <c r="G10" s="16"/>
      <c r="H10" s="16"/>
      <c r="I10" s="16"/>
      <c r="J10" s="16"/>
    </row>
    <row r="11" spans="2:11" x14ac:dyDescent="0.35">
      <c r="B11" t="s">
        <v>88</v>
      </c>
    </row>
    <row r="12" spans="2:11" x14ac:dyDescent="0.35">
      <c r="B12" t="s">
        <v>89</v>
      </c>
    </row>
    <row r="16" spans="2:11" x14ac:dyDescent="0.35">
      <c r="B16" s="8" t="str">
        <f>HYPERLINK("#'Contents'!A1", "Return to Contents")</f>
        <v>Return to Contents</v>
      </c>
    </row>
  </sheetData>
  <mergeCells count="1">
    <mergeCell ref="D2:K2"/>
  </mergeCells>
  <pageMargins left="0.7" right="0.7" top="0.75" bottom="0.75" header="0.3" footer="0.3"/>
  <pageSetup paperSize="9" orientation="portrait" horizontalDpi="300" verticalDpi="300"/>
  <drawing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B2:BF16"/>
  <sheetViews>
    <sheetView showGridLines="0" topLeftCell="A5"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382</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x14ac:dyDescent="0.35">
      <c r="B9" s="15" t="s">
        <v>370</v>
      </c>
      <c r="C9" s="14">
        <v>0.73416723732086597</v>
      </c>
      <c r="D9" s="14">
        <v>0.761016305423318</v>
      </c>
      <c r="E9" s="14">
        <v>0.70941567009274697</v>
      </c>
      <c r="F9" s="14"/>
      <c r="G9" s="14">
        <v>0.71160897670763601</v>
      </c>
      <c r="H9" s="14">
        <v>0.72526238559293699</v>
      </c>
      <c r="I9" s="14">
        <v>0.72317765113943</v>
      </c>
      <c r="J9" s="14">
        <v>0.76407851725461895</v>
      </c>
      <c r="K9" s="14">
        <v>0.71875352177208796</v>
      </c>
      <c r="L9" s="14">
        <v>0.75153395583721105</v>
      </c>
      <c r="M9" s="14"/>
      <c r="N9" s="14">
        <v>0.80998878644224703</v>
      </c>
      <c r="O9" s="14">
        <v>0.74400872232995796</v>
      </c>
      <c r="P9" s="14">
        <v>0.70663943382348704</v>
      </c>
      <c r="Q9" s="14">
        <v>0.66131297114152499</v>
      </c>
      <c r="R9" s="14"/>
      <c r="S9" s="14">
        <v>0.731608219374836</v>
      </c>
      <c r="T9" s="14">
        <v>0.67823440590360695</v>
      </c>
      <c r="U9" s="14">
        <v>0.70560143686000298</v>
      </c>
      <c r="V9" s="14">
        <v>0.77501879652240802</v>
      </c>
      <c r="W9" s="14">
        <v>0.74285485843464305</v>
      </c>
      <c r="X9" s="14">
        <v>0.69637285557199502</v>
      </c>
      <c r="Y9" s="14">
        <v>0.72206588911198799</v>
      </c>
      <c r="Z9" s="14">
        <v>0.83932280976065599</v>
      </c>
      <c r="AA9" s="14">
        <v>0.73179042747230705</v>
      </c>
      <c r="AB9" s="14">
        <v>0.777133774381225</v>
      </c>
      <c r="AC9" s="14">
        <v>0.74636741380896199</v>
      </c>
      <c r="AD9" s="14">
        <v>0.78731261896695204</v>
      </c>
      <c r="AE9" s="14"/>
      <c r="AF9" s="14">
        <v>0.72633687149159099</v>
      </c>
      <c r="AG9" s="14">
        <v>0.764957618068976</v>
      </c>
      <c r="AH9" s="14">
        <v>0.66741789596499501</v>
      </c>
      <c r="AI9" s="14"/>
      <c r="AJ9" s="14">
        <v>0.724854722427275</v>
      </c>
      <c r="AK9" s="14">
        <v>0.75518521977728603</v>
      </c>
      <c r="AL9" s="14">
        <v>0.73134390931815596</v>
      </c>
      <c r="AM9" s="14">
        <v>0.79875960983731598</v>
      </c>
      <c r="AN9" s="14">
        <v>0.64926790283685898</v>
      </c>
      <c r="AO9" s="14"/>
      <c r="AP9" s="14">
        <v>0.73265802432940097</v>
      </c>
      <c r="AQ9" s="14">
        <v>0.74963600964019095</v>
      </c>
      <c r="AR9" s="14">
        <v>0.756778479522772</v>
      </c>
      <c r="AS9" s="14">
        <v>0.78863509687561995</v>
      </c>
      <c r="AT9" s="14">
        <v>0.62726630496695401</v>
      </c>
      <c r="AU9" s="14"/>
      <c r="AV9" s="14">
        <v>0.63996549372109801</v>
      </c>
      <c r="AW9" s="14">
        <v>0.71884436010851605</v>
      </c>
      <c r="AX9" s="14">
        <v>0.77366310005291405</v>
      </c>
      <c r="AY9" s="14">
        <v>0.806350651983052</v>
      </c>
      <c r="AZ9" s="14">
        <v>0.75326924760723801</v>
      </c>
      <c r="BA9" s="14"/>
      <c r="BB9" s="14">
        <v>0.78390002310408002</v>
      </c>
      <c r="BC9" s="14">
        <v>0.76585162679468299</v>
      </c>
      <c r="BD9" s="14">
        <v>0.70948301223390797</v>
      </c>
      <c r="BE9" s="14"/>
      <c r="BF9" s="14">
        <v>0.73249334602555205</v>
      </c>
    </row>
    <row r="10" spans="2:58" x14ac:dyDescent="0.35">
      <c r="B10" s="15" t="s">
        <v>371</v>
      </c>
      <c r="C10" s="14">
        <v>3.7364522594880802E-2</v>
      </c>
      <c r="D10" s="14">
        <v>4.1873869326560703E-2</v>
      </c>
      <c r="E10" s="14">
        <v>3.3190504220862199E-2</v>
      </c>
      <c r="F10" s="14"/>
      <c r="G10" s="14">
        <v>7.17526188929936E-2</v>
      </c>
      <c r="H10" s="14">
        <v>6.7658811993195705E-2</v>
      </c>
      <c r="I10" s="14">
        <v>2.96223061034619E-2</v>
      </c>
      <c r="J10" s="14">
        <v>2.5186426667497399E-2</v>
      </c>
      <c r="K10" s="14">
        <v>2.28014229344599E-2</v>
      </c>
      <c r="L10" s="14">
        <v>1.5715331606626502E-2</v>
      </c>
      <c r="M10" s="14"/>
      <c r="N10" s="14">
        <v>2.3439839458805099E-2</v>
      </c>
      <c r="O10" s="14">
        <v>3.7561407667518698E-2</v>
      </c>
      <c r="P10" s="14">
        <v>4.5720103765453803E-2</v>
      </c>
      <c r="Q10" s="14">
        <v>4.5545525479029597E-2</v>
      </c>
      <c r="R10" s="14"/>
      <c r="S10" s="14">
        <v>5.23171810246401E-2</v>
      </c>
      <c r="T10" s="14">
        <v>4.11057599200957E-2</v>
      </c>
      <c r="U10" s="14">
        <v>3.0112835592202899E-2</v>
      </c>
      <c r="V10" s="14">
        <v>3.2789784495139501E-2</v>
      </c>
      <c r="W10" s="14">
        <v>1.9835630758272001E-2</v>
      </c>
      <c r="X10" s="14">
        <v>3.74463264829418E-2</v>
      </c>
      <c r="Y10" s="14">
        <v>2.5392354641152901E-2</v>
      </c>
      <c r="Z10" s="14">
        <v>2.3075984838206502E-2</v>
      </c>
      <c r="AA10" s="14">
        <v>4.82029650579738E-2</v>
      </c>
      <c r="AB10" s="14">
        <v>4.5695890762265899E-2</v>
      </c>
      <c r="AC10" s="14">
        <v>2.79426263226429E-2</v>
      </c>
      <c r="AD10" s="14">
        <v>2.6981285858914399E-2</v>
      </c>
      <c r="AE10" s="14"/>
      <c r="AF10" s="14">
        <v>2.59534353671248E-2</v>
      </c>
      <c r="AG10" s="14">
        <v>4.6560322525659503E-2</v>
      </c>
      <c r="AH10" s="14">
        <v>3.5223292465274503E-2</v>
      </c>
      <c r="AI10" s="14"/>
      <c r="AJ10" s="14">
        <v>2.4076588691372001E-2</v>
      </c>
      <c r="AK10" s="14">
        <v>5.7749420354863301E-2</v>
      </c>
      <c r="AL10" s="14">
        <v>3.7897439843647698E-2</v>
      </c>
      <c r="AM10" s="14">
        <v>4.0489074158155003E-2</v>
      </c>
      <c r="AN10" s="14">
        <v>3.7173760335820802E-2</v>
      </c>
      <c r="AO10" s="14"/>
      <c r="AP10" s="14">
        <v>3.53352749036068E-2</v>
      </c>
      <c r="AQ10" s="14">
        <v>4.16514862353368E-2</v>
      </c>
      <c r="AR10" s="14">
        <v>2.0070358505303702E-2</v>
      </c>
      <c r="AS10" s="14">
        <v>1.6707282331733301E-2</v>
      </c>
      <c r="AT10" s="14">
        <v>2.4328842595975401E-2</v>
      </c>
      <c r="AU10" s="14"/>
      <c r="AV10" s="14">
        <v>3.4196134869059702E-2</v>
      </c>
      <c r="AW10" s="14">
        <v>4.2468828240409699E-2</v>
      </c>
      <c r="AX10" s="14">
        <v>3.5435970279252597E-2</v>
      </c>
      <c r="AY10" s="14">
        <v>2.4950119389966899E-2</v>
      </c>
      <c r="AZ10" s="14">
        <v>7.9489640256302299E-2</v>
      </c>
      <c r="BA10" s="14"/>
      <c r="BB10" s="14">
        <v>0</v>
      </c>
      <c r="BC10" s="14">
        <v>1.4689250670408299E-2</v>
      </c>
      <c r="BD10" s="14">
        <v>1.50779205630733E-2</v>
      </c>
      <c r="BE10" s="14"/>
      <c r="BF10" s="14">
        <v>1.54702562421179E-2</v>
      </c>
    </row>
    <row r="11" spans="2:58" x14ac:dyDescent="0.35">
      <c r="B11" s="15" t="s">
        <v>117</v>
      </c>
      <c r="C11" s="23">
        <v>0.22846824008425301</v>
      </c>
      <c r="D11" s="23">
        <v>0.197109825250121</v>
      </c>
      <c r="E11" s="23">
        <v>0.25739382568639102</v>
      </c>
      <c r="F11" s="23"/>
      <c r="G11" s="23">
        <v>0.21663840439937099</v>
      </c>
      <c r="H11" s="23">
        <v>0.207078802413867</v>
      </c>
      <c r="I11" s="23">
        <v>0.247200042757108</v>
      </c>
      <c r="J11" s="23">
        <v>0.21073505607788401</v>
      </c>
      <c r="K11" s="23">
        <v>0.25844505529345202</v>
      </c>
      <c r="L11" s="23">
        <v>0.232750712556162</v>
      </c>
      <c r="M11" s="23"/>
      <c r="N11" s="23">
        <v>0.16657137409894701</v>
      </c>
      <c r="O11" s="23">
        <v>0.21842987000252301</v>
      </c>
      <c r="P11" s="23">
        <v>0.247640462411059</v>
      </c>
      <c r="Q11" s="23">
        <v>0.293141503379445</v>
      </c>
      <c r="R11" s="23"/>
      <c r="S11" s="23">
        <v>0.216074599600524</v>
      </c>
      <c r="T11" s="23">
        <v>0.28065983417629697</v>
      </c>
      <c r="U11" s="23">
        <v>0.264285727547794</v>
      </c>
      <c r="V11" s="23">
        <v>0.19219141898245201</v>
      </c>
      <c r="W11" s="23">
        <v>0.23730951080708501</v>
      </c>
      <c r="X11" s="23">
        <v>0.26618081794506299</v>
      </c>
      <c r="Y11" s="23">
        <v>0.25254175624685898</v>
      </c>
      <c r="Z11" s="23">
        <v>0.13760120540113799</v>
      </c>
      <c r="AA11" s="23">
        <v>0.22000660746972001</v>
      </c>
      <c r="AB11" s="23">
        <v>0.17717033485650899</v>
      </c>
      <c r="AC11" s="23">
        <v>0.22568995986839499</v>
      </c>
      <c r="AD11" s="23">
        <v>0.185706095174134</v>
      </c>
      <c r="AE11" s="23"/>
      <c r="AF11" s="23">
        <v>0.24770969314128499</v>
      </c>
      <c r="AG11" s="23">
        <v>0.188482059405365</v>
      </c>
      <c r="AH11" s="23">
        <v>0.29735881156972999</v>
      </c>
      <c r="AI11" s="23"/>
      <c r="AJ11" s="23">
        <v>0.25106868888135297</v>
      </c>
      <c r="AK11" s="23">
        <v>0.187065359867851</v>
      </c>
      <c r="AL11" s="23">
        <v>0.23075865083819599</v>
      </c>
      <c r="AM11" s="23">
        <v>0.16075131600452899</v>
      </c>
      <c r="AN11" s="23">
        <v>0.31355833682731998</v>
      </c>
      <c r="AO11" s="23"/>
      <c r="AP11" s="23">
        <v>0.23200670076699201</v>
      </c>
      <c r="AQ11" s="23">
        <v>0.20871250412447201</v>
      </c>
      <c r="AR11" s="23">
        <v>0.223151161971924</v>
      </c>
      <c r="AS11" s="23">
        <v>0.19465762079264701</v>
      </c>
      <c r="AT11" s="23">
        <v>0.34840485243707098</v>
      </c>
      <c r="AU11" s="23"/>
      <c r="AV11" s="23">
        <v>0.32583837140984201</v>
      </c>
      <c r="AW11" s="23">
        <v>0.238686811651074</v>
      </c>
      <c r="AX11" s="23">
        <v>0.19090092966783301</v>
      </c>
      <c r="AY11" s="23">
        <v>0.168699228626981</v>
      </c>
      <c r="AZ11" s="23">
        <v>0.16724111213646001</v>
      </c>
      <c r="BA11" s="23"/>
      <c r="BB11" s="23">
        <v>0.21609997689592</v>
      </c>
      <c r="BC11" s="23">
        <v>0.21945912253490901</v>
      </c>
      <c r="BD11" s="23">
        <v>0.27543906720301897</v>
      </c>
      <c r="BE11" s="23"/>
      <c r="BF11" s="23">
        <v>0.25203639773233</v>
      </c>
    </row>
    <row r="12" spans="2:58" x14ac:dyDescent="0.35">
      <c r="B12" s="16"/>
    </row>
    <row r="13" spans="2:58" x14ac:dyDescent="0.35">
      <c r="B13" t="s">
        <v>88</v>
      </c>
    </row>
    <row r="14" spans="2:58" x14ac:dyDescent="0.35">
      <c r="B14" t="s">
        <v>89</v>
      </c>
    </row>
    <row r="16" spans="2:58" x14ac:dyDescent="0.35">
      <c r="B16"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B2:BF16"/>
  <sheetViews>
    <sheetView showGridLines="0" topLeftCell="A5"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383</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x14ac:dyDescent="0.35">
      <c r="B9" s="15" t="s">
        <v>370</v>
      </c>
      <c r="C9" s="14">
        <v>0.25184917430475701</v>
      </c>
      <c r="D9" s="14">
        <v>0.25770363253577999</v>
      </c>
      <c r="E9" s="14">
        <v>0.24566382550507501</v>
      </c>
      <c r="F9" s="14"/>
      <c r="G9" s="14">
        <v>0.24273265457648599</v>
      </c>
      <c r="H9" s="14">
        <v>0.30633243358553502</v>
      </c>
      <c r="I9" s="14">
        <v>0.26816153626607298</v>
      </c>
      <c r="J9" s="14">
        <v>0.247214208621448</v>
      </c>
      <c r="K9" s="14">
        <v>0.22605811825357899</v>
      </c>
      <c r="L9" s="14">
        <v>0.221654090038329</v>
      </c>
      <c r="M9" s="14"/>
      <c r="N9" s="14">
        <v>0.26871479038887502</v>
      </c>
      <c r="O9" s="14">
        <v>0.25018416221748002</v>
      </c>
      <c r="P9" s="14">
        <v>0.27302720272172099</v>
      </c>
      <c r="Q9" s="14">
        <v>0.218997714399573</v>
      </c>
      <c r="R9" s="14"/>
      <c r="S9" s="14">
        <v>0.28845437935351198</v>
      </c>
      <c r="T9" s="14">
        <v>0.283143473404808</v>
      </c>
      <c r="U9" s="14">
        <v>0.21878948327770201</v>
      </c>
      <c r="V9" s="14">
        <v>0.22028141212104099</v>
      </c>
      <c r="W9" s="14">
        <v>0.25242473973642898</v>
      </c>
      <c r="X9" s="14">
        <v>0.247697650532616</v>
      </c>
      <c r="Y9" s="14">
        <v>0.24616833727718801</v>
      </c>
      <c r="Z9" s="14">
        <v>0.32392124351025098</v>
      </c>
      <c r="AA9" s="14">
        <v>0.26108572406684299</v>
      </c>
      <c r="AB9" s="14">
        <v>0.21269657437911599</v>
      </c>
      <c r="AC9" s="14">
        <v>0.207597266754947</v>
      </c>
      <c r="AD9" s="14">
        <v>0.21655256594375699</v>
      </c>
      <c r="AE9" s="14"/>
      <c r="AF9" s="14">
        <v>0.23009649998023701</v>
      </c>
      <c r="AG9" s="14">
        <v>0.25053011702862699</v>
      </c>
      <c r="AH9" s="14">
        <v>0.29803972991730399</v>
      </c>
      <c r="AI9" s="14"/>
      <c r="AJ9" s="14">
        <v>0.256874587465029</v>
      </c>
      <c r="AK9" s="14">
        <v>0.26149305503821002</v>
      </c>
      <c r="AL9" s="14">
        <v>0.19327900948401999</v>
      </c>
      <c r="AM9" s="14">
        <v>0.35629071800501899</v>
      </c>
      <c r="AN9" s="14">
        <v>0.28342385957208299</v>
      </c>
      <c r="AO9" s="14"/>
      <c r="AP9" s="14">
        <v>0.28216531650444199</v>
      </c>
      <c r="AQ9" s="14">
        <v>0.26058916964143802</v>
      </c>
      <c r="AR9" s="14">
        <v>0.22280859680145401</v>
      </c>
      <c r="AS9" s="14">
        <v>0.238183041781664</v>
      </c>
      <c r="AT9" s="14">
        <v>0.228840934373746</v>
      </c>
      <c r="AU9" s="14"/>
      <c r="AV9" s="14">
        <v>0.22050309464609499</v>
      </c>
      <c r="AW9" s="14">
        <v>0.24592696366709199</v>
      </c>
      <c r="AX9" s="14">
        <v>0.25351908038454302</v>
      </c>
      <c r="AY9" s="14">
        <v>0.28497453887729102</v>
      </c>
      <c r="AZ9" s="14">
        <v>0.41421001498209298</v>
      </c>
      <c r="BA9" s="14"/>
      <c r="BB9" s="14">
        <v>0.20839995620132101</v>
      </c>
      <c r="BC9" s="14">
        <v>0.23507903609330999</v>
      </c>
      <c r="BD9" s="14">
        <v>0.288323762933265</v>
      </c>
      <c r="BE9" s="14"/>
      <c r="BF9" s="14">
        <v>0.24218560917086701</v>
      </c>
    </row>
    <row r="10" spans="2:58" x14ac:dyDescent="0.35">
      <c r="B10" s="15" t="s">
        <v>371</v>
      </c>
      <c r="C10" s="14">
        <v>0.46879308604256797</v>
      </c>
      <c r="D10" s="14">
        <v>0.473758527049992</v>
      </c>
      <c r="E10" s="14">
        <v>0.46379237563768899</v>
      </c>
      <c r="F10" s="14"/>
      <c r="G10" s="14">
        <v>0.42835239642011902</v>
      </c>
      <c r="H10" s="14">
        <v>0.39431789788605798</v>
      </c>
      <c r="I10" s="14">
        <v>0.455105796955797</v>
      </c>
      <c r="J10" s="14">
        <v>0.54482962463229101</v>
      </c>
      <c r="K10" s="14">
        <v>0.50638742980428897</v>
      </c>
      <c r="L10" s="14">
        <v>0.48055387740782102</v>
      </c>
      <c r="M10" s="14"/>
      <c r="N10" s="14">
        <v>0.46916608254869302</v>
      </c>
      <c r="O10" s="14">
        <v>0.48020105524575701</v>
      </c>
      <c r="P10" s="14">
        <v>0.44932617019885501</v>
      </c>
      <c r="Q10" s="14">
        <v>0.47421202409400698</v>
      </c>
      <c r="R10" s="14"/>
      <c r="S10" s="14">
        <v>0.41017309255065199</v>
      </c>
      <c r="T10" s="14">
        <v>0.48065415828986102</v>
      </c>
      <c r="U10" s="14">
        <v>0.48807519572833202</v>
      </c>
      <c r="V10" s="14">
        <v>0.56348037558722497</v>
      </c>
      <c r="W10" s="14">
        <v>0.46026263976885401</v>
      </c>
      <c r="X10" s="14">
        <v>0.39130149402930797</v>
      </c>
      <c r="Y10" s="14">
        <v>0.40203620078791502</v>
      </c>
      <c r="Z10" s="14">
        <v>0.47729686051963399</v>
      </c>
      <c r="AA10" s="14">
        <v>0.47399768362496902</v>
      </c>
      <c r="AB10" s="14">
        <v>0.51618146960146005</v>
      </c>
      <c r="AC10" s="14">
        <v>0.53295647708055505</v>
      </c>
      <c r="AD10" s="14">
        <v>0.506719353949174</v>
      </c>
      <c r="AE10" s="14"/>
      <c r="AF10" s="14">
        <v>0.50233785478528503</v>
      </c>
      <c r="AG10" s="14">
        <v>0.48543093981493501</v>
      </c>
      <c r="AH10" s="14">
        <v>0.390088820694384</v>
      </c>
      <c r="AI10" s="14"/>
      <c r="AJ10" s="14">
        <v>0.47711225280797698</v>
      </c>
      <c r="AK10" s="14">
        <v>0.47966239380055398</v>
      </c>
      <c r="AL10" s="14">
        <v>0.53095822008263305</v>
      </c>
      <c r="AM10" s="14">
        <v>0.51573093816476601</v>
      </c>
      <c r="AN10" s="14">
        <v>0.36717958754103103</v>
      </c>
      <c r="AO10" s="14"/>
      <c r="AP10" s="14">
        <v>0.428117659314251</v>
      </c>
      <c r="AQ10" s="14">
        <v>0.47852234773800101</v>
      </c>
      <c r="AR10" s="14">
        <v>0.51115848858368096</v>
      </c>
      <c r="AS10" s="14">
        <v>0.514412220642815</v>
      </c>
      <c r="AT10" s="14">
        <v>0.44121822852917297</v>
      </c>
      <c r="AU10" s="14"/>
      <c r="AV10" s="14">
        <v>0.44768519160822301</v>
      </c>
      <c r="AW10" s="14">
        <v>0.47645014791391999</v>
      </c>
      <c r="AX10" s="14">
        <v>0.46187722228896599</v>
      </c>
      <c r="AY10" s="14">
        <v>0.423527779716524</v>
      </c>
      <c r="AZ10" s="14">
        <v>0.40533477175605298</v>
      </c>
      <c r="BA10" s="14"/>
      <c r="BB10" s="14">
        <v>0.54371163960039604</v>
      </c>
      <c r="BC10" s="14">
        <v>0.49475202127218998</v>
      </c>
      <c r="BD10" s="14">
        <v>0.44631777021183899</v>
      </c>
      <c r="BE10" s="14"/>
      <c r="BF10" s="14">
        <v>0.50958158531475295</v>
      </c>
    </row>
    <row r="11" spans="2:58" x14ac:dyDescent="0.35">
      <c r="B11" s="15" t="s">
        <v>117</v>
      </c>
      <c r="C11" s="23">
        <v>0.27935773965267502</v>
      </c>
      <c r="D11" s="23">
        <v>0.26853784041422701</v>
      </c>
      <c r="E11" s="23">
        <v>0.29054379885723602</v>
      </c>
      <c r="F11" s="23"/>
      <c r="G11" s="23">
        <v>0.32891494900339502</v>
      </c>
      <c r="H11" s="23">
        <v>0.299349668528407</v>
      </c>
      <c r="I11" s="23">
        <v>0.27673266677813002</v>
      </c>
      <c r="J11" s="23">
        <v>0.207956166746261</v>
      </c>
      <c r="K11" s="23">
        <v>0.26755445194213201</v>
      </c>
      <c r="L11" s="23">
        <v>0.29779203255385001</v>
      </c>
      <c r="M11" s="23"/>
      <c r="N11" s="23">
        <v>0.26211912706243101</v>
      </c>
      <c r="O11" s="23">
        <v>0.26961478253676302</v>
      </c>
      <c r="P11" s="23">
        <v>0.277646627079424</v>
      </c>
      <c r="Q11" s="23">
        <v>0.30679026150642003</v>
      </c>
      <c r="R11" s="23"/>
      <c r="S11" s="23">
        <v>0.30137252809583598</v>
      </c>
      <c r="T11" s="23">
        <v>0.23620236830533201</v>
      </c>
      <c r="U11" s="23">
        <v>0.293135320993967</v>
      </c>
      <c r="V11" s="23">
        <v>0.21623821229173301</v>
      </c>
      <c r="W11" s="23">
        <v>0.28731262049471801</v>
      </c>
      <c r="X11" s="23">
        <v>0.36100085543807597</v>
      </c>
      <c r="Y11" s="23">
        <v>0.35179546193489702</v>
      </c>
      <c r="Z11" s="23">
        <v>0.198781895970115</v>
      </c>
      <c r="AA11" s="23">
        <v>0.26491659230818698</v>
      </c>
      <c r="AB11" s="23">
        <v>0.27112195601942402</v>
      </c>
      <c r="AC11" s="23">
        <v>0.25944625616449701</v>
      </c>
      <c r="AD11" s="23">
        <v>0.27672808010706901</v>
      </c>
      <c r="AE11" s="23"/>
      <c r="AF11" s="23">
        <v>0.26756564523447801</v>
      </c>
      <c r="AG11" s="23">
        <v>0.264038943156437</v>
      </c>
      <c r="AH11" s="23">
        <v>0.31187144938831202</v>
      </c>
      <c r="AI11" s="23"/>
      <c r="AJ11" s="23">
        <v>0.26601315972699402</v>
      </c>
      <c r="AK11" s="23">
        <v>0.258844551161236</v>
      </c>
      <c r="AL11" s="23">
        <v>0.27576277043334702</v>
      </c>
      <c r="AM11" s="23">
        <v>0.127978343830214</v>
      </c>
      <c r="AN11" s="23">
        <v>0.34939655288688598</v>
      </c>
      <c r="AO11" s="23"/>
      <c r="AP11" s="23">
        <v>0.28971702418130701</v>
      </c>
      <c r="AQ11" s="23">
        <v>0.26088848262056102</v>
      </c>
      <c r="AR11" s="23">
        <v>0.266032914614864</v>
      </c>
      <c r="AS11" s="23">
        <v>0.24740473757552001</v>
      </c>
      <c r="AT11" s="23">
        <v>0.32994083709708</v>
      </c>
      <c r="AU11" s="23"/>
      <c r="AV11" s="23">
        <v>0.33181171374568202</v>
      </c>
      <c r="AW11" s="23">
        <v>0.27762288841898702</v>
      </c>
      <c r="AX11" s="23">
        <v>0.28460369732649099</v>
      </c>
      <c r="AY11" s="23">
        <v>0.29149768140618498</v>
      </c>
      <c r="AZ11" s="23">
        <v>0.18045521326185399</v>
      </c>
      <c r="BA11" s="23"/>
      <c r="BB11" s="23">
        <v>0.24788840419828301</v>
      </c>
      <c r="BC11" s="23">
        <v>0.27016894263449998</v>
      </c>
      <c r="BD11" s="23">
        <v>0.265358466854897</v>
      </c>
      <c r="BE11" s="23"/>
      <c r="BF11" s="23">
        <v>0.24823280551438001</v>
      </c>
    </row>
    <row r="12" spans="2:58" x14ac:dyDescent="0.35">
      <c r="B12" s="16"/>
    </row>
    <row r="13" spans="2:58" x14ac:dyDescent="0.35">
      <c r="B13" t="s">
        <v>88</v>
      </c>
    </row>
    <row r="14" spans="2:58" x14ac:dyDescent="0.35">
      <c r="B14" t="s">
        <v>89</v>
      </c>
    </row>
    <row r="16" spans="2:58" x14ac:dyDescent="0.35">
      <c r="B16"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BF22"/>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105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x14ac:dyDescent="0.35">
      <c r="B9" s="15" t="s">
        <v>78</v>
      </c>
      <c r="C9" s="14">
        <v>0.32073788256483599</v>
      </c>
      <c r="D9" s="14">
        <v>0.315703576707902</v>
      </c>
      <c r="E9" s="14">
        <v>0.323558325919239</v>
      </c>
      <c r="F9" s="14"/>
      <c r="G9" s="14">
        <v>0.30937078994492601</v>
      </c>
      <c r="H9" s="14">
        <v>0.24256463385062399</v>
      </c>
      <c r="I9" s="14">
        <v>0.28392010951721502</v>
      </c>
      <c r="J9" s="14">
        <v>0.39733374612327998</v>
      </c>
      <c r="K9" s="14">
        <v>0.334145237473643</v>
      </c>
      <c r="L9" s="14">
        <v>0.35055621776099199</v>
      </c>
      <c r="M9" s="14"/>
      <c r="N9" s="14">
        <v>0.37905525517224697</v>
      </c>
      <c r="O9" s="14">
        <v>0.36012747240480902</v>
      </c>
      <c r="P9" s="14">
        <v>0.24324224419724</v>
      </c>
      <c r="Q9" s="14">
        <v>0.284799617173634</v>
      </c>
      <c r="R9" s="14"/>
      <c r="S9" s="14">
        <v>0.264327252981301</v>
      </c>
      <c r="T9" s="14">
        <v>0.35296996752392801</v>
      </c>
      <c r="U9" s="14">
        <v>0.33374637663315199</v>
      </c>
      <c r="V9" s="14">
        <v>0.232477989406532</v>
      </c>
      <c r="W9" s="14">
        <v>0.30082083599903597</v>
      </c>
      <c r="X9" s="14">
        <v>0.29730447029625401</v>
      </c>
      <c r="Y9" s="14">
        <v>0.38605534313011902</v>
      </c>
      <c r="Z9" s="14">
        <v>0.372239475824792</v>
      </c>
      <c r="AA9" s="14">
        <v>0.26721304824681102</v>
      </c>
      <c r="AB9" s="14">
        <v>0.39108867682846599</v>
      </c>
      <c r="AC9" s="14">
        <v>0.48636188125191698</v>
      </c>
      <c r="AD9" s="14">
        <v>0.25645522932563403</v>
      </c>
      <c r="AE9" s="14"/>
      <c r="AF9" s="14">
        <v>0.185918275887171</v>
      </c>
      <c r="AG9" s="14">
        <v>0.47024809924078997</v>
      </c>
      <c r="AH9" s="14">
        <v>0.206980916614008</v>
      </c>
      <c r="AI9" s="14"/>
      <c r="AJ9" s="14">
        <v>0.188893969442082</v>
      </c>
      <c r="AK9" s="14">
        <v>0.43064631318281199</v>
      </c>
      <c r="AL9" s="14">
        <v>0.55469526537344904</v>
      </c>
      <c r="AM9" s="14">
        <v>0</v>
      </c>
      <c r="AN9" s="14">
        <v>0.22474319110368601</v>
      </c>
      <c r="AO9" s="14"/>
      <c r="AP9" s="14">
        <v>0.18503386149777701</v>
      </c>
      <c r="AQ9" s="14">
        <v>0.40158526491313501</v>
      </c>
      <c r="AR9" s="14">
        <v>0.48320468929141303</v>
      </c>
      <c r="AS9" s="14">
        <v>1.9110803740349201E-2</v>
      </c>
      <c r="AT9" s="14">
        <v>0.29497073431440701</v>
      </c>
      <c r="AU9" s="14"/>
      <c r="AV9" s="14">
        <v>0.241222620898601</v>
      </c>
      <c r="AW9" s="14">
        <v>0.34010045897017999</v>
      </c>
      <c r="AX9" s="14">
        <v>0.39485695405992699</v>
      </c>
      <c r="AY9" s="14">
        <v>0.26323899162719799</v>
      </c>
      <c r="AZ9" s="14">
        <v>0.31428600578021898</v>
      </c>
      <c r="BA9" s="14"/>
      <c r="BB9" s="14">
        <v>0.31614876777856099</v>
      </c>
      <c r="BC9" s="14">
        <v>0</v>
      </c>
      <c r="BD9" s="14">
        <v>0.21465143648475399</v>
      </c>
      <c r="BE9" s="14"/>
      <c r="BF9" s="14">
        <v>0.176284620634752</v>
      </c>
    </row>
    <row r="10" spans="2:58" x14ac:dyDescent="0.35">
      <c r="B10" s="15" t="s">
        <v>79</v>
      </c>
      <c r="C10" s="14">
        <v>0.171753058321581</v>
      </c>
      <c r="D10" s="14">
        <v>0.15112393497948801</v>
      </c>
      <c r="E10" s="14">
        <v>0.19287248056019601</v>
      </c>
      <c r="F10" s="14"/>
      <c r="G10" s="14">
        <v>0.19808162940840501</v>
      </c>
      <c r="H10" s="14">
        <v>0.15422904278418201</v>
      </c>
      <c r="I10" s="14">
        <v>0.19042886000284201</v>
      </c>
      <c r="J10" s="14">
        <v>0.13713830456255</v>
      </c>
      <c r="K10" s="14">
        <v>0.13778398623712801</v>
      </c>
      <c r="L10" s="14">
        <v>0.20392069794168999</v>
      </c>
      <c r="M10" s="14"/>
      <c r="N10" s="14">
        <v>0.15696632208244199</v>
      </c>
      <c r="O10" s="14">
        <v>0.19489248946286999</v>
      </c>
      <c r="P10" s="14">
        <v>0.161030306087103</v>
      </c>
      <c r="Q10" s="14">
        <v>0.16992455606523801</v>
      </c>
      <c r="R10" s="14"/>
      <c r="S10" s="14">
        <v>0.17849808607914999</v>
      </c>
      <c r="T10" s="14">
        <v>0.163745441267828</v>
      </c>
      <c r="U10" s="14">
        <v>0.129844078698309</v>
      </c>
      <c r="V10" s="14">
        <v>0.132492259126225</v>
      </c>
      <c r="W10" s="14">
        <v>0.12713170041024099</v>
      </c>
      <c r="X10" s="14">
        <v>0.21680332651905301</v>
      </c>
      <c r="Y10" s="14">
        <v>0.18509609743564601</v>
      </c>
      <c r="Z10" s="14">
        <v>0.20802098275640399</v>
      </c>
      <c r="AA10" s="14">
        <v>0.19664806441815799</v>
      </c>
      <c r="AB10" s="14">
        <v>0.17647627942744201</v>
      </c>
      <c r="AC10" s="14">
        <v>0.170055940611546</v>
      </c>
      <c r="AD10" s="14">
        <v>0.187437143795152</v>
      </c>
      <c r="AE10" s="14"/>
      <c r="AF10" s="14">
        <v>0.15098157053934799</v>
      </c>
      <c r="AG10" s="14">
        <v>0.18793420909136899</v>
      </c>
      <c r="AH10" s="14">
        <v>0.14789969592893101</v>
      </c>
      <c r="AI10" s="14"/>
      <c r="AJ10" s="14">
        <v>0.17895913399417099</v>
      </c>
      <c r="AK10" s="14">
        <v>0.16791138996020699</v>
      </c>
      <c r="AL10" s="14">
        <v>0.16041898397490501</v>
      </c>
      <c r="AM10" s="14">
        <v>4.0946358590663097E-2</v>
      </c>
      <c r="AN10" s="14">
        <v>0.161202644743524</v>
      </c>
      <c r="AO10" s="14"/>
      <c r="AP10" s="14">
        <v>0.22405537694475999</v>
      </c>
      <c r="AQ10" s="14">
        <v>0.180416425545389</v>
      </c>
      <c r="AR10" s="14">
        <v>0.18914333057046001</v>
      </c>
      <c r="AS10" s="14">
        <v>2.0434678568055E-2</v>
      </c>
      <c r="AT10" s="14">
        <v>0.205434406102359</v>
      </c>
      <c r="AU10" s="14"/>
      <c r="AV10" s="14">
        <v>0.180253444124369</v>
      </c>
      <c r="AW10" s="14">
        <v>0.168299875481735</v>
      </c>
      <c r="AX10" s="14">
        <v>0.166678118235286</v>
      </c>
      <c r="AY10" s="14">
        <v>0.174864276373629</v>
      </c>
      <c r="AZ10" s="14">
        <v>0.21162383552378899</v>
      </c>
      <c r="BA10" s="14"/>
      <c r="BB10" s="14">
        <v>0.18504745725522001</v>
      </c>
      <c r="BC10" s="14">
        <v>7.1352027185560404E-3</v>
      </c>
      <c r="BD10" s="14">
        <v>0.291304953359448</v>
      </c>
      <c r="BE10" s="14"/>
      <c r="BF10" s="14">
        <v>0.14816614107325901</v>
      </c>
    </row>
    <row r="11" spans="2:58" ht="29" x14ac:dyDescent="0.35">
      <c r="B11" s="15" t="s">
        <v>80</v>
      </c>
      <c r="C11" s="14">
        <v>0.20546890524134401</v>
      </c>
      <c r="D11" s="14">
        <v>0.18038564452193101</v>
      </c>
      <c r="E11" s="14">
        <v>0.22920175890307501</v>
      </c>
      <c r="F11" s="14"/>
      <c r="G11" s="14">
        <v>0.23233483006949601</v>
      </c>
      <c r="H11" s="14">
        <v>0.293036660845301</v>
      </c>
      <c r="I11" s="14">
        <v>0.19948324445363599</v>
      </c>
      <c r="J11" s="14">
        <v>0.179823056089742</v>
      </c>
      <c r="K11" s="14">
        <v>0.16506510062423799</v>
      </c>
      <c r="L11" s="14">
        <v>0.169288769837733</v>
      </c>
      <c r="M11" s="14"/>
      <c r="N11" s="14">
        <v>0.19838859269142201</v>
      </c>
      <c r="O11" s="14">
        <v>0.180285667874163</v>
      </c>
      <c r="P11" s="14">
        <v>0.21518576666820399</v>
      </c>
      <c r="Q11" s="14">
        <v>0.23057684353988001</v>
      </c>
      <c r="R11" s="14"/>
      <c r="S11" s="14">
        <v>0.25936796943752599</v>
      </c>
      <c r="T11" s="14">
        <v>0.171201395071887</v>
      </c>
      <c r="U11" s="14">
        <v>0.22146895621802701</v>
      </c>
      <c r="V11" s="14">
        <v>0.23195932917638601</v>
      </c>
      <c r="W11" s="14">
        <v>0.228421028484139</v>
      </c>
      <c r="X11" s="14">
        <v>0.24640724894236599</v>
      </c>
      <c r="Y11" s="14">
        <v>0.16586914371192699</v>
      </c>
      <c r="Z11" s="14">
        <v>0.16088345040084001</v>
      </c>
      <c r="AA11" s="14">
        <v>0.198154867683075</v>
      </c>
      <c r="AB11" s="14">
        <v>0.16680456104507599</v>
      </c>
      <c r="AC11" s="14">
        <v>0.14407818472950901</v>
      </c>
      <c r="AD11" s="14">
        <v>0.21365595193777701</v>
      </c>
      <c r="AE11" s="14"/>
      <c r="AF11" s="14">
        <v>0.199315638305504</v>
      </c>
      <c r="AG11" s="14">
        <v>0.17333184061498499</v>
      </c>
      <c r="AH11" s="14">
        <v>0.30930201228230197</v>
      </c>
      <c r="AI11" s="14"/>
      <c r="AJ11" s="14">
        <v>0.20598876285148501</v>
      </c>
      <c r="AK11" s="14">
        <v>0.19322054735654501</v>
      </c>
      <c r="AL11" s="14">
        <v>0.19820368372126301</v>
      </c>
      <c r="AM11" s="14">
        <v>0.11688987073082199</v>
      </c>
      <c r="AN11" s="14">
        <v>0.30401172369183899</v>
      </c>
      <c r="AO11" s="14"/>
      <c r="AP11" s="14">
        <v>0.23485543931785199</v>
      </c>
      <c r="AQ11" s="14">
        <v>0.230686420765254</v>
      </c>
      <c r="AR11" s="14">
        <v>0.170450152783024</v>
      </c>
      <c r="AS11" s="14">
        <v>6.8697464170561495E-2</v>
      </c>
      <c r="AT11" s="14">
        <v>0.26153682055827099</v>
      </c>
      <c r="AU11" s="14"/>
      <c r="AV11" s="14">
        <v>0.218984649425534</v>
      </c>
      <c r="AW11" s="14">
        <v>0.18472291320911799</v>
      </c>
      <c r="AX11" s="14">
        <v>0.186589927794445</v>
      </c>
      <c r="AY11" s="14">
        <v>0.27043326877621399</v>
      </c>
      <c r="AZ11" s="14">
        <v>0.25690361494131803</v>
      </c>
      <c r="BA11" s="14"/>
      <c r="BB11" s="14">
        <v>0.307942733287982</v>
      </c>
      <c r="BC11" s="14">
        <v>6.49236931490738E-2</v>
      </c>
      <c r="BD11" s="14">
        <v>0.25166625105759399</v>
      </c>
      <c r="BE11" s="14"/>
      <c r="BF11" s="14">
        <v>0.19193938398801699</v>
      </c>
    </row>
    <row r="12" spans="2:58" x14ac:dyDescent="0.35">
      <c r="B12" s="15" t="s">
        <v>81</v>
      </c>
      <c r="C12" s="14">
        <v>0.17915383037850299</v>
      </c>
      <c r="D12" s="14">
        <v>0.20632228684345799</v>
      </c>
      <c r="E12" s="14">
        <v>0.15373417610951301</v>
      </c>
      <c r="F12" s="14"/>
      <c r="G12" s="14">
        <v>0.15999798768044701</v>
      </c>
      <c r="H12" s="14">
        <v>0.19618280778875199</v>
      </c>
      <c r="I12" s="14">
        <v>0.20264274301680699</v>
      </c>
      <c r="J12" s="14">
        <v>0.15684679633300599</v>
      </c>
      <c r="K12" s="14">
        <v>0.19487207842499499</v>
      </c>
      <c r="L12" s="14">
        <v>0.166642682664595</v>
      </c>
      <c r="M12" s="14"/>
      <c r="N12" s="14">
        <v>0.16512093709700201</v>
      </c>
      <c r="O12" s="14">
        <v>0.17409895891500099</v>
      </c>
      <c r="P12" s="14">
        <v>0.20203945455414199</v>
      </c>
      <c r="Q12" s="14">
        <v>0.18269001664630799</v>
      </c>
      <c r="R12" s="14"/>
      <c r="S12" s="14">
        <v>0.19608193864368001</v>
      </c>
      <c r="T12" s="14">
        <v>0.20309880996354401</v>
      </c>
      <c r="U12" s="14">
        <v>0.151125515513199</v>
      </c>
      <c r="V12" s="14">
        <v>0.20319223688073301</v>
      </c>
      <c r="W12" s="14">
        <v>0.19833846349404799</v>
      </c>
      <c r="X12" s="14">
        <v>0.122204116257802</v>
      </c>
      <c r="Y12" s="14">
        <v>0.16639767066199701</v>
      </c>
      <c r="Z12" s="14">
        <v>0.15494761509466201</v>
      </c>
      <c r="AA12" s="14">
        <v>0.229817769659069</v>
      </c>
      <c r="AB12" s="14">
        <v>0.15184019891160699</v>
      </c>
      <c r="AC12" s="14">
        <v>0.12269372835973</v>
      </c>
      <c r="AD12" s="14">
        <v>0.182244750310291</v>
      </c>
      <c r="AE12" s="14"/>
      <c r="AF12" s="14">
        <v>0.24901296825106201</v>
      </c>
      <c r="AG12" s="14">
        <v>0.123439009076245</v>
      </c>
      <c r="AH12" s="14">
        <v>0.20798724300184501</v>
      </c>
      <c r="AI12" s="14"/>
      <c r="AJ12" s="14">
        <v>0.244560422049653</v>
      </c>
      <c r="AK12" s="14">
        <v>0.15882200391141901</v>
      </c>
      <c r="AL12" s="14">
        <v>4.3460984463535399E-2</v>
      </c>
      <c r="AM12" s="14">
        <v>0.36881232051830898</v>
      </c>
      <c r="AN12" s="14">
        <v>0.16563508466585899</v>
      </c>
      <c r="AO12" s="14"/>
      <c r="AP12" s="14">
        <v>0.25853196721421801</v>
      </c>
      <c r="AQ12" s="14">
        <v>0.14407457582265901</v>
      </c>
      <c r="AR12" s="14">
        <v>9.7374778842308704E-2</v>
      </c>
      <c r="AS12" s="14">
        <v>0.33208365140558299</v>
      </c>
      <c r="AT12" s="14">
        <v>0.15074585826553799</v>
      </c>
      <c r="AU12" s="14"/>
      <c r="AV12" s="14">
        <v>0.20920378705638501</v>
      </c>
      <c r="AW12" s="14">
        <v>0.174910158643897</v>
      </c>
      <c r="AX12" s="14">
        <v>0.155197953353538</v>
      </c>
      <c r="AY12" s="14">
        <v>0.21689594714025501</v>
      </c>
      <c r="AZ12" s="14">
        <v>9.0338270286983102E-2</v>
      </c>
      <c r="BA12" s="14"/>
      <c r="BB12" s="14">
        <v>0.154079639237303</v>
      </c>
      <c r="BC12" s="14">
        <v>0.35438600893065703</v>
      </c>
      <c r="BD12" s="14">
        <v>0.168299298292166</v>
      </c>
      <c r="BE12" s="14"/>
      <c r="BF12" s="14">
        <v>0.23028115551228401</v>
      </c>
    </row>
    <row r="13" spans="2:58" x14ac:dyDescent="0.35">
      <c r="B13" s="15" t="s">
        <v>82</v>
      </c>
      <c r="C13" s="14">
        <v>0.101566988212203</v>
      </c>
      <c r="D13" s="14">
        <v>0.13462990600813099</v>
      </c>
      <c r="E13" s="14">
        <v>6.9944354882632606E-2</v>
      </c>
      <c r="F13" s="14"/>
      <c r="G13" s="14">
        <v>6.6286333822367802E-2</v>
      </c>
      <c r="H13" s="14">
        <v>7.6883205997503604E-2</v>
      </c>
      <c r="I13" s="14">
        <v>9.4840105623592602E-2</v>
      </c>
      <c r="J13" s="14">
        <v>0.123001493038721</v>
      </c>
      <c r="K13" s="14">
        <v>0.140314794216506</v>
      </c>
      <c r="L13" s="14">
        <v>0.10731666893792</v>
      </c>
      <c r="M13" s="14"/>
      <c r="N13" s="14">
        <v>8.8991038884460902E-2</v>
      </c>
      <c r="O13" s="14">
        <v>7.2272832501734802E-2</v>
      </c>
      <c r="P13" s="14">
        <v>0.154786685578643</v>
      </c>
      <c r="Q13" s="14">
        <v>9.8643443096649505E-2</v>
      </c>
      <c r="R13" s="14"/>
      <c r="S13" s="14">
        <v>6.4974411769689794E-2</v>
      </c>
      <c r="T13" s="14">
        <v>8.5816619146873205E-2</v>
      </c>
      <c r="U13" s="14">
        <v>0.14354488923914499</v>
      </c>
      <c r="V13" s="14">
        <v>0.17590942538134199</v>
      </c>
      <c r="W13" s="14">
        <v>0.12599163575588099</v>
      </c>
      <c r="X13" s="14">
        <v>0.10596759244681001</v>
      </c>
      <c r="Y13" s="14">
        <v>7.9140053591225695E-2</v>
      </c>
      <c r="Z13" s="14">
        <v>8.0291692829198694E-2</v>
      </c>
      <c r="AA13" s="14">
        <v>8.7047284279012704E-2</v>
      </c>
      <c r="AB13" s="14">
        <v>0.10869914022808499</v>
      </c>
      <c r="AC13" s="14">
        <v>5.6937184364898197E-2</v>
      </c>
      <c r="AD13" s="14">
        <v>0.13021701545613801</v>
      </c>
      <c r="AE13" s="14"/>
      <c r="AF13" s="14">
        <v>0.20420798976002899</v>
      </c>
      <c r="AG13" s="14">
        <v>3.4016616737439699E-2</v>
      </c>
      <c r="AH13" s="14">
        <v>6.8447288501551101E-2</v>
      </c>
      <c r="AI13" s="14"/>
      <c r="AJ13" s="14">
        <v>0.175749935709999</v>
      </c>
      <c r="AK13" s="14">
        <v>3.3510464680268699E-2</v>
      </c>
      <c r="AL13" s="14">
        <v>2.9281545206561101E-2</v>
      </c>
      <c r="AM13" s="14">
        <v>0.47335145016020602</v>
      </c>
      <c r="AN13" s="14">
        <v>7.9713627850510796E-2</v>
      </c>
      <c r="AO13" s="14"/>
      <c r="AP13" s="14">
        <v>8.4912933959204295E-2</v>
      </c>
      <c r="AQ13" s="14">
        <v>2.6214766279397301E-2</v>
      </c>
      <c r="AR13" s="14">
        <v>4.0300768605658302E-2</v>
      </c>
      <c r="AS13" s="14">
        <v>0.55967340211545102</v>
      </c>
      <c r="AT13" s="14">
        <v>2.2785442757790601E-2</v>
      </c>
      <c r="AU13" s="14"/>
      <c r="AV13" s="14">
        <v>0.122072853840862</v>
      </c>
      <c r="AW13" s="14">
        <v>0.11612352509371</v>
      </c>
      <c r="AX13" s="14">
        <v>7.5220723702621298E-2</v>
      </c>
      <c r="AY13" s="14">
        <v>6.4419776273965695E-2</v>
      </c>
      <c r="AZ13" s="14">
        <v>7.97707080289035E-2</v>
      </c>
      <c r="BA13" s="14"/>
      <c r="BB13" s="14">
        <v>3.6781402440934099E-2</v>
      </c>
      <c r="BC13" s="14">
        <v>0.57355509520171299</v>
      </c>
      <c r="BD13" s="14">
        <v>4.2946141906799101E-2</v>
      </c>
      <c r="BE13" s="14"/>
      <c r="BF13" s="14">
        <v>0.24755382257704001</v>
      </c>
    </row>
    <row r="14" spans="2:58" x14ac:dyDescent="0.35">
      <c r="B14" s="15" t="s">
        <v>83</v>
      </c>
      <c r="C14" s="14">
        <v>2.1319335281532799E-2</v>
      </c>
      <c r="D14" s="14">
        <v>1.18346509390905E-2</v>
      </c>
      <c r="E14" s="14">
        <v>3.0688903625345001E-2</v>
      </c>
      <c r="F14" s="14"/>
      <c r="G14" s="14">
        <v>3.3928429074357398E-2</v>
      </c>
      <c r="H14" s="14">
        <v>3.7103648733637799E-2</v>
      </c>
      <c r="I14" s="14">
        <v>2.86849373859068E-2</v>
      </c>
      <c r="J14" s="14">
        <v>5.85660385270093E-3</v>
      </c>
      <c r="K14" s="14">
        <v>2.7818803023490501E-2</v>
      </c>
      <c r="L14" s="14">
        <v>2.2749628570688401E-3</v>
      </c>
      <c r="M14" s="14"/>
      <c r="N14" s="14">
        <v>1.1477854072426101E-2</v>
      </c>
      <c r="O14" s="14">
        <v>1.83225788414224E-2</v>
      </c>
      <c r="P14" s="14">
        <v>2.3715542914667698E-2</v>
      </c>
      <c r="Q14" s="14">
        <v>3.3365523478290103E-2</v>
      </c>
      <c r="R14" s="14"/>
      <c r="S14" s="14">
        <v>3.6750341088652903E-2</v>
      </c>
      <c r="T14" s="14">
        <v>2.3167767025938701E-2</v>
      </c>
      <c r="U14" s="14">
        <v>2.0270183698168801E-2</v>
      </c>
      <c r="V14" s="14">
        <v>2.3968760028782399E-2</v>
      </c>
      <c r="W14" s="14">
        <v>1.9296335856654901E-2</v>
      </c>
      <c r="X14" s="14">
        <v>1.13132455377155E-2</v>
      </c>
      <c r="Y14" s="14">
        <v>1.74416914690846E-2</v>
      </c>
      <c r="Z14" s="14">
        <v>2.3616783094103401E-2</v>
      </c>
      <c r="AA14" s="14">
        <v>2.1118965713874099E-2</v>
      </c>
      <c r="AB14" s="14">
        <v>5.0911435593230603E-3</v>
      </c>
      <c r="AC14" s="14">
        <v>1.98730806823996E-2</v>
      </c>
      <c r="AD14" s="14">
        <v>2.9989909175008801E-2</v>
      </c>
      <c r="AE14" s="14"/>
      <c r="AF14" s="14">
        <v>1.05635572568861E-2</v>
      </c>
      <c r="AG14" s="14">
        <v>1.10302252391724E-2</v>
      </c>
      <c r="AH14" s="14">
        <v>5.9382843671363199E-2</v>
      </c>
      <c r="AI14" s="14"/>
      <c r="AJ14" s="14">
        <v>5.8477759526100598E-3</v>
      </c>
      <c r="AK14" s="14">
        <v>1.58892809087475E-2</v>
      </c>
      <c r="AL14" s="14">
        <v>1.3939537260286201E-2</v>
      </c>
      <c r="AM14" s="14">
        <v>0</v>
      </c>
      <c r="AN14" s="14">
        <v>6.4693727944581697E-2</v>
      </c>
      <c r="AO14" s="14"/>
      <c r="AP14" s="14">
        <v>1.26104210661884E-2</v>
      </c>
      <c r="AQ14" s="14">
        <v>1.70225466741654E-2</v>
      </c>
      <c r="AR14" s="14">
        <v>1.95262799071362E-2</v>
      </c>
      <c r="AS14" s="14">
        <v>0</v>
      </c>
      <c r="AT14" s="14">
        <v>6.4526738001635095E-2</v>
      </c>
      <c r="AU14" s="14"/>
      <c r="AV14" s="14">
        <v>2.8262644654249099E-2</v>
      </c>
      <c r="AW14" s="14">
        <v>1.5843068601359301E-2</v>
      </c>
      <c r="AX14" s="14">
        <v>2.14563228541827E-2</v>
      </c>
      <c r="AY14" s="14">
        <v>1.01477398087375E-2</v>
      </c>
      <c r="AZ14" s="14">
        <v>4.70775654387873E-2</v>
      </c>
      <c r="BA14" s="14"/>
      <c r="BB14" s="14">
        <v>0</v>
      </c>
      <c r="BC14" s="14">
        <v>0</v>
      </c>
      <c r="BD14" s="14">
        <v>3.1131918899237599E-2</v>
      </c>
      <c r="BE14" s="14"/>
      <c r="BF14" s="14">
        <v>5.7748762146472097E-3</v>
      </c>
    </row>
    <row r="15" spans="2:58" x14ac:dyDescent="0.35">
      <c r="B15" s="15" t="s">
        <v>84</v>
      </c>
      <c r="C15" s="18">
        <v>0.49249094088641698</v>
      </c>
      <c r="D15" s="18">
        <v>0.46682751168739001</v>
      </c>
      <c r="E15" s="18">
        <v>0.51643080647943496</v>
      </c>
      <c r="F15" s="18"/>
      <c r="G15" s="18">
        <v>0.50745241935333096</v>
      </c>
      <c r="H15" s="18">
        <v>0.39679367663480603</v>
      </c>
      <c r="I15" s="18">
        <v>0.47434896952005701</v>
      </c>
      <c r="J15" s="18">
        <v>0.53447205068583004</v>
      </c>
      <c r="K15" s="18">
        <v>0.47192922371077101</v>
      </c>
      <c r="L15" s="18">
        <v>0.55447691570268298</v>
      </c>
      <c r="M15" s="18"/>
      <c r="N15" s="18">
        <v>0.53602157725468902</v>
      </c>
      <c r="O15" s="18">
        <v>0.55501996186767899</v>
      </c>
      <c r="P15" s="18">
        <v>0.404272550284342</v>
      </c>
      <c r="Q15" s="18">
        <v>0.45472417323887199</v>
      </c>
      <c r="R15" s="18"/>
      <c r="S15" s="18">
        <v>0.44282533906045102</v>
      </c>
      <c r="T15" s="18">
        <v>0.51671540879175704</v>
      </c>
      <c r="U15" s="18">
        <v>0.46359045533146098</v>
      </c>
      <c r="V15" s="18">
        <v>0.364970248532757</v>
      </c>
      <c r="W15" s="18">
        <v>0.427952536409277</v>
      </c>
      <c r="X15" s="18">
        <v>0.51410779681530605</v>
      </c>
      <c r="Y15" s="18">
        <v>0.57115144056576495</v>
      </c>
      <c r="Z15" s="18">
        <v>0.58026045858119601</v>
      </c>
      <c r="AA15" s="18">
        <v>0.46386111266496899</v>
      </c>
      <c r="AB15" s="18">
        <v>0.56756495625590797</v>
      </c>
      <c r="AC15" s="18">
        <v>0.65641782186346298</v>
      </c>
      <c r="AD15" s="18">
        <v>0.443892373120786</v>
      </c>
      <c r="AE15" s="18"/>
      <c r="AF15" s="18">
        <v>0.33689984642651899</v>
      </c>
      <c r="AG15" s="18">
        <v>0.65818230833215796</v>
      </c>
      <c r="AH15" s="18">
        <v>0.35488061254293901</v>
      </c>
      <c r="AI15" s="18"/>
      <c r="AJ15" s="18">
        <v>0.36785310343625299</v>
      </c>
      <c r="AK15" s="18">
        <v>0.59855770314301904</v>
      </c>
      <c r="AL15" s="18">
        <v>0.71511424934835499</v>
      </c>
      <c r="AM15" s="18">
        <v>4.0946358590663097E-2</v>
      </c>
      <c r="AN15" s="18">
        <v>0.38594583584720998</v>
      </c>
      <c r="AO15" s="18"/>
      <c r="AP15" s="18">
        <v>0.40908923844253797</v>
      </c>
      <c r="AQ15" s="18">
        <v>0.58200169045852401</v>
      </c>
      <c r="AR15" s="18">
        <v>0.67234801986187198</v>
      </c>
      <c r="AS15" s="18">
        <v>3.9545482308404198E-2</v>
      </c>
      <c r="AT15" s="18">
        <v>0.50040514041676598</v>
      </c>
      <c r="AU15" s="18"/>
      <c r="AV15" s="18">
        <v>0.42147606502297003</v>
      </c>
      <c r="AW15" s="18">
        <v>0.50840033445191501</v>
      </c>
      <c r="AX15" s="18">
        <v>0.56153507229521304</v>
      </c>
      <c r="AY15" s="18">
        <v>0.438103268000827</v>
      </c>
      <c r="AZ15" s="18">
        <v>0.52590984130400897</v>
      </c>
      <c r="BA15" s="18"/>
      <c r="BB15" s="18">
        <v>0.50119622503378003</v>
      </c>
      <c r="BC15" s="18">
        <v>7.1352027185560404E-3</v>
      </c>
      <c r="BD15" s="18">
        <v>0.50595638984420299</v>
      </c>
      <c r="BE15" s="18"/>
      <c r="BF15" s="18">
        <v>0.32445076170801102</v>
      </c>
    </row>
    <row r="16" spans="2:58" x14ac:dyDescent="0.35">
      <c r="B16" s="15" t="s">
        <v>85</v>
      </c>
      <c r="C16" s="18">
        <v>0.28072081859070702</v>
      </c>
      <c r="D16" s="18">
        <v>0.34095219285158901</v>
      </c>
      <c r="E16" s="18">
        <v>0.22367853099214499</v>
      </c>
      <c r="F16" s="18"/>
      <c r="G16" s="18">
        <v>0.22628432150281499</v>
      </c>
      <c r="H16" s="18">
        <v>0.273066013786255</v>
      </c>
      <c r="I16" s="18">
        <v>0.29748284864039998</v>
      </c>
      <c r="J16" s="18">
        <v>0.27984828937172701</v>
      </c>
      <c r="K16" s="18">
        <v>0.33518687264150099</v>
      </c>
      <c r="L16" s="18">
        <v>0.273959351602515</v>
      </c>
      <c r="M16" s="18"/>
      <c r="N16" s="18">
        <v>0.25411197598146301</v>
      </c>
      <c r="O16" s="18">
        <v>0.24637179141673601</v>
      </c>
      <c r="P16" s="18">
        <v>0.35682614013278602</v>
      </c>
      <c r="Q16" s="18">
        <v>0.28133345974295798</v>
      </c>
      <c r="R16" s="18"/>
      <c r="S16" s="18">
        <v>0.26105635041337</v>
      </c>
      <c r="T16" s="18">
        <v>0.28891542911041701</v>
      </c>
      <c r="U16" s="18">
        <v>0.29467040475234402</v>
      </c>
      <c r="V16" s="18">
        <v>0.37910166226207498</v>
      </c>
      <c r="W16" s="18">
        <v>0.32433009924992801</v>
      </c>
      <c r="X16" s="18">
        <v>0.22817170870461201</v>
      </c>
      <c r="Y16" s="18">
        <v>0.24553772425322301</v>
      </c>
      <c r="Z16" s="18">
        <v>0.235239307923861</v>
      </c>
      <c r="AA16" s="18">
        <v>0.31686505393808201</v>
      </c>
      <c r="AB16" s="18">
        <v>0.26053933913969302</v>
      </c>
      <c r="AC16" s="18">
        <v>0.179630912724628</v>
      </c>
      <c r="AD16" s="18">
        <v>0.31246176576642798</v>
      </c>
      <c r="AE16" s="18"/>
      <c r="AF16" s="18">
        <v>0.45322095801109102</v>
      </c>
      <c r="AG16" s="18">
        <v>0.157455625813685</v>
      </c>
      <c r="AH16" s="18">
        <v>0.27643453150339597</v>
      </c>
      <c r="AI16" s="18"/>
      <c r="AJ16" s="18">
        <v>0.42031035775965198</v>
      </c>
      <c r="AK16" s="18">
        <v>0.19233246859168801</v>
      </c>
      <c r="AL16" s="18">
        <v>7.2742529670096506E-2</v>
      </c>
      <c r="AM16" s="18">
        <v>0.842163770678515</v>
      </c>
      <c r="AN16" s="18">
        <v>0.245348712516369</v>
      </c>
      <c r="AO16" s="18"/>
      <c r="AP16" s="18">
        <v>0.34344490117342202</v>
      </c>
      <c r="AQ16" s="18">
        <v>0.17028934210205701</v>
      </c>
      <c r="AR16" s="18">
        <v>0.13767554744796701</v>
      </c>
      <c r="AS16" s="18">
        <v>0.89175705352103396</v>
      </c>
      <c r="AT16" s="18">
        <v>0.17353130102332801</v>
      </c>
      <c r="AU16" s="18"/>
      <c r="AV16" s="18">
        <v>0.33127664089724701</v>
      </c>
      <c r="AW16" s="18">
        <v>0.29103368373760802</v>
      </c>
      <c r="AX16" s="18">
        <v>0.23041867705616001</v>
      </c>
      <c r="AY16" s="18">
        <v>0.28131572341422101</v>
      </c>
      <c r="AZ16" s="18">
        <v>0.17010897831588701</v>
      </c>
      <c r="BA16" s="18"/>
      <c r="BB16" s="18">
        <v>0.190861041678237</v>
      </c>
      <c r="BC16" s="18">
        <v>0.92794110413236996</v>
      </c>
      <c r="BD16" s="18">
        <v>0.21124544019896499</v>
      </c>
      <c r="BE16" s="18"/>
      <c r="BF16" s="18">
        <v>0.47783497808932401</v>
      </c>
    </row>
    <row r="17" spans="2:58" x14ac:dyDescent="0.35">
      <c r="B17" s="15" t="s">
        <v>86</v>
      </c>
      <c r="C17" s="19">
        <v>0.21177012229570999</v>
      </c>
      <c r="D17" s="19">
        <v>0.125875318835801</v>
      </c>
      <c r="E17" s="19">
        <v>0.29275227548728999</v>
      </c>
      <c r="F17" s="19"/>
      <c r="G17" s="19">
        <v>0.281168097850516</v>
      </c>
      <c r="H17" s="19">
        <v>0.12372766284855</v>
      </c>
      <c r="I17" s="19">
        <v>0.176866120879657</v>
      </c>
      <c r="J17" s="19">
        <v>0.25462376131410402</v>
      </c>
      <c r="K17" s="19">
        <v>0.13674235106926999</v>
      </c>
      <c r="L17" s="19">
        <v>0.28051756410016798</v>
      </c>
      <c r="M17" s="19"/>
      <c r="N17" s="19">
        <v>0.28190960127322601</v>
      </c>
      <c r="O17" s="19">
        <v>0.308648170450943</v>
      </c>
      <c r="P17" s="19">
        <v>4.7446410151556803E-2</v>
      </c>
      <c r="Q17" s="19">
        <v>0.17339071349591401</v>
      </c>
      <c r="R17" s="19"/>
      <c r="S17" s="19">
        <v>0.18176898864708199</v>
      </c>
      <c r="T17" s="19">
        <v>0.227799979681339</v>
      </c>
      <c r="U17" s="19">
        <v>0.16892005057911699</v>
      </c>
      <c r="V17" s="19">
        <v>-1.41314137293181E-2</v>
      </c>
      <c r="W17" s="19">
        <v>0.103622437159349</v>
      </c>
      <c r="X17" s="19">
        <v>0.28593608811069399</v>
      </c>
      <c r="Y17" s="19">
        <v>0.32561371631254199</v>
      </c>
      <c r="Z17" s="19">
        <v>0.34502115065733502</v>
      </c>
      <c r="AA17" s="19">
        <v>0.14699605872688801</v>
      </c>
      <c r="AB17" s="19">
        <v>0.30702561711621501</v>
      </c>
      <c r="AC17" s="19">
        <v>0.47678690913883498</v>
      </c>
      <c r="AD17" s="19">
        <v>0.13143060735435699</v>
      </c>
      <c r="AE17" s="19"/>
      <c r="AF17" s="19">
        <v>-0.11632111158457201</v>
      </c>
      <c r="AG17" s="19">
        <v>0.50072668251847396</v>
      </c>
      <c r="AH17" s="19">
        <v>7.8446081039542107E-2</v>
      </c>
      <c r="AI17" s="19"/>
      <c r="AJ17" s="19">
        <v>-5.2457254323398803E-2</v>
      </c>
      <c r="AK17" s="19">
        <v>0.40622523455133203</v>
      </c>
      <c r="AL17" s="19">
        <v>0.64237171967825801</v>
      </c>
      <c r="AM17" s="19">
        <v>-0.80121741208785202</v>
      </c>
      <c r="AN17" s="19">
        <v>0.14059712333084101</v>
      </c>
      <c r="AO17" s="19"/>
      <c r="AP17" s="19">
        <v>6.5644337269115699E-2</v>
      </c>
      <c r="AQ17" s="19">
        <v>0.41171234835646697</v>
      </c>
      <c r="AR17" s="19">
        <v>0.53467247241390503</v>
      </c>
      <c r="AS17" s="19">
        <v>-0.85221157121263003</v>
      </c>
      <c r="AT17" s="19">
        <v>0.326873839393437</v>
      </c>
      <c r="AU17" s="19"/>
      <c r="AV17" s="19">
        <v>9.0199424125723696E-2</v>
      </c>
      <c r="AW17" s="19">
        <v>0.217366650714307</v>
      </c>
      <c r="AX17" s="19">
        <v>0.33111639523905301</v>
      </c>
      <c r="AY17" s="19">
        <v>0.15678754458660599</v>
      </c>
      <c r="AZ17" s="19">
        <v>0.35580086298812202</v>
      </c>
      <c r="BA17" s="19"/>
      <c r="BB17" s="19">
        <v>0.310335183355543</v>
      </c>
      <c r="BC17" s="19">
        <v>-0.92080590141381402</v>
      </c>
      <c r="BD17" s="19">
        <v>0.29471094964523697</v>
      </c>
      <c r="BE17" s="19"/>
      <c r="BF17" s="19">
        <v>-0.153384216381313</v>
      </c>
    </row>
    <row r="18" spans="2:58" x14ac:dyDescent="0.35">
      <c r="B18" s="16"/>
    </row>
    <row r="19" spans="2:58" x14ac:dyDescent="0.35">
      <c r="B19" t="s">
        <v>88</v>
      </c>
    </row>
    <row r="20" spans="2:58" x14ac:dyDescent="0.35">
      <c r="B20" t="s">
        <v>89</v>
      </c>
    </row>
    <row r="22" spans="2:58" x14ac:dyDescent="0.35">
      <c r="B22"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B2:BF16"/>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384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x14ac:dyDescent="0.35">
      <c r="B9" s="15" t="s">
        <v>370</v>
      </c>
      <c r="C9" s="14">
        <v>0.62124775472873905</v>
      </c>
      <c r="D9" s="14">
        <v>0.61283715871636701</v>
      </c>
      <c r="E9" s="14">
        <v>0.630142965376564</v>
      </c>
      <c r="F9" s="14"/>
      <c r="G9" s="14">
        <v>0.65407129300613498</v>
      </c>
      <c r="H9" s="14">
        <v>0.65236825741593796</v>
      </c>
      <c r="I9" s="14">
        <v>0.66704001511076105</v>
      </c>
      <c r="J9" s="14">
        <v>0.60859511714168102</v>
      </c>
      <c r="K9" s="14">
        <v>0.60632434373347599</v>
      </c>
      <c r="L9" s="14">
        <v>0.55715903930919697</v>
      </c>
      <c r="M9" s="14"/>
      <c r="N9" s="14">
        <v>0.63472497864168798</v>
      </c>
      <c r="O9" s="14">
        <v>0.62159363103666099</v>
      </c>
      <c r="P9" s="14">
        <v>0.62126822335951803</v>
      </c>
      <c r="Q9" s="14">
        <v>0.60729214976198398</v>
      </c>
      <c r="R9" s="14"/>
      <c r="S9" s="14">
        <v>0.61240487495296703</v>
      </c>
      <c r="T9" s="14">
        <v>0.57419775739741197</v>
      </c>
      <c r="U9" s="14">
        <v>0.58616728375343496</v>
      </c>
      <c r="V9" s="14">
        <v>0.70024440443691305</v>
      </c>
      <c r="W9" s="14">
        <v>0.61935440580997003</v>
      </c>
      <c r="X9" s="14">
        <v>0.60393621824183197</v>
      </c>
      <c r="Y9" s="14">
        <v>0.58919767373610699</v>
      </c>
      <c r="Z9" s="14">
        <v>0.72532303517125196</v>
      </c>
      <c r="AA9" s="14">
        <v>0.65407134454473204</v>
      </c>
      <c r="AB9" s="14">
        <v>0.63756982841264598</v>
      </c>
      <c r="AC9" s="14">
        <v>0.56565231582040298</v>
      </c>
      <c r="AD9" s="14">
        <v>0.650705929866635</v>
      </c>
      <c r="AE9" s="14"/>
      <c r="AF9" s="14">
        <v>0.62861750648394699</v>
      </c>
      <c r="AG9" s="14">
        <v>0.60455520723704503</v>
      </c>
      <c r="AH9" s="14">
        <v>0.61312645419592604</v>
      </c>
      <c r="AI9" s="14"/>
      <c r="AJ9" s="14">
        <v>0.62318199843783495</v>
      </c>
      <c r="AK9" s="14">
        <v>0.62815848921671102</v>
      </c>
      <c r="AL9" s="14">
        <v>0.49534743003765702</v>
      </c>
      <c r="AM9" s="14">
        <v>0.70998822984688004</v>
      </c>
      <c r="AN9" s="14">
        <v>0.63678382775564402</v>
      </c>
      <c r="AO9" s="14"/>
      <c r="AP9" s="14">
        <v>0.61362997263913999</v>
      </c>
      <c r="AQ9" s="14">
        <v>0.63755641710826605</v>
      </c>
      <c r="AR9" s="14">
        <v>0.563874006092139</v>
      </c>
      <c r="AS9" s="14">
        <v>0.671788823618507</v>
      </c>
      <c r="AT9" s="14">
        <v>0.59850254493658706</v>
      </c>
      <c r="AU9" s="14"/>
      <c r="AV9" s="14">
        <v>0.62276988645501297</v>
      </c>
      <c r="AW9" s="14">
        <v>0.61236791360619203</v>
      </c>
      <c r="AX9" s="14">
        <v>0.59856378628559503</v>
      </c>
      <c r="AY9" s="14">
        <v>0.62059861051124598</v>
      </c>
      <c r="AZ9" s="14">
        <v>0.74074487056939697</v>
      </c>
      <c r="BA9" s="14"/>
      <c r="BB9" s="14">
        <v>0.66973764620064502</v>
      </c>
      <c r="BC9" s="14">
        <v>0.670084881753641</v>
      </c>
      <c r="BD9" s="14">
        <v>0.58421258529454001</v>
      </c>
      <c r="BE9" s="14"/>
      <c r="BF9" s="14">
        <v>0.63508507899954203</v>
      </c>
    </row>
    <row r="10" spans="2:58" x14ac:dyDescent="0.35">
      <c r="B10" s="15" t="s">
        <v>371</v>
      </c>
      <c r="C10" s="14">
        <v>3.6725905964901398E-2</v>
      </c>
      <c r="D10" s="14">
        <v>4.6335647340859001E-2</v>
      </c>
      <c r="E10" s="14">
        <v>2.7577348000289E-2</v>
      </c>
      <c r="F10" s="14"/>
      <c r="G10" s="14">
        <v>7.8383639450469403E-2</v>
      </c>
      <c r="H10" s="14">
        <v>7.2419453353532101E-2</v>
      </c>
      <c r="I10" s="14">
        <v>3.64602749409456E-2</v>
      </c>
      <c r="J10" s="14">
        <v>9.3813947715824606E-3</v>
      </c>
      <c r="K10" s="14">
        <v>2.3340079483527801E-2</v>
      </c>
      <c r="L10" s="14">
        <v>1.1250470175542E-2</v>
      </c>
      <c r="M10" s="14"/>
      <c r="N10" s="14">
        <v>3.7951702208255098E-2</v>
      </c>
      <c r="O10" s="14">
        <v>2.9129510462539698E-2</v>
      </c>
      <c r="P10" s="14">
        <v>4.60610824921419E-2</v>
      </c>
      <c r="Q10" s="14">
        <v>3.3737523166966897E-2</v>
      </c>
      <c r="R10" s="14"/>
      <c r="S10" s="14">
        <v>6.8432330173069905E-2</v>
      </c>
      <c r="T10" s="14">
        <v>3.4229887382751498E-2</v>
      </c>
      <c r="U10" s="14">
        <v>2.56054735108611E-2</v>
      </c>
      <c r="V10" s="14">
        <v>2.19203599458484E-2</v>
      </c>
      <c r="W10" s="14">
        <v>3.5499092320044903E-2</v>
      </c>
      <c r="X10" s="14">
        <v>5.3780220931854E-2</v>
      </c>
      <c r="Y10" s="14">
        <v>3.4388431447249103E-2</v>
      </c>
      <c r="Z10" s="14">
        <v>3.4616276169024303E-2</v>
      </c>
      <c r="AA10" s="14">
        <v>4.8997757692691803E-2</v>
      </c>
      <c r="AB10" s="14">
        <v>4.94738829186694E-3</v>
      </c>
      <c r="AC10" s="14">
        <v>1.7886456985253998E-2</v>
      </c>
      <c r="AD10" s="14">
        <v>1.6006693810286202E-2</v>
      </c>
      <c r="AE10" s="14"/>
      <c r="AF10" s="14">
        <v>3.0683076758069899E-2</v>
      </c>
      <c r="AG10" s="14">
        <v>3.8069719684913003E-2</v>
      </c>
      <c r="AH10" s="14">
        <v>3.2775870647693599E-2</v>
      </c>
      <c r="AI10" s="14"/>
      <c r="AJ10" s="14">
        <v>3.5041893337569803E-2</v>
      </c>
      <c r="AK10" s="14">
        <v>4.9076334575561098E-2</v>
      </c>
      <c r="AL10" s="14">
        <v>5.1845942255386503E-2</v>
      </c>
      <c r="AM10" s="14">
        <v>4.0946358590663097E-2</v>
      </c>
      <c r="AN10" s="14">
        <v>9.3960026200698606E-3</v>
      </c>
      <c r="AO10" s="14"/>
      <c r="AP10" s="14">
        <v>4.8897752396683099E-2</v>
      </c>
      <c r="AQ10" s="14">
        <v>3.42930703587968E-2</v>
      </c>
      <c r="AR10" s="14">
        <v>4.5161909594448699E-2</v>
      </c>
      <c r="AS10" s="14">
        <v>1.5625343507799101E-2</v>
      </c>
      <c r="AT10" s="14">
        <v>4.1488266294881102E-2</v>
      </c>
      <c r="AU10" s="14"/>
      <c r="AV10" s="14">
        <v>1.8661581200576101E-2</v>
      </c>
      <c r="AW10" s="14">
        <v>3.4524596616487803E-2</v>
      </c>
      <c r="AX10" s="14">
        <v>4.0203234402456302E-2</v>
      </c>
      <c r="AY10" s="14">
        <v>3.9819761293264103E-2</v>
      </c>
      <c r="AZ10" s="14">
        <v>4.4971404789209697E-2</v>
      </c>
      <c r="BA10" s="14"/>
      <c r="BB10" s="14">
        <v>1.93232555279945E-2</v>
      </c>
      <c r="BC10" s="14">
        <v>1.9241394976974899E-2</v>
      </c>
      <c r="BD10" s="14">
        <v>3.1211778942378102E-2</v>
      </c>
      <c r="BE10" s="14"/>
      <c r="BF10" s="14">
        <v>2.1704218531287199E-2</v>
      </c>
    </row>
    <row r="11" spans="2:58" x14ac:dyDescent="0.35">
      <c r="B11" s="15" t="s">
        <v>117</v>
      </c>
      <c r="C11" s="23">
        <v>0.34202633930636001</v>
      </c>
      <c r="D11" s="23">
        <v>0.340827193942774</v>
      </c>
      <c r="E11" s="23">
        <v>0.34227968662314701</v>
      </c>
      <c r="F11" s="23"/>
      <c r="G11" s="23">
        <v>0.26754506754339502</v>
      </c>
      <c r="H11" s="23">
        <v>0.27521228923052998</v>
      </c>
      <c r="I11" s="23">
        <v>0.296499709948293</v>
      </c>
      <c r="J11" s="23">
        <v>0.38202348808673597</v>
      </c>
      <c r="K11" s="23">
        <v>0.370335576782997</v>
      </c>
      <c r="L11" s="23">
        <v>0.43159049051526099</v>
      </c>
      <c r="M11" s="23"/>
      <c r="N11" s="23">
        <v>0.32732331915005702</v>
      </c>
      <c r="O11" s="23">
        <v>0.34927685850079898</v>
      </c>
      <c r="P11" s="23">
        <v>0.33267069414834</v>
      </c>
      <c r="Q11" s="23">
        <v>0.35897032707104898</v>
      </c>
      <c r="R11" s="23"/>
      <c r="S11" s="23">
        <v>0.31916279487396298</v>
      </c>
      <c r="T11" s="23">
        <v>0.39157235521983602</v>
      </c>
      <c r="U11" s="23">
        <v>0.38822724273570403</v>
      </c>
      <c r="V11" s="23">
        <v>0.277835235617238</v>
      </c>
      <c r="W11" s="23">
        <v>0.34514650186998502</v>
      </c>
      <c r="X11" s="23">
        <v>0.342283560826314</v>
      </c>
      <c r="Y11" s="23">
        <v>0.376413894816644</v>
      </c>
      <c r="Z11" s="23">
        <v>0.24006068865972399</v>
      </c>
      <c r="AA11" s="23">
        <v>0.29693089776257597</v>
      </c>
      <c r="AB11" s="23">
        <v>0.35748278329548699</v>
      </c>
      <c r="AC11" s="23">
        <v>0.41646122719434298</v>
      </c>
      <c r="AD11" s="23">
        <v>0.33328737632307798</v>
      </c>
      <c r="AE11" s="23"/>
      <c r="AF11" s="23">
        <v>0.34069941675798299</v>
      </c>
      <c r="AG11" s="23">
        <v>0.357375073078042</v>
      </c>
      <c r="AH11" s="23">
        <v>0.35409767515638102</v>
      </c>
      <c r="AI11" s="23"/>
      <c r="AJ11" s="23">
        <v>0.34177610822459498</v>
      </c>
      <c r="AK11" s="23">
        <v>0.32276517620772799</v>
      </c>
      <c r="AL11" s="23">
        <v>0.45280662770695601</v>
      </c>
      <c r="AM11" s="23">
        <v>0.24906541156245601</v>
      </c>
      <c r="AN11" s="23">
        <v>0.35382016962428697</v>
      </c>
      <c r="AO11" s="23"/>
      <c r="AP11" s="23">
        <v>0.33747227496417698</v>
      </c>
      <c r="AQ11" s="23">
        <v>0.32815051253293698</v>
      </c>
      <c r="AR11" s="23">
        <v>0.39096408431341201</v>
      </c>
      <c r="AS11" s="23">
        <v>0.31258583287369401</v>
      </c>
      <c r="AT11" s="23">
        <v>0.360009188768532</v>
      </c>
      <c r="AU11" s="23"/>
      <c r="AV11" s="23">
        <v>0.358568532344411</v>
      </c>
      <c r="AW11" s="23">
        <v>0.35310748977731998</v>
      </c>
      <c r="AX11" s="23">
        <v>0.36123297931194898</v>
      </c>
      <c r="AY11" s="23">
        <v>0.33958162819548898</v>
      </c>
      <c r="AZ11" s="23">
        <v>0.214283724641393</v>
      </c>
      <c r="BA11" s="23"/>
      <c r="BB11" s="23">
        <v>0.31093909827136101</v>
      </c>
      <c r="BC11" s="23">
        <v>0.31067372326938397</v>
      </c>
      <c r="BD11" s="23">
        <v>0.38457563576308201</v>
      </c>
      <c r="BE11" s="23"/>
      <c r="BF11" s="23">
        <v>0.34321070246917101</v>
      </c>
    </row>
    <row r="12" spans="2:58" x14ac:dyDescent="0.35">
      <c r="B12" s="16"/>
    </row>
    <row r="13" spans="2:58" x14ac:dyDescent="0.35">
      <c r="B13" t="s">
        <v>88</v>
      </c>
    </row>
    <row r="14" spans="2:58" x14ac:dyDescent="0.35">
      <c r="B14" t="s">
        <v>89</v>
      </c>
    </row>
    <row r="16" spans="2:58" x14ac:dyDescent="0.35">
      <c r="B16"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B2:BF16"/>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385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x14ac:dyDescent="0.35">
      <c r="B9" s="15" t="s">
        <v>370</v>
      </c>
      <c r="C9" s="14">
        <v>0.25166265806631599</v>
      </c>
      <c r="D9" s="14">
        <v>0.24103837319271801</v>
      </c>
      <c r="E9" s="14">
        <v>0.26253292035212</v>
      </c>
      <c r="F9" s="14"/>
      <c r="G9" s="14">
        <v>0.23149509353613301</v>
      </c>
      <c r="H9" s="14">
        <v>0.24265638691855401</v>
      </c>
      <c r="I9" s="14">
        <v>0.23948244220498499</v>
      </c>
      <c r="J9" s="14">
        <v>0.296476085789043</v>
      </c>
      <c r="K9" s="14">
        <v>0.25361050740346502</v>
      </c>
      <c r="L9" s="14">
        <v>0.24478595713252699</v>
      </c>
      <c r="M9" s="14"/>
      <c r="N9" s="14">
        <v>0.27362587450181503</v>
      </c>
      <c r="O9" s="14">
        <v>0.26265292717938199</v>
      </c>
      <c r="P9" s="14">
        <v>0.23893799906587601</v>
      </c>
      <c r="Q9" s="14">
        <v>0.22415958748824599</v>
      </c>
      <c r="R9" s="14"/>
      <c r="S9" s="14">
        <v>0.23893727802005901</v>
      </c>
      <c r="T9" s="14">
        <v>0.28488442209456599</v>
      </c>
      <c r="U9" s="14">
        <v>0.21201169812269299</v>
      </c>
      <c r="V9" s="14">
        <v>0.244360186156762</v>
      </c>
      <c r="W9" s="14">
        <v>0.28622969275730398</v>
      </c>
      <c r="X9" s="14">
        <v>0.22664617217421401</v>
      </c>
      <c r="Y9" s="14">
        <v>0.25733174054990599</v>
      </c>
      <c r="Z9" s="14">
        <v>0.28266894348215699</v>
      </c>
      <c r="AA9" s="14">
        <v>0.24208411254017601</v>
      </c>
      <c r="AB9" s="14">
        <v>0.234723702409881</v>
      </c>
      <c r="AC9" s="14">
        <v>0.32358060650994602</v>
      </c>
      <c r="AD9" s="14">
        <v>0.198365824424029</v>
      </c>
      <c r="AE9" s="14"/>
      <c r="AF9" s="14">
        <v>0.189497640871784</v>
      </c>
      <c r="AG9" s="14">
        <v>0.31088842735398298</v>
      </c>
      <c r="AH9" s="14">
        <v>0.25041185794775001</v>
      </c>
      <c r="AI9" s="14"/>
      <c r="AJ9" s="14">
        <v>0.19065702371521201</v>
      </c>
      <c r="AK9" s="14">
        <v>0.334777093608434</v>
      </c>
      <c r="AL9" s="14">
        <v>0.32745249409028898</v>
      </c>
      <c r="AM9" s="14">
        <v>0.12818439782726301</v>
      </c>
      <c r="AN9" s="14">
        <v>0.19264311542805301</v>
      </c>
      <c r="AO9" s="14"/>
      <c r="AP9" s="14">
        <v>0.17562188469682599</v>
      </c>
      <c r="AQ9" s="14">
        <v>0.34337933555352701</v>
      </c>
      <c r="AR9" s="14">
        <v>0.33119161850463402</v>
      </c>
      <c r="AS9" s="14">
        <v>0.14638504457708401</v>
      </c>
      <c r="AT9" s="14">
        <v>0.16328965809686399</v>
      </c>
      <c r="AU9" s="14"/>
      <c r="AV9" s="14">
        <v>0.28924888461408199</v>
      </c>
      <c r="AW9" s="14">
        <v>0.25834246364977498</v>
      </c>
      <c r="AX9" s="14">
        <v>0.23081316330292501</v>
      </c>
      <c r="AY9" s="14">
        <v>0.278274636989021</v>
      </c>
      <c r="AZ9" s="14">
        <v>0.28047867476515498</v>
      </c>
      <c r="BA9" s="14"/>
      <c r="BB9" s="14">
        <v>0.32909414945764898</v>
      </c>
      <c r="BC9" s="14">
        <v>0.144415773647881</v>
      </c>
      <c r="BD9" s="14">
        <v>0.21279371765225399</v>
      </c>
      <c r="BE9" s="14"/>
      <c r="BF9" s="14">
        <v>0.21251560223413701</v>
      </c>
    </row>
    <row r="10" spans="2:58" x14ac:dyDescent="0.35">
      <c r="B10" s="15" t="s">
        <v>371</v>
      </c>
      <c r="C10" s="14">
        <v>0.41570828779228203</v>
      </c>
      <c r="D10" s="14">
        <v>0.44706581446934401</v>
      </c>
      <c r="E10" s="14">
        <v>0.384681621525018</v>
      </c>
      <c r="F10" s="14"/>
      <c r="G10" s="14">
        <v>0.41082061579939</v>
      </c>
      <c r="H10" s="14">
        <v>0.37792895297648998</v>
      </c>
      <c r="I10" s="14">
        <v>0.38599392884050299</v>
      </c>
      <c r="J10" s="14">
        <v>0.38686767007413198</v>
      </c>
      <c r="K10" s="14">
        <v>0.470318027358337</v>
      </c>
      <c r="L10" s="14">
        <v>0.46039615595952799</v>
      </c>
      <c r="M10" s="14"/>
      <c r="N10" s="14">
        <v>0.42375611828890403</v>
      </c>
      <c r="O10" s="14">
        <v>0.41127952835216802</v>
      </c>
      <c r="P10" s="14">
        <v>0.41569962235094499</v>
      </c>
      <c r="Q10" s="14">
        <v>0.41497624706285702</v>
      </c>
      <c r="R10" s="14"/>
      <c r="S10" s="14">
        <v>0.39833969247601098</v>
      </c>
      <c r="T10" s="14">
        <v>0.42064758056588197</v>
      </c>
      <c r="U10" s="14">
        <v>0.46879894059090499</v>
      </c>
      <c r="V10" s="14">
        <v>0.39620507931262</v>
      </c>
      <c r="W10" s="14">
        <v>0.35941183424134598</v>
      </c>
      <c r="X10" s="14">
        <v>0.40409172384804698</v>
      </c>
      <c r="Y10" s="14">
        <v>0.40047974144179199</v>
      </c>
      <c r="Z10" s="14">
        <v>0.39747393164007999</v>
      </c>
      <c r="AA10" s="14">
        <v>0.449674687735718</v>
      </c>
      <c r="AB10" s="14">
        <v>0.46608260525866002</v>
      </c>
      <c r="AC10" s="14">
        <v>0.35209778464539898</v>
      </c>
      <c r="AD10" s="14">
        <v>0.45469476318854901</v>
      </c>
      <c r="AE10" s="14"/>
      <c r="AF10" s="14">
        <v>0.50535543565226404</v>
      </c>
      <c r="AG10" s="14">
        <v>0.36819056096952502</v>
      </c>
      <c r="AH10" s="14">
        <v>0.32880278704162902</v>
      </c>
      <c r="AI10" s="14"/>
      <c r="AJ10" s="14">
        <v>0.50936309712934702</v>
      </c>
      <c r="AK10" s="14">
        <v>0.33794997355028</v>
      </c>
      <c r="AL10" s="14">
        <v>0.316827975510449</v>
      </c>
      <c r="AM10" s="14">
        <v>0.70261561988102295</v>
      </c>
      <c r="AN10" s="14">
        <v>0.38396943023310398</v>
      </c>
      <c r="AO10" s="14"/>
      <c r="AP10" s="14">
        <v>0.48995329806392102</v>
      </c>
      <c r="AQ10" s="14">
        <v>0.31801704251571999</v>
      </c>
      <c r="AR10" s="14">
        <v>0.342616116105322</v>
      </c>
      <c r="AS10" s="14">
        <v>0.59491579209457002</v>
      </c>
      <c r="AT10" s="14">
        <v>0.430796413773325</v>
      </c>
      <c r="AU10" s="14"/>
      <c r="AV10" s="14">
        <v>0.37714190172113998</v>
      </c>
      <c r="AW10" s="14">
        <v>0.41016026104122599</v>
      </c>
      <c r="AX10" s="14">
        <v>0.40972792906369698</v>
      </c>
      <c r="AY10" s="14">
        <v>0.40179645270417103</v>
      </c>
      <c r="AZ10" s="14">
        <v>0.387319255250821</v>
      </c>
      <c r="BA10" s="14"/>
      <c r="BB10" s="14">
        <v>0.381109093384147</v>
      </c>
      <c r="BC10" s="14">
        <v>0.63934809649834301</v>
      </c>
      <c r="BD10" s="14">
        <v>0.47917355775496501</v>
      </c>
      <c r="BE10" s="14"/>
      <c r="BF10" s="14">
        <v>0.51178720359094398</v>
      </c>
    </row>
    <row r="11" spans="2:58" x14ac:dyDescent="0.35">
      <c r="B11" s="15" t="s">
        <v>117</v>
      </c>
      <c r="C11" s="23">
        <v>0.33262905414140198</v>
      </c>
      <c r="D11" s="23">
        <v>0.31189581233793801</v>
      </c>
      <c r="E11" s="23">
        <v>0.35278545812286199</v>
      </c>
      <c r="F11" s="23"/>
      <c r="G11" s="23">
        <v>0.35768429066447699</v>
      </c>
      <c r="H11" s="23">
        <v>0.379414660104956</v>
      </c>
      <c r="I11" s="23">
        <v>0.37452362895451202</v>
      </c>
      <c r="J11" s="23">
        <v>0.31665624413682503</v>
      </c>
      <c r="K11" s="23">
        <v>0.27607146523819798</v>
      </c>
      <c r="L11" s="23">
        <v>0.29481788690794503</v>
      </c>
      <c r="M11" s="23"/>
      <c r="N11" s="23">
        <v>0.302618007209281</v>
      </c>
      <c r="O11" s="23">
        <v>0.32606754446844999</v>
      </c>
      <c r="P11" s="23">
        <v>0.34536237858317798</v>
      </c>
      <c r="Q11" s="23">
        <v>0.36086416544889699</v>
      </c>
      <c r="R11" s="23"/>
      <c r="S11" s="23">
        <v>0.36272302950392998</v>
      </c>
      <c r="T11" s="23">
        <v>0.29446799733955198</v>
      </c>
      <c r="U11" s="23">
        <v>0.31918936128640202</v>
      </c>
      <c r="V11" s="23">
        <v>0.35943473453061803</v>
      </c>
      <c r="W11" s="23">
        <v>0.35435847300135098</v>
      </c>
      <c r="X11" s="23">
        <v>0.36926210397773901</v>
      </c>
      <c r="Y11" s="23">
        <v>0.34218851800830202</v>
      </c>
      <c r="Z11" s="23">
        <v>0.31985712487776202</v>
      </c>
      <c r="AA11" s="23">
        <v>0.30824119972410602</v>
      </c>
      <c r="AB11" s="23">
        <v>0.29919369233145898</v>
      </c>
      <c r="AC11" s="23">
        <v>0.324321608844655</v>
      </c>
      <c r="AD11" s="23">
        <v>0.34693941238742199</v>
      </c>
      <c r="AE11" s="23"/>
      <c r="AF11" s="23">
        <v>0.30514692347595201</v>
      </c>
      <c r="AG11" s="23">
        <v>0.32092101167649201</v>
      </c>
      <c r="AH11" s="23">
        <v>0.42078535501062098</v>
      </c>
      <c r="AI11" s="23"/>
      <c r="AJ11" s="23">
        <v>0.299979879155441</v>
      </c>
      <c r="AK11" s="23">
        <v>0.327272932841286</v>
      </c>
      <c r="AL11" s="23">
        <v>0.35571953039926202</v>
      </c>
      <c r="AM11" s="23">
        <v>0.16919998229171401</v>
      </c>
      <c r="AN11" s="23">
        <v>0.42338745433884301</v>
      </c>
      <c r="AO11" s="23"/>
      <c r="AP11" s="23">
        <v>0.33442481723925199</v>
      </c>
      <c r="AQ11" s="23">
        <v>0.338603621930753</v>
      </c>
      <c r="AR11" s="23">
        <v>0.32619226539004398</v>
      </c>
      <c r="AS11" s="23">
        <v>0.25869916332834603</v>
      </c>
      <c r="AT11" s="23">
        <v>0.40591392812980998</v>
      </c>
      <c r="AU11" s="23"/>
      <c r="AV11" s="23">
        <v>0.33360921366477803</v>
      </c>
      <c r="AW11" s="23">
        <v>0.33149727530899897</v>
      </c>
      <c r="AX11" s="23">
        <v>0.35945890763337801</v>
      </c>
      <c r="AY11" s="23">
        <v>0.31992891030680798</v>
      </c>
      <c r="AZ11" s="23">
        <v>0.33220206998402302</v>
      </c>
      <c r="BA11" s="23"/>
      <c r="BB11" s="23">
        <v>0.28979675715820402</v>
      </c>
      <c r="BC11" s="23">
        <v>0.21623612985377599</v>
      </c>
      <c r="BD11" s="23">
        <v>0.30803272459278003</v>
      </c>
      <c r="BE11" s="23"/>
      <c r="BF11" s="23">
        <v>0.275697194174919</v>
      </c>
    </row>
    <row r="12" spans="2:58" x14ac:dyDescent="0.35">
      <c r="B12" s="16"/>
    </row>
    <row r="13" spans="2:58" x14ac:dyDescent="0.35">
      <c r="B13" t="s">
        <v>88</v>
      </c>
    </row>
    <row r="14" spans="2:58" x14ac:dyDescent="0.35">
      <c r="B14" t="s">
        <v>89</v>
      </c>
    </row>
    <row r="16" spans="2:58" x14ac:dyDescent="0.35">
      <c r="B16"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B2:BF16"/>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386</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x14ac:dyDescent="0.35">
      <c r="B9" s="15" t="s">
        <v>370</v>
      </c>
      <c r="C9" s="14">
        <v>0.60745912488112497</v>
      </c>
      <c r="D9" s="14">
        <v>0.61395698365357398</v>
      </c>
      <c r="E9" s="14">
        <v>0.60379390165403002</v>
      </c>
      <c r="F9" s="14"/>
      <c r="G9" s="14">
        <v>0.50531390911253804</v>
      </c>
      <c r="H9" s="14">
        <v>0.616644186923197</v>
      </c>
      <c r="I9" s="14">
        <v>0.60543362047554306</v>
      </c>
      <c r="J9" s="14">
        <v>0.66107198013297097</v>
      </c>
      <c r="K9" s="14">
        <v>0.63291856481304798</v>
      </c>
      <c r="L9" s="14">
        <v>0.60962845270709598</v>
      </c>
      <c r="M9" s="14"/>
      <c r="N9" s="14">
        <v>0.668192926753162</v>
      </c>
      <c r="O9" s="14">
        <v>0.60375753128019005</v>
      </c>
      <c r="P9" s="14">
        <v>0.58241644572453999</v>
      </c>
      <c r="Q9" s="14">
        <v>0.56454200745354699</v>
      </c>
      <c r="R9" s="14"/>
      <c r="S9" s="14">
        <v>0.59505062881460102</v>
      </c>
      <c r="T9" s="14">
        <v>0.59851459328258105</v>
      </c>
      <c r="U9" s="14">
        <v>0.58045371533304302</v>
      </c>
      <c r="V9" s="14">
        <v>0.62870667782813205</v>
      </c>
      <c r="W9" s="14">
        <v>0.63471652789371003</v>
      </c>
      <c r="X9" s="14">
        <v>0.61258308659393901</v>
      </c>
      <c r="Y9" s="14">
        <v>0.61766080590844696</v>
      </c>
      <c r="Z9" s="14">
        <v>0.64874424489224303</v>
      </c>
      <c r="AA9" s="14">
        <v>0.64873737877209303</v>
      </c>
      <c r="AB9" s="14">
        <v>0.56610274668698601</v>
      </c>
      <c r="AC9" s="14">
        <v>0.58758816467138597</v>
      </c>
      <c r="AD9" s="14">
        <v>0.557413651681126</v>
      </c>
      <c r="AE9" s="14"/>
      <c r="AF9" s="14">
        <v>0.61266865538584703</v>
      </c>
      <c r="AG9" s="14">
        <v>0.63818076746331198</v>
      </c>
      <c r="AH9" s="14">
        <v>0.56737399839006797</v>
      </c>
      <c r="AI9" s="14"/>
      <c r="AJ9" s="14">
        <v>0.61377093838625396</v>
      </c>
      <c r="AK9" s="14">
        <v>0.65204613976258896</v>
      </c>
      <c r="AL9" s="14">
        <v>0.59244004439154796</v>
      </c>
      <c r="AM9" s="14">
        <v>0.59478320720300604</v>
      </c>
      <c r="AN9" s="14">
        <v>0.54079927468269795</v>
      </c>
      <c r="AO9" s="14"/>
      <c r="AP9" s="14">
        <v>0.59973786352667002</v>
      </c>
      <c r="AQ9" s="14">
        <v>0.646792430113594</v>
      </c>
      <c r="AR9" s="14">
        <v>0.67512826531422798</v>
      </c>
      <c r="AS9" s="14">
        <v>0.61868519365873897</v>
      </c>
      <c r="AT9" s="14">
        <v>0.50174160379680999</v>
      </c>
      <c r="AU9" s="14"/>
      <c r="AV9" s="14">
        <v>0.55532974155788895</v>
      </c>
      <c r="AW9" s="14">
        <v>0.60124510470556403</v>
      </c>
      <c r="AX9" s="14">
        <v>0.60390579243828901</v>
      </c>
      <c r="AY9" s="14">
        <v>0.66742089807895</v>
      </c>
      <c r="AZ9" s="14">
        <v>0.81621027612691999</v>
      </c>
      <c r="BA9" s="14"/>
      <c r="BB9" s="14">
        <v>0.59241058679522995</v>
      </c>
      <c r="BC9" s="14">
        <v>0.623895815916506</v>
      </c>
      <c r="BD9" s="14">
        <v>0.63332238672556496</v>
      </c>
      <c r="BE9" s="14"/>
      <c r="BF9" s="14">
        <v>0.60957720396672099</v>
      </c>
    </row>
    <row r="10" spans="2:58" x14ac:dyDescent="0.35">
      <c r="B10" s="15" t="s">
        <v>371</v>
      </c>
      <c r="C10" s="14">
        <v>3.9955705576760599E-2</v>
      </c>
      <c r="D10" s="14">
        <v>4.8249619448915898E-2</v>
      </c>
      <c r="E10" s="14">
        <v>3.2108612407094998E-2</v>
      </c>
      <c r="F10" s="14"/>
      <c r="G10" s="14">
        <v>0.109485525802656</v>
      </c>
      <c r="H10" s="14">
        <v>6.3558301022381206E-2</v>
      </c>
      <c r="I10" s="14">
        <v>3.1634471420456202E-2</v>
      </c>
      <c r="J10" s="14">
        <v>8.5934707255290906E-3</v>
      </c>
      <c r="K10" s="14">
        <v>3.2932367585189699E-2</v>
      </c>
      <c r="L10" s="14">
        <v>1.1127243812492299E-2</v>
      </c>
      <c r="M10" s="14"/>
      <c r="N10" s="14">
        <v>3.4284584268544201E-2</v>
      </c>
      <c r="O10" s="14">
        <v>4.0304808576199502E-2</v>
      </c>
      <c r="P10" s="14">
        <v>5.1619227665938398E-2</v>
      </c>
      <c r="Q10" s="14">
        <v>3.6183396768740599E-2</v>
      </c>
      <c r="R10" s="14"/>
      <c r="S10" s="14">
        <v>5.77226610642309E-2</v>
      </c>
      <c r="T10" s="14">
        <v>3.6352477439710498E-2</v>
      </c>
      <c r="U10" s="14">
        <v>4.7062843947508003E-2</v>
      </c>
      <c r="V10" s="14">
        <v>3.17239754641837E-2</v>
      </c>
      <c r="W10" s="14">
        <v>5.47944468975992E-2</v>
      </c>
      <c r="X10" s="14">
        <v>2.6703966025245201E-2</v>
      </c>
      <c r="Y10" s="14">
        <v>2.9815959843856502E-2</v>
      </c>
      <c r="Z10" s="14">
        <v>5.6859627082460999E-2</v>
      </c>
      <c r="AA10" s="14">
        <v>4.10717636787944E-2</v>
      </c>
      <c r="AB10" s="14">
        <v>3.1723820365157702E-2</v>
      </c>
      <c r="AC10" s="14">
        <v>2.7062778733615699E-2</v>
      </c>
      <c r="AD10" s="14">
        <v>3.0097928009777699E-2</v>
      </c>
      <c r="AE10" s="14"/>
      <c r="AF10" s="14">
        <v>3.09351681791315E-2</v>
      </c>
      <c r="AG10" s="14">
        <v>4.3494027666958E-2</v>
      </c>
      <c r="AH10" s="14">
        <v>3.3618766452296299E-2</v>
      </c>
      <c r="AI10" s="14"/>
      <c r="AJ10" s="14">
        <v>3.5091098368853303E-2</v>
      </c>
      <c r="AK10" s="14">
        <v>5.3000492567312402E-2</v>
      </c>
      <c r="AL10" s="14">
        <v>3.63685931231153E-2</v>
      </c>
      <c r="AM10" s="14">
        <v>0</v>
      </c>
      <c r="AN10" s="14">
        <v>1.85986603924642E-2</v>
      </c>
      <c r="AO10" s="14"/>
      <c r="AP10" s="14">
        <v>4.0691406179856698E-2</v>
      </c>
      <c r="AQ10" s="14">
        <v>4.2137419111279398E-2</v>
      </c>
      <c r="AR10" s="14">
        <v>3.8964530454356203E-2</v>
      </c>
      <c r="AS10" s="14">
        <v>2.0344969305201702E-2</v>
      </c>
      <c r="AT10" s="14">
        <v>5.1294994854963402E-2</v>
      </c>
      <c r="AU10" s="14"/>
      <c r="AV10" s="14">
        <v>3.3256926017065598E-2</v>
      </c>
      <c r="AW10" s="14">
        <v>3.1894182541489402E-2</v>
      </c>
      <c r="AX10" s="14">
        <v>6.0487695298731999E-2</v>
      </c>
      <c r="AY10" s="14">
        <v>3.18919723535585E-2</v>
      </c>
      <c r="AZ10" s="14">
        <v>0</v>
      </c>
      <c r="BA10" s="14"/>
      <c r="BB10" s="14">
        <v>3.6273786462855999E-2</v>
      </c>
      <c r="BC10" s="14">
        <v>1.30856928266439E-2</v>
      </c>
      <c r="BD10" s="14">
        <v>4.4142712005949998E-2</v>
      </c>
      <c r="BE10" s="14"/>
      <c r="BF10" s="14">
        <v>3.06615452362686E-2</v>
      </c>
    </row>
    <row r="11" spans="2:58" x14ac:dyDescent="0.35">
      <c r="B11" s="15" t="s">
        <v>117</v>
      </c>
      <c r="C11" s="23">
        <v>0.352585169542114</v>
      </c>
      <c r="D11" s="23">
        <v>0.33779339689750998</v>
      </c>
      <c r="E11" s="23">
        <v>0.36409748593887498</v>
      </c>
      <c r="F11" s="23"/>
      <c r="G11" s="23">
        <v>0.38520056508480599</v>
      </c>
      <c r="H11" s="23">
        <v>0.31979751205442197</v>
      </c>
      <c r="I11" s="23">
        <v>0.362931908104</v>
      </c>
      <c r="J11" s="23">
        <v>0.33033454914150001</v>
      </c>
      <c r="K11" s="23">
        <v>0.334149067601762</v>
      </c>
      <c r="L11" s="23">
        <v>0.37924430348041099</v>
      </c>
      <c r="M11" s="23"/>
      <c r="N11" s="23">
        <v>0.29752248897829298</v>
      </c>
      <c r="O11" s="23">
        <v>0.355937660143611</v>
      </c>
      <c r="P11" s="23">
        <v>0.365964326609521</v>
      </c>
      <c r="Q11" s="23">
        <v>0.39927459577771202</v>
      </c>
      <c r="R11" s="23"/>
      <c r="S11" s="23">
        <v>0.34722671012116801</v>
      </c>
      <c r="T11" s="23">
        <v>0.36513292927770802</v>
      </c>
      <c r="U11" s="23">
        <v>0.372483440719449</v>
      </c>
      <c r="V11" s="23">
        <v>0.33956934670768402</v>
      </c>
      <c r="W11" s="23">
        <v>0.31048902520868998</v>
      </c>
      <c r="X11" s="23">
        <v>0.360712947380816</v>
      </c>
      <c r="Y11" s="23">
        <v>0.35252323424769599</v>
      </c>
      <c r="Z11" s="23">
        <v>0.29439612802529602</v>
      </c>
      <c r="AA11" s="23">
        <v>0.31019085754911202</v>
      </c>
      <c r="AB11" s="23">
        <v>0.40217343294785601</v>
      </c>
      <c r="AC11" s="23">
        <v>0.38534905659499902</v>
      </c>
      <c r="AD11" s="23">
        <v>0.41248842030909599</v>
      </c>
      <c r="AE11" s="23"/>
      <c r="AF11" s="23">
        <v>0.35639617643502203</v>
      </c>
      <c r="AG11" s="23">
        <v>0.31832520486972998</v>
      </c>
      <c r="AH11" s="23">
        <v>0.39900723515763598</v>
      </c>
      <c r="AI11" s="23"/>
      <c r="AJ11" s="23">
        <v>0.35113796324489299</v>
      </c>
      <c r="AK11" s="23">
        <v>0.294953367670098</v>
      </c>
      <c r="AL11" s="23">
        <v>0.37119136248533702</v>
      </c>
      <c r="AM11" s="23">
        <v>0.40521679279699402</v>
      </c>
      <c r="AN11" s="23">
        <v>0.440602064924838</v>
      </c>
      <c r="AO11" s="23"/>
      <c r="AP11" s="23">
        <v>0.35957073029347297</v>
      </c>
      <c r="AQ11" s="23">
        <v>0.31107015077512701</v>
      </c>
      <c r="AR11" s="23">
        <v>0.28590720423141602</v>
      </c>
      <c r="AS11" s="23">
        <v>0.360969837036059</v>
      </c>
      <c r="AT11" s="23">
        <v>0.44696340134822699</v>
      </c>
      <c r="AU11" s="23"/>
      <c r="AV11" s="23">
        <v>0.41141333242504502</v>
      </c>
      <c r="AW11" s="23">
        <v>0.36686071275294702</v>
      </c>
      <c r="AX11" s="23">
        <v>0.335606512262979</v>
      </c>
      <c r="AY11" s="23">
        <v>0.300687129567491</v>
      </c>
      <c r="AZ11" s="23">
        <v>0.18378972387308001</v>
      </c>
      <c r="BA11" s="23"/>
      <c r="BB11" s="23">
        <v>0.37131562674191398</v>
      </c>
      <c r="BC11" s="23">
        <v>0.36301849125684998</v>
      </c>
      <c r="BD11" s="23">
        <v>0.322534901268485</v>
      </c>
      <c r="BE11" s="23"/>
      <c r="BF11" s="23">
        <v>0.35976125079701099</v>
      </c>
    </row>
    <row r="12" spans="2:58" x14ac:dyDescent="0.35">
      <c r="B12" s="16"/>
    </row>
    <row r="13" spans="2:58" x14ac:dyDescent="0.35">
      <c r="B13" t="s">
        <v>88</v>
      </c>
    </row>
    <row r="14" spans="2:58" x14ac:dyDescent="0.35">
      <c r="B14" t="s">
        <v>89</v>
      </c>
    </row>
    <row r="16" spans="2:58" x14ac:dyDescent="0.35">
      <c r="B16"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B2:BF16"/>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387</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x14ac:dyDescent="0.35">
      <c r="B9" s="15" t="s">
        <v>370</v>
      </c>
      <c r="C9" s="14">
        <v>0.50168278063277305</v>
      </c>
      <c r="D9" s="14">
        <v>0.54428500236449795</v>
      </c>
      <c r="E9" s="14">
        <v>0.46120916396331302</v>
      </c>
      <c r="F9" s="14"/>
      <c r="G9" s="14">
        <v>0.53940272342443996</v>
      </c>
      <c r="H9" s="14">
        <v>0.478611465494098</v>
      </c>
      <c r="I9" s="14">
        <v>0.52862067158627701</v>
      </c>
      <c r="J9" s="14">
        <v>0.488704805783648</v>
      </c>
      <c r="K9" s="14">
        <v>0.51618044682351605</v>
      </c>
      <c r="L9" s="14">
        <v>0.47402072363905401</v>
      </c>
      <c r="M9" s="14"/>
      <c r="N9" s="14">
        <v>0.52438077866324995</v>
      </c>
      <c r="O9" s="14">
        <v>0.47470751204005202</v>
      </c>
      <c r="P9" s="14">
        <v>0.50896449284060497</v>
      </c>
      <c r="Q9" s="14">
        <v>0.49571009196396698</v>
      </c>
      <c r="R9" s="14"/>
      <c r="S9" s="14">
        <v>0.48626433355481502</v>
      </c>
      <c r="T9" s="14">
        <v>0.50350058887662996</v>
      </c>
      <c r="U9" s="14">
        <v>0.51952970141727906</v>
      </c>
      <c r="V9" s="14">
        <v>0.53179011345905702</v>
      </c>
      <c r="W9" s="14">
        <v>0.499489635078955</v>
      </c>
      <c r="X9" s="14">
        <v>0.424054004090685</v>
      </c>
      <c r="Y9" s="14">
        <v>0.495226013576893</v>
      </c>
      <c r="Z9" s="14">
        <v>0.53647145606177704</v>
      </c>
      <c r="AA9" s="14">
        <v>0.55596631300202803</v>
      </c>
      <c r="AB9" s="14">
        <v>0.52509313301938598</v>
      </c>
      <c r="AC9" s="14">
        <v>0.41423562679609599</v>
      </c>
      <c r="AD9" s="14">
        <v>0.51448583342687104</v>
      </c>
      <c r="AE9" s="14"/>
      <c r="AF9" s="14">
        <v>0.55756953476386395</v>
      </c>
      <c r="AG9" s="14">
        <v>0.46224878512828699</v>
      </c>
      <c r="AH9" s="14">
        <v>0.45945987096701701</v>
      </c>
      <c r="AI9" s="14"/>
      <c r="AJ9" s="14">
        <v>0.56433414124916803</v>
      </c>
      <c r="AK9" s="14">
        <v>0.44276488693419802</v>
      </c>
      <c r="AL9" s="14">
        <v>0.352192368867418</v>
      </c>
      <c r="AM9" s="14">
        <v>0.83247634945265203</v>
      </c>
      <c r="AN9" s="14">
        <v>0.52309432954527102</v>
      </c>
      <c r="AO9" s="14"/>
      <c r="AP9" s="14">
        <v>0.55265638835879505</v>
      </c>
      <c r="AQ9" s="14">
        <v>0.42444825135271402</v>
      </c>
      <c r="AR9" s="14">
        <v>0.39853462414962798</v>
      </c>
      <c r="AS9" s="14">
        <v>0.72528745994873101</v>
      </c>
      <c r="AT9" s="14">
        <v>0.48275265308881199</v>
      </c>
      <c r="AU9" s="14"/>
      <c r="AV9" s="14">
        <v>0.52308028458183997</v>
      </c>
      <c r="AW9" s="14">
        <v>0.51958064298434703</v>
      </c>
      <c r="AX9" s="14">
        <v>0.45432764290169902</v>
      </c>
      <c r="AY9" s="14">
        <v>0.45915168676976298</v>
      </c>
      <c r="AZ9" s="14">
        <v>0.60240728917146402</v>
      </c>
      <c r="BA9" s="14"/>
      <c r="BB9" s="14">
        <v>0.41095057469462998</v>
      </c>
      <c r="BC9" s="14">
        <v>0.71326600811702301</v>
      </c>
      <c r="BD9" s="14">
        <v>0.51275701611070401</v>
      </c>
      <c r="BE9" s="14"/>
      <c r="BF9" s="14">
        <v>0.566549532812332</v>
      </c>
    </row>
    <row r="10" spans="2:58" x14ac:dyDescent="0.35">
      <c r="B10" s="15" t="s">
        <v>371</v>
      </c>
      <c r="C10" s="14">
        <v>0.104826799076464</v>
      </c>
      <c r="D10" s="14">
        <v>0.101333554456217</v>
      </c>
      <c r="E10" s="14">
        <v>0.10885050267403699</v>
      </c>
      <c r="F10" s="14"/>
      <c r="G10" s="14">
        <v>0.15158759455853901</v>
      </c>
      <c r="H10" s="14">
        <v>0.114678841870401</v>
      </c>
      <c r="I10" s="14">
        <v>0.110618187310996</v>
      </c>
      <c r="J10" s="14">
        <v>7.7955816435843706E-2</v>
      </c>
      <c r="K10" s="14">
        <v>9.8096763472573997E-2</v>
      </c>
      <c r="L10" s="14">
        <v>8.7090687404937195E-2</v>
      </c>
      <c r="M10" s="14"/>
      <c r="N10" s="14">
        <v>0.108893140805519</v>
      </c>
      <c r="O10" s="14">
        <v>0.107713869894572</v>
      </c>
      <c r="P10" s="14">
        <v>0.1174916770449</v>
      </c>
      <c r="Q10" s="14">
        <v>8.6209556543063101E-2</v>
      </c>
      <c r="R10" s="14"/>
      <c r="S10" s="14">
        <v>0.120908667476308</v>
      </c>
      <c r="T10" s="14">
        <v>8.8606994867651806E-2</v>
      </c>
      <c r="U10" s="14">
        <v>9.2817282824841696E-2</v>
      </c>
      <c r="V10" s="14">
        <v>8.2999117275553203E-2</v>
      </c>
      <c r="W10" s="14">
        <v>8.8892417393177298E-2</v>
      </c>
      <c r="X10" s="14">
        <v>0.16259384215433501</v>
      </c>
      <c r="Y10" s="14">
        <v>8.6535312843326107E-2</v>
      </c>
      <c r="Z10" s="14">
        <v>0.103463639702225</v>
      </c>
      <c r="AA10" s="14">
        <v>0.105588829538561</v>
      </c>
      <c r="AB10" s="14">
        <v>0.10488843152474001</v>
      </c>
      <c r="AC10" s="14">
        <v>0.11904560509872</v>
      </c>
      <c r="AD10" s="14">
        <v>8.5003073779913202E-2</v>
      </c>
      <c r="AE10" s="14"/>
      <c r="AF10" s="14">
        <v>8.0667299266224096E-2</v>
      </c>
      <c r="AG10" s="14">
        <v>0.12210074667220699</v>
      </c>
      <c r="AH10" s="14">
        <v>9.4636652990633299E-2</v>
      </c>
      <c r="AI10" s="14"/>
      <c r="AJ10" s="14">
        <v>6.8705108501808804E-2</v>
      </c>
      <c r="AK10" s="14">
        <v>0.152500613371537</v>
      </c>
      <c r="AL10" s="14">
        <v>0.13847993047851401</v>
      </c>
      <c r="AM10" s="14">
        <v>0</v>
      </c>
      <c r="AN10" s="14">
        <v>6.09983223482694E-2</v>
      </c>
      <c r="AO10" s="14"/>
      <c r="AP10" s="14">
        <v>6.25014997568243E-2</v>
      </c>
      <c r="AQ10" s="14">
        <v>0.14726138054378099</v>
      </c>
      <c r="AR10" s="14">
        <v>0.107152301985201</v>
      </c>
      <c r="AS10" s="14">
        <v>3.5120334752350699E-2</v>
      </c>
      <c r="AT10" s="14">
        <v>7.2103801472720802E-2</v>
      </c>
      <c r="AU10" s="14"/>
      <c r="AV10" s="14">
        <v>8.4510429256939107E-2</v>
      </c>
      <c r="AW10" s="14">
        <v>9.2492904100514403E-2</v>
      </c>
      <c r="AX10" s="14">
        <v>0.117126975969466</v>
      </c>
      <c r="AY10" s="14">
        <v>0.13212531176158299</v>
      </c>
      <c r="AZ10" s="14">
        <v>8.7122948570574496E-2</v>
      </c>
      <c r="BA10" s="14"/>
      <c r="BB10" s="14">
        <v>0.17067123531740999</v>
      </c>
      <c r="BC10" s="14">
        <v>3.5351416508059501E-2</v>
      </c>
      <c r="BD10" s="14">
        <v>9.5095677603921694E-2</v>
      </c>
      <c r="BE10" s="14"/>
      <c r="BF10" s="14">
        <v>8.0668827331070295E-2</v>
      </c>
    </row>
    <row r="11" spans="2:58" x14ac:dyDescent="0.35">
      <c r="B11" s="15" t="s">
        <v>117</v>
      </c>
      <c r="C11" s="23">
        <v>0.39349042029076298</v>
      </c>
      <c r="D11" s="23">
        <v>0.35438144317928599</v>
      </c>
      <c r="E11" s="23">
        <v>0.42994033336264997</v>
      </c>
      <c r="F11" s="23"/>
      <c r="G11" s="23">
        <v>0.309009682017022</v>
      </c>
      <c r="H11" s="23">
        <v>0.406709692635501</v>
      </c>
      <c r="I11" s="23">
        <v>0.360761141102727</v>
      </c>
      <c r="J11" s="23">
        <v>0.43333937778050902</v>
      </c>
      <c r="K11" s="23">
        <v>0.38572278970391</v>
      </c>
      <c r="L11" s="23">
        <v>0.43888858895600902</v>
      </c>
      <c r="M11" s="23"/>
      <c r="N11" s="23">
        <v>0.36672608053123101</v>
      </c>
      <c r="O11" s="23">
        <v>0.41757861806537599</v>
      </c>
      <c r="P11" s="23">
        <v>0.37354383011449499</v>
      </c>
      <c r="Q11" s="23">
        <v>0.41808035149297001</v>
      </c>
      <c r="R11" s="23"/>
      <c r="S11" s="23">
        <v>0.39282699896887702</v>
      </c>
      <c r="T11" s="23">
        <v>0.40789241625571898</v>
      </c>
      <c r="U11" s="23">
        <v>0.38765301575788003</v>
      </c>
      <c r="V11" s="23">
        <v>0.38521076926539</v>
      </c>
      <c r="W11" s="23">
        <v>0.41161794752786801</v>
      </c>
      <c r="X11" s="23">
        <v>0.41335215375497902</v>
      </c>
      <c r="Y11" s="23">
        <v>0.41823867357978101</v>
      </c>
      <c r="Z11" s="23">
        <v>0.36006490423599802</v>
      </c>
      <c r="AA11" s="23">
        <v>0.33844485745941</v>
      </c>
      <c r="AB11" s="23">
        <v>0.37001843545587398</v>
      </c>
      <c r="AC11" s="23">
        <v>0.46671876810518398</v>
      </c>
      <c r="AD11" s="23">
        <v>0.40051109279321601</v>
      </c>
      <c r="AE11" s="23"/>
      <c r="AF11" s="23">
        <v>0.36176316596991198</v>
      </c>
      <c r="AG11" s="23">
        <v>0.41565046819950602</v>
      </c>
      <c r="AH11" s="23">
        <v>0.44590347604234898</v>
      </c>
      <c r="AI11" s="23"/>
      <c r="AJ11" s="23">
        <v>0.36696075024902403</v>
      </c>
      <c r="AK11" s="23">
        <v>0.404734499694265</v>
      </c>
      <c r="AL11" s="23">
        <v>0.50932770065406796</v>
      </c>
      <c r="AM11" s="23">
        <v>0.167523650547348</v>
      </c>
      <c r="AN11" s="23">
        <v>0.41590734810646002</v>
      </c>
      <c r="AO11" s="23"/>
      <c r="AP11" s="23">
        <v>0.384842111884381</v>
      </c>
      <c r="AQ11" s="23">
        <v>0.42829036810350601</v>
      </c>
      <c r="AR11" s="23">
        <v>0.49431307386517098</v>
      </c>
      <c r="AS11" s="23">
        <v>0.239592205298919</v>
      </c>
      <c r="AT11" s="23">
        <v>0.44514354543846801</v>
      </c>
      <c r="AU11" s="23"/>
      <c r="AV11" s="23">
        <v>0.392409286161221</v>
      </c>
      <c r="AW11" s="23">
        <v>0.387926452915138</v>
      </c>
      <c r="AX11" s="23">
        <v>0.428545381128835</v>
      </c>
      <c r="AY11" s="23">
        <v>0.40872300146865398</v>
      </c>
      <c r="AZ11" s="23">
        <v>0.31046976225796102</v>
      </c>
      <c r="BA11" s="23"/>
      <c r="BB11" s="23">
        <v>0.41837818998796</v>
      </c>
      <c r="BC11" s="23">
        <v>0.25138257537491798</v>
      </c>
      <c r="BD11" s="23">
        <v>0.39214730628537398</v>
      </c>
      <c r="BE11" s="23"/>
      <c r="BF11" s="23">
        <v>0.35278163985659799</v>
      </c>
    </row>
    <row r="12" spans="2:58" x14ac:dyDescent="0.35">
      <c r="B12" s="16"/>
    </row>
    <row r="13" spans="2:58" x14ac:dyDescent="0.35">
      <c r="B13" t="s">
        <v>88</v>
      </c>
    </row>
    <row r="14" spans="2:58" x14ac:dyDescent="0.35">
      <c r="B14" t="s">
        <v>89</v>
      </c>
    </row>
    <row r="16" spans="2:58" x14ac:dyDescent="0.35">
      <c r="B16"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B2:BF16"/>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388</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x14ac:dyDescent="0.35">
      <c r="B9" s="15" t="s">
        <v>370</v>
      </c>
      <c r="C9" s="14">
        <v>0.43455559886075201</v>
      </c>
      <c r="D9" s="14">
        <v>0.47534190903164297</v>
      </c>
      <c r="E9" s="14">
        <v>0.39645198372995299</v>
      </c>
      <c r="F9" s="14"/>
      <c r="G9" s="14">
        <v>0.421703848230434</v>
      </c>
      <c r="H9" s="14">
        <v>0.43439114123243799</v>
      </c>
      <c r="I9" s="14">
        <v>0.45178733413636102</v>
      </c>
      <c r="J9" s="14">
        <v>0.46224529648367302</v>
      </c>
      <c r="K9" s="14">
        <v>0.38531508299406603</v>
      </c>
      <c r="L9" s="14">
        <v>0.43991784530414002</v>
      </c>
      <c r="M9" s="14"/>
      <c r="N9" s="14">
        <v>0.46787654249121002</v>
      </c>
      <c r="O9" s="14">
        <v>0.44504601757877799</v>
      </c>
      <c r="P9" s="14">
        <v>0.40752590271903</v>
      </c>
      <c r="Q9" s="14">
        <v>0.40711077135054402</v>
      </c>
      <c r="R9" s="14"/>
      <c r="S9" s="14">
        <v>0.47977740953117698</v>
      </c>
      <c r="T9" s="14">
        <v>0.42765220251363201</v>
      </c>
      <c r="U9" s="14">
        <v>0.39073435522078698</v>
      </c>
      <c r="V9" s="14">
        <v>0.39812766158811003</v>
      </c>
      <c r="W9" s="14">
        <v>0.40002345911692999</v>
      </c>
      <c r="X9" s="14">
        <v>0.43868687510537702</v>
      </c>
      <c r="Y9" s="14">
        <v>0.37830025020470898</v>
      </c>
      <c r="Z9" s="14">
        <v>0.52054424630940599</v>
      </c>
      <c r="AA9" s="14">
        <v>0.45931512788777801</v>
      </c>
      <c r="AB9" s="14">
        <v>0.43802920137260498</v>
      </c>
      <c r="AC9" s="14">
        <v>0.47533222621242099</v>
      </c>
      <c r="AD9" s="14">
        <v>0.414075547156246</v>
      </c>
      <c r="AE9" s="14"/>
      <c r="AF9" s="14">
        <v>0.40167878083101599</v>
      </c>
      <c r="AG9" s="14">
        <v>0.48552544801215303</v>
      </c>
      <c r="AH9" s="14">
        <v>0.37194645824063999</v>
      </c>
      <c r="AI9" s="14"/>
      <c r="AJ9" s="14">
        <v>0.420354404174476</v>
      </c>
      <c r="AK9" s="14">
        <v>0.52528217444920899</v>
      </c>
      <c r="AL9" s="14">
        <v>0.39728477395051698</v>
      </c>
      <c r="AM9" s="14">
        <v>0.41278579218876799</v>
      </c>
      <c r="AN9" s="14">
        <v>0.30804558001805099</v>
      </c>
      <c r="AO9" s="14"/>
      <c r="AP9" s="14">
        <v>0.40477661258854902</v>
      </c>
      <c r="AQ9" s="14">
        <v>0.51684689956363805</v>
      </c>
      <c r="AR9" s="14">
        <v>0.43340250017030502</v>
      </c>
      <c r="AS9" s="14">
        <v>0.396563544233487</v>
      </c>
      <c r="AT9" s="14">
        <v>0.360701988204988</v>
      </c>
      <c r="AU9" s="14"/>
      <c r="AV9" s="14">
        <v>0.42204377172758001</v>
      </c>
      <c r="AW9" s="14">
        <v>0.43407414572603098</v>
      </c>
      <c r="AX9" s="14">
        <v>0.43548285829990802</v>
      </c>
      <c r="AY9" s="14">
        <v>0.43895063055833899</v>
      </c>
      <c r="AZ9" s="14">
        <v>0.60537114407043002</v>
      </c>
      <c r="BA9" s="14"/>
      <c r="BB9" s="14">
        <v>0.51384376304533597</v>
      </c>
      <c r="BC9" s="14">
        <v>0.41586738339590401</v>
      </c>
      <c r="BD9" s="14">
        <v>0.42043352208631801</v>
      </c>
      <c r="BE9" s="14"/>
      <c r="BF9" s="14">
        <v>0.430799651013268</v>
      </c>
    </row>
    <row r="10" spans="2:58" x14ac:dyDescent="0.35">
      <c r="B10" s="15" t="s">
        <v>371</v>
      </c>
      <c r="C10" s="14">
        <v>9.1735227421426396E-2</v>
      </c>
      <c r="D10" s="14">
        <v>0.115153207910588</v>
      </c>
      <c r="E10" s="14">
        <v>6.94543245228052E-2</v>
      </c>
      <c r="F10" s="14"/>
      <c r="G10" s="14">
        <v>0.115387823072392</v>
      </c>
      <c r="H10" s="14">
        <v>0.12351479943881399</v>
      </c>
      <c r="I10" s="14">
        <v>7.5118804006994902E-2</v>
      </c>
      <c r="J10" s="14">
        <v>0.10668215855381701</v>
      </c>
      <c r="K10" s="14">
        <v>7.6597732572928401E-2</v>
      </c>
      <c r="L10" s="14">
        <v>6.1717779339437402E-2</v>
      </c>
      <c r="M10" s="14"/>
      <c r="N10" s="14">
        <v>6.7141197887955806E-2</v>
      </c>
      <c r="O10" s="14">
        <v>8.5742967778500406E-2</v>
      </c>
      <c r="P10" s="14">
        <v>0.110984303195251</v>
      </c>
      <c r="Q10" s="14">
        <v>0.10930194933719101</v>
      </c>
      <c r="R10" s="14"/>
      <c r="S10" s="14">
        <v>8.64789417052471E-2</v>
      </c>
      <c r="T10" s="14">
        <v>7.1549881251476405E-2</v>
      </c>
      <c r="U10" s="14">
        <v>0.101907662272298</v>
      </c>
      <c r="V10" s="14">
        <v>0.100304135004079</v>
      </c>
      <c r="W10" s="14">
        <v>9.5875566585050906E-2</v>
      </c>
      <c r="X10" s="14">
        <v>0.103819955178585</v>
      </c>
      <c r="Y10" s="14">
        <v>0.10277613357392699</v>
      </c>
      <c r="Z10" s="14">
        <v>9.1310095463774402E-2</v>
      </c>
      <c r="AA10" s="14">
        <v>7.5706461117706403E-2</v>
      </c>
      <c r="AB10" s="14">
        <v>9.2173130425637906E-2</v>
      </c>
      <c r="AC10" s="14">
        <v>9.1167925930525695E-2</v>
      </c>
      <c r="AD10" s="14">
        <v>0.134529870338496</v>
      </c>
      <c r="AE10" s="14"/>
      <c r="AF10" s="14">
        <v>9.9166666553087202E-2</v>
      </c>
      <c r="AG10" s="14">
        <v>9.7536291251768006E-2</v>
      </c>
      <c r="AH10" s="14">
        <v>6.5029382696361604E-2</v>
      </c>
      <c r="AI10" s="14"/>
      <c r="AJ10" s="14">
        <v>8.9600443065925003E-2</v>
      </c>
      <c r="AK10" s="14">
        <v>9.2417380867381493E-2</v>
      </c>
      <c r="AL10" s="14">
        <v>8.2576059384315101E-2</v>
      </c>
      <c r="AM10" s="14">
        <v>0.262706449879621</v>
      </c>
      <c r="AN10" s="14">
        <v>8.0612483902632107E-2</v>
      </c>
      <c r="AO10" s="14"/>
      <c r="AP10" s="14">
        <v>9.9445905755623398E-2</v>
      </c>
      <c r="AQ10" s="14">
        <v>7.1750318514703398E-2</v>
      </c>
      <c r="AR10" s="14">
        <v>7.3237036937883596E-2</v>
      </c>
      <c r="AS10" s="14">
        <v>0.114862525559717</v>
      </c>
      <c r="AT10" s="14">
        <v>8.2996495654729802E-2</v>
      </c>
      <c r="AU10" s="14"/>
      <c r="AV10" s="14">
        <v>9.5361650198297301E-2</v>
      </c>
      <c r="AW10" s="14">
        <v>9.3372454270281402E-2</v>
      </c>
      <c r="AX10" s="14">
        <v>9.5536663595999896E-2</v>
      </c>
      <c r="AY10" s="14">
        <v>6.3949782216890003E-2</v>
      </c>
      <c r="AZ10" s="14">
        <v>4.49928870328773E-2</v>
      </c>
      <c r="BA10" s="14"/>
      <c r="BB10" s="14">
        <v>5.1051654296528401E-2</v>
      </c>
      <c r="BC10" s="14">
        <v>7.7832282139805101E-2</v>
      </c>
      <c r="BD10" s="14">
        <v>4.6037405075725499E-2</v>
      </c>
      <c r="BE10" s="14"/>
      <c r="BF10" s="14">
        <v>7.4830092595779801E-2</v>
      </c>
    </row>
    <row r="11" spans="2:58" x14ac:dyDescent="0.35">
      <c r="B11" s="15" t="s">
        <v>117</v>
      </c>
      <c r="C11" s="23">
        <v>0.47370917371782101</v>
      </c>
      <c r="D11" s="23">
        <v>0.40950488305777</v>
      </c>
      <c r="E11" s="23">
        <v>0.53409369174724197</v>
      </c>
      <c r="F11" s="23"/>
      <c r="G11" s="23">
        <v>0.46290832869717302</v>
      </c>
      <c r="H11" s="23">
        <v>0.44209405932874801</v>
      </c>
      <c r="I11" s="23">
        <v>0.47309386185664398</v>
      </c>
      <c r="J11" s="23">
        <v>0.43107254496251002</v>
      </c>
      <c r="K11" s="23">
        <v>0.53808718443300596</v>
      </c>
      <c r="L11" s="23">
        <v>0.49836437535642197</v>
      </c>
      <c r="M11" s="23"/>
      <c r="N11" s="23">
        <v>0.464982259620834</v>
      </c>
      <c r="O11" s="23">
        <v>0.46921101464272202</v>
      </c>
      <c r="P11" s="23">
        <v>0.48148979408571901</v>
      </c>
      <c r="Q11" s="23">
        <v>0.48358727931226603</v>
      </c>
      <c r="R11" s="23"/>
      <c r="S11" s="23">
        <v>0.43374364876357502</v>
      </c>
      <c r="T11" s="23">
        <v>0.500797916234892</v>
      </c>
      <c r="U11" s="23">
        <v>0.507357982506915</v>
      </c>
      <c r="V11" s="23">
        <v>0.50156820340781105</v>
      </c>
      <c r="W11" s="23">
        <v>0.50410097429801903</v>
      </c>
      <c r="X11" s="23">
        <v>0.45749316971603798</v>
      </c>
      <c r="Y11" s="23">
        <v>0.51892361622136396</v>
      </c>
      <c r="Z11" s="23">
        <v>0.38814565822681901</v>
      </c>
      <c r="AA11" s="23">
        <v>0.46497841099451498</v>
      </c>
      <c r="AB11" s="23">
        <v>0.469797668201757</v>
      </c>
      <c r="AC11" s="23">
        <v>0.43349984785705298</v>
      </c>
      <c r="AD11" s="23">
        <v>0.45139458250525899</v>
      </c>
      <c r="AE11" s="23"/>
      <c r="AF11" s="23">
        <v>0.49915455261589697</v>
      </c>
      <c r="AG11" s="23">
        <v>0.41693826073607898</v>
      </c>
      <c r="AH11" s="23">
        <v>0.56302415906299796</v>
      </c>
      <c r="AI11" s="23"/>
      <c r="AJ11" s="23">
        <v>0.49004515275959898</v>
      </c>
      <c r="AK11" s="23">
        <v>0.38230044468341001</v>
      </c>
      <c r="AL11" s="23">
        <v>0.52013916666516802</v>
      </c>
      <c r="AM11" s="23">
        <v>0.32450775793161202</v>
      </c>
      <c r="AN11" s="23">
        <v>0.61134193607931697</v>
      </c>
      <c r="AO11" s="23"/>
      <c r="AP11" s="23">
        <v>0.49577748165582702</v>
      </c>
      <c r="AQ11" s="23">
        <v>0.41140278192165902</v>
      </c>
      <c r="AR11" s="23">
        <v>0.49336046289181201</v>
      </c>
      <c r="AS11" s="23">
        <v>0.48857393020679601</v>
      </c>
      <c r="AT11" s="23">
        <v>0.556301516140282</v>
      </c>
      <c r="AU11" s="23"/>
      <c r="AV11" s="23">
        <v>0.48259457807412298</v>
      </c>
      <c r="AW11" s="23">
        <v>0.47255340000368801</v>
      </c>
      <c r="AX11" s="23">
        <v>0.46898047810409199</v>
      </c>
      <c r="AY11" s="23">
        <v>0.49709958722476999</v>
      </c>
      <c r="AZ11" s="23">
        <v>0.34963596889669302</v>
      </c>
      <c r="BA11" s="23"/>
      <c r="BB11" s="23">
        <v>0.43510458265813601</v>
      </c>
      <c r="BC11" s="23">
        <v>0.50630033446429101</v>
      </c>
      <c r="BD11" s="23">
        <v>0.53352907283795603</v>
      </c>
      <c r="BE11" s="23"/>
      <c r="BF11" s="23">
        <v>0.494370256390952</v>
      </c>
    </row>
    <row r="12" spans="2:58" x14ac:dyDescent="0.35">
      <c r="B12" s="16"/>
    </row>
    <row r="13" spans="2:58" x14ac:dyDescent="0.35">
      <c r="B13" t="s">
        <v>88</v>
      </c>
    </row>
    <row r="14" spans="2:58" x14ac:dyDescent="0.35">
      <c r="B14" t="s">
        <v>89</v>
      </c>
    </row>
    <row r="16" spans="2:58" x14ac:dyDescent="0.35">
      <c r="B16"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B2:BF16"/>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389</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x14ac:dyDescent="0.35">
      <c r="B9" s="15" t="s">
        <v>370</v>
      </c>
      <c r="C9" s="14">
        <v>0.23257258603846001</v>
      </c>
      <c r="D9" s="14">
        <v>0.239758348336927</v>
      </c>
      <c r="E9" s="14">
        <v>0.22396680398235699</v>
      </c>
      <c r="F9" s="14"/>
      <c r="G9" s="14">
        <v>0.38542809660451799</v>
      </c>
      <c r="H9" s="14">
        <v>0.33926001915336901</v>
      </c>
      <c r="I9" s="14">
        <v>0.271461969971933</v>
      </c>
      <c r="J9" s="14">
        <v>0.19320134782304099</v>
      </c>
      <c r="K9" s="14">
        <v>0.12803783956333201</v>
      </c>
      <c r="L9" s="14">
        <v>0.11423362333491401</v>
      </c>
      <c r="M9" s="14"/>
      <c r="N9" s="14">
        <v>0.22141352235692799</v>
      </c>
      <c r="O9" s="14">
        <v>0.24210650495983299</v>
      </c>
      <c r="P9" s="14">
        <v>0.228890916634474</v>
      </c>
      <c r="Q9" s="14">
        <v>0.23807205931601499</v>
      </c>
      <c r="R9" s="14"/>
      <c r="S9" s="14">
        <v>0.27266112506288698</v>
      </c>
      <c r="T9" s="14">
        <v>0.20296502728596699</v>
      </c>
      <c r="U9" s="14">
        <v>0.23748595574787801</v>
      </c>
      <c r="V9" s="14">
        <v>0.22538260363769499</v>
      </c>
      <c r="W9" s="14">
        <v>0.233595906143819</v>
      </c>
      <c r="X9" s="14">
        <v>0.23144189758470601</v>
      </c>
      <c r="Y9" s="14">
        <v>0.22210865099874</v>
      </c>
      <c r="Z9" s="14">
        <v>0.28581978233421701</v>
      </c>
      <c r="AA9" s="14">
        <v>0.24821768315874099</v>
      </c>
      <c r="AB9" s="14">
        <v>0.25104242281050998</v>
      </c>
      <c r="AC9" s="14">
        <v>0.120033465143928</v>
      </c>
      <c r="AD9" s="14">
        <v>0.215691459488315</v>
      </c>
      <c r="AE9" s="14"/>
      <c r="AF9" s="14">
        <v>0.18775391577137901</v>
      </c>
      <c r="AG9" s="14">
        <v>0.21744027750718101</v>
      </c>
      <c r="AH9" s="14">
        <v>0.29900337079065897</v>
      </c>
      <c r="AI9" s="14"/>
      <c r="AJ9" s="14">
        <v>0.181083494858363</v>
      </c>
      <c r="AK9" s="14">
        <v>0.27418291991608001</v>
      </c>
      <c r="AL9" s="14">
        <v>0.22268482651339599</v>
      </c>
      <c r="AM9" s="14">
        <v>0.24448981075223999</v>
      </c>
      <c r="AN9" s="14">
        <v>0.25939611727188</v>
      </c>
      <c r="AO9" s="14"/>
      <c r="AP9" s="14">
        <v>0.234888142179253</v>
      </c>
      <c r="AQ9" s="14">
        <v>0.27972056134622703</v>
      </c>
      <c r="AR9" s="14">
        <v>0.20568492389233001</v>
      </c>
      <c r="AS9" s="14">
        <v>0.187768702090641</v>
      </c>
      <c r="AT9" s="14">
        <v>0.13836227675663901</v>
      </c>
      <c r="AU9" s="14"/>
      <c r="AV9" s="14">
        <v>0.181559375613733</v>
      </c>
      <c r="AW9" s="14">
        <v>0.22331037980554599</v>
      </c>
      <c r="AX9" s="14">
        <v>0.25550800784544397</v>
      </c>
      <c r="AY9" s="14">
        <v>0.31719085188256402</v>
      </c>
      <c r="AZ9" s="14">
        <v>0.41312689644963102</v>
      </c>
      <c r="BA9" s="14"/>
      <c r="BB9" s="14">
        <v>0.23233531784802799</v>
      </c>
      <c r="BC9" s="14">
        <v>0.16939436395419799</v>
      </c>
      <c r="BD9" s="14">
        <v>5.7755496224013297E-2</v>
      </c>
      <c r="BE9" s="14"/>
      <c r="BF9" s="14">
        <v>0.15542322079920101</v>
      </c>
    </row>
    <row r="10" spans="2:58" x14ac:dyDescent="0.35">
      <c r="B10" s="15" t="s">
        <v>371</v>
      </c>
      <c r="C10" s="14">
        <v>0.470515950641686</v>
      </c>
      <c r="D10" s="14">
        <v>0.51029736293191097</v>
      </c>
      <c r="E10" s="14">
        <v>0.433604121314631</v>
      </c>
      <c r="F10" s="14"/>
      <c r="G10" s="14">
        <v>0.26585807491778601</v>
      </c>
      <c r="H10" s="14">
        <v>0.32159804701330702</v>
      </c>
      <c r="I10" s="14">
        <v>0.39942024832511902</v>
      </c>
      <c r="J10" s="14">
        <v>0.54686501161253698</v>
      </c>
      <c r="K10" s="14">
        <v>0.61480195645885605</v>
      </c>
      <c r="L10" s="14">
        <v>0.62730030382147095</v>
      </c>
      <c r="M10" s="14"/>
      <c r="N10" s="14">
        <v>0.52976018358254096</v>
      </c>
      <c r="O10" s="14">
        <v>0.45170201425531797</v>
      </c>
      <c r="P10" s="14">
        <v>0.47905746799785698</v>
      </c>
      <c r="Q10" s="14">
        <v>0.41303702988638802</v>
      </c>
      <c r="R10" s="14"/>
      <c r="S10" s="14">
        <v>0.38466160968187402</v>
      </c>
      <c r="T10" s="14">
        <v>0.50874188961964995</v>
      </c>
      <c r="U10" s="14">
        <v>0.48958858261537602</v>
      </c>
      <c r="V10" s="14">
        <v>0.46885820184723798</v>
      </c>
      <c r="W10" s="14">
        <v>0.42632946344553102</v>
      </c>
      <c r="X10" s="14">
        <v>0.49615716573047203</v>
      </c>
      <c r="Y10" s="14">
        <v>0.44545830036268902</v>
      </c>
      <c r="Z10" s="14">
        <v>0.45586340326754399</v>
      </c>
      <c r="AA10" s="14">
        <v>0.45946329149199799</v>
      </c>
      <c r="AB10" s="14">
        <v>0.50635345827714295</v>
      </c>
      <c r="AC10" s="14">
        <v>0.57902265273384201</v>
      </c>
      <c r="AD10" s="14">
        <v>0.52463630940744199</v>
      </c>
      <c r="AE10" s="14"/>
      <c r="AF10" s="14">
        <v>0.53258483822094305</v>
      </c>
      <c r="AG10" s="14">
        <v>0.51637520287064298</v>
      </c>
      <c r="AH10" s="14">
        <v>0.29401086767926898</v>
      </c>
      <c r="AI10" s="14"/>
      <c r="AJ10" s="14">
        <v>0.55146005504964302</v>
      </c>
      <c r="AK10" s="14">
        <v>0.45158693226600699</v>
      </c>
      <c r="AL10" s="14">
        <v>0.51537468394058705</v>
      </c>
      <c r="AM10" s="14">
        <v>0.46723324633888302</v>
      </c>
      <c r="AN10" s="14">
        <v>0.32045425316756099</v>
      </c>
      <c r="AO10" s="14"/>
      <c r="AP10" s="14">
        <v>0.48097337691473502</v>
      </c>
      <c r="AQ10" s="14">
        <v>0.44546472769113998</v>
      </c>
      <c r="AR10" s="14">
        <v>0.522034857923517</v>
      </c>
      <c r="AS10" s="14">
        <v>0.52304492376043499</v>
      </c>
      <c r="AT10" s="14">
        <v>0.48244329089810101</v>
      </c>
      <c r="AU10" s="14"/>
      <c r="AV10" s="14">
        <v>0.47115788353108801</v>
      </c>
      <c r="AW10" s="14">
        <v>0.456529426647731</v>
      </c>
      <c r="AX10" s="14">
        <v>0.46420516867217199</v>
      </c>
      <c r="AY10" s="14">
        <v>0.441165959853206</v>
      </c>
      <c r="AZ10" s="14">
        <v>0.42651363827536898</v>
      </c>
      <c r="BA10" s="14"/>
      <c r="BB10" s="14">
        <v>0.52183638260035403</v>
      </c>
      <c r="BC10" s="14">
        <v>0.58233458427997997</v>
      </c>
      <c r="BD10" s="14">
        <v>0.66573824381430402</v>
      </c>
      <c r="BE10" s="14"/>
      <c r="BF10" s="14">
        <v>0.58138594542025501</v>
      </c>
    </row>
    <row r="11" spans="2:58" x14ac:dyDescent="0.35">
      <c r="B11" s="15" t="s">
        <v>117</v>
      </c>
      <c r="C11" s="23">
        <v>0.29691146331985402</v>
      </c>
      <c r="D11" s="23">
        <v>0.24994428873116201</v>
      </c>
      <c r="E11" s="23">
        <v>0.34242907470301298</v>
      </c>
      <c r="F11" s="23"/>
      <c r="G11" s="23">
        <v>0.348713828477696</v>
      </c>
      <c r="H11" s="23">
        <v>0.33914193383332503</v>
      </c>
      <c r="I11" s="23">
        <v>0.32911778170294798</v>
      </c>
      <c r="J11" s="23">
        <v>0.25993364056442098</v>
      </c>
      <c r="K11" s="23">
        <v>0.25716020397781197</v>
      </c>
      <c r="L11" s="23">
        <v>0.258466072843616</v>
      </c>
      <c r="M11" s="23"/>
      <c r="N11" s="23">
        <v>0.248826294060531</v>
      </c>
      <c r="O11" s="23">
        <v>0.30619148078484798</v>
      </c>
      <c r="P11" s="23">
        <v>0.29205161536766899</v>
      </c>
      <c r="Q11" s="23">
        <v>0.34889091079759699</v>
      </c>
      <c r="R11" s="23"/>
      <c r="S11" s="23">
        <v>0.34267726525523901</v>
      </c>
      <c r="T11" s="23">
        <v>0.28829308309438301</v>
      </c>
      <c r="U11" s="23">
        <v>0.27292546163674503</v>
      </c>
      <c r="V11" s="23">
        <v>0.305759194515067</v>
      </c>
      <c r="W11" s="23">
        <v>0.34007463041065</v>
      </c>
      <c r="X11" s="23">
        <v>0.27240093668482201</v>
      </c>
      <c r="Y11" s="23">
        <v>0.33243304863857098</v>
      </c>
      <c r="Z11" s="23">
        <v>0.25831681439824</v>
      </c>
      <c r="AA11" s="23">
        <v>0.29231902534926102</v>
      </c>
      <c r="AB11" s="23">
        <v>0.24260411891234701</v>
      </c>
      <c r="AC11" s="23">
        <v>0.30094388212223</v>
      </c>
      <c r="AD11" s="23">
        <v>0.25967223110424298</v>
      </c>
      <c r="AE11" s="23"/>
      <c r="AF11" s="23">
        <v>0.279661246007678</v>
      </c>
      <c r="AG11" s="23">
        <v>0.26618451962217599</v>
      </c>
      <c r="AH11" s="23">
        <v>0.40698576153007199</v>
      </c>
      <c r="AI11" s="23"/>
      <c r="AJ11" s="23">
        <v>0.26745645009199398</v>
      </c>
      <c r="AK11" s="23">
        <v>0.27423014781791299</v>
      </c>
      <c r="AL11" s="23">
        <v>0.26194048954601701</v>
      </c>
      <c r="AM11" s="23">
        <v>0.28827694290887701</v>
      </c>
      <c r="AN11" s="23">
        <v>0.42014962956055901</v>
      </c>
      <c r="AO11" s="23"/>
      <c r="AP11" s="23">
        <v>0.28413848090601301</v>
      </c>
      <c r="AQ11" s="23">
        <v>0.27481471096263299</v>
      </c>
      <c r="AR11" s="23">
        <v>0.27228021818415399</v>
      </c>
      <c r="AS11" s="23">
        <v>0.28918637414892401</v>
      </c>
      <c r="AT11" s="23">
        <v>0.37919443234526001</v>
      </c>
      <c r="AU11" s="23"/>
      <c r="AV11" s="23">
        <v>0.34728274085518002</v>
      </c>
      <c r="AW11" s="23">
        <v>0.32016019354672298</v>
      </c>
      <c r="AX11" s="23">
        <v>0.28028682348238498</v>
      </c>
      <c r="AY11" s="23">
        <v>0.24164318826423001</v>
      </c>
      <c r="AZ11" s="23">
        <v>0.160359465275</v>
      </c>
      <c r="BA11" s="23"/>
      <c r="BB11" s="23">
        <v>0.245828299551619</v>
      </c>
      <c r="BC11" s="23">
        <v>0.24827105176582201</v>
      </c>
      <c r="BD11" s="23">
        <v>0.27650625996168299</v>
      </c>
      <c r="BE11" s="23"/>
      <c r="BF11" s="23">
        <v>0.26319083378054398</v>
      </c>
    </row>
    <row r="12" spans="2:58" x14ac:dyDescent="0.35">
      <c r="B12" s="16"/>
    </row>
    <row r="13" spans="2:58" x14ac:dyDescent="0.35">
      <c r="B13" t="s">
        <v>88</v>
      </c>
    </row>
    <row r="14" spans="2:58" x14ac:dyDescent="0.35">
      <c r="B14" t="s">
        <v>89</v>
      </c>
    </row>
    <row r="16" spans="2:58" x14ac:dyDescent="0.35">
      <c r="B16"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B2:R19"/>
  <sheetViews>
    <sheetView showGridLines="0" topLeftCell="A5" workbookViewId="0">
      <pane xSplit="2" topLeftCell="C1" activePane="topRight" state="frozen"/>
      <selection pane="topRight"/>
    </sheetView>
  </sheetViews>
  <sheetFormatPr defaultColWidth="10.90625" defaultRowHeight="14.5" x14ac:dyDescent="0.35"/>
  <cols>
    <col min="2" max="2" width="25.7265625" customWidth="1"/>
    <col min="3" max="18" width="20.7265625" customWidth="1"/>
  </cols>
  <sheetData>
    <row r="2" spans="2:18" ht="40" customHeight="1" x14ac:dyDescent="0.35">
      <c r="D2" s="29" t="s">
        <v>410</v>
      </c>
      <c r="E2" s="26"/>
      <c r="F2" s="26"/>
      <c r="G2" s="26"/>
      <c r="H2" s="26"/>
      <c r="I2" s="26"/>
      <c r="J2" s="26"/>
      <c r="K2" s="26"/>
      <c r="L2" s="26"/>
      <c r="M2" s="26"/>
      <c r="N2" s="26"/>
      <c r="O2" s="26"/>
      <c r="P2" s="26"/>
      <c r="Q2" s="26"/>
      <c r="R2" s="26"/>
    </row>
    <row r="6" spans="2:18" ht="50" customHeight="1" x14ac:dyDescent="0.35">
      <c r="B6" s="17" t="s">
        <v>15</v>
      </c>
      <c r="C6" s="17" t="s">
        <v>390</v>
      </c>
      <c r="D6" s="17" t="s">
        <v>391</v>
      </c>
      <c r="E6" s="17" t="s">
        <v>392</v>
      </c>
      <c r="F6" s="17" t="s">
        <v>393</v>
      </c>
      <c r="G6" s="17" t="s">
        <v>394</v>
      </c>
      <c r="H6" s="17" t="s">
        <v>395</v>
      </c>
      <c r="I6" s="17" t="s">
        <v>396</v>
      </c>
      <c r="J6" s="17" t="s">
        <v>397</v>
      </c>
      <c r="K6" s="17" t="s">
        <v>398</v>
      </c>
      <c r="L6" s="17" t="s">
        <v>399</v>
      </c>
      <c r="M6" s="17" t="s">
        <v>400</v>
      </c>
      <c r="N6" s="17" t="s">
        <v>401</v>
      </c>
      <c r="O6" s="17" t="s">
        <v>402</v>
      </c>
      <c r="P6" s="17" t="s">
        <v>403</v>
      </c>
      <c r="Q6" s="17" t="s">
        <v>404</v>
      </c>
    </row>
    <row r="7" spans="2:18" x14ac:dyDescent="0.35">
      <c r="B7" s="15" t="s">
        <v>405</v>
      </c>
      <c r="C7" s="14">
        <v>8.1490782999987701E-2</v>
      </c>
      <c r="D7" s="14">
        <v>8.3548089437340795E-2</v>
      </c>
      <c r="E7" s="14">
        <v>0.107518351190283</v>
      </c>
      <c r="F7" s="14">
        <v>0.109050525554289</v>
      </c>
      <c r="G7" s="14">
        <v>5.6172711818339702E-2</v>
      </c>
      <c r="H7" s="14">
        <v>8.7184956114987694E-2</v>
      </c>
      <c r="I7" s="14">
        <v>0.118199910384651</v>
      </c>
      <c r="J7" s="14">
        <v>6.3099080682121403E-2</v>
      </c>
      <c r="K7" s="14">
        <v>7.6725371725550995E-2</v>
      </c>
      <c r="L7" s="14">
        <v>7.2708088950798097E-2</v>
      </c>
      <c r="M7" s="14">
        <v>0.12459926548509399</v>
      </c>
      <c r="N7" s="14">
        <v>0.15711911036621301</v>
      </c>
      <c r="O7" s="14">
        <v>0.110914698981809</v>
      </c>
      <c r="P7" s="14">
        <v>0.15925168442930801</v>
      </c>
      <c r="Q7" s="14">
        <v>9.5895905279976199E-2</v>
      </c>
    </row>
    <row r="8" spans="2:18" x14ac:dyDescent="0.35">
      <c r="B8" s="15" t="s">
        <v>406</v>
      </c>
      <c r="C8" s="14">
        <v>0.24415554600116199</v>
      </c>
      <c r="D8" s="14">
        <v>0.23701469541009301</v>
      </c>
      <c r="E8" s="14">
        <v>0.28599115236118799</v>
      </c>
      <c r="F8" s="14">
        <v>0.28896180912998698</v>
      </c>
      <c r="G8" s="14">
        <v>0.156501791889576</v>
      </c>
      <c r="H8" s="14">
        <v>0.23394474408853899</v>
      </c>
      <c r="I8" s="14">
        <v>0.30790682738668701</v>
      </c>
      <c r="J8" s="14">
        <v>0.193117320882184</v>
      </c>
      <c r="K8" s="14">
        <v>0.245087617451305</v>
      </c>
      <c r="L8" s="14">
        <v>0.20809085037209901</v>
      </c>
      <c r="M8" s="14">
        <v>0.31754944378289701</v>
      </c>
      <c r="N8" s="14">
        <v>0.27024406951454299</v>
      </c>
      <c r="O8" s="14">
        <v>0.32644472721078399</v>
      </c>
      <c r="P8" s="14">
        <v>0.29794559250159203</v>
      </c>
      <c r="Q8" s="14">
        <v>0.28331769676078</v>
      </c>
    </row>
    <row r="9" spans="2:18" x14ac:dyDescent="0.35">
      <c r="B9" s="15" t="s">
        <v>407</v>
      </c>
      <c r="C9" s="14">
        <v>0.27104349061190203</v>
      </c>
      <c r="D9" s="14">
        <v>0.25471339579706997</v>
      </c>
      <c r="E9" s="14">
        <v>0.24420388247817601</v>
      </c>
      <c r="F9" s="14">
        <v>0.245429439560789</v>
      </c>
      <c r="G9" s="14">
        <v>0.28311268323639499</v>
      </c>
      <c r="H9" s="14">
        <v>0.23529064856120999</v>
      </c>
      <c r="I9" s="14">
        <v>0.247930988906813</v>
      </c>
      <c r="J9" s="14">
        <v>0.29900602973533102</v>
      </c>
      <c r="K9" s="14">
        <v>0.27222991050003098</v>
      </c>
      <c r="L9" s="14">
        <v>0.29512791743890698</v>
      </c>
      <c r="M9" s="14">
        <v>0.244880138245404</v>
      </c>
      <c r="N9" s="14">
        <v>0.20814748303444899</v>
      </c>
      <c r="O9" s="14">
        <v>0.26149807210460102</v>
      </c>
      <c r="P9" s="14">
        <v>0.23871510313550401</v>
      </c>
      <c r="Q9" s="14">
        <v>0.27524121852814298</v>
      </c>
    </row>
    <row r="10" spans="2:18" x14ac:dyDescent="0.35">
      <c r="B10" s="15" t="s">
        <v>408</v>
      </c>
      <c r="C10" s="14">
        <v>0.156246713986853</v>
      </c>
      <c r="D10" s="14">
        <v>0.174253489167572</v>
      </c>
      <c r="E10" s="14">
        <v>0.158370748972679</v>
      </c>
      <c r="F10" s="14">
        <v>0.13900022940415499</v>
      </c>
      <c r="G10" s="14">
        <v>0.14022896611913199</v>
      </c>
      <c r="H10" s="14">
        <v>0.188352350420044</v>
      </c>
      <c r="I10" s="14">
        <v>0.13721876974702399</v>
      </c>
      <c r="J10" s="14">
        <v>0.178579759917252</v>
      </c>
      <c r="K10" s="14">
        <v>0.152074031449596</v>
      </c>
      <c r="L10" s="14">
        <v>0.14953089701257799</v>
      </c>
      <c r="M10" s="14">
        <v>0.139255583490632</v>
      </c>
      <c r="N10" s="14">
        <v>0.15407796347667399</v>
      </c>
      <c r="O10" s="14">
        <v>0.124364453557215</v>
      </c>
      <c r="P10" s="14">
        <v>0.12645448729405201</v>
      </c>
      <c r="Q10" s="14">
        <v>0.14778022401066401</v>
      </c>
    </row>
    <row r="11" spans="2:18" x14ac:dyDescent="0.35">
      <c r="B11" s="15" t="s">
        <v>409</v>
      </c>
      <c r="C11" s="14">
        <v>0.112567658418234</v>
      </c>
      <c r="D11" s="14">
        <v>0.11396858794184</v>
      </c>
      <c r="E11" s="14">
        <v>0.111165711386887</v>
      </c>
      <c r="F11" s="14">
        <v>0.10231095451213799</v>
      </c>
      <c r="G11" s="14">
        <v>0.14597877416490701</v>
      </c>
      <c r="H11" s="14">
        <v>0.170302591869405</v>
      </c>
      <c r="I11" s="14">
        <v>0.102673741531237</v>
      </c>
      <c r="J11" s="14">
        <v>0.12541191604712601</v>
      </c>
      <c r="K11" s="14">
        <v>0.11381022347046101</v>
      </c>
      <c r="L11" s="14">
        <v>0.11545570626527001</v>
      </c>
      <c r="M11" s="14">
        <v>9.0834938952216601E-2</v>
      </c>
      <c r="N11" s="14">
        <v>0.13505543591022201</v>
      </c>
      <c r="O11" s="14">
        <v>8.3493493441062994E-2</v>
      </c>
      <c r="P11" s="14">
        <v>8.4893917917980996E-2</v>
      </c>
      <c r="Q11" s="14">
        <v>0.113139591095719</v>
      </c>
    </row>
    <row r="12" spans="2:18" x14ac:dyDescent="0.35">
      <c r="B12" s="15" t="s">
        <v>117</v>
      </c>
      <c r="C12" s="14">
        <v>0.134495807981861</v>
      </c>
      <c r="D12" s="14">
        <v>0.136501742246084</v>
      </c>
      <c r="E12" s="14">
        <v>9.2750153610787894E-2</v>
      </c>
      <c r="F12" s="14">
        <v>0.115247041838641</v>
      </c>
      <c r="G12" s="14">
        <v>0.21800507277164899</v>
      </c>
      <c r="H12" s="14">
        <v>8.4924708945815094E-2</v>
      </c>
      <c r="I12" s="14">
        <v>8.6069762043588002E-2</v>
      </c>
      <c r="J12" s="14">
        <v>0.14078589273598599</v>
      </c>
      <c r="K12" s="14">
        <v>0.14007284540305601</v>
      </c>
      <c r="L12" s="14">
        <v>0.15908653996034799</v>
      </c>
      <c r="M12" s="14">
        <v>8.2880630043756703E-2</v>
      </c>
      <c r="N12" s="14">
        <v>7.5355937697900097E-2</v>
      </c>
      <c r="O12" s="14">
        <v>9.32845547045279E-2</v>
      </c>
      <c r="P12" s="14">
        <v>9.2739214721564406E-2</v>
      </c>
      <c r="Q12" s="14">
        <v>8.4625364324718996E-2</v>
      </c>
    </row>
    <row r="13" spans="2:18" x14ac:dyDescent="0.35">
      <c r="B13" s="16"/>
      <c r="C13" s="16"/>
      <c r="D13" s="16"/>
      <c r="E13" s="16"/>
      <c r="F13" s="16"/>
      <c r="G13" s="16"/>
      <c r="H13" s="16"/>
      <c r="I13" s="16"/>
      <c r="J13" s="16"/>
      <c r="K13" s="16"/>
      <c r="L13" s="16"/>
      <c r="M13" s="16"/>
      <c r="N13" s="16"/>
      <c r="O13" s="16"/>
      <c r="P13" s="16"/>
      <c r="Q13" s="16"/>
    </row>
    <row r="14" spans="2:18" x14ac:dyDescent="0.35">
      <c r="B14" t="s">
        <v>88</v>
      </c>
    </row>
    <row r="15" spans="2:18" x14ac:dyDescent="0.35">
      <c r="B15" t="s">
        <v>89</v>
      </c>
    </row>
    <row r="19" spans="2:2" x14ac:dyDescent="0.35">
      <c r="B19" s="8" t="str">
        <f>HYPERLINK("#'Contents'!A1", "Return to Contents")</f>
        <v>Return to Contents</v>
      </c>
    </row>
  </sheetData>
  <mergeCells count="1">
    <mergeCell ref="D2:R2"/>
  </mergeCells>
  <pageMargins left="0.7" right="0.7" top="0.75" bottom="0.75" header="0.3" footer="0.3"/>
  <pageSetup paperSize="9" orientation="portrait" horizontalDpi="300" verticalDpi="300"/>
  <drawing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B2:BF19"/>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411</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x14ac:dyDescent="0.35">
      <c r="B9" s="15" t="s">
        <v>405</v>
      </c>
      <c r="C9" s="14">
        <v>8.1490782999987701E-2</v>
      </c>
      <c r="D9" s="14">
        <v>8.8920464437074201E-2</v>
      </c>
      <c r="E9" s="14">
        <v>7.4731316652595706E-2</v>
      </c>
      <c r="F9" s="14"/>
      <c r="G9" s="14">
        <v>9.6127205377161906E-2</v>
      </c>
      <c r="H9" s="14">
        <v>0.157046882580545</v>
      </c>
      <c r="I9" s="14">
        <v>8.1664968165486906E-2</v>
      </c>
      <c r="J9" s="14">
        <v>7.0444775092094597E-2</v>
      </c>
      <c r="K9" s="14">
        <v>4.1699239449355101E-2</v>
      </c>
      <c r="L9" s="14">
        <v>4.6002389573851797E-2</v>
      </c>
      <c r="M9" s="14"/>
      <c r="N9" s="14">
        <v>0.119757599723411</v>
      </c>
      <c r="O9" s="14">
        <v>6.14846445222621E-2</v>
      </c>
      <c r="P9" s="14">
        <v>7.7998300823953898E-2</v>
      </c>
      <c r="Q9" s="14">
        <v>6.5472702007943598E-2</v>
      </c>
      <c r="R9" s="14"/>
      <c r="S9" s="14">
        <v>0.10460705745494001</v>
      </c>
      <c r="T9" s="14">
        <v>6.6719767170793601E-2</v>
      </c>
      <c r="U9" s="14">
        <v>6.6242654088191494E-2</v>
      </c>
      <c r="V9" s="14">
        <v>5.4294984004931303E-2</v>
      </c>
      <c r="W9" s="14">
        <v>8.2902455347254003E-2</v>
      </c>
      <c r="X9" s="14">
        <v>8.4489331997897293E-2</v>
      </c>
      <c r="Y9" s="14">
        <v>7.0943019782086295E-2</v>
      </c>
      <c r="Z9" s="14">
        <v>7.9453507019967201E-2</v>
      </c>
      <c r="AA9" s="14">
        <v>0.12183230363545999</v>
      </c>
      <c r="AB9" s="14">
        <v>6.9299304772509507E-2</v>
      </c>
      <c r="AC9" s="14">
        <v>0.10331658681146599</v>
      </c>
      <c r="AD9" s="14">
        <v>3.0155072353227799E-2</v>
      </c>
      <c r="AE9" s="14"/>
      <c r="AF9" s="14">
        <v>6.5202641158322305E-2</v>
      </c>
      <c r="AG9" s="14">
        <v>9.7071250889762595E-2</v>
      </c>
      <c r="AH9" s="14">
        <v>8.3542104953677504E-2</v>
      </c>
      <c r="AI9" s="14"/>
      <c r="AJ9" s="14">
        <v>3.81992766129386E-2</v>
      </c>
      <c r="AK9" s="14">
        <v>0.14776003918585201</v>
      </c>
      <c r="AL9" s="14">
        <v>7.7987152786418198E-2</v>
      </c>
      <c r="AM9" s="14">
        <v>4.0956064380567501E-2</v>
      </c>
      <c r="AN9" s="14">
        <v>6.0422511419180799E-2</v>
      </c>
      <c r="AO9" s="14"/>
      <c r="AP9" s="14">
        <v>3.1399150721393397E-2</v>
      </c>
      <c r="AQ9" s="14">
        <v>0.157870738795861</v>
      </c>
      <c r="AR9" s="14">
        <v>7.9632438212601603E-2</v>
      </c>
      <c r="AS9" s="14">
        <v>1.41630738146424E-2</v>
      </c>
      <c r="AT9" s="14">
        <v>2.31364692463841E-2</v>
      </c>
      <c r="AU9" s="14"/>
      <c r="AV9" s="14">
        <v>5.91548773518695E-2</v>
      </c>
      <c r="AW9" s="14">
        <v>5.7844390549037901E-2</v>
      </c>
      <c r="AX9" s="14">
        <v>9.0734893591250199E-2</v>
      </c>
      <c r="AY9" s="14">
        <v>0.15187232379270399</v>
      </c>
      <c r="AZ9" s="14">
        <v>0.19542962376325501</v>
      </c>
      <c r="BA9" s="14"/>
      <c r="BB9" s="14">
        <v>0.13763387486937601</v>
      </c>
      <c r="BC9" s="14">
        <v>7.4694339560075797E-3</v>
      </c>
      <c r="BD9" s="14">
        <v>0</v>
      </c>
      <c r="BE9" s="14"/>
      <c r="BF9" s="14">
        <v>4.8639999387754998E-2</v>
      </c>
    </row>
    <row r="10" spans="2:58" x14ac:dyDescent="0.35">
      <c r="B10" s="15" t="s">
        <v>406</v>
      </c>
      <c r="C10" s="14">
        <v>0.24415554600116199</v>
      </c>
      <c r="D10" s="14">
        <v>0.249068560769176</v>
      </c>
      <c r="E10" s="14">
        <v>0.23790901767595399</v>
      </c>
      <c r="F10" s="14"/>
      <c r="G10" s="14">
        <v>0.25068116905976301</v>
      </c>
      <c r="H10" s="14">
        <v>0.29846427888739202</v>
      </c>
      <c r="I10" s="14">
        <v>0.252354454250524</v>
      </c>
      <c r="J10" s="14">
        <v>0.27109790116260801</v>
      </c>
      <c r="K10" s="14">
        <v>0.21526708512689299</v>
      </c>
      <c r="L10" s="14">
        <v>0.18674717024572501</v>
      </c>
      <c r="M10" s="14"/>
      <c r="N10" s="14">
        <v>0.27337710684451599</v>
      </c>
      <c r="O10" s="14">
        <v>0.24944180435476199</v>
      </c>
      <c r="P10" s="14">
        <v>0.215349599069102</v>
      </c>
      <c r="Q10" s="14">
        <v>0.23677356909243599</v>
      </c>
      <c r="R10" s="14"/>
      <c r="S10" s="14">
        <v>0.25634934855352398</v>
      </c>
      <c r="T10" s="14">
        <v>0.24731832436881801</v>
      </c>
      <c r="U10" s="14">
        <v>0.18886742342632201</v>
      </c>
      <c r="V10" s="14">
        <v>0.24394756387179201</v>
      </c>
      <c r="W10" s="14">
        <v>0.144209157330773</v>
      </c>
      <c r="X10" s="14">
        <v>0.26521286082964002</v>
      </c>
      <c r="Y10" s="14">
        <v>0.21794652969891301</v>
      </c>
      <c r="Z10" s="14">
        <v>0.33378993723620998</v>
      </c>
      <c r="AA10" s="14">
        <v>0.29443707739376701</v>
      </c>
      <c r="AB10" s="14">
        <v>0.25843241509937198</v>
      </c>
      <c r="AC10" s="14">
        <v>0.246650670274046</v>
      </c>
      <c r="AD10" s="14">
        <v>0.21169042568547899</v>
      </c>
      <c r="AE10" s="14"/>
      <c r="AF10" s="14">
        <v>0.166453674192552</v>
      </c>
      <c r="AG10" s="14">
        <v>0.31388621682524098</v>
      </c>
      <c r="AH10" s="14">
        <v>0.25070852889556899</v>
      </c>
      <c r="AI10" s="14"/>
      <c r="AJ10" s="14">
        <v>0.170504529143747</v>
      </c>
      <c r="AK10" s="14">
        <v>0.362174533649264</v>
      </c>
      <c r="AL10" s="14">
        <v>0.24205787988506</v>
      </c>
      <c r="AM10" s="14">
        <v>0.171341041926376</v>
      </c>
      <c r="AN10" s="14">
        <v>0.159779137024256</v>
      </c>
      <c r="AO10" s="14"/>
      <c r="AP10" s="14">
        <v>0.16475864520066699</v>
      </c>
      <c r="AQ10" s="14">
        <v>0.39125119381978402</v>
      </c>
      <c r="AR10" s="14">
        <v>0.226466922971826</v>
      </c>
      <c r="AS10" s="14">
        <v>0.109087629276983</v>
      </c>
      <c r="AT10" s="14">
        <v>7.0314528411056995E-2</v>
      </c>
      <c r="AU10" s="14"/>
      <c r="AV10" s="14">
        <v>0.210740360430166</v>
      </c>
      <c r="AW10" s="14">
        <v>0.25126025017797798</v>
      </c>
      <c r="AX10" s="14">
        <v>0.24878429980258299</v>
      </c>
      <c r="AY10" s="14">
        <v>0.30517601992792798</v>
      </c>
      <c r="AZ10" s="14">
        <v>0.24183312098132001</v>
      </c>
      <c r="BA10" s="14"/>
      <c r="BB10" s="14">
        <v>0.43718190770854398</v>
      </c>
      <c r="BC10" s="14">
        <v>0.118697245433982</v>
      </c>
      <c r="BD10" s="14">
        <v>4.6354101951751103E-2</v>
      </c>
      <c r="BE10" s="14"/>
      <c r="BF10" s="14">
        <v>0.192640608268597</v>
      </c>
    </row>
    <row r="11" spans="2:58" x14ac:dyDescent="0.35">
      <c r="B11" s="15" t="s">
        <v>407</v>
      </c>
      <c r="C11" s="14">
        <v>0.27104349061190203</v>
      </c>
      <c r="D11" s="14">
        <v>0.25903193539135999</v>
      </c>
      <c r="E11" s="14">
        <v>0.28435089757377202</v>
      </c>
      <c r="F11" s="14"/>
      <c r="G11" s="14">
        <v>0.30746720719526599</v>
      </c>
      <c r="H11" s="14">
        <v>0.23655799162424401</v>
      </c>
      <c r="I11" s="14">
        <v>0.27509788893771098</v>
      </c>
      <c r="J11" s="14">
        <v>0.27002945950503598</v>
      </c>
      <c r="K11" s="14">
        <v>0.27796660063064399</v>
      </c>
      <c r="L11" s="14">
        <v>0.26745782440292498</v>
      </c>
      <c r="M11" s="14"/>
      <c r="N11" s="14">
        <v>0.26394188999837698</v>
      </c>
      <c r="O11" s="14">
        <v>0.26417774038805603</v>
      </c>
      <c r="P11" s="14">
        <v>0.29330024750189698</v>
      </c>
      <c r="Q11" s="14">
        <v>0.26122123036746703</v>
      </c>
      <c r="R11" s="14"/>
      <c r="S11" s="14">
        <v>0.26343799197783102</v>
      </c>
      <c r="T11" s="14">
        <v>0.25331467374372701</v>
      </c>
      <c r="U11" s="14">
        <v>0.29219093641025501</v>
      </c>
      <c r="V11" s="14">
        <v>0.27984685754331001</v>
      </c>
      <c r="W11" s="14">
        <v>0.40537310388567199</v>
      </c>
      <c r="X11" s="14">
        <v>0.26062928860729401</v>
      </c>
      <c r="Y11" s="14">
        <v>0.24446886079902599</v>
      </c>
      <c r="Z11" s="14">
        <v>0.251526849988501</v>
      </c>
      <c r="AA11" s="14">
        <v>0.233402894835917</v>
      </c>
      <c r="AB11" s="14">
        <v>0.238238362732764</v>
      </c>
      <c r="AC11" s="14">
        <v>0.30101460484341902</v>
      </c>
      <c r="AD11" s="14">
        <v>0.30090316150795499</v>
      </c>
      <c r="AE11" s="14"/>
      <c r="AF11" s="14">
        <v>0.26385852436859097</v>
      </c>
      <c r="AG11" s="14">
        <v>0.269771350333042</v>
      </c>
      <c r="AH11" s="14">
        <v>0.28311349312991502</v>
      </c>
      <c r="AI11" s="14"/>
      <c r="AJ11" s="14">
        <v>0.26240350773708998</v>
      </c>
      <c r="AK11" s="14">
        <v>0.27855555788221398</v>
      </c>
      <c r="AL11" s="14">
        <v>0.31528280343147502</v>
      </c>
      <c r="AM11" s="14">
        <v>0.20325523216716401</v>
      </c>
      <c r="AN11" s="14">
        <v>0.270851814994851</v>
      </c>
      <c r="AO11" s="14"/>
      <c r="AP11" s="14">
        <v>0.26766812004395801</v>
      </c>
      <c r="AQ11" s="14">
        <v>0.26539635861878802</v>
      </c>
      <c r="AR11" s="14">
        <v>0.30273113069980301</v>
      </c>
      <c r="AS11" s="14">
        <v>0.246168722662294</v>
      </c>
      <c r="AT11" s="14">
        <v>0.31123373977270202</v>
      </c>
      <c r="AU11" s="14"/>
      <c r="AV11" s="14">
        <v>0.28156746262103899</v>
      </c>
      <c r="AW11" s="14">
        <v>0.26920599567325698</v>
      </c>
      <c r="AX11" s="14">
        <v>0.27749889707921999</v>
      </c>
      <c r="AY11" s="14">
        <v>0.28627782777636601</v>
      </c>
      <c r="AZ11" s="14">
        <v>0.272434958294961</v>
      </c>
      <c r="BA11" s="14"/>
      <c r="BB11" s="14">
        <v>0.286102578383432</v>
      </c>
      <c r="BC11" s="14">
        <v>0.21035197276363299</v>
      </c>
      <c r="BD11" s="14">
        <v>0.33277269401495302</v>
      </c>
      <c r="BE11" s="14"/>
      <c r="BF11" s="14">
        <v>0.26628892304963703</v>
      </c>
    </row>
    <row r="12" spans="2:58" x14ac:dyDescent="0.35">
      <c r="B12" s="15" t="s">
        <v>408</v>
      </c>
      <c r="C12" s="14">
        <v>0.156246713986853</v>
      </c>
      <c r="D12" s="14">
        <v>0.17705775034370499</v>
      </c>
      <c r="E12" s="14">
        <v>0.136887586158432</v>
      </c>
      <c r="F12" s="14"/>
      <c r="G12" s="14">
        <v>0.143467235118792</v>
      </c>
      <c r="H12" s="14">
        <v>0.12164632625784801</v>
      </c>
      <c r="I12" s="14">
        <v>0.14214072744331099</v>
      </c>
      <c r="J12" s="14">
        <v>0.14401557882230001</v>
      </c>
      <c r="K12" s="14">
        <v>0.18080761590768801</v>
      </c>
      <c r="L12" s="14">
        <v>0.19768568136574699</v>
      </c>
      <c r="M12" s="14"/>
      <c r="N12" s="14">
        <v>0.135382376396535</v>
      </c>
      <c r="O12" s="14">
        <v>0.15216153643570701</v>
      </c>
      <c r="P12" s="14">
        <v>0.17069304134244201</v>
      </c>
      <c r="Q12" s="14">
        <v>0.16706178466889601</v>
      </c>
      <c r="R12" s="14"/>
      <c r="S12" s="14">
        <v>0.136362997084788</v>
      </c>
      <c r="T12" s="14">
        <v>0.15523243805850201</v>
      </c>
      <c r="U12" s="14">
        <v>0.21291712670415799</v>
      </c>
      <c r="V12" s="14">
        <v>0.176800931370236</v>
      </c>
      <c r="W12" s="14">
        <v>0.20569222743857901</v>
      </c>
      <c r="X12" s="14">
        <v>0.133170717361135</v>
      </c>
      <c r="Y12" s="14">
        <v>0.16939856769091</v>
      </c>
      <c r="Z12" s="14">
        <v>9.4477045344717098E-2</v>
      </c>
      <c r="AA12" s="14">
        <v>0.12510103436589401</v>
      </c>
      <c r="AB12" s="14">
        <v>0.18067301018725401</v>
      </c>
      <c r="AC12" s="14">
        <v>0.122281693680808</v>
      </c>
      <c r="AD12" s="14">
        <v>0.13879409025786699</v>
      </c>
      <c r="AE12" s="14"/>
      <c r="AF12" s="14">
        <v>0.216173401345543</v>
      </c>
      <c r="AG12" s="14">
        <v>0.12008118774314699</v>
      </c>
      <c r="AH12" s="14">
        <v>0.104058485307995</v>
      </c>
      <c r="AI12" s="14"/>
      <c r="AJ12" s="14">
        <v>0.23936020298749999</v>
      </c>
      <c r="AK12" s="14">
        <v>7.4337028967168206E-2</v>
      </c>
      <c r="AL12" s="14">
        <v>0.13878362630149399</v>
      </c>
      <c r="AM12" s="14">
        <v>0.29944137983472902</v>
      </c>
      <c r="AN12" s="14">
        <v>0.16195141363672599</v>
      </c>
      <c r="AO12" s="14"/>
      <c r="AP12" s="14">
        <v>0.26294372444644298</v>
      </c>
      <c r="AQ12" s="14">
        <v>6.1488556299803099E-2</v>
      </c>
      <c r="AR12" s="14">
        <v>0.14089898889708199</v>
      </c>
      <c r="AS12" s="14">
        <v>0.22920621721258899</v>
      </c>
      <c r="AT12" s="14">
        <v>0.18176151474258301</v>
      </c>
      <c r="AU12" s="14"/>
      <c r="AV12" s="14">
        <v>0.15891300539977499</v>
      </c>
      <c r="AW12" s="14">
        <v>0.19650816061554599</v>
      </c>
      <c r="AX12" s="14">
        <v>0.133205019234924</v>
      </c>
      <c r="AY12" s="14">
        <v>0.100130091646629</v>
      </c>
      <c r="AZ12" s="14">
        <v>7.1018760557548105E-2</v>
      </c>
      <c r="BA12" s="14"/>
      <c r="BB12" s="14">
        <v>5.9777332637327901E-2</v>
      </c>
      <c r="BC12" s="14">
        <v>0.24159517570754099</v>
      </c>
      <c r="BD12" s="14">
        <v>0.23826181341216299</v>
      </c>
      <c r="BE12" s="14"/>
      <c r="BF12" s="14">
        <v>0.19933899557339901</v>
      </c>
    </row>
    <row r="13" spans="2:58" x14ac:dyDescent="0.35">
      <c r="B13" s="15" t="s">
        <v>409</v>
      </c>
      <c r="C13" s="14">
        <v>0.112567658418234</v>
      </c>
      <c r="D13" s="14">
        <v>0.13487725495066499</v>
      </c>
      <c r="E13" s="14">
        <v>9.0485948785690204E-2</v>
      </c>
      <c r="F13" s="14"/>
      <c r="G13" s="14">
        <v>4.82647340170404E-2</v>
      </c>
      <c r="H13" s="14">
        <v>6.8558818103176503E-2</v>
      </c>
      <c r="I13" s="14">
        <v>0.10878737684428801</v>
      </c>
      <c r="J13" s="14">
        <v>0.14448435973222401</v>
      </c>
      <c r="K13" s="14">
        <v>0.171861777691492</v>
      </c>
      <c r="L13" s="14">
        <v>0.12874854514950601</v>
      </c>
      <c r="M13" s="14"/>
      <c r="N13" s="14">
        <v>0.100808412484823</v>
      </c>
      <c r="O13" s="14">
        <v>0.12618953768742699</v>
      </c>
      <c r="P13" s="14">
        <v>0.130050302028411</v>
      </c>
      <c r="Q13" s="14">
        <v>9.7738655794257806E-2</v>
      </c>
      <c r="R13" s="14"/>
      <c r="S13" s="14">
        <v>0.104976925986191</v>
      </c>
      <c r="T13" s="14">
        <v>0.10225755620718099</v>
      </c>
      <c r="U13" s="14">
        <v>0.101098938673178</v>
      </c>
      <c r="V13" s="14">
        <v>0.12538248793055001</v>
      </c>
      <c r="W13" s="14">
        <v>8.5384253842722496E-2</v>
      </c>
      <c r="X13" s="14">
        <v>7.5975823428244701E-2</v>
      </c>
      <c r="Y13" s="14">
        <v>0.15462331719973699</v>
      </c>
      <c r="Z13" s="14">
        <v>7.7864157358657093E-2</v>
      </c>
      <c r="AA13" s="14">
        <v>0.11635380602921901</v>
      </c>
      <c r="AB13" s="14">
        <v>0.149141969362937</v>
      </c>
      <c r="AC13" s="14">
        <v>9.4150761038060804E-2</v>
      </c>
      <c r="AD13" s="14">
        <v>0.19956305072817301</v>
      </c>
      <c r="AE13" s="14"/>
      <c r="AF13" s="14">
        <v>0.17422144767122</v>
      </c>
      <c r="AG13" s="14">
        <v>7.9226824633237894E-2</v>
      </c>
      <c r="AH13" s="14">
        <v>8.5863882365481703E-2</v>
      </c>
      <c r="AI13" s="14"/>
      <c r="AJ13" s="14">
        <v>0.18675531363916301</v>
      </c>
      <c r="AK13" s="14">
        <v>3.8347841711317797E-2</v>
      </c>
      <c r="AL13" s="14">
        <v>4.5763552249911597E-2</v>
      </c>
      <c r="AM13" s="14">
        <v>0.16439962273068101</v>
      </c>
      <c r="AN13" s="14">
        <v>0.13215722063406199</v>
      </c>
      <c r="AO13" s="14"/>
      <c r="AP13" s="14">
        <v>0.15478390777918899</v>
      </c>
      <c r="AQ13" s="14">
        <v>2.1518489475143902E-2</v>
      </c>
      <c r="AR13" s="14">
        <v>6.1375721080253201E-2</v>
      </c>
      <c r="AS13" s="14">
        <v>0.309510043641118</v>
      </c>
      <c r="AT13" s="14">
        <v>0.13109389958051099</v>
      </c>
      <c r="AU13" s="14"/>
      <c r="AV13" s="14">
        <v>0.124288468616767</v>
      </c>
      <c r="AW13" s="14">
        <v>9.33466680559841E-2</v>
      </c>
      <c r="AX13" s="14">
        <v>0.104261018477859</v>
      </c>
      <c r="AY13" s="14">
        <v>6.5676969052114606E-2</v>
      </c>
      <c r="AZ13" s="14">
        <v>9.5275399033525901E-2</v>
      </c>
      <c r="BA13" s="14"/>
      <c r="BB13" s="14">
        <v>1.9462669819014799E-2</v>
      </c>
      <c r="BC13" s="14">
        <v>0.340234627627018</v>
      </c>
      <c r="BD13" s="14">
        <v>0.19778532252529299</v>
      </c>
      <c r="BE13" s="14"/>
      <c r="BF13" s="14">
        <v>0.195141066395249</v>
      </c>
    </row>
    <row r="14" spans="2:58" x14ac:dyDescent="0.35">
      <c r="B14" s="15" t="s">
        <v>117</v>
      </c>
      <c r="C14" s="23">
        <v>0.134495807981861</v>
      </c>
      <c r="D14" s="23">
        <v>9.1044034108019298E-2</v>
      </c>
      <c r="E14" s="23">
        <v>0.175635233153556</v>
      </c>
      <c r="F14" s="23"/>
      <c r="G14" s="23">
        <v>0.153992449231976</v>
      </c>
      <c r="H14" s="23">
        <v>0.117725702546794</v>
      </c>
      <c r="I14" s="23">
        <v>0.13995458435868</v>
      </c>
      <c r="J14" s="23">
        <v>9.99279256857383E-2</v>
      </c>
      <c r="K14" s="23">
        <v>0.112397681193927</v>
      </c>
      <c r="L14" s="23">
        <v>0.17335838926224501</v>
      </c>
      <c r="M14" s="23"/>
      <c r="N14" s="23">
        <v>0.106732614552338</v>
      </c>
      <c r="O14" s="23">
        <v>0.14654473661178599</v>
      </c>
      <c r="P14" s="23">
        <v>0.11260850923419501</v>
      </c>
      <c r="Q14" s="23">
        <v>0.17173205806899999</v>
      </c>
      <c r="R14" s="23"/>
      <c r="S14" s="23">
        <v>0.13426567894272601</v>
      </c>
      <c r="T14" s="23">
        <v>0.175157240450978</v>
      </c>
      <c r="U14" s="23">
        <v>0.13868292069789601</v>
      </c>
      <c r="V14" s="23">
        <v>0.11972717527918</v>
      </c>
      <c r="W14" s="23">
        <v>7.6438802155000596E-2</v>
      </c>
      <c r="X14" s="23">
        <v>0.18052197777578899</v>
      </c>
      <c r="Y14" s="23">
        <v>0.14261970482932801</v>
      </c>
      <c r="Z14" s="23">
        <v>0.16288850305194699</v>
      </c>
      <c r="AA14" s="23">
        <v>0.10887288373974401</v>
      </c>
      <c r="AB14" s="23">
        <v>0.104214937845164</v>
      </c>
      <c r="AC14" s="23">
        <v>0.1325856833522</v>
      </c>
      <c r="AD14" s="23">
        <v>0.118894199467299</v>
      </c>
      <c r="AE14" s="23"/>
      <c r="AF14" s="23">
        <v>0.114090311263773</v>
      </c>
      <c r="AG14" s="23">
        <v>0.119963169575569</v>
      </c>
      <c r="AH14" s="23">
        <v>0.19271350534736201</v>
      </c>
      <c r="AI14" s="23"/>
      <c r="AJ14" s="23">
        <v>0.10277716987956199</v>
      </c>
      <c r="AK14" s="23">
        <v>9.8824998604184394E-2</v>
      </c>
      <c r="AL14" s="23">
        <v>0.180124985345641</v>
      </c>
      <c r="AM14" s="23">
        <v>0.120606658960483</v>
      </c>
      <c r="AN14" s="23">
        <v>0.214837902290924</v>
      </c>
      <c r="AO14" s="23"/>
      <c r="AP14" s="23">
        <v>0.11844645180835001</v>
      </c>
      <c r="AQ14" s="23">
        <v>0.10247466299062</v>
      </c>
      <c r="AR14" s="23">
        <v>0.18889479813843399</v>
      </c>
      <c r="AS14" s="23">
        <v>9.1864313392373595E-2</v>
      </c>
      <c r="AT14" s="23">
        <v>0.28245984824676201</v>
      </c>
      <c r="AU14" s="23"/>
      <c r="AV14" s="23">
        <v>0.16533582558038301</v>
      </c>
      <c r="AW14" s="23">
        <v>0.131834534928196</v>
      </c>
      <c r="AX14" s="23">
        <v>0.14551587181416301</v>
      </c>
      <c r="AY14" s="23">
        <v>9.0866767804259299E-2</v>
      </c>
      <c r="AZ14" s="23">
        <v>0.12400813736939</v>
      </c>
      <c r="BA14" s="23"/>
      <c r="BB14" s="23">
        <v>5.98416365823067E-2</v>
      </c>
      <c r="BC14" s="23">
        <v>8.1651544511819399E-2</v>
      </c>
      <c r="BD14" s="23">
        <v>0.18482606809583901</v>
      </c>
      <c r="BE14" s="23"/>
      <c r="BF14" s="23">
        <v>9.7950407325363406E-2</v>
      </c>
    </row>
    <row r="15" spans="2:58" x14ac:dyDescent="0.35">
      <c r="B15" s="16"/>
    </row>
    <row r="16" spans="2:58" x14ac:dyDescent="0.35">
      <c r="B16" t="s">
        <v>88</v>
      </c>
    </row>
    <row r="17" spans="2:2" x14ac:dyDescent="0.35">
      <c r="B17" t="s">
        <v>89</v>
      </c>
    </row>
    <row r="19" spans="2:2" x14ac:dyDescent="0.35">
      <c r="B19"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dimension ref="B2:BF19"/>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412</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x14ac:dyDescent="0.35">
      <c r="B9" s="15" t="s">
        <v>405</v>
      </c>
      <c r="C9" s="14">
        <v>8.3548089437340795E-2</v>
      </c>
      <c r="D9" s="14">
        <v>9.5332222842320402E-2</v>
      </c>
      <c r="E9" s="14">
        <v>7.2556993447926404E-2</v>
      </c>
      <c r="F9" s="14"/>
      <c r="G9" s="14">
        <v>0.13028856368269701</v>
      </c>
      <c r="H9" s="14">
        <v>0.12887915202257699</v>
      </c>
      <c r="I9" s="14">
        <v>7.9622055091962796E-2</v>
      </c>
      <c r="J9" s="14">
        <v>7.3612154813331193E-2</v>
      </c>
      <c r="K9" s="14">
        <v>5.17407579428876E-2</v>
      </c>
      <c r="L9" s="14">
        <v>4.8106069295011697E-2</v>
      </c>
      <c r="M9" s="14"/>
      <c r="N9" s="14">
        <v>9.2614278779161993E-2</v>
      </c>
      <c r="O9" s="14">
        <v>6.2726619133522593E-2</v>
      </c>
      <c r="P9" s="14">
        <v>0.10025893170528</v>
      </c>
      <c r="Q9" s="14">
        <v>8.0314899923848798E-2</v>
      </c>
      <c r="R9" s="14"/>
      <c r="S9" s="14">
        <v>0.106972457889682</v>
      </c>
      <c r="T9" s="14">
        <v>5.5485855234136301E-2</v>
      </c>
      <c r="U9" s="14">
        <v>8.7881123112029794E-2</v>
      </c>
      <c r="V9" s="14">
        <v>4.9837390619291599E-2</v>
      </c>
      <c r="W9" s="14">
        <v>9.2358079534128501E-2</v>
      </c>
      <c r="X9" s="14">
        <v>0.10224707241044501</v>
      </c>
      <c r="Y9" s="14">
        <v>5.9094141752909397E-2</v>
      </c>
      <c r="Z9" s="14">
        <v>0.124104706972111</v>
      </c>
      <c r="AA9" s="14">
        <v>0.13066721170926299</v>
      </c>
      <c r="AB9" s="14">
        <v>4.6347518593721E-2</v>
      </c>
      <c r="AC9" s="14">
        <v>8.4094711377338205E-2</v>
      </c>
      <c r="AD9" s="14">
        <v>5.7800799812973001E-2</v>
      </c>
      <c r="AE9" s="14"/>
      <c r="AF9" s="14">
        <v>5.5710900838820597E-2</v>
      </c>
      <c r="AG9" s="14">
        <v>0.111147156601054</v>
      </c>
      <c r="AH9" s="14">
        <v>8.2260871250022405E-2</v>
      </c>
      <c r="AI9" s="14"/>
      <c r="AJ9" s="14">
        <v>3.8799192391121402E-2</v>
      </c>
      <c r="AK9" s="14">
        <v>0.156398266456652</v>
      </c>
      <c r="AL9" s="14">
        <v>9.2126896441173195E-2</v>
      </c>
      <c r="AM9" s="14">
        <v>0</v>
      </c>
      <c r="AN9" s="14">
        <v>2.9427832579778899E-2</v>
      </c>
      <c r="AO9" s="14"/>
      <c r="AP9" s="14">
        <v>3.6214457945668799E-2</v>
      </c>
      <c r="AQ9" s="14">
        <v>0.161156630489078</v>
      </c>
      <c r="AR9" s="14">
        <v>7.9831447993497506E-2</v>
      </c>
      <c r="AS9" s="14">
        <v>1.23541036300497E-2</v>
      </c>
      <c r="AT9" s="14">
        <v>1.15763649135901E-2</v>
      </c>
      <c r="AU9" s="14"/>
      <c r="AV9" s="14">
        <v>6.5476130251176795E-2</v>
      </c>
      <c r="AW9" s="14">
        <v>6.4810036265618196E-2</v>
      </c>
      <c r="AX9" s="14">
        <v>8.8740561576613197E-2</v>
      </c>
      <c r="AY9" s="14">
        <v>0.11963232496885901</v>
      </c>
      <c r="AZ9" s="14">
        <v>0.17908604485922999</v>
      </c>
      <c r="BA9" s="14"/>
      <c r="BB9" s="14">
        <v>0.130257947480546</v>
      </c>
      <c r="BC9" s="14">
        <v>7.2740711477560496E-3</v>
      </c>
      <c r="BD9" s="14">
        <v>0</v>
      </c>
      <c r="BE9" s="14"/>
      <c r="BF9" s="14">
        <v>4.6441622438263198E-2</v>
      </c>
    </row>
    <row r="10" spans="2:58" x14ac:dyDescent="0.35">
      <c r="B10" s="15" t="s">
        <v>406</v>
      </c>
      <c r="C10" s="14">
        <v>0.23701469541009301</v>
      </c>
      <c r="D10" s="14">
        <v>0.225050843418096</v>
      </c>
      <c r="E10" s="14">
        <v>0.24717392199525101</v>
      </c>
      <c r="F10" s="14"/>
      <c r="G10" s="14">
        <v>0.26505317822720698</v>
      </c>
      <c r="H10" s="14">
        <v>0.33308106778778401</v>
      </c>
      <c r="I10" s="14">
        <v>0.26428880944682398</v>
      </c>
      <c r="J10" s="14">
        <v>0.248887383325928</v>
      </c>
      <c r="K10" s="14">
        <v>0.17207205506324599</v>
      </c>
      <c r="L10" s="14">
        <v>0.152280903802886</v>
      </c>
      <c r="M10" s="14"/>
      <c r="N10" s="14">
        <v>0.25619744565811198</v>
      </c>
      <c r="O10" s="14">
        <v>0.25108662149475702</v>
      </c>
      <c r="P10" s="14">
        <v>0.201014768909415</v>
      </c>
      <c r="Q10" s="14">
        <v>0.23347574676550301</v>
      </c>
      <c r="R10" s="14"/>
      <c r="S10" s="14">
        <v>0.26205877984199</v>
      </c>
      <c r="T10" s="14">
        <v>0.19001186208993601</v>
      </c>
      <c r="U10" s="14">
        <v>0.176198279592648</v>
      </c>
      <c r="V10" s="14">
        <v>0.205481590477363</v>
      </c>
      <c r="W10" s="14">
        <v>0.25348409491358298</v>
      </c>
      <c r="X10" s="14">
        <v>0.26772098860545102</v>
      </c>
      <c r="Y10" s="14">
        <v>0.207607799649456</v>
      </c>
      <c r="Z10" s="14">
        <v>0.31271014730879199</v>
      </c>
      <c r="AA10" s="14">
        <v>0.25541868661580602</v>
      </c>
      <c r="AB10" s="14">
        <v>0.29483009880079802</v>
      </c>
      <c r="AC10" s="14">
        <v>0.239619121752848</v>
      </c>
      <c r="AD10" s="14">
        <v>0.18207561855684201</v>
      </c>
      <c r="AE10" s="14"/>
      <c r="AF10" s="14">
        <v>0.174476107848235</v>
      </c>
      <c r="AG10" s="14">
        <v>0.27008270372686499</v>
      </c>
      <c r="AH10" s="14">
        <v>0.266254000750064</v>
      </c>
      <c r="AI10" s="14"/>
      <c r="AJ10" s="14">
        <v>0.16356315702764301</v>
      </c>
      <c r="AK10" s="14">
        <v>0.33314701650525402</v>
      </c>
      <c r="AL10" s="14">
        <v>0.18203637189576499</v>
      </c>
      <c r="AM10" s="14">
        <v>0.252343145314467</v>
      </c>
      <c r="AN10" s="14">
        <v>0.21359898927634699</v>
      </c>
      <c r="AO10" s="14"/>
      <c r="AP10" s="14">
        <v>0.14664107286138001</v>
      </c>
      <c r="AQ10" s="14">
        <v>0.38784164167845803</v>
      </c>
      <c r="AR10" s="14">
        <v>0.21429188246949199</v>
      </c>
      <c r="AS10" s="14">
        <v>0.121213098534587</v>
      </c>
      <c r="AT10" s="14">
        <v>8.0548954494973402E-2</v>
      </c>
      <c r="AU10" s="14"/>
      <c r="AV10" s="14">
        <v>0.196394352183722</v>
      </c>
      <c r="AW10" s="14">
        <v>0.273535703990609</v>
      </c>
      <c r="AX10" s="14">
        <v>0.22542933503465101</v>
      </c>
      <c r="AY10" s="14">
        <v>0.334813946234083</v>
      </c>
      <c r="AZ10" s="14">
        <v>0.20901618167146799</v>
      </c>
      <c r="BA10" s="14"/>
      <c r="BB10" s="14">
        <v>0.42848140051477401</v>
      </c>
      <c r="BC10" s="14">
        <v>0.13270877648798601</v>
      </c>
      <c r="BD10" s="14">
        <v>1.40998986094053E-2</v>
      </c>
      <c r="BE10" s="14"/>
      <c r="BF10" s="14">
        <v>0.18987447728398599</v>
      </c>
    </row>
    <row r="11" spans="2:58" x14ac:dyDescent="0.35">
      <c r="B11" s="15" t="s">
        <v>407</v>
      </c>
      <c r="C11" s="14">
        <v>0.25471339579706997</v>
      </c>
      <c r="D11" s="14">
        <v>0.24881883903496199</v>
      </c>
      <c r="E11" s="14">
        <v>0.26196280270147299</v>
      </c>
      <c r="F11" s="14"/>
      <c r="G11" s="14">
        <v>0.23566518975892201</v>
      </c>
      <c r="H11" s="14">
        <v>0.235916228552874</v>
      </c>
      <c r="I11" s="14">
        <v>0.27085651704935998</v>
      </c>
      <c r="J11" s="14">
        <v>0.24436662216381999</v>
      </c>
      <c r="K11" s="14">
        <v>0.254766675003884</v>
      </c>
      <c r="L11" s="14">
        <v>0.27791421192516902</v>
      </c>
      <c r="M11" s="14"/>
      <c r="N11" s="14">
        <v>0.232642469821121</v>
      </c>
      <c r="O11" s="14">
        <v>0.26043271291825498</v>
      </c>
      <c r="P11" s="14">
        <v>0.269831365987034</v>
      </c>
      <c r="Q11" s="14">
        <v>0.259854914227651</v>
      </c>
      <c r="R11" s="14"/>
      <c r="S11" s="14">
        <v>0.318811807401712</v>
      </c>
      <c r="T11" s="14">
        <v>0.30156151042701201</v>
      </c>
      <c r="U11" s="14">
        <v>0.252666416400323</v>
      </c>
      <c r="V11" s="14">
        <v>0.24772679978782</v>
      </c>
      <c r="W11" s="14">
        <v>0.261895425413399</v>
      </c>
      <c r="X11" s="14">
        <v>0.24410110870044899</v>
      </c>
      <c r="Y11" s="14">
        <v>0.23088926614543101</v>
      </c>
      <c r="Z11" s="14">
        <v>0.23969179724567699</v>
      </c>
      <c r="AA11" s="14">
        <v>0.21612788651332601</v>
      </c>
      <c r="AB11" s="14">
        <v>0.156159366112984</v>
      </c>
      <c r="AC11" s="14">
        <v>0.24192857432736101</v>
      </c>
      <c r="AD11" s="14">
        <v>0.33630891757244302</v>
      </c>
      <c r="AE11" s="14"/>
      <c r="AF11" s="14">
        <v>0.24952719298228401</v>
      </c>
      <c r="AG11" s="14">
        <v>0.26726828466346803</v>
      </c>
      <c r="AH11" s="14">
        <v>0.26204282027798698</v>
      </c>
      <c r="AI11" s="14"/>
      <c r="AJ11" s="14">
        <v>0.249485907695916</v>
      </c>
      <c r="AK11" s="14">
        <v>0.24172404461783301</v>
      </c>
      <c r="AL11" s="14">
        <v>0.361461709315411</v>
      </c>
      <c r="AM11" s="14">
        <v>0.26717787045328101</v>
      </c>
      <c r="AN11" s="14">
        <v>0.26550776883563598</v>
      </c>
      <c r="AO11" s="14"/>
      <c r="AP11" s="14">
        <v>0.27148277485599298</v>
      </c>
      <c r="AQ11" s="14">
        <v>0.23363619108495101</v>
      </c>
      <c r="AR11" s="14">
        <v>0.27867611318756702</v>
      </c>
      <c r="AS11" s="14">
        <v>0.226252685714074</v>
      </c>
      <c r="AT11" s="14">
        <v>0.33893589151164399</v>
      </c>
      <c r="AU11" s="14"/>
      <c r="AV11" s="14">
        <v>0.28739072680323602</v>
      </c>
      <c r="AW11" s="14">
        <v>0.235702419663783</v>
      </c>
      <c r="AX11" s="14">
        <v>0.24339295899515301</v>
      </c>
      <c r="AY11" s="14">
        <v>0.22068942669434</v>
      </c>
      <c r="AZ11" s="14">
        <v>0.37757817928619097</v>
      </c>
      <c r="BA11" s="14"/>
      <c r="BB11" s="14">
        <v>0.23078415221943899</v>
      </c>
      <c r="BC11" s="14">
        <v>0.19376312808187501</v>
      </c>
      <c r="BD11" s="14">
        <v>0.39164433217307698</v>
      </c>
      <c r="BE11" s="14"/>
      <c r="BF11" s="14">
        <v>0.24388486926953601</v>
      </c>
    </row>
    <row r="12" spans="2:58" x14ac:dyDescent="0.35">
      <c r="B12" s="15" t="s">
        <v>408</v>
      </c>
      <c r="C12" s="14">
        <v>0.174253489167572</v>
      </c>
      <c r="D12" s="14">
        <v>0.20806945012841899</v>
      </c>
      <c r="E12" s="14">
        <v>0.14132059398196101</v>
      </c>
      <c r="F12" s="14"/>
      <c r="G12" s="14">
        <v>0.15569292289426701</v>
      </c>
      <c r="H12" s="14">
        <v>0.109296741071437</v>
      </c>
      <c r="I12" s="14">
        <v>0.139165425129294</v>
      </c>
      <c r="J12" s="14">
        <v>0.16341057221911801</v>
      </c>
      <c r="K12" s="14">
        <v>0.23578046576799599</v>
      </c>
      <c r="L12" s="14">
        <v>0.23525944106723601</v>
      </c>
      <c r="M12" s="14"/>
      <c r="N12" s="14">
        <v>0.19397237307456899</v>
      </c>
      <c r="O12" s="14">
        <v>0.16560984945752499</v>
      </c>
      <c r="P12" s="14">
        <v>0.18495973683794001</v>
      </c>
      <c r="Q12" s="14">
        <v>0.14961474046860401</v>
      </c>
      <c r="R12" s="14"/>
      <c r="S12" s="14">
        <v>0.11360261631721499</v>
      </c>
      <c r="T12" s="14">
        <v>0.207332668052469</v>
      </c>
      <c r="U12" s="14">
        <v>0.19767740203084999</v>
      </c>
      <c r="V12" s="14">
        <v>0.187898525395122</v>
      </c>
      <c r="W12" s="14">
        <v>0.18332753292560999</v>
      </c>
      <c r="X12" s="14">
        <v>0.13178275843607201</v>
      </c>
      <c r="Y12" s="14">
        <v>0.17765869917157601</v>
      </c>
      <c r="Z12" s="14">
        <v>0.116217554486635</v>
      </c>
      <c r="AA12" s="14">
        <v>0.18052935693356501</v>
      </c>
      <c r="AB12" s="14">
        <v>0.20748766729412299</v>
      </c>
      <c r="AC12" s="14">
        <v>0.21940098473936701</v>
      </c>
      <c r="AD12" s="14">
        <v>0.18702416913778</v>
      </c>
      <c r="AE12" s="14"/>
      <c r="AF12" s="14">
        <v>0.220516429549208</v>
      </c>
      <c r="AG12" s="14">
        <v>0.153258862604742</v>
      </c>
      <c r="AH12" s="14">
        <v>0.12472650927185799</v>
      </c>
      <c r="AI12" s="14"/>
      <c r="AJ12" s="14">
        <v>0.25596810156397298</v>
      </c>
      <c r="AK12" s="14">
        <v>0.108002543188879</v>
      </c>
      <c r="AL12" s="14">
        <v>0.15819523527557</v>
      </c>
      <c r="AM12" s="14">
        <v>0.16119937377569099</v>
      </c>
      <c r="AN12" s="14">
        <v>0.17095117606077101</v>
      </c>
      <c r="AO12" s="14"/>
      <c r="AP12" s="14">
        <v>0.26893787342078401</v>
      </c>
      <c r="AQ12" s="14">
        <v>8.0418865573193804E-2</v>
      </c>
      <c r="AR12" s="14">
        <v>0.14732102003046799</v>
      </c>
      <c r="AS12" s="14">
        <v>0.286527122294778</v>
      </c>
      <c r="AT12" s="14">
        <v>0.19442005948072899</v>
      </c>
      <c r="AU12" s="14"/>
      <c r="AV12" s="14">
        <v>0.15534863346863201</v>
      </c>
      <c r="AW12" s="14">
        <v>0.184128882566995</v>
      </c>
      <c r="AX12" s="14">
        <v>0.180246293621313</v>
      </c>
      <c r="AY12" s="14">
        <v>0.13899320488077899</v>
      </c>
      <c r="AZ12" s="14">
        <v>0.117220436688439</v>
      </c>
      <c r="BA12" s="14"/>
      <c r="BB12" s="14">
        <v>7.0193691877309894E-2</v>
      </c>
      <c r="BC12" s="14">
        <v>0.29080796333126502</v>
      </c>
      <c r="BD12" s="14">
        <v>0.24223399963786801</v>
      </c>
      <c r="BE12" s="14"/>
      <c r="BF12" s="14">
        <v>0.217014913205784</v>
      </c>
    </row>
    <row r="13" spans="2:58" x14ac:dyDescent="0.35">
      <c r="B13" s="15" t="s">
        <v>409</v>
      </c>
      <c r="C13" s="14">
        <v>0.11396858794184</v>
      </c>
      <c r="D13" s="14">
        <v>0.141398333478301</v>
      </c>
      <c r="E13" s="14">
        <v>8.6905134575023496E-2</v>
      </c>
      <c r="F13" s="14"/>
      <c r="G13" s="14">
        <v>6.13402164440668E-2</v>
      </c>
      <c r="H13" s="14">
        <v>8.1158911368299197E-2</v>
      </c>
      <c r="I13" s="14">
        <v>0.104803353464422</v>
      </c>
      <c r="J13" s="14">
        <v>0.13595993069522699</v>
      </c>
      <c r="K13" s="14">
        <v>0.174705712770824</v>
      </c>
      <c r="L13" s="14">
        <v>0.124699439346732</v>
      </c>
      <c r="M13" s="14"/>
      <c r="N13" s="14">
        <v>0.104135463703265</v>
      </c>
      <c r="O13" s="14">
        <v>0.121696829139153</v>
      </c>
      <c r="P13" s="14">
        <v>0.131607030541389</v>
      </c>
      <c r="Q13" s="14">
        <v>0.103084806135729</v>
      </c>
      <c r="R13" s="14"/>
      <c r="S13" s="14">
        <v>8.4485084751819595E-2</v>
      </c>
      <c r="T13" s="14">
        <v>7.5214674637716097E-2</v>
      </c>
      <c r="U13" s="14">
        <v>0.12741461737845999</v>
      </c>
      <c r="V13" s="14">
        <v>0.14979403291961299</v>
      </c>
      <c r="W13" s="14">
        <v>0.11274158393768401</v>
      </c>
      <c r="X13" s="14">
        <v>9.9604947188057E-2</v>
      </c>
      <c r="Y13" s="14">
        <v>0.180997652364914</v>
      </c>
      <c r="Z13" s="14">
        <v>4.3882087291130099E-2</v>
      </c>
      <c r="AA13" s="14">
        <v>0.109504761168009</v>
      </c>
      <c r="AB13" s="14">
        <v>0.167331397143095</v>
      </c>
      <c r="AC13" s="14">
        <v>0.111785326367375</v>
      </c>
      <c r="AD13" s="14">
        <v>9.5925800805306993E-2</v>
      </c>
      <c r="AE13" s="14"/>
      <c r="AF13" s="14">
        <v>0.169783512583215</v>
      </c>
      <c r="AG13" s="14">
        <v>8.6091522981211005E-2</v>
      </c>
      <c r="AH13" s="14">
        <v>8.6050899996511998E-2</v>
      </c>
      <c r="AI13" s="14"/>
      <c r="AJ13" s="14">
        <v>0.17528168500741501</v>
      </c>
      <c r="AK13" s="14">
        <v>4.9211117062869202E-2</v>
      </c>
      <c r="AL13" s="14">
        <v>7.18424216588638E-2</v>
      </c>
      <c r="AM13" s="14">
        <v>0.23553944057153001</v>
      </c>
      <c r="AN13" s="14">
        <v>0.130128429938104</v>
      </c>
      <c r="AO13" s="14"/>
      <c r="AP13" s="14">
        <v>0.157180988347523</v>
      </c>
      <c r="AQ13" s="14">
        <v>2.6193942512480001E-2</v>
      </c>
      <c r="AR13" s="14">
        <v>0.105506535201013</v>
      </c>
      <c r="AS13" s="14">
        <v>0.24767980262233799</v>
      </c>
      <c r="AT13" s="14">
        <v>0.109369876066437</v>
      </c>
      <c r="AU13" s="14"/>
      <c r="AV13" s="14">
        <v>0.116203993346501</v>
      </c>
      <c r="AW13" s="14">
        <v>0.10850140488062</v>
      </c>
      <c r="AX13" s="14">
        <v>0.11348105660428701</v>
      </c>
      <c r="AY13" s="14">
        <v>9.4161961228860003E-2</v>
      </c>
      <c r="AZ13" s="14">
        <v>2.0477638882386601E-2</v>
      </c>
      <c r="BA13" s="14"/>
      <c r="BB13" s="14">
        <v>5.9371372981183598E-2</v>
      </c>
      <c r="BC13" s="14">
        <v>0.28020934443796702</v>
      </c>
      <c r="BD13" s="14">
        <v>0.104497801406698</v>
      </c>
      <c r="BE13" s="14"/>
      <c r="BF13" s="14">
        <v>0.17354014165485801</v>
      </c>
    </row>
    <row r="14" spans="2:58" x14ac:dyDescent="0.35">
      <c r="B14" s="15" t="s">
        <v>117</v>
      </c>
      <c r="C14" s="23">
        <v>0.136501742246084</v>
      </c>
      <c r="D14" s="23">
        <v>8.1330311097902397E-2</v>
      </c>
      <c r="E14" s="23">
        <v>0.19008055329836401</v>
      </c>
      <c r="F14" s="23"/>
      <c r="G14" s="23">
        <v>0.151959928992841</v>
      </c>
      <c r="H14" s="23">
        <v>0.11166789919703</v>
      </c>
      <c r="I14" s="23">
        <v>0.14126383981813601</v>
      </c>
      <c r="J14" s="23">
        <v>0.13376333678257599</v>
      </c>
      <c r="K14" s="23">
        <v>0.11093433345116301</v>
      </c>
      <c r="L14" s="23">
        <v>0.16173993456296501</v>
      </c>
      <c r="M14" s="23"/>
      <c r="N14" s="23">
        <v>0.12043796896377</v>
      </c>
      <c r="O14" s="23">
        <v>0.13844736785678799</v>
      </c>
      <c r="P14" s="23">
        <v>0.11232816601894299</v>
      </c>
      <c r="Q14" s="23">
        <v>0.173654892478664</v>
      </c>
      <c r="R14" s="23"/>
      <c r="S14" s="23">
        <v>0.114069253797581</v>
      </c>
      <c r="T14" s="23">
        <v>0.17039342955872999</v>
      </c>
      <c r="U14" s="23">
        <v>0.15816216148568901</v>
      </c>
      <c r="V14" s="23">
        <v>0.15926166080079099</v>
      </c>
      <c r="W14" s="23">
        <v>9.6193283275594899E-2</v>
      </c>
      <c r="X14" s="23">
        <v>0.15454312465952599</v>
      </c>
      <c r="Y14" s="23">
        <v>0.14375244091571401</v>
      </c>
      <c r="Z14" s="23">
        <v>0.16339370669565401</v>
      </c>
      <c r="AA14" s="23">
        <v>0.107752097060031</v>
      </c>
      <c r="AB14" s="23">
        <v>0.12784395205527799</v>
      </c>
      <c r="AC14" s="23">
        <v>0.10317128143571</v>
      </c>
      <c r="AD14" s="23">
        <v>0.14086469411465499</v>
      </c>
      <c r="AE14" s="23"/>
      <c r="AF14" s="23">
        <v>0.12998585619823699</v>
      </c>
      <c r="AG14" s="23">
        <v>0.11215146942265899</v>
      </c>
      <c r="AH14" s="23">
        <v>0.17866489845355599</v>
      </c>
      <c r="AI14" s="23"/>
      <c r="AJ14" s="23">
        <v>0.11690195631393201</v>
      </c>
      <c r="AK14" s="23">
        <v>0.11151701216851299</v>
      </c>
      <c r="AL14" s="23">
        <v>0.134337365413216</v>
      </c>
      <c r="AM14" s="23">
        <v>8.3740169885030497E-2</v>
      </c>
      <c r="AN14" s="23">
        <v>0.190385803309363</v>
      </c>
      <c r="AO14" s="23"/>
      <c r="AP14" s="23">
        <v>0.119542832568651</v>
      </c>
      <c r="AQ14" s="23">
        <v>0.110752728661838</v>
      </c>
      <c r="AR14" s="23">
        <v>0.174373001117962</v>
      </c>
      <c r="AS14" s="23">
        <v>0.10597318720417299</v>
      </c>
      <c r="AT14" s="23">
        <v>0.26514885353262702</v>
      </c>
      <c r="AU14" s="23"/>
      <c r="AV14" s="23">
        <v>0.17918616394673201</v>
      </c>
      <c r="AW14" s="23">
        <v>0.133321552632375</v>
      </c>
      <c r="AX14" s="23">
        <v>0.148709794167982</v>
      </c>
      <c r="AY14" s="23">
        <v>9.1709135993079102E-2</v>
      </c>
      <c r="AZ14" s="23">
        <v>9.66215186122861E-2</v>
      </c>
      <c r="BA14" s="23"/>
      <c r="BB14" s="23">
        <v>8.0911434926747502E-2</v>
      </c>
      <c r="BC14" s="23">
        <v>9.5236716513151201E-2</v>
      </c>
      <c r="BD14" s="23">
        <v>0.247523968172953</v>
      </c>
      <c r="BE14" s="23"/>
      <c r="BF14" s="23">
        <v>0.12924397614757199</v>
      </c>
    </row>
    <row r="15" spans="2:58" x14ac:dyDescent="0.35">
      <c r="B15" s="16"/>
    </row>
    <row r="16" spans="2:58" x14ac:dyDescent="0.35">
      <c r="B16" t="s">
        <v>88</v>
      </c>
    </row>
    <row r="17" spans="2:2" x14ac:dyDescent="0.35">
      <c r="B17" t="s">
        <v>89</v>
      </c>
    </row>
    <row r="19" spans="2:2" x14ac:dyDescent="0.35">
      <c r="B19"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dimension ref="B2:BF19"/>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413</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x14ac:dyDescent="0.35">
      <c r="B9" s="15" t="s">
        <v>405</v>
      </c>
      <c r="C9" s="14">
        <v>0.107518351190283</v>
      </c>
      <c r="D9" s="14">
        <v>0.111595956836626</v>
      </c>
      <c r="E9" s="14">
        <v>0.10417951890661301</v>
      </c>
      <c r="F9" s="14"/>
      <c r="G9" s="14">
        <v>0.122858712572966</v>
      </c>
      <c r="H9" s="14">
        <v>0.16767614033641001</v>
      </c>
      <c r="I9" s="14">
        <v>0.11682835374305101</v>
      </c>
      <c r="J9" s="14">
        <v>0.100171615316692</v>
      </c>
      <c r="K9" s="14">
        <v>6.9141134468437601E-2</v>
      </c>
      <c r="L9" s="14">
        <v>7.2667760518496105E-2</v>
      </c>
      <c r="M9" s="14"/>
      <c r="N9" s="14">
        <v>0.13931888204513601</v>
      </c>
      <c r="O9" s="14">
        <v>7.8120718567011804E-2</v>
      </c>
      <c r="P9" s="14">
        <v>0.12809410726736201</v>
      </c>
      <c r="Q9" s="14">
        <v>8.7571174972374197E-2</v>
      </c>
      <c r="R9" s="14"/>
      <c r="S9" s="14">
        <v>0.12738284532185101</v>
      </c>
      <c r="T9" s="14">
        <v>7.4876668364646903E-2</v>
      </c>
      <c r="U9" s="14">
        <v>6.2079825266600899E-2</v>
      </c>
      <c r="V9" s="14">
        <v>6.6706259533023199E-2</v>
      </c>
      <c r="W9" s="14">
        <v>0.130974330569092</v>
      </c>
      <c r="X9" s="14">
        <v>0.114328608450513</v>
      </c>
      <c r="Y9" s="14">
        <v>0.12575303491509099</v>
      </c>
      <c r="Z9" s="14">
        <v>0.14994510154504201</v>
      </c>
      <c r="AA9" s="14">
        <v>0.13984996086262499</v>
      </c>
      <c r="AB9" s="14">
        <v>0.102776232855997</v>
      </c>
      <c r="AC9" s="14">
        <v>0.131642607891229</v>
      </c>
      <c r="AD9" s="14">
        <v>7.4621066536383396E-2</v>
      </c>
      <c r="AE9" s="14"/>
      <c r="AF9" s="14">
        <v>7.6096633988136195E-2</v>
      </c>
      <c r="AG9" s="14">
        <v>0.139353562840835</v>
      </c>
      <c r="AH9" s="14">
        <v>0.107150349709929</v>
      </c>
      <c r="AI9" s="14"/>
      <c r="AJ9" s="14">
        <v>5.3802332657153597E-2</v>
      </c>
      <c r="AK9" s="14">
        <v>0.20020202091473199</v>
      </c>
      <c r="AL9" s="14">
        <v>0.10093439909022101</v>
      </c>
      <c r="AM9" s="14">
        <v>0</v>
      </c>
      <c r="AN9" s="14">
        <v>5.8762433127066499E-2</v>
      </c>
      <c r="AO9" s="14"/>
      <c r="AP9" s="14">
        <v>5.4776516543459698E-2</v>
      </c>
      <c r="AQ9" s="14">
        <v>0.215688535656753</v>
      </c>
      <c r="AR9" s="14">
        <v>7.9669887118871394E-2</v>
      </c>
      <c r="AS9" s="14">
        <v>1.2800531992284399E-2</v>
      </c>
      <c r="AT9" s="14">
        <v>1.1778994789294501E-2</v>
      </c>
      <c r="AU9" s="14"/>
      <c r="AV9" s="14">
        <v>7.5227186623135697E-2</v>
      </c>
      <c r="AW9" s="14">
        <v>7.0708362936350896E-2</v>
      </c>
      <c r="AX9" s="14">
        <v>0.109899285080561</v>
      </c>
      <c r="AY9" s="14">
        <v>0.20577907459580799</v>
      </c>
      <c r="AZ9" s="14">
        <v>0.29696271396697499</v>
      </c>
      <c r="BA9" s="14"/>
      <c r="BB9" s="14">
        <v>0.196599275664289</v>
      </c>
      <c r="BC9" s="14">
        <v>1.4701404990303301E-2</v>
      </c>
      <c r="BD9" s="14">
        <v>0</v>
      </c>
      <c r="BE9" s="14"/>
      <c r="BF9" s="14">
        <v>6.5615052947690503E-2</v>
      </c>
    </row>
    <row r="10" spans="2:58" x14ac:dyDescent="0.35">
      <c r="B10" s="15" t="s">
        <v>406</v>
      </c>
      <c r="C10" s="14">
        <v>0.28599115236118799</v>
      </c>
      <c r="D10" s="14">
        <v>0.26907199504742402</v>
      </c>
      <c r="E10" s="14">
        <v>0.30218999695333698</v>
      </c>
      <c r="F10" s="14"/>
      <c r="G10" s="14">
        <v>0.32968270755000101</v>
      </c>
      <c r="H10" s="14">
        <v>0.34354558027962701</v>
      </c>
      <c r="I10" s="14">
        <v>0.28934267784772899</v>
      </c>
      <c r="J10" s="14">
        <v>0.31166226061530899</v>
      </c>
      <c r="K10" s="14">
        <v>0.239815312313755</v>
      </c>
      <c r="L10" s="14">
        <v>0.217621080273529</v>
      </c>
      <c r="M10" s="14"/>
      <c r="N10" s="14">
        <v>0.317302809354082</v>
      </c>
      <c r="O10" s="14">
        <v>0.29172654090816502</v>
      </c>
      <c r="P10" s="14">
        <v>0.24481870335283901</v>
      </c>
      <c r="Q10" s="14">
        <v>0.28568896413414302</v>
      </c>
      <c r="R10" s="14"/>
      <c r="S10" s="14">
        <v>0.29297955225363198</v>
      </c>
      <c r="T10" s="14">
        <v>0.273405201192222</v>
      </c>
      <c r="U10" s="14">
        <v>0.279381722155152</v>
      </c>
      <c r="V10" s="14">
        <v>0.28905644732571101</v>
      </c>
      <c r="W10" s="14">
        <v>0.263018845926624</v>
      </c>
      <c r="X10" s="14">
        <v>0.33359242488700802</v>
      </c>
      <c r="Y10" s="14">
        <v>0.22098051609542399</v>
      </c>
      <c r="Z10" s="14">
        <v>0.39740436200278301</v>
      </c>
      <c r="AA10" s="14">
        <v>0.31654168950758199</v>
      </c>
      <c r="AB10" s="14">
        <v>0.25387689960399601</v>
      </c>
      <c r="AC10" s="14">
        <v>0.29853699443160697</v>
      </c>
      <c r="AD10" s="14">
        <v>0.21592609594447101</v>
      </c>
      <c r="AE10" s="14"/>
      <c r="AF10" s="14">
        <v>0.19007887000816101</v>
      </c>
      <c r="AG10" s="14">
        <v>0.36637690080292401</v>
      </c>
      <c r="AH10" s="14">
        <v>0.28157717015729899</v>
      </c>
      <c r="AI10" s="14"/>
      <c r="AJ10" s="14">
        <v>0.195618422528095</v>
      </c>
      <c r="AK10" s="14">
        <v>0.40953533340338799</v>
      </c>
      <c r="AL10" s="14">
        <v>0.36203001055058598</v>
      </c>
      <c r="AM10" s="14">
        <v>0.16699586955885801</v>
      </c>
      <c r="AN10" s="14">
        <v>0.233217661682633</v>
      </c>
      <c r="AO10" s="14"/>
      <c r="AP10" s="14">
        <v>0.17094758240562799</v>
      </c>
      <c r="AQ10" s="14">
        <v>0.464297044335932</v>
      </c>
      <c r="AR10" s="14">
        <v>0.308435140651379</v>
      </c>
      <c r="AS10" s="14">
        <v>0.131984212852891</v>
      </c>
      <c r="AT10" s="14">
        <v>0.114686773728902</v>
      </c>
      <c r="AU10" s="14"/>
      <c r="AV10" s="14">
        <v>0.26635426912538401</v>
      </c>
      <c r="AW10" s="14">
        <v>0.30856018946445302</v>
      </c>
      <c r="AX10" s="14">
        <v>0.31040768524129497</v>
      </c>
      <c r="AY10" s="14">
        <v>0.28272428371601199</v>
      </c>
      <c r="AZ10" s="14">
        <v>0.21419300239276601</v>
      </c>
      <c r="BA10" s="14"/>
      <c r="BB10" s="14">
        <v>0.52497438205325098</v>
      </c>
      <c r="BC10" s="14">
        <v>0.13439921803390301</v>
      </c>
      <c r="BD10" s="14">
        <v>0.104809481285441</v>
      </c>
      <c r="BE10" s="14"/>
      <c r="BF10" s="14">
        <v>0.23963474808743099</v>
      </c>
    </row>
    <row r="11" spans="2:58" x14ac:dyDescent="0.35">
      <c r="B11" s="15" t="s">
        <v>407</v>
      </c>
      <c r="C11" s="14">
        <v>0.24420388247817601</v>
      </c>
      <c r="D11" s="14">
        <v>0.248710221637895</v>
      </c>
      <c r="E11" s="14">
        <v>0.240333716257423</v>
      </c>
      <c r="F11" s="14"/>
      <c r="G11" s="14">
        <v>0.23408800807945801</v>
      </c>
      <c r="H11" s="14">
        <v>0.175396118319668</v>
      </c>
      <c r="I11" s="14">
        <v>0.25632913337839502</v>
      </c>
      <c r="J11" s="14">
        <v>0.23802422230797499</v>
      </c>
      <c r="K11" s="14">
        <v>0.24522386690197701</v>
      </c>
      <c r="L11" s="14">
        <v>0.30114378366043199</v>
      </c>
      <c r="M11" s="14"/>
      <c r="N11" s="14">
        <v>0.24080440371692099</v>
      </c>
      <c r="O11" s="14">
        <v>0.26655347196148499</v>
      </c>
      <c r="P11" s="14">
        <v>0.235847712743531</v>
      </c>
      <c r="Q11" s="14">
        <v>0.22824016756507601</v>
      </c>
      <c r="R11" s="14"/>
      <c r="S11" s="14">
        <v>0.235539438299943</v>
      </c>
      <c r="T11" s="14">
        <v>0.28675403852542702</v>
      </c>
      <c r="U11" s="14">
        <v>0.232469770742292</v>
      </c>
      <c r="V11" s="14">
        <v>0.25445511623296502</v>
      </c>
      <c r="W11" s="14">
        <v>0.284625522608904</v>
      </c>
      <c r="X11" s="14">
        <v>0.208750317261514</v>
      </c>
      <c r="Y11" s="14">
        <v>0.22859926322907201</v>
      </c>
      <c r="Z11" s="14">
        <v>0.12990901431038099</v>
      </c>
      <c r="AA11" s="14">
        <v>0.252656150630026</v>
      </c>
      <c r="AB11" s="14">
        <v>0.23986077515360599</v>
      </c>
      <c r="AC11" s="14">
        <v>0.24311220151996299</v>
      </c>
      <c r="AD11" s="14">
        <v>0.29043484230448002</v>
      </c>
      <c r="AE11" s="14"/>
      <c r="AF11" s="14">
        <v>0.26138787560671101</v>
      </c>
      <c r="AG11" s="14">
        <v>0.23373314591746</v>
      </c>
      <c r="AH11" s="14">
        <v>0.243507981739645</v>
      </c>
      <c r="AI11" s="14"/>
      <c r="AJ11" s="14">
        <v>0.269802600694658</v>
      </c>
      <c r="AK11" s="14">
        <v>0.194811111825619</v>
      </c>
      <c r="AL11" s="14">
        <v>0.26503426761266402</v>
      </c>
      <c r="AM11" s="14">
        <v>0.35156070144251</v>
      </c>
      <c r="AN11" s="14">
        <v>0.25123203047805798</v>
      </c>
      <c r="AO11" s="14"/>
      <c r="AP11" s="14">
        <v>0.28954085017966502</v>
      </c>
      <c r="AQ11" s="14">
        <v>0.17935979713078701</v>
      </c>
      <c r="AR11" s="14">
        <v>0.30212066772746698</v>
      </c>
      <c r="AS11" s="14">
        <v>0.26835206144094598</v>
      </c>
      <c r="AT11" s="14">
        <v>0.326381090221118</v>
      </c>
      <c r="AU11" s="14"/>
      <c r="AV11" s="14">
        <v>0.25408447398949202</v>
      </c>
      <c r="AW11" s="14">
        <v>0.23780572259396901</v>
      </c>
      <c r="AX11" s="14">
        <v>0.248863768228652</v>
      </c>
      <c r="AY11" s="14">
        <v>0.24821446968354399</v>
      </c>
      <c r="AZ11" s="14">
        <v>0.22188341169318199</v>
      </c>
      <c r="BA11" s="14"/>
      <c r="BB11" s="14">
        <v>0.16963803451767001</v>
      </c>
      <c r="BC11" s="14">
        <v>0.23277904985258499</v>
      </c>
      <c r="BD11" s="14">
        <v>0.39786710937653003</v>
      </c>
      <c r="BE11" s="14"/>
      <c r="BF11" s="14">
        <v>0.24235688098317201</v>
      </c>
    </row>
    <row r="12" spans="2:58" x14ac:dyDescent="0.35">
      <c r="B12" s="15" t="s">
        <v>408</v>
      </c>
      <c r="C12" s="14">
        <v>0.158370748972679</v>
      </c>
      <c r="D12" s="14">
        <v>0.18045276504142599</v>
      </c>
      <c r="E12" s="14">
        <v>0.13778549088619599</v>
      </c>
      <c r="F12" s="14"/>
      <c r="G12" s="14">
        <v>0.14970831659561501</v>
      </c>
      <c r="H12" s="14">
        <v>0.147951128871147</v>
      </c>
      <c r="I12" s="14">
        <v>0.15108346356213601</v>
      </c>
      <c r="J12" s="14">
        <v>0.12769099855463401</v>
      </c>
      <c r="K12" s="14">
        <v>0.18885844308503799</v>
      </c>
      <c r="L12" s="14">
        <v>0.18289802574869299</v>
      </c>
      <c r="M12" s="14"/>
      <c r="N12" s="14">
        <v>0.140187845675074</v>
      </c>
      <c r="O12" s="14">
        <v>0.165262472854912</v>
      </c>
      <c r="P12" s="14">
        <v>0.16799085322774099</v>
      </c>
      <c r="Q12" s="14">
        <v>0.16111902555513699</v>
      </c>
      <c r="R12" s="14"/>
      <c r="S12" s="14">
        <v>0.16411937562989601</v>
      </c>
      <c r="T12" s="14">
        <v>0.15733850748709599</v>
      </c>
      <c r="U12" s="14">
        <v>0.17434940313955299</v>
      </c>
      <c r="V12" s="14">
        <v>0.17744883378164</v>
      </c>
      <c r="W12" s="14">
        <v>0.161356254856863</v>
      </c>
      <c r="X12" s="14">
        <v>0.12703325915736399</v>
      </c>
      <c r="Y12" s="14">
        <v>0.18772020646943499</v>
      </c>
      <c r="Z12" s="14">
        <v>0.152420167077956</v>
      </c>
      <c r="AA12" s="14">
        <v>0.117981256806643</v>
      </c>
      <c r="AB12" s="14">
        <v>0.17910285237113299</v>
      </c>
      <c r="AC12" s="14">
        <v>0.118933445822842</v>
      </c>
      <c r="AD12" s="14">
        <v>0.20472088751585901</v>
      </c>
      <c r="AE12" s="14"/>
      <c r="AF12" s="14">
        <v>0.20298205635514599</v>
      </c>
      <c r="AG12" s="14">
        <v>0.122802606606623</v>
      </c>
      <c r="AH12" s="14">
        <v>0.14773991999695901</v>
      </c>
      <c r="AI12" s="14"/>
      <c r="AJ12" s="14">
        <v>0.23364827274327099</v>
      </c>
      <c r="AK12" s="14">
        <v>8.6212499278308902E-2</v>
      </c>
      <c r="AL12" s="14">
        <v>0.14864080323512399</v>
      </c>
      <c r="AM12" s="14">
        <v>0.24293290638166901</v>
      </c>
      <c r="AN12" s="14">
        <v>0.151113079311714</v>
      </c>
      <c r="AO12" s="14"/>
      <c r="AP12" s="14">
        <v>0.242741661497581</v>
      </c>
      <c r="AQ12" s="14">
        <v>5.8489282434930602E-2</v>
      </c>
      <c r="AR12" s="14">
        <v>0.150759358836318</v>
      </c>
      <c r="AS12" s="14">
        <v>0.23438281627494201</v>
      </c>
      <c r="AT12" s="14">
        <v>0.201990443982524</v>
      </c>
      <c r="AU12" s="14"/>
      <c r="AV12" s="14">
        <v>0.14423701800060801</v>
      </c>
      <c r="AW12" s="14">
        <v>0.18718401368668999</v>
      </c>
      <c r="AX12" s="14">
        <v>0.14303203333200701</v>
      </c>
      <c r="AY12" s="14">
        <v>0.11217625587152399</v>
      </c>
      <c r="AZ12" s="14">
        <v>0.14188721019113801</v>
      </c>
      <c r="BA12" s="14"/>
      <c r="BB12" s="14">
        <v>8.8803322603868598E-2</v>
      </c>
      <c r="BC12" s="14">
        <v>0.23972966360561701</v>
      </c>
      <c r="BD12" s="14">
        <v>0.22289872508149999</v>
      </c>
      <c r="BE12" s="14"/>
      <c r="BF12" s="14">
        <v>0.20339077450299101</v>
      </c>
    </row>
    <row r="13" spans="2:58" x14ac:dyDescent="0.35">
      <c r="B13" s="15" t="s">
        <v>409</v>
      </c>
      <c r="C13" s="14">
        <v>0.111165711386887</v>
      </c>
      <c r="D13" s="14">
        <v>0.12735396255431899</v>
      </c>
      <c r="E13" s="14">
        <v>9.5041490235836398E-2</v>
      </c>
      <c r="F13" s="14"/>
      <c r="G13" s="14">
        <v>4.7962173557272697E-2</v>
      </c>
      <c r="H13" s="14">
        <v>8.6222010118210402E-2</v>
      </c>
      <c r="I13" s="14">
        <v>9.5380988067325506E-2</v>
      </c>
      <c r="J13" s="14">
        <v>0.158261630278796</v>
      </c>
      <c r="K13" s="14">
        <v>0.15702836862051001</v>
      </c>
      <c r="L13" s="14">
        <v>0.11764622810359</v>
      </c>
      <c r="M13" s="14"/>
      <c r="N13" s="14">
        <v>0.100714667383452</v>
      </c>
      <c r="O13" s="14">
        <v>0.106199977111211</v>
      </c>
      <c r="P13" s="14">
        <v>0.14600334765946599</v>
      </c>
      <c r="Q13" s="14">
        <v>9.6968272659469099E-2</v>
      </c>
      <c r="R13" s="14"/>
      <c r="S13" s="14">
        <v>0.102810737545354</v>
      </c>
      <c r="T13" s="14">
        <v>9.2357738716265805E-2</v>
      </c>
      <c r="U13" s="14">
        <v>0.14155138482784499</v>
      </c>
      <c r="V13" s="14">
        <v>0.13188990083344901</v>
      </c>
      <c r="W13" s="14">
        <v>9.1184582588489493E-2</v>
      </c>
      <c r="X13" s="14">
        <v>9.1375425248521602E-2</v>
      </c>
      <c r="Y13" s="14">
        <v>0.153995569186515</v>
      </c>
      <c r="Z13" s="14">
        <v>5.5538027452917901E-2</v>
      </c>
      <c r="AA13" s="14">
        <v>0.100962912047895</v>
      </c>
      <c r="AB13" s="14">
        <v>0.14666835130411399</v>
      </c>
      <c r="AC13" s="14">
        <v>9.43248772728532E-2</v>
      </c>
      <c r="AD13" s="14">
        <v>0.112924474863735</v>
      </c>
      <c r="AE13" s="14"/>
      <c r="AF13" s="14">
        <v>0.17784765290804599</v>
      </c>
      <c r="AG13" s="14">
        <v>7.3611005214125905E-2</v>
      </c>
      <c r="AH13" s="14">
        <v>8.4015018085527998E-2</v>
      </c>
      <c r="AI13" s="14"/>
      <c r="AJ13" s="14">
        <v>0.17358329740638301</v>
      </c>
      <c r="AK13" s="14">
        <v>4.4629108763465299E-2</v>
      </c>
      <c r="AL13" s="14">
        <v>4.61412821821479E-2</v>
      </c>
      <c r="AM13" s="14">
        <v>0.19582602638701799</v>
      </c>
      <c r="AN13" s="14">
        <v>0.125727815035132</v>
      </c>
      <c r="AO13" s="14"/>
      <c r="AP13" s="14">
        <v>0.15481985404856699</v>
      </c>
      <c r="AQ13" s="14">
        <v>1.7304069009281099E-2</v>
      </c>
      <c r="AR13" s="14">
        <v>6.4344047427767406E-2</v>
      </c>
      <c r="AS13" s="14">
        <v>0.29564806232372398</v>
      </c>
      <c r="AT13" s="14">
        <v>0.116794516989704</v>
      </c>
      <c r="AU13" s="14"/>
      <c r="AV13" s="14">
        <v>0.12719338458406901</v>
      </c>
      <c r="AW13" s="14">
        <v>9.9985498708448806E-2</v>
      </c>
      <c r="AX13" s="14">
        <v>0.106511596068101</v>
      </c>
      <c r="AY13" s="14">
        <v>8.7790802884823202E-2</v>
      </c>
      <c r="AZ13" s="14">
        <v>5.01848725338815E-2</v>
      </c>
      <c r="BA13" s="14"/>
      <c r="BB13" s="14">
        <v>8.6607794926646005E-3</v>
      </c>
      <c r="BC13" s="14">
        <v>0.31415796229579002</v>
      </c>
      <c r="BD13" s="14">
        <v>8.9285575983513596E-2</v>
      </c>
      <c r="BE13" s="14"/>
      <c r="BF13" s="14">
        <v>0.169955490364051</v>
      </c>
    </row>
    <row r="14" spans="2:58" x14ac:dyDescent="0.35">
      <c r="B14" s="15" t="s">
        <v>117</v>
      </c>
      <c r="C14" s="23">
        <v>9.2750153610787894E-2</v>
      </c>
      <c r="D14" s="23">
        <v>6.2815098882310003E-2</v>
      </c>
      <c r="E14" s="23">
        <v>0.120469786760596</v>
      </c>
      <c r="F14" s="23"/>
      <c r="G14" s="23">
        <v>0.11570008164468799</v>
      </c>
      <c r="H14" s="23">
        <v>7.9209022074938101E-2</v>
      </c>
      <c r="I14" s="23">
        <v>9.1035383401363607E-2</v>
      </c>
      <c r="J14" s="23">
        <v>6.4189272926593599E-2</v>
      </c>
      <c r="K14" s="23">
        <v>9.9932874610282996E-2</v>
      </c>
      <c r="L14" s="23">
        <v>0.108023121695259</v>
      </c>
      <c r="M14" s="23"/>
      <c r="N14" s="23">
        <v>6.1671391825333897E-2</v>
      </c>
      <c r="O14" s="23">
        <v>9.2136818597214398E-2</v>
      </c>
      <c r="P14" s="23">
        <v>7.7245275749061204E-2</v>
      </c>
      <c r="Q14" s="23">
        <v>0.14041239511379999</v>
      </c>
      <c r="R14" s="23"/>
      <c r="S14" s="23">
        <v>7.7168050949324093E-2</v>
      </c>
      <c r="T14" s="23">
        <v>0.115267845714342</v>
      </c>
      <c r="U14" s="23">
        <v>0.11016789386855699</v>
      </c>
      <c r="V14" s="23">
        <v>8.0443442293211195E-2</v>
      </c>
      <c r="W14" s="23">
        <v>6.88404634500277E-2</v>
      </c>
      <c r="X14" s="23">
        <v>0.124919964995079</v>
      </c>
      <c r="Y14" s="23">
        <v>8.2951410104463094E-2</v>
      </c>
      <c r="Z14" s="23">
        <v>0.11478332761092</v>
      </c>
      <c r="AA14" s="23">
        <v>7.2008030145229399E-2</v>
      </c>
      <c r="AB14" s="23">
        <v>7.7714888711154395E-2</v>
      </c>
      <c r="AC14" s="23">
        <v>0.113449873061507</v>
      </c>
      <c r="AD14" s="23">
        <v>0.101372632835072</v>
      </c>
      <c r="AE14" s="23"/>
      <c r="AF14" s="23">
        <v>9.1606911133800997E-2</v>
      </c>
      <c r="AG14" s="23">
        <v>6.4122778618031007E-2</v>
      </c>
      <c r="AH14" s="23">
        <v>0.13600956031063999</v>
      </c>
      <c r="AI14" s="23"/>
      <c r="AJ14" s="23">
        <v>7.3545073970439703E-2</v>
      </c>
      <c r="AK14" s="23">
        <v>6.4609925814487004E-2</v>
      </c>
      <c r="AL14" s="23">
        <v>7.7219237329257007E-2</v>
      </c>
      <c r="AM14" s="23">
        <v>4.2684496229944698E-2</v>
      </c>
      <c r="AN14" s="23">
        <v>0.179946980365396</v>
      </c>
      <c r="AO14" s="23"/>
      <c r="AP14" s="23">
        <v>8.7173535325098597E-2</v>
      </c>
      <c r="AQ14" s="23">
        <v>6.4861271432315598E-2</v>
      </c>
      <c r="AR14" s="23">
        <v>9.4670898238197299E-2</v>
      </c>
      <c r="AS14" s="23">
        <v>5.6832315115212501E-2</v>
      </c>
      <c r="AT14" s="23">
        <v>0.22836818028845701</v>
      </c>
      <c r="AU14" s="23"/>
      <c r="AV14" s="23">
        <v>0.13290366767731099</v>
      </c>
      <c r="AW14" s="23">
        <v>9.5756212610088001E-2</v>
      </c>
      <c r="AX14" s="23">
        <v>8.1285632049383993E-2</v>
      </c>
      <c r="AY14" s="23">
        <v>6.3315113248289298E-2</v>
      </c>
      <c r="AZ14" s="23">
        <v>7.4888789222056301E-2</v>
      </c>
      <c r="BA14" s="23"/>
      <c r="BB14" s="23">
        <v>1.13242056682566E-2</v>
      </c>
      <c r="BC14" s="23">
        <v>6.4232701221801802E-2</v>
      </c>
      <c r="BD14" s="23">
        <v>0.185139108273016</v>
      </c>
      <c r="BE14" s="23"/>
      <c r="BF14" s="23">
        <v>7.9047053114663701E-2</v>
      </c>
    </row>
    <row r="15" spans="2:58" x14ac:dyDescent="0.35">
      <c r="B15" s="16"/>
    </row>
    <row r="16" spans="2:58" x14ac:dyDescent="0.35">
      <c r="B16" t="s">
        <v>88</v>
      </c>
    </row>
    <row r="17" spans="2:2" x14ac:dyDescent="0.35">
      <c r="B17" t="s">
        <v>89</v>
      </c>
    </row>
    <row r="19" spans="2:2" x14ac:dyDescent="0.35">
      <c r="B19"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2:BF19"/>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111</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x14ac:dyDescent="0.35">
      <c r="B9" s="15" t="s">
        <v>106</v>
      </c>
      <c r="C9" s="14">
        <v>0.13357570543403899</v>
      </c>
      <c r="D9" s="14">
        <v>0.14592909234057899</v>
      </c>
      <c r="E9" s="14">
        <v>0.12132857010821101</v>
      </c>
      <c r="F9" s="14"/>
      <c r="G9" s="14">
        <v>6.1576332553418503E-2</v>
      </c>
      <c r="H9" s="14">
        <v>6.2337378944897701E-2</v>
      </c>
      <c r="I9" s="14">
        <v>0.109900272435313</v>
      </c>
      <c r="J9" s="14">
        <v>0.16966168158522599</v>
      </c>
      <c r="K9" s="14">
        <v>0.201485171558003</v>
      </c>
      <c r="L9" s="14">
        <v>0.18394672141462101</v>
      </c>
      <c r="M9" s="14"/>
      <c r="N9" s="14">
        <v>0.104331061992133</v>
      </c>
      <c r="O9" s="14">
        <v>0.12792031444246099</v>
      </c>
      <c r="P9" s="14">
        <v>0.16513491117527601</v>
      </c>
      <c r="Q9" s="14">
        <v>0.14574358869692999</v>
      </c>
      <c r="R9" s="14"/>
      <c r="S9" s="14">
        <v>0.10277074958299</v>
      </c>
      <c r="T9" s="14">
        <v>0.153694395283234</v>
      </c>
      <c r="U9" s="14">
        <v>0.13713221442918799</v>
      </c>
      <c r="V9" s="14">
        <v>0.17451913301623001</v>
      </c>
      <c r="W9" s="14">
        <v>0.121776917991385</v>
      </c>
      <c r="X9" s="14">
        <v>0.100143660730954</v>
      </c>
      <c r="Y9" s="14">
        <v>0.159835936956189</v>
      </c>
      <c r="Z9" s="14">
        <v>7.7274360279421195E-2</v>
      </c>
      <c r="AA9" s="14">
        <v>0.113882010721701</v>
      </c>
      <c r="AB9" s="14">
        <v>0.16240559443369901</v>
      </c>
      <c r="AC9" s="14">
        <v>0.12863167108781701</v>
      </c>
      <c r="AD9" s="14">
        <v>0.18484298162773999</v>
      </c>
      <c r="AE9" s="14"/>
      <c r="AF9" s="14">
        <v>0.23838557460773499</v>
      </c>
      <c r="AG9" s="14">
        <v>7.8422606448339094E-2</v>
      </c>
      <c r="AH9" s="14">
        <v>6.6127078762275707E-2</v>
      </c>
      <c r="AI9" s="14"/>
      <c r="AJ9" s="14">
        <v>0.23834001860585699</v>
      </c>
      <c r="AK9" s="14">
        <v>4.7050318698752702E-2</v>
      </c>
      <c r="AL9" s="14">
        <v>3.7106393817097197E-2</v>
      </c>
      <c r="AM9" s="14">
        <v>0.30473627337611298</v>
      </c>
      <c r="AN9" s="14">
        <v>0.13064363451946701</v>
      </c>
      <c r="AO9" s="14"/>
      <c r="AP9" s="14">
        <v>0.22983237940300899</v>
      </c>
      <c r="AQ9" s="14">
        <v>1.5431194986346101E-2</v>
      </c>
      <c r="AR9" s="14">
        <v>5.9279936664476701E-2</v>
      </c>
      <c r="AS9" s="14">
        <v>0.34516681372979202</v>
      </c>
      <c r="AT9" s="14">
        <v>0.12510189839668601</v>
      </c>
      <c r="AU9" s="14"/>
      <c r="AV9" s="14">
        <v>0.16410824801258</v>
      </c>
      <c r="AW9" s="14">
        <v>0.149008737679934</v>
      </c>
      <c r="AX9" s="14">
        <v>0.10780490555135901</v>
      </c>
      <c r="AY9" s="14">
        <v>0.11789917592388199</v>
      </c>
      <c r="AZ9" s="14">
        <v>2.34540200069575E-2</v>
      </c>
      <c r="BA9" s="14"/>
      <c r="BB9" s="14">
        <v>1.7718909386811799E-2</v>
      </c>
      <c r="BC9" s="14">
        <v>0.37331410628873302</v>
      </c>
      <c r="BD9" s="14">
        <v>0.163678549335631</v>
      </c>
      <c r="BE9" s="14"/>
      <c r="BF9" s="14">
        <v>0.21962998959903701</v>
      </c>
    </row>
    <row r="10" spans="2:58" x14ac:dyDescent="0.35">
      <c r="B10" s="15" t="s">
        <v>107</v>
      </c>
      <c r="C10" s="14">
        <v>0.16217391364203401</v>
      </c>
      <c r="D10" s="14">
        <v>0.16388811201782499</v>
      </c>
      <c r="E10" s="14">
        <v>0.161461287473675</v>
      </c>
      <c r="F10" s="14"/>
      <c r="G10" s="14">
        <v>0.121124083000251</v>
      </c>
      <c r="H10" s="14">
        <v>0.113103158132667</v>
      </c>
      <c r="I10" s="14">
        <v>0.14823642712384799</v>
      </c>
      <c r="J10" s="14">
        <v>0.16157086707052101</v>
      </c>
      <c r="K10" s="14">
        <v>0.20089429364068501</v>
      </c>
      <c r="L10" s="14">
        <v>0.21521993585756299</v>
      </c>
      <c r="M10" s="14"/>
      <c r="N10" s="14">
        <v>0.139059664334264</v>
      </c>
      <c r="O10" s="14">
        <v>0.18847409501599199</v>
      </c>
      <c r="P10" s="14">
        <v>0.15764043816779</v>
      </c>
      <c r="Q10" s="14">
        <v>0.16473640850302201</v>
      </c>
      <c r="R10" s="14"/>
      <c r="S10" s="14">
        <v>0.13077060819754799</v>
      </c>
      <c r="T10" s="14">
        <v>0.164889348771938</v>
      </c>
      <c r="U10" s="14">
        <v>0.23328435156024899</v>
      </c>
      <c r="V10" s="14">
        <v>0.140416462026761</v>
      </c>
      <c r="W10" s="14">
        <v>0.17470613976769001</v>
      </c>
      <c r="X10" s="14">
        <v>0.136419645918296</v>
      </c>
      <c r="Y10" s="14">
        <v>0.195964891107519</v>
      </c>
      <c r="Z10" s="14">
        <v>0.11645538382012199</v>
      </c>
      <c r="AA10" s="14">
        <v>0.14403677505291199</v>
      </c>
      <c r="AB10" s="14">
        <v>0.17465355250398101</v>
      </c>
      <c r="AC10" s="14">
        <v>0.14150388389412399</v>
      </c>
      <c r="AD10" s="14">
        <v>0.25524117321339901</v>
      </c>
      <c r="AE10" s="14"/>
      <c r="AF10" s="14">
        <v>0.20313494252765299</v>
      </c>
      <c r="AG10" s="14">
        <v>0.13341372388268699</v>
      </c>
      <c r="AH10" s="14">
        <v>0.15406598232368701</v>
      </c>
      <c r="AI10" s="14"/>
      <c r="AJ10" s="14">
        <v>0.26401702125090398</v>
      </c>
      <c r="AK10" s="14">
        <v>5.6550204514102601E-2</v>
      </c>
      <c r="AL10" s="14">
        <v>0.16712604194021399</v>
      </c>
      <c r="AM10" s="14">
        <v>0.20028626463301599</v>
      </c>
      <c r="AN10" s="14">
        <v>0.18129839679274101</v>
      </c>
      <c r="AO10" s="14"/>
      <c r="AP10" s="14">
        <v>0.304826275139915</v>
      </c>
      <c r="AQ10" s="14">
        <v>3.4513932011742902E-2</v>
      </c>
      <c r="AR10" s="14">
        <v>0.16112465706015799</v>
      </c>
      <c r="AS10" s="14">
        <v>0.242422790593146</v>
      </c>
      <c r="AT10" s="14">
        <v>0.22102801732705099</v>
      </c>
      <c r="AU10" s="14"/>
      <c r="AV10" s="14">
        <v>0.17365679558575101</v>
      </c>
      <c r="AW10" s="14">
        <v>0.163888130716034</v>
      </c>
      <c r="AX10" s="14">
        <v>0.14377274409326801</v>
      </c>
      <c r="AY10" s="14">
        <v>0.105794586606778</v>
      </c>
      <c r="AZ10" s="14">
        <v>0.119308057325704</v>
      </c>
      <c r="BA10" s="14"/>
      <c r="BB10" s="14">
        <v>2.8872660759008899E-2</v>
      </c>
      <c r="BC10" s="14">
        <v>0.25405018295349502</v>
      </c>
      <c r="BD10" s="14">
        <v>0.30762096842417602</v>
      </c>
      <c r="BE10" s="14"/>
      <c r="BF10" s="14">
        <v>0.20755226174996</v>
      </c>
    </row>
    <row r="11" spans="2:58" x14ac:dyDescent="0.35">
      <c r="B11" s="15" t="s">
        <v>108</v>
      </c>
      <c r="C11" s="14">
        <v>0.24975720912539001</v>
      </c>
      <c r="D11" s="14">
        <v>0.250937778886001</v>
      </c>
      <c r="E11" s="14">
        <v>0.24714626334227299</v>
      </c>
      <c r="F11" s="14"/>
      <c r="G11" s="14">
        <v>0.32776892532676</v>
      </c>
      <c r="H11" s="14">
        <v>0.239436960072265</v>
      </c>
      <c r="I11" s="14">
        <v>0.243099824168759</v>
      </c>
      <c r="J11" s="14">
        <v>0.205346494823065</v>
      </c>
      <c r="K11" s="14">
        <v>0.227645751890071</v>
      </c>
      <c r="L11" s="14">
        <v>0.26202391754840698</v>
      </c>
      <c r="M11" s="14"/>
      <c r="N11" s="14">
        <v>0.25192088363661802</v>
      </c>
      <c r="O11" s="14">
        <v>0.22810153402224401</v>
      </c>
      <c r="P11" s="14">
        <v>0.26930595849663103</v>
      </c>
      <c r="Q11" s="14">
        <v>0.24314284895683499</v>
      </c>
      <c r="R11" s="14"/>
      <c r="S11" s="14">
        <v>0.25706596727166697</v>
      </c>
      <c r="T11" s="14">
        <v>0.20904738138096701</v>
      </c>
      <c r="U11" s="14">
        <v>0.24913314181871599</v>
      </c>
      <c r="V11" s="14">
        <v>0.30967486505407799</v>
      </c>
      <c r="W11" s="14">
        <v>0.273510007400942</v>
      </c>
      <c r="X11" s="14">
        <v>0.24495314253847</v>
      </c>
      <c r="Y11" s="14">
        <v>0.247946555110343</v>
      </c>
      <c r="Z11" s="14">
        <v>0.27171638506965701</v>
      </c>
      <c r="AA11" s="14">
        <v>0.23689223864418699</v>
      </c>
      <c r="AB11" s="14">
        <v>0.25619119625693199</v>
      </c>
      <c r="AC11" s="14">
        <v>0.204544572297471</v>
      </c>
      <c r="AD11" s="14">
        <v>0.25183107482099598</v>
      </c>
      <c r="AE11" s="14"/>
      <c r="AF11" s="14">
        <v>0.245417094475814</v>
      </c>
      <c r="AG11" s="14">
        <v>0.22270654694439301</v>
      </c>
      <c r="AH11" s="14">
        <v>0.26856735741994398</v>
      </c>
      <c r="AI11" s="14"/>
      <c r="AJ11" s="14">
        <v>0.25260903595708201</v>
      </c>
      <c r="AK11" s="14">
        <v>0.176650492187261</v>
      </c>
      <c r="AL11" s="14">
        <v>0.302270056413945</v>
      </c>
      <c r="AM11" s="14">
        <v>0.28919030494627002</v>
      </c>
      <c r="AN11" s="14">
        <v>0.27832075945331203</v>
      </c>
      <c r="AO11" s="14"/>
      <c r="AP11" s="14">
        <v>0.25074768837154898</v>
      </c>
      <c r="AQ11" s="14">
        <v>0.19103456851305201</v>
      </c>
      <c r="AR11" s="14">
        <v>0.38460086076171901</v>
      </c>
      <c r="AS11" s="14">
        <v>0.25931953668448998</v>
      </c>
      <c r="AT11" s="14">
        <v>0.36356469127132801</v>
      </c>
      <c r="AU11" s="14"/>
      <c r="AV11" s="14">
        <v>0.25254475792578801</v>
      </c>
      <c r="AW11" s="14">
        <v>0.279572495866378</v>
      </c>
      <c r="AX11" s="14">
        <v>0.23246801475477999</v>
      </c>
      <c r="AY11" s="14">
        <v>0.223840517422257</v>
      </c>
      <c r="AZ11" s="14">
        <v>0.23760836549978301</v>
      </c>
      <c r="BA11" s="14"/>
      <c r="BB11" s="14">
        <v>0.189061292804209</v>
      </c>
      <c r="BC11" s="14">
        <v>0.25883377576232303</v>
      </c>
      <c r="BD11" s="14">
        <v>0.35963956412662701</v>
      </c>
      <c r="BE11" s="14"/>
      <c r="BF11" s="14">
        <v>0.25971297056936099</v>
      </c>
    </row>
    <row r="12" spans="2:58" x14ac:dyDescent="0.35">
      <c r="B12" s="15" t="s">
        <v>109</v>
      </c>
      <c r="C12" s="14">
        <v>0.29691196322703201</v>
      </c>
      <c r="D12" s="14">
        <v>0.303846568433216</v>
      </c>
      <c r="E12" s="14">
        <v>0.29093689806967898</v>
      </c>
      <c r="F12" s="14"/>
      <c r="G12" s="14">
        <v>0.30927131245082601</v>
      </c>
      <c r="H12" s="14">
        <v>0.37249206976352101</v>
      </c>
      <c r="I12" s="14">
        <v>0.30619430891212401</v>
      </c>
      <c r="J12" s="14">
        <v>0.327216632620632</v>
      </c>
      <c r="K12" s="14">
        <v>0.240833656020086</v>
      </c>
      <c r="L12" s="14">
        <v>0.23300709731567501</v>
      </c>
      <c r="M12" s="14"/>
      <c r="N12" s="14">
        <v>0.34221751429697</v>
      </c>
      <c r="O12" s="14">
        <v>0.30987510930138101</v>
      </c>
      <c r="P12" s="14">
        <v>0.247005298705475</v>
      </c>
      <c r="Q12" s="14">
        <v>0.28172816976063703</v>
      </c>
      <c r="R12" s="14"/>
      <c r="S12" s="14">
        <v>0.33716141403805</v>
      </c>
      <c r="T12" s="14">
        <v>0.319303924664121</v>
      </c>
      <c r="U12" s="14">
        <v>0.195156914964731</v>
      </c>
      <c r="V12" s="14">
        <v>0.28094505914970802</v>
      </c>
      <c r="W12" s="14">
        <v>0.29600939240170399</v>
      </c>
      <c r="X12" s="14">
        <v>0.36113467243254499</v>
      </c>
      <c r="Y12" s="14">
        <v>0.23814720985896601</v>
      </c>
      <c r="Z12" s="14">
        <v>0.38427297313130698</v>
      </c>
      <c r="AA12" s="14">
        <v>0.30161589849047099</v>
      </c>
      <c r="AB12" s="14">
        <v>0.260181700675438</v>
      </c>
      <c r="AC12" s="14">
        <v>0.35561301807525297</v>
      </c>
      <c r="AD12" s="14">
        <v>0.17578584170474301</v>
      </c>
      <c r="AE12" s="14"/>
      <c r="AF12" s="14">
        <v>0.19912105838393401</v>
      </c>
      <c r="AG12" s="14">
        <v>0.39050805991402299</v>
      </c>
      <c r="AH12" s="14">
        <v>0.30689483113287802</v>
      </c>
      <c r="AI12" s="14"/>
      <c r="AJ12" s="14">
        <v>0.180854301991827</v>
      </c>
      <c r="AK12" s="14">
        <v>0.47156219857778803</v>
      </c>
      <c r="AL12" s="14">
        <v>0.38902128957159998</v>
      </c>
      <c r="AM12" s="14">
        <v>0.16310266081465699</v>
      </c>
      <c r="AN12" s="14">
        <v>0.208824960066223</v>
      </c>
      <c r="AO12" s="14"/>
      <c r="AP12" s="14">
        <v>0.13965293113625499</v>
      </c>
      <c r="AQ12" s="14">
        <v>0.50636682369179697</v>
      </c>
      <c r="AR12" s="14">
        <v>0.31201803824233698</v>
      </c>
      <c r="AS12" s="14">
        <v>0.122422552179109</v>
      </c>
      <c r="AT12" s="14">
        <v>0.135742228595193</v>
      </c>
      <c r="AU12" s="14"/>
      <c r="AV12" s="14">
        <v>0.28010665951489999</v>
      </c>
      <c r="AW12" s="14">
        <v>0.27994326307034101</v>
      </c>
      <c r="AX12" s="14">
        <v>0.34618400883290101</v>
      </c>
      <c r="AY12" s="14">
        <v>0.32492327326592901</v>
      </c>
      <c r="AZ12" s="14">
        <v>0.38749709315473801</v>
      </c>
      <c r="BA12" s="14"/>
      <c r="BB12" s="14">
        <v>0.565765326726415</v>
      </c>
      <c r="BC12" s="14">
        <v>0.10035334103330699</v>
      </c>
      <c r="BD12" s="14">
        <v>0.123808178145193</v>
      </c>
      <c r="BE12" s="14"/>
      <c r="BF12" s="14">
        <v>0.239526047892448</v>
      </c>
    </row>
    <row r="13" spans="2:58" x14ac:dyDescent="0.35">
      <c r="B13" s="15" t="s">
        <v>110</v>
      </c>
      <c r="C13" s="14">
        <v>0.102161846472094</v>
      </c>
      <c r="D13" s="14">
        <v>0.104006169639139</v>
      </c>
      <c r="E13" s="14">
        <v>0.100967895019293</v>
      </c>
      <c r="F13" s="14"/>
      <c r="G13" s="14">
        <v>8.3331709966269499E-2</v>
      </c>
      <c r="H13" s="14">
        <v>0.14678984527005501</v>
      </c>
      <c r="I13" s="14">
        <v>0.131661167359963</v>
      </c>
      <c r="J13" s="14">
        <v>9.6534336629741604E-2</v>
      </c>
      <c r="K13" s="14">
        <v>8.8559542364385999E-2</v>
      </c>
      <c r="L13" s="14">
        <v>6.8378657475314006E-2</v>
      </c>
      <c r="M13" s="14"/>
      <c r="N13" s="14">
        <v>0.111711032054942</v>
      </c>
      <c r="O13" s="14">
        <v>8.4666541399089204E-2</v>
      </c>
      <c r="P13" s="14">
        <v>0.12572216848825901</v>
      </c>
      <c r="Q13" s="14">
        <v>9.1165565419797895E-2</v>
      </c>
      <c r="R13" s="14"/>
      <c r="S13" s="14">
        <v>0.10243160826361</v>
      </c>
      <c r="T13" s="14">
        <v>7.1672070662906096E-2</v>
      </c>
      <c r="U13" s="14">
        <v>0.12888096849693001</v>
      </c>
      <c r="V13" s="14">
        <v>6.5549775177429603E-2</v>
      </c>
      <c r="W13" s="14">
        <v>7.2820429817393104E-2</v>
      </c>
      <c r="X13" s="14">
        <v>0.10512930067111401</v>
      </c>
      <c r="Y13" s="14">
        <v>9.6506082843892796E-2</v>
      </c>
      <c r="Z13" s="14">
        <v>0.10284907782388999</v>
      </c>
      <c r="AA13" s="14">
        <v>0.16633909445152401</v>
      </c>
      <c r="AB13" s="14">
        <v>9.70901803239414E-2</v>
      </c>
      <c r="AC13" s="14">
        <v>0.14182248028118499</v>
      </c>
      <c r="AD13" s="14">
        <v>5.8660114088814302E-2</v>
      </c>
      <c r="AE13" s="14"/>
      <c r="AF13" s="14">
        <v>7.6518509613294594E-2</v>
      </c>
      <c r="AG13" s="14">
        <v>0.13725202523813201</v>
      </c>
      <c r="AH13" s="14">
        <v>8.9080374342066296E-2</v>
      </c>
      <c r="AI13" s="14"/>
      <c r="AJ13" s="14">
        <v>3.7943655236851198E-2</v>
      </c>
      <c r="AK13" s="14">
        <v>0.214139878420959</v>
      </c>
      <c r="AL13" s="14">
        <v>8.2196049270262E-2</v>
      </c>
      <c r="AM13" s="14">
        <v>0</v>
      </c>
      <c r="AN13" s="14">
        <v>5.4884279802365203E-2</v>
      </c>
      <c r="AO13" s="14"/>
      <c r="AP13" s="14">
        <v>2.9712228575019199E-2</v>
      </c>
      <c r="AQ13" s="14">
        <v>0.22268524818159099</v>
      </c>
      <c r="AR13" s="14">
        <v>3.5529926246853999E-2</v>
      </c>
      <c r="AS13" s="14">
        <v>3.9266964460759803E-3</v>
      </c>
      <c r="AT13" s="14">
        <v>1.2093021047849E-2</v>
      </c>
      <c r="AU13" s="14"/>
      <c r="AV13" s="14">
        <v>7.6121232498225694E-2</v>
      </c>
      <c r="AW13" s="14">
        <v>7.8674357364360806E-2</v>
      </c>
      <c r="AX13" s="14">
        <v>0.108531963241577</v>
      </c>
      <c r="AY13" s="14">
        <v>0.16900672875615499</v>
      </c>
      <c r="AZ13" s="14">
        <v>0.13397481976401501</v>
      </c>
      <c r="BA13" s="14"/>
      <c r="BB13" s="14">
        <v>0.159682100089135</v>
      </c>
      <c r="BC13" s="14">
        <v>0</v>
      </c>
      <c r="BD13" s="14">
        <v>1.4934069703293799E-2</v>
      </c>
      <c r="BE13" s="14"/>
      <c r="BF13" s="14">
        <v>5.1462571544700998E-2</v>
      </c>
    </row>
    <row r="14" spans="2:58" x14ac:dyDescent="0.35">
      <c r="B14" s="15" t="s">
        <v>83</v>
      </c>
      <c r="C14" s="23">
        <v>5.5419362099410598E-2</v>
      </c>
      <c r="D14" s="23">
        <v>3.1392278683241098E-2</v>
      </c>
      <c r="E14" s="23">
        <v>7.8159085986869201E-2</v>
      </c>
      <c r="F14" s="23"/>
      <c r="G14" s="23">
        <v>9.6927636702475506E-2</v>
      </c>
      <c r="H14" s="23">
        <v>6.5840587816595394E-2</v>
      </c>
      <c r="I14" s="23">
        <v>6.0907999999993002E-2</v>
      </c>
      <c r="J14" s="23">
        <v>3.9669987270814902E-2</v>
      </c>
      <c r="K14" s="23">
        <v>4.0581584526770201E-2</v>
      </c>
      <c r="L14" s="23">
        <v>3.74236703884206E-2</v>
      </c>
      <c r="M14" s="23"/>
      <c r="N14" s="23">
        <v>5.07598436850717E-2</v>
      </c>
      <c r="O14" s="23">
        <v>6.09624058188327E-2</v>
      </c>
      <c r="P14" s="23">
        <v>3.5191224966569103E-2</v>
      </c>
      <c r="Q14" s="23">
        <v>7.3483418662777203E-2</v>
      </c>
      <c r="R14" s="23"/>
      <c r="S14" s="23">
        <v>6.9799652646135205E-2</v>
      </c>
      <c r="T14" s="23">
        <v>8.1392879236834206E-2</v>
      </c>
      <c r="U14" s="23">
        <v>5.6412408730185701E-2</v>
      </c>
      <c r="V14" s="23">
        <v>2.8894705575793302E-2</v>
      </c>
      <c r="W14" s="23">
        <v>6.1177112620886098E-2</v>
      </c>
      <c r="X14" s="23">
        <v>5.2219577708620499E-2</v>
      </c>
      <c r="Y14" s="23">
        <v>6.1599324123091201E-2</v>
      </c>
      <c r="Z14" s="23">
        <v>4.7431819875601897E-2</v>
      </c>
      <c r="AA14" s="23">
        <v>3.7233982639204903E-2</v>
      </c>
      <c r="AB14" s="23">
        <v>4.9477775806008602E-2</v>
      </c>
      <c r="AC14" s="23">
        <v>2.78843743641502E-2</v>
      </c>
      <c r="AD14" s="23">
        <v>7.3638814544308095E-2</v>
      </c>
      <c r="AE14" s="23"/>
      <c r="AF14" s="23">
        <v>3.7422820391568301E-2</v>
      </c>
      <c r="AG14" s="23">
        <v>3.7697037572424999E-2</v>
      </c>
      <c r="AH14" s="23">
        <v>0.115264376019149</v>
      </c>
      <c r="AI14" s="23"/>
      <c r="AJ14" s="23">
        <v>2.6235966957478998E-2</v>
      </c>
      <c r="AK14" s="23">
        <v>3.4046907601137502E-2</v>
      </c>
      <c r="AL14" s="23">
        <v>2.22801689868815E-2</v>
      </c>
      <c r="AM14" s="23">
        <v>4.2684496229944698E-2</v>
      </c>
      <c r="AN14" s="23">
        <v>0.14602796936589099</v>
      </c>
      <c r="AO14" s="23"/>
      <c r="AP14" s="23">
        <v>4.5228497374253503E-2</v>
      </c>
      <c r="AQ14" s="23">
        <v>2.9968232615471699E-2</v>
      </c>
      <c r="AR14" s="23">
        <v>4.7446581024454697E-2</v>
      </c>
      <c r="AS14" s="23">
        <v>2.6741610367387501E-2</v>
      </c>
      <c r="AT14" s="23">
        <v>0.14247014336189201</v>
      </c>
      <c r="AU14" s="23"/>
      <c r="AV14" s="23">
        <v>5.34623064627546E-2</v>
      </c>
      <c r="AW14" s="23">
        <v>4.8913015302952702E-2</v>
      </c>
      <c r="AX14" s="23">
        <v>6.1238363526113497E-2</v>
      </c>
      <c r="AY14" s="23">
        <v>5.8535718024999399E-2</v>
      </c>
      <c r="AZ14" s="23">
        <v>9.8157644248802106E-2</v>
      </c>
      <c r="BA14" s="23"/>
      <c r="BB14" s="23">
        <v>3.8899710234420799E-2</v>
      </c>
      <c r="BC14" s="23">
        <v>1.34485939621432E-2</v>
      </c>
      <c r="BD14" s="23">
        <v>3.0318670265079901E-2</v>
      </c>
      <c r="BE14" s="23"/>
      <c r="BF14" s="23">
        <v>2.2116158644493698E-2</v>
      </c>
    </row>
    <row r="15" spans="2:58" x14ac:dyDescent="0.35">
      <c r="B15" s="16"/>
    </row>
    <row r="16" spans="2:58" x14ac:dyDescent="0.35">
      <c r="B16" t="s">
        <v>88</v>
      </c>
    </row>
    <row r="17" spans="2:2" x14ac:dyDescent="0.35">
      <c r="B17" t="s">
        <v>89</v>
      </c>
    </row>
    <row r="19" spans="2:2" x14ac:dyDescent="0.35">
      <c r="B19"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dimension ref="B2:BF19"/>
  <sheetViews>
    <sheetView showGridLines="0" topLeftCell="A5"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414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x14ac:dyDescent="0.35">
      <c r="B9" s="15" t="s">
        <v>405</v>
      </c>
      <c r="C9" s="14">
        <v>0.109050525554289</v>
      </c>
      <c r="D9" s="14">
        <v>0.12756415493360901</v>
      </c>
      <c r="E9" s="14">
        <v>9.1651614900737602E-2</v>
      </c>
      <c r="F9" s="14"/>
      <c r="G9" s="14">
        <v>8.9236055387442406E-2</v>
      </c>
      <c r="H9" s="14">
        <v>0.14021318359882101</v>
      </c>
      <c r="I9" s="14">
        <v>9.4565071439220494E-2</v>
      </c>
      <c r="J9" s="14">
        <v>0.11890050073610101</v>
      </c>
      <c r="K9" s="14">
        <v>0.104310297591431</v>
      </c>
      <c r="L9" s="14">
        <v>0.104059711949294</v>
      </c>
      <c r="M9" s="14"/>
      <c r="N9" s="14">
        <v>0.13536447486904901</v>
      </c>
      <c r="O9" s="14">
        <v>9.2740202223358298E-2</v>
      </c>
      <c r="P9" s="14">
        <v>0.121438521587739</v>
      </c>
      <c r="Q9" s="14">
        <v>8.8635662257091005E-2</v>
      </c>
      <c r="R9" s="14"/>
      <c r="S9" s="14">
        <v>0.103923348936742</v>
      </c>
      <c r="T9" s="14">
        <v>0.108851578517746</v>
      </c>
      <c r="U9" s="14">
        <v>7.5971462930490397E-2</v>
      </c>
      <c r="V9" s="14">
        <v>0.109600147805168</v>
      </c>
      <c r="W9" s="14">
        <v>5.2003079329641197E-2</v>
      </c>
      <c r="X9" s="14">
        <v>0.112120272706035</v>
      </c>
      <c r="Y9" s="14">
        <v>0.13071874854926999</v>
      </c>
      <c r="Z9" s="14">
        <v>0.12735836345467999</v>
      </c>
      <c r="AA9" s="14">
        <v>0.14020370227599399</v>
      </c>
      <c r="AB9" s="14">
        <v>0.113323366674383</v>
      </c>
      <c r="AC9" s="14">
        <v>0.16279948178992501</v>
      </c>
      <c r="AD9" s="14">
        <v>4.5212558116456303E-2</v>
      </c>
      <c r="AE9" s="14"/>
      <c r="AF9" s="14">
        <v>8.4541970305175504E-2</v>
      </c>
      <c r="AG9" s="14">
        <v>0.15546959309733899</v>
      </c>
      <c r="AH9" s="14">
        <v>5.9205776586372501E-2</v>
      </c>
      <c r="AI9" s="14"/>
      <c r="AJ9" s="14">
        <v>8.1471503151222799E-2</v>
      </c>
      <c r="AK9" s="14">
        <v>0.182955500869113</v>
      </c>
      <c r="AL9" s="14">
        <v>0.11752583771452101</v>
      </c>
      <c r="AM9" s="14">
        <v>4.00269750599581E-2</v>
      </c>
      <c r="AN9" s="14">
        <v>3.9992280262181303E-2</v>
      </c>
      <c r="AO9" s="14"/>
      <c r="AP9" s="14">
        <v>4.7606986883860697E-2</v>
      </c>
      <c r="AQ9" s="14">
        <v>0.19888361587963599</v>
      </c>
      <c r="AR9" s="14">
        <v>8.7877679873534703E-2</v>
      </c>
      <c r="AS9" s="14">
        <v>6.1876359206535801E-2</v>
      </c>
      <c r="AT9" s="14">
        <v>3.45317762594246E-2</v>
      </c>
      <c r="AU9" s="14"/>
      <c r="AV9" s="14">
        <v>8.3895786850108095E-2</v>
      </c>
      <c r="AW9" s="14">
        <v>9.2095399643156703E-2</v>
      </c>
      <c r="AX9" s="14">
        <v>0.10861021067279999</v>
      </c>
      <c r="AY9" s="14">
        <v>0.14198952431367301</v>
      </c>
      <c r="AZ9" s="14">
        <v>0.27715066719466103</v>
      </c>
      <c r="BA9" s="14"/>
      <c r="BB9" s="14">
        <v>0.25517948835352</v>
      </c>
      <c r="BC9" s="14">
        <v>7.6408760213409893E-2</v>
      </c>
      <c r="BD9" s="14">
        <v>2.9024417336739199E-2</v>
      </c>
      <c r="BE9" s="14"/>
      <c r="BF9" s="14">
        <v>0.112186089459604</v>
      </c>
    </row>
    <row r="10" spans="2:58" x14ac:dyDescent="0.35">
      <c r="B10" s="15" t="s">
        <v>406</v>
      </c>
      <c r="C10" s="14">
        <v>0.28896180912998698</v>
      </c>
      <c r="D10" s="14">
        <v>0.30428440734327</v>
      </c>
      <c r="E10" s="14">
        <v>0.27476496973527598</v>
      </c>
      <c r="F10" s="14"/>
      <c r="G10" s="14">
        <v>0.28679560085686101</v>
      </c>
      <c r="H10" s="14">
        <v>0.33120975456756002</v>
      </c>
      <c r="I10" s="14">
        <v>0.245699507861487</v>
      </c>
      <c r="J10" s="14">
        <v>0.33469577866524702</v>
      </c>
      <c r="K10" s="14">
        <v>0.28599317636836302</v>
      </c>
      <c r="L10" s="14">
        <v>0.25632240539284001</v>
      </c>
      <c r="M10" s="14"/>
      <c r="N10" s="14">
        <v>0.33072750035520698</v>
      </c>
      <c r="O10" s="14">
        <v>0.290342556024898</v>
      </c>
      <c r="P10" s="14">
        <v>0.26420653743896499</v>
      </c>
      <c r="Q10" s="14">
        <v>0.26134039306659601</v>
      </c>
      <c r="R10" s="14"/>
      <c r="S10" s="14">
        <v>0.298860498186164</v>
      </c>
      <c r="T10" s="14">
        <v>0.28647660478949799</v>
      </c>
      <c r="U10" s="14">
        <v>0.23874647805368601</v>
      </c>
      <c r="V10" s="14">
        <v>0.28502564265048802</v>
      </c>
      <c r="W10" s="14">
        <v>0.34628048022729702</v>
      </c>
      <c r="X10" s="14">
        <v>0.30461731991551499</v>
      </c>
      <c r="Y10" s="14">
        <v>0.24094654977814001</v>
      </c>
      <c r="Z10" s="14">
        <v>0.338009421837772</v>
      </c>
      <c r="AA10" s="14">
        <v>0.30567278270863302</v>
      </c>
      <c r="AB10" s="14">
        <v>0.28820783369078901</v>
      </c>
      <c r="AC10" s="14">
        <v>0.28490747062696797</v>
      </c>
      <c r="AD10" s="14">
        <v>0.22896348437532099</v>
      </c>
      <c r="AE10" s="14"/>
      <c r="AF10" s="14">
        <v>0.23445831136086701</v>
      </c>
      <c r="AG10" s="14">
        <v>0.34921889953332902</v>
      </c>
      <c r="AH10" s="14">
        <v>0.27625762558223299</v>
      </c>
      <c r="AI10" s="14"/>
      <c r="AJ10" s="14">
        <v>0.228108505003037</v>
      </c>
      <c r="AK10" s="14">
        <v>0.390587099272445</v>
      </c>
      <c r="AL10" s="14">
        <v>0.353842342101021</v>
      </c>
      <c r="AM10" s="14">
        <v>0.291465701371038</v>
      </c>
      <c r="AN10" s="14">
        <v>0.218852205875506</v>
      </c>
      <c r="AO10" s="14"/>
      <c r="AP10" s="14">
        <v>0.21254114244623301</v>
      </c>
      <c r="AQ10" s="14">
        <v>0.415947340693399</v>
      </c>
      <c r="AR10" s="14">
        <v>0.30005034999223001</v>
      </c>
      <c r="AS10" s="14">
        <v>0.18892533723705199</v>
      </c>
      <c r="AT10" s="14">
        <v>0.15214361290548001</v>
      </c>
      <c r="AU10" s="14"/>
      <c r="AV10" s="14">
        <v>0.246742904474855</v>
      </c>
      <c r="AW10" s="14">
        <v>0.26571885018204899</v>
      </c>
      <c r="AX10" s="14">
        <v>0.32695325139368098</v>
      </c>
      <c r="AY10" s="14">
        <v>0.33970343641857298</v>
      </c>
      <c r="AZ10" s="14">
        <v>0.36980295292535298</v>
      </c>
      <c r="BA10" s="14"/>
      <c r="BB10" s="14">
        <v>0.43699841345956503</v>
      </c>
      <c r="BC10" s="14">
        <v>0.200853740425496</v>
      </c>
      <c r="BD10" s="14">
        <v>0.20127917593174099</v>
      </c>
      <c r="BE10" s="14"/>
      <c r="BF10" s="14">
        <v>0.26503736325377902</v>
      </c>
    </row>
    <row r="11" spans="2:58" x14ac:dyDescent="0.35">
      <c r="B11" s="15" t="s">
        <v>407</v>
      </c>
      <c r="C11" s="14">
        <v>0.245429439560789</v>
      </c>
      <c r="D11" s="14">
        <v>0.23371265805835501</v>
      </c>
      <c r="E11" s="14">
        <v>0.25636822740675402</v>
      </c>
      <c r="F11" s="14"/>
      <c r="G11" s="14">
        <v>0.30606809255071299</v>
      </c>
      <c r="H11" s="14">
        <v>0.22043342631937701</v>
      </c>
      <c r="I11" s="14">
        <v>0.29578810153634699</v>
      </c>
      <c r="J11" s="14">
        <v>0.19968102043803501</v>
      </c>
      <c r="K11" s="14">
        <v>0.208524243228702</v>
      </c>
      <c r="L11" s="14">
        <v>0.24593550556865101</v>
      </c>
      <c r="M11" s="14"/>
      <c r="N11" s="14">
        <v>0.22823261032681899</v>
      </c>
      <c r="O11" s="14">
        <v>0.262405472191031</v>
      </c>
      <c r="P11" s="14">
        <v>0.250947961598317</v>
      </c>
      <c r="Q11" s="14">
        <v>0.24194083955016299</v>
      </c>
      <c r="R11" s="14"/>
      <c r="S11" s="14">
        <v>0.25145778160721899</v>
      </c>
      <c r="T11" s="14">
        <v>0.25592943740721502</v>
      </c>
      <c r="U11" s="14">
        <v>0.28172242946924703</v>
      </c>
      <c r="V11" s="14">
        <v>0.24589722713499701</v>
      </c>
      <c r="W11" s="14">
        <v>0.27455534371690499</v>
      </c>
      <c r="X11" s="14">
        <v>0.227600884007753</v>
      </c>
      <c r="Y11" s="14">
        <v>0.22220862038528599</v>
      </c>
      <c r="Z11" s="14">
        <v>0.244885910737491</v>
      </c>
      <c r="AA11" s="14">
        <v>0.26762576778113201</v>
      </c>
      <c r="AB11" s="14">
        <v>0.188591768116943</v>
      </c>
      <c r="AC11" s="14">
        <v>0.17982236768229801</v>
      </c>
      <c r="AD11" s="14">
        <v>0.321228521779234</v>
      </c>
      <c r="AE11" s="14"/>
      <c r="AF11" s="14">
        <v>0.24522918678481001</v>
      </c>
      <c r="AG11" s="14">
        <v>0.22036106123454699</v>
      </c>
      <c r="AH11" s="14">
        <v>0.291899305143828</v>
      </c>
      <c r="AI11" s="14"/>
      <c r="AJ11" s="14">
        <v>0.239901223892829</v>
      </c>
      <c r="AK11" s="14">
        <v>0.217745761055568</v>
      </c>
      <c r="AL11" s="14">
        <v>0.204800973462271</v>
      </c>
      <c r="AM11" s="14">
        <v>0.19953745295643299</v>
      </c>
      <c r="AN11" s="14">
        <v>0.306064411198747</v>
      </c>
      <c r="AO11" s="14"/>
      <c r="AP11" s="14">
        <v>0.25286801354337302</v>
      </c>
      <c r="AQ11" s="14">
        <v>0.21943518234748299</v>
      </c>
      <c r="AR11" s="14">
        <v>0.27234281879039202</v>
      </c>
      <c r="AS11" s="14">
        <v>0.25464276521296197</v>
      </c>
      <c r="AT11" s="14">
        <v>0.29375032625608899</v>
      </c>
      <c r="AU11" s="14"/>
      <c r="AV11" s="14">
        <v>0.28651167755759499</v>
      </c>
      <c r="AW11" s="14">
        <v>0.25639986678910998</v>
      </c>
      <c r="AX11" s="14">
        <v>0.217299124019564</v>
      </c>
      <c r="AY11" s="14">
        <v>0.25419414214751301</v>
      </c>
      <c r="AZ11" s="14">
        <v>0.13588196889496601</v>
      </c>
      <c r="BA11" s="14"/>
      <c r="BB11" s="14">
        <v>0.19844462316456199</v>
      </c>
      <c r="BC11" s="14">
        <v>0.22701017438660101</v>
      </c>
      <c r="BD11" s="14">
        <v>0.283547042264574</v>
      </c>
      <c r="BE11" s="14"/>
      <c r="BF11" s="14">
        <v>0.23877211957997899</v>
      </c>
    </row>
    <row r="12" spans="2:58" x14ac:dyDescent="0.35">
      <c r="B12" s="15" t="s">
        <v>408</v>
      </c>
      <c r="C12" s="14">
        <v>0.13900022940415499</v>
      </c>
      <c r="D12" s="14">
        <v>0.14343776897596999</v>
      </c>
      <c r="E12" s="14">
        <v>0.13449084661584201</v>
      </c>
      <c r="F12" s="14"/>
      <c r="G12" s="14">
        <v>0.13448341962250701</v>
      </c>
      <c r="H12" s="14">
        <v>0.13015469462971799</v>
      </c>
      <c r="I12" s="14">
        <v>0.13817190826294201</v>
      </c>
      <c r="J12" s="14">
        <v>0.11282551985718001</v>
      </c>
      <c r="K12" s="14">
        <v>0.13193856089547101</v>
      </c>
      <c r="L12" s="14">
        <v>0.17576116727351301</v>
      </c>
      <c r="M12" s="14"/>
      <c r="N12" s="14">
        <v>0.14802460600789999</v>
      </c>
      <c r="O12" s="14">
        <v>0.12733956754043099</v>
      </c>
      <c r="P12" s="14">
        <v>0.13593275461993901</v>
      </c>
      <c r="Q12" s="14">
        <v>0.14255739716555699</v>
      </c>
      <c r="R12" s="14"/>
      <c r="S12" s="14">
        <v>0.145299097113614</v>
      </c>
      <c r="T12" s="14">
        <v>0.14022691488248301</v>
      </c>
      <c r="U12" s="14">
        <v>0.195608610555978</v>
      </c>
      <c r="V12" s="14">
        <v>0.114601825191609</v>
      </c>
      <c r="W12" s="14">
        <v>0.145266341135634</v>
      </c>
      <c r="X12" s="14">
        <v>0.13911720107408199</v>
      </c>
      <c r="Y12" s="14">
        <v>0.127263509845982</v>
      </c>
      <c r="Z12" s="14">
        <v>0.104091217176731</v>
      </c>
      <c r="AA12" s="14">
        <v>8.4798678344878003E-2</v>
      </c>
      <c r="AB12" s="14">
        <v>0.178608087245469</v>
      </c>
      <c r="AC12" s="14">
        <v>0.111914048158718</v>
      </c>
      <c r="AD12" s="14">
        <v>0.214399802215958</v>
      </c>
      <c r="AE12" s="14"/>
      <c r="AF12" s="14">
        <v>0.172604725191288</v>
      </c>
      <c r="AG12" s="14">
        <v>0.115767142864503</v>
      </c>
      <c r="AH12" s="14">
        <v>0.12052113023005601</v>
      </c>
      <c r="AI12" s="14"/>
      <c r="AJ12" s="14">
        <v>0.21517335175390701</v>
      </c>
      <c r="AK12" s="14">
        <v>6.9051834466512793E-2</v>
      </c>
      <c r="AL12" s="14">
        <v>0.126460695719533</v>
      </c>
      <c r="AM12" s="14">
        <v>0.181746458847652</v>
      </c>
      <c r="AN12" s="14">
        <v>0.107931971192961</v>
      </c>
      <c r="AO12" s="14"/>
      <c r="AP12" s="14">
        <v>0.24450637363844799</v>
      </c>
      <c r="AQ12" s="14">
        <v>5.0054037251773001E-2</v>
      </c>
      <c r="AR12" s="14">
        <v>0.11277838811624501</v>
      </c>
      <c r="AS12" s="14">
        <v>0.200828025350831</v>
      </c>
      <c r="AT12" s="14">
        <v>0.15755794615392199</v>
      </c>
      <c r="AU12" s="14"/>
      <c r="AV12" s="14">
        <v>0.108923407266966</v>
      </c>
      <c r="AW12" s="14">
        <v>0.16403510483926401</v>
      </c>
      <c r="AX12" s="14">
        <v>0.128700997629939</v>
      </c>
      <c r="AY12" s="14">
        <v>0.116557806552024</v>
      </c>
      <c r="AZ12" s="14">
        <v>0.120754599139485</v>
      </c>
      <c r="BA12" s="14"/>
      <c r="BB12" s="14">
        <v>5.8596753769412202E-2</v>
      </c>
      <c r="BC12" s="14">
        <v>0.20658625348304099</v>
      </c>
      <c r="BD12" s="14">
        <v>0.22145487433740799</v>
      </c>
      <c r="BE12" s="14"/>
      <c r="BF12" s="14">
        <v>0.165638579117107</v>
      </c>
    </row>
    <row r="13" spans="2:58" x14ac:dyDescent="0.35">
      <c r="B13" s="15" t="s">
        <v>409</v>
      </c>
      <c r="C13" s="14">
        <v>0.10231095451213799</v>
      </c>
      <c r="D13" s="14">
        <v>0.117554631110147</v>
      </c>
      <c r="E13" s="14">
        <v>8.7054993918741497E-2</v>
      </c>
      <c r="F13" s="14"/>
      <c r="G13" s="14">
        <v>5.7297320773687301E-2</v>
      </c>
      <c r="H13" s="14">
        <v>5.9730977156388698E-2</v>
      </c>
      <c r="I13" s="14">
        <v>9.7216277230447207E-2</v>
      </c>
      <c r="J13" s="14">
        <v>0.13964033562011799</v>
      </c>
      <c r="K13" s="14">
        <v>0.14902059874391599</v>
      </c>
      <c r="L13" s="14">
        <v>0.10954408334251001</v>
      </c>
      <c r="M13" s="14"/>
      <c r="N13" s="14">
        <v>8.3842693451650699E-2</v>
      </c>
      <c r="O13" s="14">
        <v>0.103409971033389</v>
      </c>
      <c r="P13" s="14">
        <v>0.13778956738789999</v>
      </c>
      <c r="Q13" s="14">
        <v>8.9745229275508195E-2</v>
      </c>
      <c r="R13" s="14"/>
      <c r="S13" s="14">
        <v>8.6867997859630702E-2</v>
      </c>
      <c r="T13" s="14">
        <v>7.1153993088440504E-2</v>
      </c>
      <c r="U13" s="14">
        <v>0.119272115287528</v>
      </c>
      <c r="V13" s="14">
        <v>0.105624046938425</v>
      </c>
      <c r="W13" s="14">
        <v>0.119557281157379</v>
      </c>
      <c r="X13" s="14">
        <v>0.112903932985258</v>
      </c>
      <c r="Y13" s="14">
        <v>0.15710631610416301</v>
      </c>
      <c r="Z13" s="14">
        <v>4.5626683548736599E-2</v>
      </c>
      <c r="AA13" s="14">
        <v>0.10149941551132</v>
      </c>
      <c r="AB13" s="14">
        <v>0.121464885073367</v>
      </c>
      <c r="AC13" s="14">
        <v>7.6636746252441407E-2</v>
      </c>
      <c r="AD13" s="14">
        <v>9.9458627678798595E-2</v>
      </c>
      <c r="AE13" s="14"/>
      <c r="AF13" s="14">
        <v>0.156345923153733</v>
      </c>
      <c r="AG13" s="14">
        <v>7.5264039805053098E-2</v>
      </c>
      <c r="AH13" s="14">
        <v>6.1564808569338499E-2</v>
      </c>
      <c r="AI13" s="14"/>
      <c r="AJ13" s="14">
        <v>0.15649662103970799</v>
      </c>
      <c r="AK13" s="14">
        <v>5.5225189209928603E-2</v>
      </c>
      <c r="AL13" s="14">
        <v>5.7589020048740697E-2</v>
      </c>
      <c r="AM13" s="14">
        <v>0.207672426459522</v>
      </c>
      <c r="AN13" s="14">
        <v>0.109035174708</v>
      </c>
      <c r="AO13" s="14"/>
      <c r="AP13" s="14">
        <v>0.15045509663133799</v>
      </c>
      <c r="AQ13" s="14">
        <v>2.6850875933582902E-2</v>
      </c>
      <c r="AR13" s="14">
        <v>6.6874620129673906E-2</v>
      </c>
      <c r="AS13" s="14">
        <v>0.22532595926587901</v>
      </c>
      <c r="AT13" s="14">
        <v>0.11742241073371899</v>
      </c>
      <c r="AU13" s="14"/>
      <c r="AV13" s="14">
        <v>0.105256690851057</v>
      </c>
      <c r="AW13" s="14">
        <v>0.105229712983372</v>
      </c>
      <c r="AX13" s="14">
        <v>0.106368280676702</v>
      </c>
      <c r="AY13" s="14">
        <v>7.8394649713009704E-2</v>
      </c>
      <c r="AZ13" s="14">
        <v>4.8433839142684398E-2</v>
      </c>
      <c r="BA13" s="14"/>
      <c r="BB13" s="14">
        <v>1.9462669819014799E-2</v>
      </c>
      <c r="BC13" s="14">
        <v>0.22708660709608899</v>
      </c>
      <c r="BD13" s="14">
        <v>0.14312053350906401</v>
      </c>
      <c r="BE13" s="14"/>
      <c r="BF13" s="14">
        <v>0.14284800543190199</v>
      </c>
    </row>
    <row r="14" spans="2:58" x14ac:dyDescent="0.35">
      <c r="B14" s="15" t="s">
        <v>117</v>
      </c>
      <c r="C14" s="23">
        <v>0.115247041838641</v>
      </c>
      <c r="D14" s="23">
        <v>7.3446379578649301E-2</v>
      </c>
      <c r="E14" s="23">
        <v>0.15566934742264901</v>
      </c>
      <c r="F14" s="23"/>
      <c r="G14" s="23">
        <v>0.126119510808788</v>
      </c>
      <c r="H14" s="23">
        <v>0.118257963728135</v>
      </c>
      <c r="I14" s="23">
        <v>0.12855913366955701</v>
      </c>
      <c r="J14" s="23">
        <v>9.4256844683319893E-2</v>
      </c>
      <c r="K14" s="23">
        <v>0.12021312317211701</v>
      </c>
      <c r="L14" s="23">
        <v>0.108377126473192</v>
      </c>
      <c r="M14" s="23"/>
      <c r="N14" s="23">
        <v>7.3808114989374493E-2</v>
      </c>
      <c r="O14" s="23">
        <v>0.123762230986892</v>
      </c>
      <c r="P14" s="23">
        <v>8.9684657367140305E-2</v>
      </c>
      <c r="Q14" s="23">
        <v>0.17578047868508501</v>
      </c>
      <c r="R14" s="23"/>
      <c r="S14" s="23">
        <v>0.113591276296629</v>
      </c>
      <c r="T14" s="23">
        <v>0.13736147131461901</v>
      </c>
      <c r="U14" s="23">
        <v>8.8678903703070994E-2</v>
      </c>
      <c r="V14" s="23">
        <v>0.139251110279314</v>
      </c>
      <c r="W14" s="23">
        <v>6.2337474433144302E-2</v>
      </c>
      <c r="X14" s="23">
        <v>0.10364038931135799</v>
      </c>
      <c r="Y14" s="23">
        <v>0.121756255337159</v>
      </c>
      <c r="Z14" s="23">
        <v>0.14002840324458801</v>
      </c>
      <c r="AA14" s="23">
        <v>0.100199653378043</v>
      </c>
      <c r="AB14" s="23">
        <v>0.10980405919905099</v>
      </c>
      <c r="AC14" s="23">
        <v>0.18391988548964999</v>
      </c>
      <c r="AD14" s="23">
        <v>9.0737005834232207E-2</v>
      </c>
      <c r="AE14" s="23"/>
      <c r="AF14" s="23">
        <v>0.106819883204126</v>
      </c>
      <c r="AG14" s="23">
        <v>8.3919263465229293E-2</v>
      </c>
      <c r="AH14" s="23">
        <v>0.19055135388817199</v>
      </c>
      <c r="AI14" s="23"/>
      <c r="AJ14" s="23">
        <v>7.8848795159296603E-2</v>
      </c>
      <c r="AK14" s="23">
        <v>8.4434615126432397E-2</v>
      </c>
      <c r="AL14" s="23">
        <v>0.13978113095391401</v>
      </c>
      <c r="AM14" s="23">
        <v>7.9550985305397004E-2</v>
      </c>
      <c r="AN14" s="23">
        <v>0.21812395676260399</v>
      </c>
      <c r="AO14" s="23"/>
      <c r="AP14" s="23">
        <v>9.2022386856748198E-2</v>
      </c>
      <c r="AQ14" s="23">
        <v>8.8828947894126306E-2</v>
      </c>
      <c r="AR14" s="23">
        <v>0.16007614309792501</v>
      </c>
      <c r="AS14" s="23">
        <v>6.8401553726740699E-2</v>
      </c>
      <c r="AT14" s="23">
        <v>0.24459392769136501</v>
      </c>
      <c r="AU14" s="23"/>
      <c r="AV14" s="23">
        <v>0.168669532999418</v>
      </c>
      <c r="AW14" s="23">
        <v>0.116521065563048</v>
      </c>
      <c r="AX14" s="23">
        <v>0.112068135607314</v>
      </c>
      <c r="AY14" s="23">
        <v>6.9160440855206701E-2</v>
      </c>
      <c r="AZ14" s="23">
        <v>4.79759727028502E-2</v>
      </c>
      <c r="BA14" s="23"/>
      <c r="BB14" s="23">
        <v>3.13180514339267E-2</v>
      </c>
      <c r="BC14" s="23">
        <v>6.2054464395362698E-2</v>
      </c>
      <c r="BD14" s="23">
        <v>0.121573956620472</v>
      </c>
      <c r="BE14" s="23"/>
      <c r="BF14" s="23">
        <v>7.5517843157628606E-2</v>
      </c>
    </row>
    <row r="15" spans="2:58" x14ac:dyDescent="0.35">
      <c r="B15" s="16"/>
    </row>
    <row r="16" spans="2:58" x14ac:dyDescent="0.35">
      <c r="B16" t="s">
        <v>88</v>
      </c>
    </row>
    <row r="17" spans="2:2" x14ac:dyDescent="0.35">
      <c r="B17" t="s">
        <v>89</v>
      </c>
    </row>
    <row r="19" spans="2:2" x14ac:dyDescent="0.35">
      <c r="B19"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dimension ref="B2:BF19"/>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415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x14ac:dyDescent="0.35">
      <c r="B9" s="15" t="s">
        <v>405</v>
      </c>
      <c r="C9" s="14">
        <v>5.6172711818339702E-2</v>
      </c>
      <c r="D9" s="14">
        <v>5.6524123687015398E-2</v>
      </c>
      <c r="E9" s="14">
        <v>5.61620586733802E-2</v>
      </c>
      <c r="F9" s="14"/>
      <c r="G9" s="14">
        <v>7.5460435571417003E-2</v>
      </c>
      <c r="H9" s="14">
        <v>0.127782619299733</v>
      </c>
      <c r="I9" s="14">
        <v>5.9838555707734102E-2</v>
      </c>
      <c r="J9" s="14">
        <v>4.0641477148227398E-2</v>
      </c>
      <c r="K9" s="14">
        <v>2.9033201583600801E-2</v>
      </c>
      <c r="L9" s="14">
        <v>1.3077996559513401E-2</v>
      </c>
      <c r="M9" s="14"/>
      <c r="N9" s="14">
        <v>7.1107963375044395E-2</v>
      </c>
      <c r="O9" s="14">
        <v>5.17227913586987E-2</v>
      </c>
      <c r="P9" s="14">
        <v>5.8546873031031198E-2</v>
      </c>
      <c r="Q9" s="14">
        <v>4.3571433698492597E-2</v>
      </c>
      <c r="R9" s="14"/>
      <c r="S9" s="14">
        <v>9.1550639625381694E-2</v>
      </c>
      <c r="T9" s="14">
        <v>4.7463131728250903E-2</v>
      </c>
      <c r="U9" s="14">
        <v>4.2092104111046601E-2</v>
      </c>
      <c r="V9" s="14">
        <v>3.3608983495258801E-2</v>
      </c>
      <c r="W9" s="14">
        <v>7.3373990320996799E-2</v>
      </c>
      <c r="X9" s="14">
        <v>7.6918190627262698E-2</v>
      </c>
      <c r="Y9" s="14">
        <v>3.4939094199691101E-2</v>
      </c>
      <c r="Z9" s="14">
        <v>5.7915589163286797E-2</v>
      </c>
      <c r="AA9" s="14">
        <v>8.1405641010174196E-2</v>
      </c>
      <c r="AB9" s="14">
        <v>2.5985005774984998E-2</v>
      </c>
      <c r="AC9" s="14">
        <v>3.7892857318359598E-2</v>
      </c>
      <c r="AD9" s="14">
        <v>1.42259789766227E-2</v>
      </c>
      <c r="AE9" s="14"/>
      <c r="AF9" s="14">
        <v>4.2414480873054598E-2</v>
      </c>
      <c r="AG9" s="14">
        <v>6.5902605349060797E-2</v>
      </c>
      <c r="AH9" s="14">
        <v>6.8544781113178299E-2</v>
      </c>
      <c r="AI9" s="14"/>
      <c r="AJ9" s="14">
        <v>3.9825144784735901E-2</v>
      </c>
      <c r="AK9" s="14">
        <v>9.4438891156728003E-2</v>
      </c>
      <c r="AL9" s="14">
        <v>5.7836139914042899E-2</v>
      </c>
      <c r="AM9" s="14">
        <v>0</v>
      </c>
      <c r="AN9" s="14">
        <v>2.73717728356302E-2</v>
      </c>
      <c r="AO9" s="14"/>
      <c r="AP9" s="14">
        <v>4.0951118240177699E-2</v>
      </c>
      <c r="AQ9" s="14">
        <v>0.10327576215836499</v>
      </c>
      <c r="AR9" s="14">
        <v>3.49406613660041E-2</v>
      </c>
      <c r="AS9" s="14">
        <v>1.2580454108128501E-2</v>
      </c>
      <c r="AT9" s="14">
        <v>1.30631360276164E-2</v>
      </c>
      <c r="AU9" s="14"/>
      <c r="AV9" s="14">
        <v>2.9486364075052E-2</v>
      </c>
      <c r="AW9" s="14">
        <v>3.6965975213379597E-2</v>
      </c>
      <c r="AX9" s="14">
        <v>7.8523343642755303E-2</v>
      </c>
      <c r="AY9" s="14">
        <v>9.8211185284579894E-2</v>
      </c>
      <c r="AZ9" s="14">
        <v>0.152046746811109</v>
      </c>
      <c r="BA9" s="14"/>
      <c r="BB9" s="14">
        <v>0.14194559059575301</v>
      </c>
      <c r="BC9" s="14">
        <v>1.37182226999371E-2</v>
      </c>
      <c r="BD9" s="14">
        <v>0</v>
      </c>
      <c r="BE9" s="14"/>
      <c r="BF9" s="14">
        <v>4.6234521382360602E-2</v>
      </c>
    </row>
    <row r="10" spans="2:58" x14ac:dyDescent="0.35">
      <c r="B10" s="15" t="s">
        <v>406</v>
      </c>
      <c r="C10" s="14">
        <v>0.156501791889576</v>
      </c>
      <c r="D10" s="14">
        <v>0.16335493259880701</v>
      </c>
      <c r="E10" s="14">
        <v>0.15074732385166301</v>
      </c>
      <c r="F10" s="14"/>
      <c r="G10" s="14">
        <v>0.21384668490155301</v>
      </c>
      <c r="H10" s="14">
        <v>0.21460223550058599</v>
      </c>
      <c r="I10" s="14">
        <v>0.184227134804719</v>
      </c>
      <c r="J10" s="14">
        <v>0.16053094769027901</v>
      </c>
      <c r="K10" s="14">
        <v>8.6716124670207007E-2</v>
      </c>
      <c r="L10" s="14">
        <v>9.2099496423796695E-2</v>
      </c>
      <c r="M10" s="14"/>
      <c r="N10" s="14">
        <v>0.18828674259994799</v>
      </c>
      <c r="O10" s="14">
        <v>0.15684910494731</v>
      </c>
      <c r="P10" s="14">
        <v>0.15475256018916</v>
      </c>
      <c r="Q10" s="14">
        <v>0.12610493116517299</v>
      </c>
      <c r="R10" s="14"/>
      <c r="S10" s="14">
        <v>0.19335483915298199</v>
      </c>
      <c r="T10" s="14">
        <v>0.13841738058679201</v>
      </c>
      <c r="U10" s="14">
        <v>0.15638777462786099</v>
      </c>
      <c r="V10" s="14">
        <v>0.15414310075734999</v>
      </c>
      <c r="W10" s="14">
        <v>0.108456927601601</v>
      </c>
      <c r="X10" s="14">
        <v>0.18530940643240901</v>
      </c>
      <c r="Y10" s="14">
        <v>0.110371553641053</v>
      </c>
      <c r="Z10" s="14">
        <v>0.23565408562198001</v>
      </c>
      <c r="AA10" s="14">
        <v>0.14673337582891499</v>
      </c>
      <c r="AB10" s="14">
        <v>0.153825680786497</v>
      </c>
      <c r="AC10" s="14">
        <v>0.17024256569384</v>
      </c>
      <c r="AD10" s="14">
        <v>0.13449707975612399</v>
      </c>
      <c r="AE10" s="14"/>
      <c r="AF10" s="14">
        <v>0.120270750364339</v>
      </c>
      <c r="AG10" s="14">
        <v>0.17864351072052101</v>
      </c>
      <c r="AH10" s="14">
        <v>0.182928397080799</v>
      </c>
      <c r="AI10" s="14"/>
      <c r="AJ10" s="14">
        <v>0.10259607669179199</v>
      </c>
      <c r="AK10" s="14">
        <v>0.24166055534483899</v>
      </c>
      <c r="AL10" s="14">
        <v>0.111675360816487</v>
      </c>
      <c r="AM10" s="14">
        <v>0.200733305149881</v>
      </c>
      <c r="AN10" s="14">
        <v>0.132345552253123</v>
      </c>
      <c r="AO10" s="14"/>
      <c r="AP10" s="14">
        <v>0.116730224595228</v>
      </c>
      <c r="AQ10" s="14">
        <v>0.248257196718598</v>
      </c>
      <c r="AR10" s="14">
        <v>0.110539635244139</v>
      </c>
      <c r="AS10" s="14">
        <v>9.4578074722451E-2</v>
      </c>
      <c r="AT10" s="14">
        <v>4.6759686203799597E-2</v>
      </c>
      <c r="AU10" s="14"/>
      <c r="AV10" s="14">
        <v>0.115836936588149</v>
      </c>
      <c r="AW10" s="14">
        <v>0.157276026284005</v>
      </c>
      <c r="AX10" s="14">
        <v>0.15631628089084099</v>
      </c>
      <c r="AY10" s="14">
        <v>0.244518112692894</v>
      </c>
      <c r="AZ10" s="14">
        <v>0.26521068929034902</v>
      </c>
      <c r="BA10" s="14"/>
      <c r="BB10" s="14">
        <v>0.20639992300047599</v>
      </c>
      <c r="BC10" s="14">
        <v>7.9172754539221096E-2</v>
      </c>
      <c r="BD10" s="14">
        <v>2.9781869230592999E-2</v>
      </c>
      <c r="BE10" s="14"/>
      <c r="BF10" s="14">
        <v>0.102167943588645</v>
      </c>
    </row>
    <row r="11" spans="2:58" x14ac:dyDescent="0.35">
      <c r="B11" s="15" t="s">
        <v>407</v>
      </c>
      <c r="C11" s="14">
        <v>0.28311268323639499</v>
      </c>
      <c r="D11" s="14">
        <v>0.28393438374649499</v>
      </c>
      <c r="E11" s="14">
        <v>0.28398429020502802</v>
      </c>
      <c r="F11" s="14"/>
      <c r="G11" s="14">
        <v>0.28309788254294099</v>
      </c>
      <c r="H11" s="14">
        <v>0.261048439927346</v>
      </c>
      <c r="I11" s="14">
        <v>0.295219132883908</v>
      </c>
      <c r="J11" s="14">
        <v>0.30854506797773401</v>
      </c>
      <c r="K11" s="14">
        <v>0.26424981725486002</v>
      </c>
      <c r="L11" s="14">
        <v>0.28322870326789501</v>
      </c>
      <c r="M11" s="14"/>
      <c r="N11" s="14">
        <v>0.260537836953044</v>
      </c>
      <c r="O11" s="14">
        <v>0.27968861397377198</v>
      </c>
      <c r="P11" s="14">
        <v>0.28094383191030498</v>
      </c>
      <c r="Q11" s="14">
        <v>0.31212682970155398</v>
      </c>
      <c r="R11" s="14"/>
      <c r="S11" s="14">
        <v>0.26075233907742801</v>
      </c>
      <c r="T11" s="14">
        <v>0.31176455054648</v>
      </c>
      <c r="U11" s="14">
        <v>0.230676204185394</v>
      </c>
      <c r="V11" s="14">
        <v>0.30078762399333397</v>
      </c>
      <c r="W11" s="14">
        <v>0.33283358495469401</v>
      </c>
      <c r="X11" s="14">
        <v>0.266242308364814</v>
      </c>
      <c r="Y11" s="14">
        <v>0.24207284898065401</v>
      </c>
      <c r="Z11" s="14">
        <v>0.26545555897054401</v>
      </c>
      <c r="AA11" s="14">
        <v>0.32456397743833598</v>
      </c>
      <c r="AB11" s="14">
        <v>0.26993843404981699</v>
      </c>
      <c r="AC11" s="14">
        <v>0.25517599197051199</v>
      </c>
      <c r="AD11" s="14">
        <v>0.352792171089855</v>
      </c>
      <c r="AE11" s="14"/>
      <c r="AF11" s="14">
        <v>0.25169787099643198</v>
      </c>
      <c r="AG11" s="14">
        <v>0.30769844730337897</v>
      </c>
      <c r="AH11" s="14">
        <v>0.27927555346322902</v>
      </c>
      <c r="AI11" s="14"/>
      <c r="AJ11" s="14">
        <v>0.25087083107126901</v>
      </c>
      <c r="AK11" s="14">
        <v>0.30552820903466499</v>
      </c>
      <c r="AL11" s="14">
        <v>0.329609447293641</v>
      </c>
      <c r="AM11" s="14">
        <v>0.16555233113642301</v>
      </c>
      <c r="AN11" s="14">
        <v>0.30492785560352098</v>
      </c>
      <c r="AO11" s="14"/>
      <c r="AP11" s="14">
        <v>0.25240447832592999</v>
      </c>
      <c r="AQ11" s="14">
        <v>0.32454598118975297</v>
      </c>
      <c r="AR11" s="14">
        <v>0.251066051114888</v>
      </c>
      <c r="AS11" s="14">
        <v>0.242405380531975</v>
      </c>
      <c r="AT11" s="14">
        <v>0.29969233425633501</v>
      </c>
      <c r="AU11" s="14"/>
      <c r="AV11" s="14">
        <v>0.30552019242357498</v>
      </c>
      <c r="AW11" s="14">
        <v>0.28591686712085401</v>
      </c>
      <c r="AX11" s="14">
        <v>0.25456299469485799</v>
      </c>
      <c r="AY11" s="14">
        <v>0.28572342112502702</v>
      </c>
      <c r="AZ11" s="14">
        <v>0.229746862847342</v>
      </c>
      <c r="BA11" s="14"/>
      <c r="BB11" s="14">
        <v>0.313881129867842</v>
      </c>
      <c r="BC11" s="14">
        <v>0.20554578142659499</v>
      </c>
      <c r="BD11" s="14">
        <v>0.267552083429484</v>
      </c>
      <c r="BE11" s="14"/>
      <c r="BF11" s="14">
        <v>0.24844825086191</v>
      </c>
    </row>
    <row r="12" spans="2:58" x14ac:dyDescent="0.35">
      <c r="B12" s="15" t="s">
        <v>408</v>
      </c>
      <c r="C12" s="14">
        <v>0.14022896611913199</v>
      </c>
      <c r="D12" s="14">
        <v>0.158967525989649</v>
      </c>
      <c r="E12" s="14">
        <v>0.120818640549859</v>
      </c>
      <c r="F12" s="14"/>
      <c r="G12" s="14">
        <v>0.13255920115816</v>
      </c>
      <c r="H12" s="14">
        <v>0.13720743532316901</v>
      </c>
      <c r="I12" s="14">
        <v>9.7364176613911502E-2</v>
      </c>
      <c r="J12" s="14">
        <v>0.11132273161105</v>
      </c>
      <c r="K12" s="14">
        <v>0.17767095972484401</v>
      </c>
      <c r="L12" s="14">
        <v>0.18087926785835701</v>
      </c>
      <c r="M12" s="14"/>
      <c r="N12" s="14">
        <v>0.15045242019228</v>
      </c>
      <c r="O12" s="14">
        <v>0.116766807610908</v>
      </c>
      <c r="P12" s="14">
        <v>0.16223867182319099</v>
      </c>
      <c r="Q12" s="14">
        <v>0.13270961595583</v>
      </c>
      <c r="R12" s="14"/>
      <c r="S12" s="14">
        <v>0.145119345932649</v>
      </c>
      <c r="T12" s="14">
        <v>0.13792643733982901</v>
      </c>
      <c r="U12" s="14">
        <v>0.19562661227488201</v>
      </c>
      <c r="V12" s="14">
        <v>0.143145543073016</v>
      </c>
      <c r="W12" s="14">
        <v>0.14985773639106201</v>
      </c>
      <c r="X12" s="14">
        <v>0.108639986216347</v>
      </c>
      <c r="Y12" s="14">
        <v>0.13911544319958499</v>
      </c>
      <c r="Z12" s="14">
        <v>0.108372620415796</v>
      </c>
      <c r="AA12" s="14">
        <v>0.15414293279937599</v>
      </c>
      <c r="AB12" s="14">
        <v>0.137887426829784</v>
      </c>
      <c r="AC12" s="14">
        <v>7.5275691123329797E-2</v>
      </c>
      <c r="AD12" s="14">
        <v>0.153149269008797</v>
      </c>
      <c r="AE12" s="14"/>
      <c r="AF12" s="14">
        <v>0.15778909567944799</v>
      </c>
      <c r="AG12" s="14">
        <v>0.14349898556256099</v>
      </c>
      <c r="AH12" s="14">
        <v>9.9218375046076293E-2</v>
      </c>
      <c r="AI12" s="14"/>
      <c r="AJ12" s="14">
        <v>0.19711426532141299</v>
      </c>
      <c r="AK12" s="14">
        <v>0.10428198535935</v>
      </c>
      <c r="AL12" s="14">
        <v>0.11867046475430899</v>
      </c>
      <c r="AM12" s="14">
        <v>0.22861919183683299</v>
      </c>
      <c r="AN12" s="14">
        <v>0.102777294960054</v>
      </c>
      <c r="AO12" s="14"/>
      <c r="AP12" s="14">
        <v>0.21637930787911999</v>
      </c>
      <c r="AQ12" s="14">
        <v>8.5582110065183806E-2</v>
      </c>
      <c r="AR12" s="14">
        <v>0.16552189984676499</v>
      </c>
      <c r="AS12" s="14">
        <v>0.157729589912248</v>
      </c>
      <c r="AT12" s="14">
        <v>0.13800577114554699</v>
      </c>
      <c r="AU12" s="14"/>
      <c r="AV12" s="14">
        <v>0.13753907166728599</v>
      </c>
      <c r="AW12" s="14">
        <v>0.14258787663118699</v>
      </c>
      <c r="AX12" s="14">
        <v>0.142736703746494</v>
      </c>
      <c r="AY12" s="14">
        <v>0.116779008873104</v>
      </c>
      <c r="AZ12" s="14">
        <v>0.20735631149242301</v>
      </c>
      <c r="BA12" s="14"/>
      <c r="BB12" s="14">
        <v>0.125856294242461</v>
      </c>
      <c r="BC12" s="14">
        <v>0.17051739604105001</v>
      </c>
      <c r="BD12" s="14">
        <v>0.22052957392695899</v>
      </c>
      <c r="BE12" s="14"/>
      <c r="BF12" s="14">
        <v>0.17406180670539201</v>
      </c>
    </row>
    <row r="13" spans="2:58" x14ac:dyDescent="0.35">
      <c r="B13" s="15" t="s">
        <v>409</v>
      </c>
      <c r="C13" s="14">
        <v>0.14597877416490701</v>
      </c>
      <c r="D13" s="14">
        <v>0.170108940556429</v>
      </c>
      <c r="E13" s="14">
        <v>0.120390105436344</v>
      </c>
      <c r="F13" s="14"/>
      <c r="G13" s="14">
        <v>0.118728604349254</v>
      </c>
      <c r="H13" s="14">
        <v>6.7899976337555901E-2</v>
      </c>
      <c r="I13" s="14">
        <v>0.122966992223133</v>
      </c>
      <c r="J13" s="14">
        <v>0.175514313079741</v>
      </c>
      <c r="K13" s="14">
        <v>0.202639802119463</v>
      </c>
      <c r="L13" s="14">
        <v>0.18422442165466901</v>
      </c>
      <c r="M13" s="14"/>
      <c r="N13" s="14">
        <v>0.16257127396243701</v>
      </c>
      <c r="O13" s="14">
        <v>0.14818318166685801</v>
      </c>
      <c r="P13" s="14">
        <v>0.14004997416949999</v>
      </c>
      <c r="Q13" s="14">
        <v>0.127549004953314</v>
      </c>
      <c r="R13" s="14"/>
      <c r="S13" s="14">
        <v>0.13633371517711501</v>
      </c>
      <c r="T13" s="14">
        <v>0.13325059293892599</v>
      </c>
      <c r="U13" s="14">
        <v>0.167241994213435</v>
      </c>
      <c r="V13" s="14">
        <v>0.13288387175124799</v>
      </c>
      <c r="W13" s="14">
        <v>0.16397682632558699</v>
      </c>
      <c r="X13" s="14">
        <v>0.124479834829946</v>
      </c>
      <c r="Y13" s="14">
        <v>0.171787174941438</v>
      </c>
      <c r="Z13" s="14">
        <v>6.7498182485072999E-2</v>
      </c>
      <c r="AA13" s="14">
        <v>0.100012898881177</v>
      </c>
      <c r="AB13" s="14">
        <v>0.24415202792097301</v>
      </c>
      <c r="AC13" s="14">
        <v>0.148810097070629</v>
      </c>
      <c r="AD13" s="14">
        <v>0.155350258519561</v>
      </c>
      <c r="AE13" s="14"/>
      <c r="AF13" s="14">
        <v>0.22117909693603199</v>
      </c>
      <c r="AG13" s="14">
        <v>0.107538823004921</v>
      </c>
      <c r="AH13" s="14">
        <v>7.4522715196505204E-2</v>
      </c>
      <c r="AI13" s="14"/>
      <c r="AJ13" s="14">
        <v>0.22894764826573899</v>
      </c>
      <c r="AK13" s="14">
        <v>7.0086025485392695E-2</v>
      </c>
      <c r="AL13" s="14">
        <v>9.0321385871488705E-2</v>
      </c>
      <c r="AM13" s="14">
        <v>0.12280284429393599</v>
      </c>
      <c r="AN13" s="14">
        <v>0.13387216450806899</v>
      </c>
      <c r="AO13" s="14"/>
      <c r="AP13" s="14">
        <v>0.21150553140466899</v>
      </c>
      <c r="AQ13" s="14">
        <v>5.0269366208497299E-2</v>
      </c>
      <c r="AR13" s="14">
        <v>0.112984496137733</v>
      </c>
      <c r="AS13" s="14">
        <v>0.30338462544890898</v>
      </c>
      <c r="AT13" s="14">
        <v>0.152259964791949</v>
      </c>
      <c r="AU13" s="14"/>
      <c r="AV13" s="14">
        <v>0.13321571307310201</v>
      </c>
      <c r="AW13" s="14">
        <v>0.141697119449638</v>
      </c>
      <c r="AX13" s="14">
        <v>0.158817241478802</v>
      </c>
      <c r="AY13" s="14">
        <v>0.12883661286810499</v>
      </c>
      <c r="AZ13" s="14">
        <v>4.4186599836784198E-2</v>
      </c>
      <c r="BA13" s="14"/>
      <c r="BB13" s="14">
        <v>6.8096125869020196E-2</v>
      </c>
      <c r="BC13" s="14">
        <v>0.35658757768722699</v>
      </c>
      <c r="BD13" s="14">
        <v>0.158132894273049</v>
      </c>
      <c r="BE13" s="14"/>
      <c r="BF13" s="14">
        <v>0.22521998022329801</v>
      </c>
    </row>
    <row r="14" spans="2:58" x14ac:dyDescent="0.35">
      <c r="B14" s="15" t="s">
        <v>117</v>
      </c>
      <c r="C14" s="23">
        <v>0.21800507277164899</v>
      </c>
      <c r="D14" s="23">
        <v>0.16711009342160399</v>
      </c>
      <c r="E14" s="23">
        <v>0.26789758128372598</v>
      </c>
      <c r="F14" s="23"/>
      <c r="G14" s="23">
        <v>0.17630719147667501</v>
      </c>
      <c r="H14" s="23">
        <v>0.19145929361160999</v>
      </c>
      <c r="I14" s="23">
        <v>0.24038400776659399</v>
      </c>
      <c r="J14" s="23">
        <v>0.20344546249296799</v>
      </c>
      <c r="K14" s="23">
        <v>0.23969009464702501</v>
      </c>
      <c r="L14" s="23">
        <v>0.246490114235768</v>
      </c>
      <c r="M14" s="23"/>
      <c r="N14" s="23">
        <v>0.16704376291724801</v>
      </c>
      <c r="O14" s="23">
        <v>0.24678950044245301</v>
      </c>
      <c r="P14" s="23">
        <v>0.203468088876812</v>
      </c>
      <c r="Q14" s="23">
        <v>0.25793818452563699</v>
      </c>
      <c r="R14" s="23"/>
      <c r="S14" s="23">
        <v>0.17288912103444601</v>
      </c>
      <c r="T14" s="23">
        <v>0.231177906859722</v>
      </c>
      <c r="U14" s="23">
        <v>0.207975310587381</v>
      </c>
      <c r="V14" s="23">
        <v>0.235430876929792</v>
      </c>
      <c r="W14" s="23">
        <v>0.17150093440606001</v>
      </c>
      <c r="X14" s="23">
        <v>0.23841027352922101</v>
      </c>
      <c r="Y14" s="23">
        <v>0.30171388503757801</v>
      </c>
      <c r="Z14" s="23">
        <v>0.26510396334332098</v>
      </c>
      <c r="AA14" s="23">
        <v>0.193141174042022</v>
      </c>
      <c r="AB14" s="23">
        <v>0.168211424637945</v>
      </c>
      <c r="AC14" s="23">
        <v>0.31260279682332998</v>
      </c>
      <c r="AD14" s="23">
        <v>0.18998524264903999</v>
      </c>
      <c r="AE14" s="23"/>
      <c r="AF14" s="23">
        <v>0.206648705150694</v>
      </c>
      <c r="AG14" s="23">
        <v>0.196717628059558</v>
      </c>
      <c r="AH14" s="23">
        <v>0.29551017810021202</v>
      </c>
      <c r="AI14" s="23"/>
      <c r="AJ14" s="23">
        <v>0.18064603386505201</v>
      </c>
      <c r="AK14" s="23">
        <v>0.18400433361902599</v>
      </c>
      <c r="AL14" s="23">
        <v>0.29188720135003199</v>
      </c>
      <c r="AM14" s="23">
        <v>0.28229232758292699</v>
      </c>
      <c r="AN14" s="23">
        <v>0.298705359839603</v>
      </c>
      <c r="AO14" s="23"/>
      <c r="AP14" s="23">
        <v>0.162029339554876</v>
      </c>
      <c r="AQ14" s="23">
        <v>0.188069583659603</v>
      </c>
      <c r="AR14" s="23">
        <v>0.324947256290471</v>
      </c>
      <c r="AS14" s="23">
        <v>0.18932187527628799</v>
      </c>
      <c r="AT14" s="23">
        <v>0.350219107574752</v>
      </c>
      <c r="AU14" s="23"/>
      <c r="AV14" s="23">
        <v>0.27840172217283699</v>
      </c>
      <c r="AW14" s="23">
        <v>0.235556135300936</v>
      </c>
      <c r="AX14" s="23">
        <v>0.20904343554624999</v>
      </c>
      <c r="AY14" s="23">
        <v>0.12593165915628901</v>
      </c>
      <c r="AZ14" s="23">
        <v>0.10145278972199299</v>
      </c>
      <c r="BA14" s="23"/>
      <c r="BB14" s="23">
        <v>0.14382093642444799</v>
      </c>
      <c r="BC14" s="23">
        <v>0.174458267605969</v>
      </c>
      <c r="BD14" s="23">
        <v>0.32400357913991401</v>
      </c>
      <c r="BE14" s="23"/>
      <c r="BF14" s="23">
        <v>0.20386749723839501</v>
      </c>
    </row>
    <row r="15" spans="2:58" x14ac:dyDescent="0.35">
      <c r="B15" s="16"/>
    </row>
    <row r="16" spans="2:58" x14ac:dyDescent="0.35">
      <c r="B16" t="s">
        <v>88</v>
      </c>
    </row>
    <row r="17" spans="2:2" x14ac:dyDescent="0.35">
      <c r="B17" t="s">
        <v>89</v>
      </c>
    </row>
    <row r="19" spans="2:2" x14ac:dyDescent="0.35">
      <c r="B19"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dimension ref="B2:BF19"/>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416</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x14ac:dyDescent="0.35">
      <c r="B9" s="15" t="s">
        <v>405</v>
      </c>
      <c r="C9" s="14">
        <v>8.7184956114987694E-2</v>
      </c>
      <c r="D9" s="14">
        <v>9.6457676816857005E-2</v>
      </c>
      <c r="E9" s="14">
        <v>7.8662928742221694E-2</v>
      </c>
      <c r="F9" s="14"/>
      <c r="G9" s="14">
        <v>8.5340408597685796E-2</v>
      </c>
      <c r="H9" s="14">
        <v>0.17537183590111299</v>
      </c>
      <c r="I9" s="14">
        <v>9.1135363371158698E-2</v>
      </c>
      <c r="J9" s="14">
        <v>7.1462111603150996E-2</v>
      </c>
      <c r="K9" s="14">
        <v>5.8086379106776498E-2</v>
      </c>
      <c r="L9" s="14">
        <v>4.6059261232980001E-2</v>
      </c>
      <c r="M9" s="14"/>
      <c r="N9" s="14">
        <v>0.10747448457671099</v>
      </c>
      <c r="O9" s="14">
        <v>8.5986897698806103E-2</v>
      </c>
      <c r="P9" s="14">
        <v>8.5143046821709797E-2</v>
      </c>
      <c r="Q9" s="14">
        <v>6.9846272577218399E-2</v>
      </c>
      <c r="R9" s="14"/>
      <c r="S9" s="14">
        <v>0.11023637375808901</v>
      </c>
      <c r="T9" s="14">
        <v>7.1946814760617595E-2</v>
      </c>
      <c r="U9" s="14">
        <v>6.9714431956019604E-2</v>
      </c>
      <c r="V9" s="14">
        <v>4.9085492657701402E-2</v>
      </c>
      <c r="W9" s="14">
        <v>7.0845075419826306E-2</v>
      </c>
      <c r="X9" s="14">
        <v>0.105928754282854</v>
      </c>
      <c r="Y9" s="14">
        <v>5.4173028925801399E-2</v>
      </c>
      <c r="Z9" s="14">
        <v>6.6869211167535594E-2</v>
      </c>
      <c r="AA9" s="14">
        <v>0.14331192737160001</v>
      </c>
      <c r="AB9" s="14">
        <v>8.49070733866093E-2</v>
      </c>
      <c r="AC9" s="14">
        <v>0.122440557897508</v>
      </c>
      <c r="AD9" s="14">
        <v>4.5212558116456303E-2</v>
      </c>
      <c r="AE9" s="14"/>
      <c r="AF9" s="14">
        <v>6.7734834308838004E-2</v>
      </c>
      <c r="AG9" s="14">
        <v>9.9120619473012705E-2</v>
      </c>
      <c r="AH9" s="14">
        <v>0.11210400545296401</v>
      </c>
      <c r="AI9" s="14"/>
      <c r="AJ9" s="14">
        <v>4.4789074695608597E-2</v>
      </c>
      <c r="AK9" s="14">
        <v>0.151525540837982</v>
      </c>
      <c r="AL9" s="14">
        <v>7.8607684332735198E-2</v>
      </c>
      <c r="AM9" s="14">
        <v>7.8827209115214403E-2</v>
      </c>
      <c r="AN9" s="14">
        <v>6.8959613791031105E-2</v>
      </c>
      <c r="AO9" s="14"/>
      <c r="AP9" s="14">
        <v>4.0457752173761997E-2</v>
      </c>
      <c r="AQ9" s="14">
        <v>0.161948613078746</v>
      </c>
      <c r="AR9" s="14">
        <v>8.0672490073216002E-2</v>
      </c>
      <c r="AS9" s="14">
        <v>2.96217367851506E-2</v>
      </c>
      <c r="AT9" s="14">
        <v>0</v>
      </c>
      <c r="AU9" s="14"/>
      <c r="AV9" s="14">
        <v>6.3516597143917705E-2</v>
      </c>
      <c r="AW9" s="14">
        <v>5.9213361258866198E-2</v>
      </c>
      <c r="AX9" s="14">
        <v>0.104022485075843</v>
      </c>
      <c r="AY9" s="14">
        <v>0.14530024203064601</v>
      </c>
      <c r="AZ9" s="14">
        <v>0.184018504788245</v>
      </c>
      <c r="BA9" s="14"/>
      <c r="BB9" s="14">
        <v>0.15081272284632399</v>
      </c>
      <c r="BC9" s="14">
        <v>2.2785075406118599E-2</v>
      </c>
      <c r="BD9" s="14">
        <v>0</v>
      </c>
      <c r="BE9" s="14"/>
      <c r="BF9" s="14">
        <v>5.56352880938999E-2</v>
      </c>
    </row>
    <row r="10" spans="2:58" x14ac:dyDescent="0.35">
      <c r="B10" s="15" t="s">
        <v>406</v>
      </c>
      <c r="C10" s="14">
        <v>0.23394474408853899</v>
      </c>
      <c r="D10" s="14">
        <v>0.224139331077195</v>
      </c>
      <c r="E10" s="14">
        <v>0.243912281754154</v>
      </c>
      <c r="F10" s="14"/>
      <c r="G10" s="14">
        <v>0.26498477448383001</v>
      </c>
      <c r="H10" s="14">
        <v>0.29303286371850201</v>
      </c>
      <c r="I10" s="14">
        <v>0.275886386475444</v>
      </c>
      <c r="J10" s="14">
        <v>0.26754702643503803</v>
      </c>
      <c r="K10" s="14">
        <v>0.18790267769919899</v>
      </c>
      <c r="L10" s="14">
        <v>0.134982929738272</v>
      </c>
      <c r="M10" s="14"/>
      <c r="N10" s="14">
        <v>0.24580195901941901</v>
      </c>
      <c r="O10" s="14">
        <v>0.20531192262554299</v>
      </c>
      <c r="P10" s="14">
        <v>0.23233080412542501</v>
      </c>
      <c r="Q10" s="14">
        <v>0.25267628810078402</v>
      </c>
      <c r="R10" s="14"/>
      <c r="S10" s="14">
        <v>0.27652409389364202</v>
      </c>
      <c r="T10" s="14">
        <v>0.203492457197613</v>
      </c>
      <c r="U10" s="14">
        <v>0.17240223481831399</v>
      </c>
      <c r="V10" s="14">
        <v>0.26086279763944198</v>
      </c>
      <c r="W10" s="14">
        <v>0.23629372830503101</v>
      </c>
      <c r="X10" s="14">
        <v>0.24658815000380099</v>
      </c>
      <c r="Y10" s="14">
        <v>0.239140176918332</v>
      </c>
      <c r="Z10" s="14">
        <v>0.41807453663001498</v>
      </c>
      <c r="AA10" s="14">
        <v>0.235702869182779</v>
      </c>
      <c r="AB10" s="14">
        <v>0.17685598200767</v>
      </c>
      <c r="AC10" s="14">
        <v>0.22949173170644499</v>
      </c>
      <c r="AD10" s="14">
        <v>0.120459373672111</v>
      </c>
      <c r="AE10" s="14"/>
      <c r="AF10" s="14">
        <v>0.161293423678013</v>
      </c>
      <c r="AG10" s="14">
        <v>0.28794584165889803</v>
      </c>
      <c r="AH10" s="14">
        <v>0.287886239988002</v>
      </c>
      <c r="AI10" s="14"/>
      <c r="AJ10" s="14">
        <v>0.14573222200743499</v>
      </c>
      <c r="AK10" s="14">
        <v>0.36355061573009001</v>
      </c>
      <c r="AL10" s="14">
        <v>0.25242470383406002</v>
      </c>
      <c r="AM10" s="14">
        <v>8.42754516994422E-2</v>
      </c>
      <c r="AN10" s="14">
        <v>0.19507828703437999</v>
      </c>
      <c r="AO10" s="14"/>
      <c r="AP10" s="14">
        <v>0.14540460706490199</v>
      </c>
      <c r="AQ10" s="14">
        <v>0.39794572110325999</v>
      </c>
      <c r="AR10" s="14">
        <v>0.18657681338135901</v>
      </c>
      <c r="AS10" s="14">
        <v>8.6430722337557095E-2</v>
      </c>
      <c r="AT10" s="14">
        <v>8.7739602700231498E-2</v>
      </c>
      <c r="AU10" s="14"/>
      <c r="AV10" s="14">
        <v>0.21155509275074499</v>
      </c>
      <c r="AW10" s="14">
        <v>0.23741814696223501</v>
      </c>
      <c r="AX10" s="14">
        <v>0.240042652963317</v>
      </c>
      <c r="AY10" s="14">
        <v>0.29641986074680399</v>
      </c>
      <c r="AZ10" s="14">
        <v>0.289261365017213</v>
      </c>
      <c r="BA10" s="14"/>
      <c r="BB10" s="14">
        <v>0.438526107025902</v>
      </c>
      <c r="BC10" s="14">
        <v>8.3707179080721894E-2</v>
      </c>
      <c r="BD10" s="14">
        <v>6.4550533053816903E-2</v>
      </c>
      <c r="BE10" s="14"/>
      <c r="BF10" s="14">
        <v>0.182507794346598</v>
      </c>
    </row>
    <row r="11" spans="2:58" x14ac:dyDescent="0.35">
      <c r="B11" s="15" t="s">
        <v>407</v>
      </c>
      <c r="C11" s="14">
        <v>0.23529064856120999</v>
      </c>
      <c r="D11" s="14">
        <v>0.240867035804298</v>
      </c>
      <c r="E11" s="14">
        <v>0.230236819820164</v>
      </c>
      <c r="F11" s="14"/>
      <c r="G11" s="14">
        <v>0.23788170897781699</v>
      </c>
      <c r="H11" s="14">
        <v>0.23216614470991501</v>
      </c>
      <c r="I11" s="14">
        <v>0.24289912056125801</v>
      </c>
      <c r="J11" s="14">
        <v>0.21033163507407299</v>
      </c>
      <c r="K11" s="14">
        <v>0.191578974924344</v>
      </c>
      <c r="L11" s="14">
        <v>0.27939821345483301</v>
      </c>
      <c r="M11" s="14"/>
      <c r="N11" s="14">
        <v>0.22828594533981</v>
      </c>
      <c r="O11" s="14">
        <v>0.25498004372128102</v>
      </c>
      <c r="P11" s="14">
        <v>0.240516501546714</v>
      </c>
      <c r="Q11" s="14">
        <v>0.21611808426819601</v>
      </c>
      <c r="R11" s="14"/>
      <c r="S11" s="14">
        <v>0.24505240372586601</v>
      </c>
      <c r="T11" s="14">
        <v>0.25645440697928601</v>
      </c>
      <c r="U11" s="14">
        <v>0.21809564056514499</v>
      </c>
      <c r="V11" s="14">
        <v>0.25602373454296401</v>
      </c>
      <c r="W11" s="14">
        <v>0.31088832357009699</v>
      </c>
      <c r="X11" s="14">
        <v>0.222207410209179</v>
      </c>
      <c r="Y11" s="14">
        <v>0.15738660375411501</v>
      </c>
      <c r="Z11" s="14">
        <v>0.230117482851904</v>
      </c>
      <c r="AA11" s="14">
        <v>0.231730203128858</v>
      </c>
      <c r="AB11" s="14">
        <v>0.21467000843806</v>
      </c>
      <c r="AC11" s="14">
        <v>0.210401851189362</v>
      </c>
      <c r="AD11" s="14">
        <v>0.275949111268458</v>
      </c>
      <c r="AE11" s="14"/>
      <c r="AF11" s="14">
        <v>0.22696815126592501</v>
      </c>
      <c r="AG11" s="14">
        <v>0.233909812282103</v>
      </c>
      <c r="AH11" s="14">
        <v>0.24912201868329201</v>
      </c>
      <c r="AI11" s="14"/>
      <c r="AJ11" s="14">
        <v>0.230373835667424</v>
      </c>
      <c r="AK11" s="14">
        <v>0.227033638628162</v>
      </c>
      <c r="AL11" s="14">
        <v>0.28118149070044302</v>
      </c>
      <c r="AM11" s="14">
        <v>0.15931652522515199</v>
      </c>
      <c r="AN11" s="14">
        <v>0.25576354642932397</v>
      </c>
      <c r="AO11" s="14"/>
      <c r="AP11" s="14">
        <v>0.22095456429357299</v>
      </c>
      <c r="AQ11" s="14">
        <v>0.25284178709245603</v>
      </c>
      <c r="AR11" s="14">
        <v>0.31540989234067501</v>
      </c>
      <c r="AS11" s="14">
        <v>0.215983484906975</v>
      </c>
      <c r="AT11" s="14">
        <v>0.217624248442539</v>
      </c>
      <c r="AU11" s="14"/>
      <c r="AV11" s="14">
        <v>0.24609196526123001</v>
      </c>
      <c r="AW11" s="14">
        <v>0.248587768434814</v>
      </c>
      <c r="AX11" s="14">
        <v>0.22266814290325801</v>
      </c>
      <c r="AY11" s="14">
        <v>0.223835571699354</v>
      </c>
      <c r="AZ11" s="14">
        <v>0.26655507684836399</v>
      </c>
      <c r="BA11" s="14"/>
      <c r="BB11" s="14">
        <v>0.27882449640083201</v>
      </c>
      <c r="BC11" s="14">
        <v>0.228701697848846</v>
      </c>
      <c r="BD11" s="14">
        <v>0.214110433956964</v>
      </c>
      <c r="BE11" s="14"/>
      <c r="BF11" s="14">
        <v>0.23867118821220901</v>
      </c>
    </row>
    <row r="12" spans="2:58" x14ac:dyDescent="0.35">
      <c r="B12" s="15" t="s">
        <v>408</v>
      </c>
      <c r="C12" s="14">
        <v>0.188352350420044</v>
      </c>
      <c r="D12" s="14">
        <v>0.18683950438316499</v>
      </c>
      <c r="E12" s="14">
        <v>0.18901272398350499</v>
      </c>
      <c r="F12" s="14"/>
      <c r="G12" s="14">
        <v>0.20460019422141401</v>
      </c>
      <c r="H12" s="14">
        <v>0.137348418017743</v>
      </c>
      <c r="I12" s="14">
        <v>0.16323984747292899</v>
      </c>
      <c r="J12" s="14">
        <v>0.15490128953676499</v>
      </c>
      <c r="K12" s="14">
        <v>0.210320617281436</v>
      </c>
      <c r="L12" s="14">
        <v>0.25146679085497398</v>
      </c>
      <c r="M12" s="14"/>
      <c r="N12" s="14">
        <v>0.20620211992357901</v>
      </c>
      <c r="O12" s="14">
        <v>0.18754202840312401</v>
      </c>
      <c r="P12" s="14">
        <v>0.17810390608947199</v>
      </c>
      <c r="Q12" s="14">
        <v>0.17602055786531001</v>
      </c>
      <c r="R12" s="14"/>
      <c r="S12" s="14">
        <v>0.16352923188850699</v>
      </c>
      <c r="T12" s="14">
        <v>0.208204022004116</v>
      </c>
      <c r="U12" s="14">
        <v>0.220631144285659</v>
      </c>
      <c r="V12" s="14">
        <v>0.19070185507227</v>
      </c>
      <c r="W12" s="14">
        <v>0.16686831853918399</v>
      </c>
      <c r="X12" s="14">
        <v>0.18420601861709099</v>
      </c>
      <c r="Y12" s="14">
        <v>0.23135025605566401</v>
      </c>
      <c r="Z12" s="14">
        <v>0.13912924156207801</v>
      </c>
      <c r="AA12" s="14">
        <v>0.188274151638194</v>
      </c>
      <c r="AB12" s="14">
        <v>0.195242402120652</v>
      </c>
      <c r="AC12" s="14">
        <v>0.13726132709460301</v>
      </c>
      <c r="AD12" s="14">
        <v>0.20376473386588001</v>
      </c>
      <c r="AE12" s="14"/>
      <c r="AF12" s="14">
        <v>0.18782889286877599</v>
      </c>
      <c r="AG12" s="14">
        <v>0.20385219052127501</v>
      </c>
      <c r="AH12" s="14">
        <v>0.12813158155764701</v>
      </c>
      <c r="AI12" s="14"/>
      <c r="AJ12" s="14">
        <v>0.22984087103237</v>
      </c>
      <c r="AK12" s="14">
        <v>0.13549204815139099</v>
      </c>
      <c r="AL12" s="14">
        <v>0.19678470437788401</v>
      </c>
      <c r="AM12" s="14">
        <v>0.47161539866697699</v>
      </c>
      <c r="AN12" s="14">
        <v>0.14809904994454501</v>
      </c>
      <c r="AO12" s="14"/>
      <c r="AP12" s="14">
        <v>0.25715285258375298</v>
      </c>
      <c r="AQ12" s="14">
        <v>9.4643560600484997E-2</v>
      </c>
      <c r="AR12" s="14">
        <v>0.20460802017400001</v>
      </c>
      <c r="AS12" s="14">
        <v>0.247801077295706</v>
      </c>
      <c r="AT12" s="14">
        <v>0.28325148223197699</v>
      </c>
      <c r="AU12" s="14"/>
      <c r="AV12" s="14">
        <v>0.20299326714327301</v>
      </c>
      <c r="AW12" s="14">
        <v>0.179192867336151</v>
      </c>
      <c r="AX12" s="14">
        <v>0.18686012618296499</v>
      </c>
      <c r="AY12" s="14">
        <v>0.144226137620486</v>
      </c>
      <c r="AZ12" s="14">
        <v>0.164798625241735</v>
      </c>
      <c r="BA12" s="14"/>
      <c r="BB12" s="14">
        <v>8.2526393954767796E-2</v>
      </c>
      <c r="BC12" s="14">
        <v>0.19052897468410601</v>
      </c>
      <c r="BD12" s="14">
        <v>0.28975166773073802</v>
      </c>
      <c r="BE12" s="14"/>
      <c r="BF12" s="14">
        <v>0.18324445635936401</v>
      </c>
    </row>
    <row r="13" spans="2:58" x14ac:dyDescent="0.35">
      <c r="B13" s="15" t="s">
        <v>409</v>
      </c>
      <c r="C13" s="14">
        <v>0.170302591869405</v>
      </c>
      <c r="D13" s="14">
        <v>0.19544778688433001</v>
      </c>
      <c r="E13" s="14">
        <v>0.145798407040067</v>
      </c>
      <c r="F13" s="14"/>
      <c r="G13" s="14">
        <v>6.8507783286663695E-2</v>
      </c>
      <c r="H13" s="14">
        <v>9.6409030272752994E-2</v>
      </c>
      <c r="I13" s="14">
        <v>0.126377192124665</v>
      </c>
      <c r="J13" s="14">
        <v>0.23627184565093801</v>
      </c>
      <c r="K13" s="14">
        <v>0.27323164537508998</v>
      </c>
      <c r="L13" s="14">
        <v>0.211560341990155</v>
      </c>
      <c r="M13" s="14"/>
      <c r="N13" s="14">
        <v>0.155675057833219</v>
      </c>
      <c r="O13" s="14">
        <v>0.191232976388922</v>
      </c>
      <c r="P13" s="14">
        <v>0.196839888613077</v>
      </c>
      <c r="Q13" s="14">
        <v>0.14208182578519199</v>
      </c>
      <c r="R13" s="14"/>
      <c r="S13" s="14">
        <v>0.108375984581926</v>
      </c>
      <c r="T13" s="14">
        <v>0.16742275456205499</v>
      </c>
      <c r="U13" s="14">
        <v>0.206407425745429</v>
      </c>
      <c r="V13" s="14">
        <v>0.163159151543737</v>
      </c>
      <c r="W13" s="14">
        <v>0.15831261440863101</v>
      </c>
      <c r="X13" s="14">
        <v>0.14380775255387801</v>
      </c>
      <c r="Y13" s="14">
        <v>0.23947396544392599</v>
      </c>
      <c r="Z13" s="14">
        <v>7.7125129288137098E-2</v>
      </c>
      <c r="AA13" s="14">
        <v>0.13404082042380699</v>
      </c>
      <c r="AB13" s="14">
        <v>0.27036186920311001</v>
      </c>
      <c r="AC13" s="14">
        <v>0.196758525755348</v>
      </c>
      <c r="AD13" s="14">
        <v>0.232343848644849</v>
      </c>
      <c r="AE13" s="14"/>
      <c r="AF13" s="14">
        <v>0.291288560978824</v>
      </c>
      <c r="AG13" s="14">
        <v>0.109081841960547</v>
      </c>
      <c r="AH13" s="14">
        <v>9.5441881708567905E-2</v>
      </c>
      <c r="AI13" s="14"/>
      <c r="AJ13" s="14">
        <v>0.29402465569800601</v>
      </c>
      <c r="AK13" s="14">
        <v>6.0366761226875502E-2</v>
      </c>
      <c r="AL13" s="14">
        <v>9.0818195763921694E-2</v>
      </c>
      <c r="AM13" s="14">
        <v>0.163280919063269</v>
      </c>
      <c r="AN13" s="14">
        <v>0.17507723428379199</v>
      </c>
      <c r="AO13" s="14"/>
      <c r="AP13" s="14">
        <v>0.260184025109645</v>
      </c>
      <c r="AQ13" s="14">
        <v>3.6254003426221697E-2</v>
      </c>
      <c r="AR13" s="14">
        <v>0.113591964123025</v>
      </c>
      <c r="AS13" s="14">
        <v>0.38131401811840498</v>
      </c>
      <c r="AT13" s="14">
        <v>0.22561158025181199</v>
      </c>
      <c r="AU13" s="14"/>
      <c r="AV13" s="14">
        <v>0.169367077380884</v>
      </c>
      <c r="AW13" s="14">
        <v>0.181386873780364</v>
      </c>
      <c r="AX13" s="14">
        <v>0.163496192677199</v>
      </c>
      <c r="AY13" s="14">
        <v>0.12904965812691899</v>
      </c>
      <c r="AZ13" s="14">
        <v>4.7390455401592799E-2</v>
      </c>
      <c r="BA13" s="14"/>
      <c r="BB13" s="14">
        <v>1.9462669819014799E-2</v>
      </c>
      <c r="BC13" s="14">
        <v>0.44704652181275301</v>
      </c>
      <c r="BD13" s="14">
        <v>0.33878470729744697</v>
      </c>
      <c r="BE13" s="14"/>
      <c r="BF13" s="14">
        <v>0.29153646672317601</v>
      </c>
    </row>
    <row r="14" spans="2:58" x14ac:dyDescent="0.35">
      <c r="B14" s="15" t="s">
        <v>117</v>
      </c>
      <c r="C14" s="23">
        <v>8.4924708945815094E-2</v>
      </c>
      <c r="D14" s="23">
        <v>5.6248665034155702E-2</v>
      </c>
      <c r="E14" s="23">
        <v>0.112376838659889</v>
      </c>
      <c r="F14" s="23"/>
      <c r="G14" s="23">
        <v>0.13868513043258901</v>
      </c>
      <c r="H14" s="23">
        <v>6.5671707379973895E-2</v>
      </c>
      <c r="I14" s="23">
        <v>0.10046208999454601</v>
      </c>
      <c r="J14" s="23">
        <v>5.94860917000345E-2</v>
      </c>
      <c r="K14" s="23">
        <v>7.8879705613155202E-2</v>
      </c>
      <c r="L14" s="23">
        <v>7.6532462728786804E-2</v>
      </c>
      <c r="M14" s="23"/>
      <c r="N14" s="23">
        <v>5.65604333072613E-2</v>
      </c>
      <c r="O14" s="23">
        <v>7.4946131162324098E-2</v>
      </c>
      <c r="P14" s="23">
        <v>6.7065852803602194E-2</v>
      </c>
      <c r="Q14" s="23">
        <v>0.14325697140329999</v>
      </c>
      <c r="R14" s="23"/>
      <c r="S14" s="23">
        <v>9.6281912151969698E-2</v>
      </c>
      <c r="T14" s="23">
        <v>9.2479544496311905E-2</v>
      </c>
      <c r="U14" s="23">
        <v>0.112749122629434</v>
      </c>
      <c r="V14" s="23">
        <v>8.01669685438854E-2</v>
      </c>
      <c r="W14" s="23">
        <v>5.6791939757231402E-2</v>
      </c>
      <c r="X14" s="23">
        <v>9.7261914333197599E-2</v>
      </c>
      <c r="Y14" s="23">
        <v>7.8475968902161602E-2</v>
      </c>
      <c r="Z14" s="23">
        <v>6.8684398500331201E-2</v>
      </c>
      <c r="AA14" s="23">
        <v>6.6940028254761502E-2</v>
      </c>
      <c r="AB14" s="23">
        <v>5.7962664843897699E-2</v>
      </c>
      <c r="AC14" s="23">
        <v>0.103646006356734</v>
      </c>
      <c r="AD14" s="23">
        <v>0.122270374432245</v>
      </c>
      <c r="AE14" s="23"/>
      <c r="AF14" s="23">
        <v>6.4886136899624094E-2</v>
      </c>
      <c r="AG14" s="23">
        <v>6.6089694104164196E-2</v>
      </c>
      <c r="AH14" s="23">
        <v>0.12731427260952799</v>
      </c>
      <c r="AI14" s="23"/>
      <c r="AJ14" s="23">
        <v>5.5239340899155998E-2</v>
      </c>
      <c r="AK14" s="23">
        <v>6.2031395425499E-2</v>
      </c>
      <c r="AL14" s="23">
        <v>0.100183220990957</v>
      </c>
      <c r="AM14" s="23">
        <v>4.2684496229944698E-2</v>
      </c>
      <c r="AN14" s="23">
        <v>0.15702226851692699</v>
      </c>
      <c r="AO14" s="23"/>
      <c r="AP14" s="23">
        <v>7.5846198774364104E-2</v>
      </c>
      <c r="AQ14" s="23">
        <v>5.6366314698831098E-2</v>
      </c>
      <c r="AR14" s="23">
        <v>9.9140819907724803E-2</v>
      </c>
      <c r="AS14" s="23">
        <v>3.8848960556207103E-2</v>
      </c>
      <c r="AT14" s="23">
        <v>0.18577308637344001</v>
      </c>
      <c r="AU14" s="23"/>
      <c r="AV14" s="23">
        <v>0.10647600031995</v>
      </c>
      <c r="AW14" s="23">
        <v>9.4200982227570604E-2</v>
      </c>
      <c r="AX14" s="23">
        <v>8.2910400197417203E-2</v>
      </c>
      <c r="AY14" s="23">
        <v>6.1168529775790403E-2</v>
      </c>
      <c r="AZ14" s="23">
        <v>4.79759727028502E-2</v>
      </c>
      <c r="BA14" s="23"/>
      <c r="BB14" s="23">
        <v>2.9847609953159399E-2</v>
      </c>
      <c r="BC14" s="23">
        <v>2.72305511674545E-2</v>
      </c>
      <c r="BD14" s="23">
        <v>9.2802657961034499E-2</v>
      </c>
      <c r="BE14" s="23"/>
      <c r="BF14" s="23">
        <v>4.8404806264752701E-2</v>
      </c>
    </row>
    <row r="15" spans="2:58" x14ac:dyDescent="0.35">
      <c r="B15" s="16"/>
    </row>
    <row r="16" spans="2:58" x14ac:dyDescent="0.35">
      <c r="B16" t="s">
        <v>88</v>
      </c>
    </row>
    <row r="17" spans="2:2" x14ac:dyDescent="0.35">
      <c r="B17" t="s">
        <v>89</v>
      </c>
    </row>
    <row r="19" spans="2:2" x14ac:dyDescent="0.35">
      <c r="B19"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dimension ref="B2:BF19"/>
  <sheetViews>
    <sheetView showGridLines="0" topLeftCell="A5"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417</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x14ac:dyDescent="0.35">
      <c r="B9" s="15" t="s">
        <v>405</v>
      </c>
      <c r="C9" s="14">
        <v>0.118199910384651</v>
      </c>
      <c r="D9" s="14">
        <v>0.12619516911234899</v>
      </c>
      <c r="E9" s="14">
        <v>0.111106091827674</v>
      </c>
      <c r="F9" s="14"/>
      <c r="G9" s="14">
        <v>0.115196606432533</v>
      </c>
      <c r="H9" s="14">
        <v>0.18098846767816901</v>
      </c>
      <c r="I9" s="14">
        <v>9.7782690911630096E-2</v>
      </c>
      <c r="J9" s="14">
        <v>0.13974681686915999</v>
      </c>
      <c r="K9" s="14">
        <v>8.7974293605874998E-2</v>
      </c>
      <c r="L9" s="14">
        <v>8.8790824361325293E-2</v>
      </c>
      <c r="M9" s="14"/>
      <c r="N9" s="14">
        <v>0.126574810865209</v>
      </c>
      <c r="O9" s="14">
        <v>0.11505835110613399</v>
      </c>
      <c r="P9" s="14">
        <v>0.11167786847160099</v>
      </c>
      <c r="Q9" s="14">
        <v>0.12027876810330899</v>
      </c>
      <c r="R9" s="14"/>
      <c r="S9" s="14">
        <v>0.13165472968492101</v>
      </c>
      <c r="T9" s="14">
        <v>6.9467315743952193E-2</v>
      </c>
      <c r="U9" s="14">
        <v>8.2634079757371803E-2</v>
      </c>
      <c r="V9" s="14">
        <v>8.8405226989848207E-2</v>
      </c>
      <c r="W9" s="14">
        <v>0.112537673659258</v>
      </c>
      <c r="X9" s="14">
        <v>0.13544112783429099</v>
      </c>
      <c r="Y9" s="14">
        <v>0.14005835199845901</v>
      </c>
      <c r="Z9" s="14">
        <v>0.14843837896940601</v>
      </c>
      <c r="AA9" s="14">
        <v>0.17648366356216399</v>
      </c>
      <c r="AB9" s="14">
        <v>9.5733543283840303E-2</v>
      </c>
      <c r="AC9" s="14">
        <v>0.13741111865984801</v>
      </c>
      <c r="AD9" s="14">
        <v>0.13534486155537301</v>
      </c>
      <c r="AE9" s="14"/>
      <c r="AF9" s="14">
        <v>8.2498229224658298E-2</v>
      </c>
      <c r="AG9" s="14">
        <v>0.163858721309976</v>
      </c>
      <c r="AH9" s="14">
        <v>7.8827180280522699E-2</v>
      </c>
      <c r="AI9" s="14"/>
      <c r="AJ9" s="14">
        <v>4.7394529042561098E-2</v>
      </c>
      <c r="AK9" s="14">
        <v>0.21342609886813901</v>
      </c>
      <c r="AL9" s="14">
        <v>0.12878728487031199</v>
      </c>
      <c r="AM9" s="14">
        <v>4.0946358590663097E-2</v>
      </c>
      <c r="AN9" s="14">
        <v>6.7951326036744697E-2</v>
      </c>
      <c r="AO9" s="14"/>
      <c r="AP9" s="14">
        <v>3.3204996528828599E-2</v>
      </c>
      <c r="AQ9" s="14">
        <v>0.23386362490356499</v>
      </c>
      <c r="AR9" s="14">
        <v>9.2380366271414396E-2</v>
      </c>
      <c r="AS9" s="14">
        <v>3.83126337313833E-2</v>
      </c>
      <c r="AT9" s="14">
        <v>1.1778994789294501E-2</v>
      </c>
      <c r="AU9" s="14"/>
      <c r="AV9" s="14">
        <v>0.106760196212106</v>
      </c>
      <c r="AW9" s="14">
        <v>8.9491041612091898E-2</v>
      </c>
      <c r="AX9" s="14">
        <v>0.136160713370609</v>
      </c>
      <c r="AY9" s="14">
        <v>0.13970200080722101</v>
      </c>
      <c r="AZ9" s="14">
        <v>0.18090862907757399</v>
      </c>
      <c r="BA9" s="14"/>
      <c r="BB9" s="14">
        <v>0.16690163395087601</v>
      </c>
      <c r="BC9" s="14">
        <v>3.6654975314039599E-2</v>
      </c>
      <c r="BD9" s="14">
        <v>0</v>
      </c>
      <c r="BE9" s="14"/>
      <c r="BF9" s="14">
        <v>6.5733208266529605E-2</v>
      </c>
    </row>
    <row r="10" spans="2:58" x14ac:dyDescent="0.35">
      <c r="B10" s="15" t="s">
        <v>406</v>
      </c>
      <c r="C10" s="14">
        <v>0.30790682738668701</v>
      </c>
      <c r="D10" s="14">
        <v>0.29497748565797</v>
      </c>
      <c r="E10" s="14">
        <v>0.31942578474563199</v>
      </c>
      <c r="F10" s="14"/>
      <c r="G10" s="14">
        <v>0.30645911686088201</v>
      </c>
      <c r="H10" s="14">
        <v>0.32529089249122201</v>
      </c>
      <c r="I10" s="14">
        <v>0.33358249401173601</v>
      </c>
      <c r="J10" s="14">
        <v>0.32610732940744303</v>
      </c>
      <c r="K10" s="14">
        <v>0.277107705189441</v>
      </c>
      <c r="L10" s="14">
        <v>0.27989224690030101</v>
      </c>
      <c r="M10" s="14"/>
      <c r="N10" s="14">
        <v>0.33430545456252098</v>
      </c>
      <c r="O10" s="14">
        <v>0.32254670373118399</v>
      </c>
      <c r="P10" s="14">
        <v>0.279402652616075</v>
      </c>
      <c r="Q10" s="14">
        <v>0.28497383809479598</v>
      </c>
      <c r="R10" s="14"/>
      <c r="S10" s="14">
        <v>0.28606793095141397</v>
      </c>
      <c r="T10" s="14">
        <v>0.31215413306936302</v>
      </c>
      <c r="U10" s="14">
        <v>0.29074651411756203</v>
      </c>
      <c r="V10" s="14">
        <v>0.32661872906452599</v>
      </c>
      <c r="W10" s="14">
        <v>0.35669737157827902</v>
      </c>
      <c r="X10" s="14">
        <v>0.310222174124413</v>
      </c>
      <c r="Y10" s="14">
        <v>0.217793663245059</v>
      </c>
      <c r="Z10" s="14">
        <v>0.36134333185031797</v>
      </c>
      <c r="AA10" s="14">
        <v>0.30105262484457201</v>
      </c>
      <c r="AB10" s="14">
        <v>0.35619944834296602</v>
      </c>
      <c r="AC10" s="14">
        <v>0.37572325478313301</v>
      </c>
      <c r="AD10" s="14">
        <v>0.195935330369264</v>
      </c>
      <c r="AE10" s="14"/>
      <c r="AF10" s="14">
        <v>0.23901278520692101</v>
      </c>
      <c r="AG10" s="14">
        <v>0.37359880627160602</v>
      </c>
      <c r="AH10" s="14">
        <v>0.32629701962930902</v>
      </c>
      <c r="AI10" s="14"/>
      <c r="AJ10" s="14">
        <v>0.25539958001986202</v>
      </c>
      <c r="AK10" s="14">
        <v>0.40283557463123598</v>
      </c>
      <c r="AL10" s="14">
        <v>0.36846077172364999</v>
      </c>
      <c r="AM10" s="14">
        <v>0.33109250607811402</v>
      </c>
      <c r="AN10" s="14">
        <v>0.24837746909813599</v>
      </c>
      <c r="AO10" s="14"/>
      <c r="AP10" s="14">
        <v>0.23300780430263601</v>
      </c>
      <c r="AQ10" s="14">
        <v>0.44574038968124202</v>
      </c>
      <c r="AR10" s="14">
        <v>0.33788710685162698</v>
      </c>
      <c r="AS10" s="14">
        <v>0.17006437132316299</v>
      </c>
      <c r="AT10" s="14">
        <v>0.18476208959160001</v>
      </c>
      <c r="AU10" s="14"/>
      <c r="AV10" s="14">
        <v>0.25573600262698798</v>
      </c>
      <c r="AW10" s="14">
        <v>0.30774771776589099</v>
      </c>
      <c r="AX10" s="14">
        <v>0.32782391695976498</v>
      </c>
      <c r="AY10" s="14">
        <v>0.40363719127897502</v>
      </c>
      <c r="AZ10" s="14">
        <v>0.374933525490589</v>
      </c>
      <c r="BA10" s="14"/>
      <c r="BB10" s="14">
        <v>0.532364207181383</v>
      </c>
      <c r="BC10" s="14">
        <v>0.177082251740378</v>
      </c>
      <c r="BD10" s="14">
        <v>0.217807530999402</v>
      </c>
      <c r="BE10" s="14"/>
      <c r="BF10" s="14">
        <v>0.29204052186391299</v>
      </c>
    </row>
    <row r="11" spans="2:58" x14ac:dyDescent="0.35">
      <c r="B11" s="15" t="s">
        <v>407</v>
      </c>
      <c r="C11" s="14">
        <v>0.247930988906813</v>
      </c>
      <c r="D11" s="14">
        <v>0.25198613848790902</v>
      </c>
      <c r="E11" s="14">
        <v>0.24443776128373701</v>
      </c>
      <c r="F11" s="14"/>
      <c r="G11" s="14">
        <v>0.26770470302927002</v>
      </c>
      <c r="H11" s="14">
        <v>0.226910533991766</v>
      </c>
      <c r="I11" s="14">
        <v>0.25357720969398301</v>
      </c>
      <c r="J11" s="14">
        <v>0.21514492298493601</v>
      </c>
      <c r="K11" s="14">
        <v>0.22864396321800201</v>
      </c>
      <c r="L11" s="14">
        <v>0.28657061395309502</v>
      </c>
      <c r="M11" s="14"/>
      <c r="N11" s="14">
        <v>0.27079775333498401</v>
      </c>
      <c r="O11" s="14">
        <v>0.22466576990708501</v>
      </c>
      <c r="P11" s="14">
        <v>0.249992682970754</v>
      </c>
      <c r="Q11" s="14">
        <v>0.24589462622838701</v>
      </c>
      <c r="R11" s="14"/>
      <c r="S11" s="14">
        <v>0.26610197836653199</v>
      </c>
      <c r="T11" s="14">
        <v>0.27869802552002698</v>
      </c>
      <c r="U11" s="14">
        <v>0.27566445519123001</v>
      </c>
      <c r="V11" s="14">
        <v>0.242690266735543</v>
      </c>
      <c r="W11" s="14">
        <v>0.240160089181469</v>
      </c>
      <c r="X11" s="14">
        <v>0.248279113679333</v>
      </c>
      <c r="Y11" s="14">
        <v>0.26401227405057998</v>
      </c>
      <c r="Z11" s="14">
        <v>0.21432475038023599</v>
      </c>
      <c r="AA11" s="14">
        <v>0.24088198658489501</v>
      </c>
      <c r="AB11" s="14">
        <v>0.19419559916519399</v>
      </c>
      <c r="AC11" s="14">
        <v>0.17187119622309899</v>
      </c>
      <c r="AD11" s="14">
        <v>0.30513832094969301</v>
      </c>
      <c r="AE11" s="14"/>
      <c r="AF11" s="14">
        <v>0.27066924730860198</v>
      </c>
      <c r="AG11" s="14">
        <v>0.22149013923395799</v>
      </c>
      <c r="AH11" s="14">
        <v>0.26089698373540099</v>
      </c>
      <c r="AI11" s="14"/>
      <c r="AJ11" s="14">
        <v>0.27273049670788102</v>
      </c>
      <c r="AK11" s="14">
        <v>0.198770447826044</v>
      </c>
      <c r="AL11" s="14">
        <v>0.266084725767954</v>
      </c>
      <c r="AM11" s="14">
        <v>0.12740266890291699</v>
      </c>
      <c r="AN11" s="14">
        <v>0.27449544946497401</v>
      </c>
      <c r="AO11" s="14"/>
      <c r="AP11" s="14">
        <v>0.29658687226452202</v>
      </c>
      <c r="AQ11" s="14">
        <v>0.19054905586321499</v>
      </c>
      <c r="AR11" s="14">
        <v>0.30732604187808399</v>
      </c>
      <c r="AS11" s="14">
        <v>0.27183520155166102</v>
      </c>
      <c r="AT11" s="14">
        <v>0.31446369608085101</v>
      </c>
      <c r="AU11" s="14"/>
      <c r="AV11" s="14">
        <v>0.28218157474396199</v>
      </c>
      <c r="AW11" s="14">
        <v>0.25951387076902799</v>
      </c>
      <c r="AX11" s="14">
        <v>0.22646704207402699</v>
      </c>
      <c r="AY11" s="14">
        <v>0.22333739018753601</v>
      </c>
      <c r="AZ11" s="14">
        <v>0.25573528274344098</v>
      </c>
      <c r="BA11" s="14"/>
      <c r="BB11" s="14">
        <v>0.19066134897208301</v>
      </c>
      <c r="BC11" s="14">
        <v>0.27345851868738003</v>
      </c>
      <c r="BD11" s="14">
        <v>0.293898200313706</v>
      </c>
      <c r="BE11" s="14"/>
      <c r="BF11" s="14">
        <v>0.248279008413056</v>
      </c>
    </row>
    <row r="12" spans="2:58" x14ac:dyDescent="0.35">
      <c r="B12" s="15" t="s">
        <v>408</v>
      </c>
      <c r="C12" s="14">
        <v>0.13721876974702399</v>
      </c>
      <c r="D12" s="14">
        <v>0.15434483527891801</v>
      </c>
      <c r="E12" s="14">
        <v>0.121338555229228</v>
      </c>
      <c r="F12" s="14"/>
      <c r="G12" s="14">
        <v>0.14593976461097699</v>
      </c>
      <c r="H12" s="14">
        <v>9.3399554433444207E-2</v>
      </c>
      <c r="I12" s="14">
        <v>9.5160064676298506E-2</v>
      </c>
      <c r="J12" s="14">
        <v>0.13633863818611999</v>
      </c>
      <c r="K12" s="14">
        <v>0.18526598983523701</v>
      </c>
      <c r="L12" s="14">
        <v>0.169483714950806</v>
      </c>
      <c r="M12" s="14"/>
      <c r="N12" s="14">
        <v>0.111152468879017</v>
      </c>
      <c r="O12" s="14">
        <v>0.123620185521386</v>
      </c>
      <c r="P12" s="14">
        <v>0.18323847754119801</v>
      </c>
      <c r="Q12" s="14">
        <v>0.13749109606258</v>
      </c>
      <c r="R12" s="14"/>
      <c r="S12" s="14">
        <v>0.140211910854637</v>
      </c>
      <c r="T12" s="14">
        <v>0.130871970934203</v>
      </c>
      <c r="U12" s="14">
        <v>0.16980202351769499</v>
      </c>
      <c r="V12" s="14">
        <v>0.17709633682199699</v>
      </c>
      <c r="W12" s="14">
        <v>0.15982406952123401</v>
      </c>
      <c r="X12" s="14">
        <v>0.118145433377234</v>
      </c>
      <c r="Y12" s="14">
        <v>0.136417242187682</v>
      </c>
      <c r="Z12" s="14">
        <v>0.12764162578615701</v>
      </c>
      <c r="AA12" s="14">
        <v>0.10235905503984501</v>
      </c>
      <c r="AB12" s="14">
        <v>0.12262681391348799</v>
      </c>
      <c r="AC12" s="14">
        <v>0.13948575277842701</v>
      </c>
      <c r="AD12" s="14">
        <v>0.13101889057975399</v>
      </c>
      <c r="AE12" s="14"/>
      <c r="AF12" s="14">
        <v>0.18795158400512199</v>
      </c>
      <c r="AG12" s="14">
        <v>0.102388481918385</v>
      </c>
      <c r="AH12" s="14">
        <v>0.11379487754888901</v>
      </c>
      <c r="AI12" s="14"/>
      <c r="AJ12" s="14">
        <v>0.21015076301008201</v>
      </c>
      <c r="AK12" s="14">
        <v>7.9085727440395798E-2</v>
      </c>
      <c r="AL12" s="14">
        <v>0.119479242380779</v>
      </c>
      <c r="AM12" s="14">
        <v>0.121390358087273</v>
      </c>
      <c r="AN12" s="14">
        <v>0.140778926476748</v>
      </c>
      <c r="AO12" s="14"/>
      <c r="AP12" s="14">
        <v>0.20877176039853501</v>
      </c>
      <c r="AQ12" s="14">
        <v>5.1557928894956299E-2</v>
      </c>
      <c r="AR12" s="14">
        <v>0.12008248621418501</v>
      </c>
      <c r="AS12" s="14">
        <v>0.23664020667139901</v>
      </c>
      <c r="AT12" s="14">
        <v>0.18906606590803501</v>
      </c>
      <c r="AU12" s="14"/>
      <c r="AV12" s="14">
        <v>0.13636470426299299</v>
      </c>
      <c r="AW12" s="14">
        <v>0.157266435463364</v>
      </c>
      <c r="AX12" s="14">
        <v>0.113496842038447</v>
      </c>
      <c r="AY12" s="14">
        <v>9.8380885614404001E-2</v>
      </c>
      <c r="AZ12" s="14">
        <v>0.13903858486531701</v>
      </c>
      <c r="BA12" s="14"/>
      <c r="BB12" s="14">
        <v>4.3059580760688401E-2</v>
      </c>
      <c r="BC12" s="14">
        <v>0.26501567667951198</v>
      </c>
      <c r="BD12" s="14">
        <v>0.28986832591711398</v>
      </c>
      <c r="BE12" s="14"/>
      <c r="BF12" s="14">
        <v>0.198741269823451</v>
      </c>
    </row>
    <row r="13" spans="2:58" x14ac:dyDescent="0.35">
      <c r="B13" s="15" t="s">
        <v>409</v>
      </c>
      <c r="C13" s="14">
        <v>0.102673741531237</v>
      </c>
      <c r="D13" s="14">
        <v>0.11509374177264201</v>
      </c>
      <c r="E13" s="14">
        <v>9.0171836084540199E-2</v>
      </c>
      <c r="F13" s="14"/>
      <c r="G13" s="14">
        <v>3.4829235812913702E-2</v>
      </c>
      <c r="H13" s="14">
        <v>7.9450524330042002E-2</v>
      </c>
      <c r="I13" s="14">
        <v>0.119682735801574</v>
      </c>
      <c r="J13" s="14">
        <v>0.129485405593461</v>
      </c>
      <c r="K13" s="14">
        <v>0.14462640223870599</v>
      </c>
      <c r="L13" s="14">
        <v>0.103284693851159</v>
      </c>
      <c r="M13" s="14"/>
      <c r="N13" s="14">
        <v>8.8493169121854703E-2</v>
      </c>
      <c r="O13" s="14">
        <v>0.124698924037213</v>
      </c>
      <c r="P13" s="14">
        <v>0.105412623553494</v>
      </c>
      <c r="Q13" s="14">
        <v>9.4504791874938196E-2</v>
      </c>
      <c r="R13" s="14"/>
      <c r="S13" s="14">
        <v>8.4919034692447798E-2</v>
      </c>
      <c r="T13" s="14">
        <v>9.9456555739321204E-2</v>
      </c>
      <c r="U13" s="14">
        <v>9.3375519121030995E-2</v>
      </c>
      <c r="V13" s="14">
        <v>9.7811762032498806E-2</v>
      </c>
      <c r="W13" s="14">
        <v>6.8041223496871195E-2</v>
      </c>
      <c r="X13" s="14">
        <v>8.4997300802298198E-2</v>
      </c>
      <c r="Y13" s="14">
        <v>0.16408130955956399</v>
      </c>
      <c r="Z13" s="14">
        <v>5.6024457019163698E-2</v>
      </c>
      <c r="AA13" s="14">
        <v>0.108356813639125</v>
      </c>
      <c r="AB13" s="14">
        <v>0.15947270050750001</v>
      </c>
      <c r="AC13" s="14">
        <v>6.5936001553790202E-2</v>
      </c>
      <c r="AD13" s="14">
        <v>0.14138529367307301</v>
      </c>
      <c r="AE13" s="14"/>
      <c r="AF13" s="14">
        <v>0.15588724471628199</v>
      </c>
      <c r="AG13" s="14">
        <v>7.58088137009824E-2</v>
      </c>
      <c r="AH13" s="14">
        <v>7.7012815084595204E-2</v>
      </c>
      <c r="AI13" s="14"/>
      <c r="AJ13" s="14">
        <v>0.15297657880975399</v>
      </c>
      <c r="AK13" s="14">
        <v>4.4981961478449399E-2</v>
      </c>
      <c r="AL13" s="14">
        <v>4.7785864975970302E-2</v>
      </c>
      <c r="AM13" s="14">
        <v>0.25856144938055098</v>
      </c>
      <c r="AN13" s="14">
        <v>0.108845025914317</v>
      </c>
      <c r="AO13" s="14"/>
      <c r="AP13" s="14">
        <v>0.14450019404939499</v>
      </c>
      <c r="AQ13" s="14">
        <v>1.8863905979925599E-2</v>
      </c>
      <c r="AR13" s="14">
        <v>6.3494678727058801E-2</v>
      </c>
      <c r="AS13" s="14">
        <v>0.237854179367254</v>
      </c>
      <c r="AT13" s="14">
        <v>0.10293058673702001</v>
      </c>
      <c r="AU13" s="14"/>
      <c r="AV13" s="14">
        <v>0.121519330478033</v>
      </c>
      <c r="AW13" s="14">
        <v>9.3184205435693099E-2</v>
      </c>
      <c r="AX13" s="14">
        <v>9.6813154644091404E-2</v>
      </c>
      <c r="AY13" s="14">
        <v>6.84493531788197E-2</v>
      </c>
      <c r="AZ13" s="14">
        <v>2.43579595253921E-2</v>
      </c>
      <c r="BA13" s="14"/>
      <c r="BB13" s="14">
        <v>1.9462669819014799E-2</v>
      </c>
      <c r="BC13" s="14">
        <v>0.22709686183316399</v>
      </c>
      <c r="BD13" s="14">
        <v>9.0255077297187902E-2</v>
      </c>
      <c r="BE13" s="14"/>
      <c r="BF13" s="14">
        <v>0.13863228403424299</v>
      </c>
    </row>
    <row r="14" spans="2:58" x14ac:dyDescent="0.35">
      <c r="B14" s="15" t="s">
        <v>117</v>
      </c>
      <c r="C14" s="23">
        <v>8.6069762043588002E-2</v>
      </c>
      <c r="D14" s="23">
        <v>5.7402629690211197E-2</v>
      </c>
      <c r="E14" s="23">
        <v>0.11351997082918799</v>
      </c>
      <c r="F14" s="23"/>
      <c r="G14" s="23">
        <v>0.12987057325342399</v>
      </c>
      <c r="H14" s="23">
        <v>9.3960027075356306E-2</v>
      </c>
      <c r="I14" s="23">
        <v>0.10021480490477799</v>
      </c>
      <c r="J14" s="23">
        <v>5.3176886958880003E-2</v>
      </c>
      <c r="K14" s="23">
        <v>7.6381645912739798E-2</v>
      </c>
      <c r="L14" s="23">
        <v>7.1977905983313703E-2</v>
      </c>
      <c r="M14" s="23"/>
      <c r="N14" s="23">
        <v>6.8676343236413695E-2</v>
      </c>
      <c r="O14" s="23">
        <v>8.9410065696996402E-2</v>
      </c>
      <c r="P14" s="23">
        <v>7.0275694846877595E-2</v>
      </c>
      <c r="Q14" s="23">
        <v>0.11685687963598899</v>
      </c>
      <c r="R14" s="23"/>
      <c r="S14" s="23">
        <v>9.1044415450048696E-2</v>
      </c>
      <c r="T14" s="23">
        <v>0.109351998993133</v>
      </c>
      <c r="U14" s="23">
        <v>8.7777408295110701E-2</v>
      </c>
      <c r="V14" s="23">
        <v>6.7377678355587195E-2</v>
      </c>
      <c r="W14" s="23">
        <v>6.2739572562889798E-2</v>
      </c>
      <c r="X14" s="23">
        <v>0.10291485018243</v>
      </c>
      <c r="Y14" s="23">
        <v>7.7637158958656194E-2</v>
      </c>
      <c r="Z14" s="23">
        <v>9.2227455994718599E-2</v>
      </c>
      <c r="AA14" s="23">
        <v>7.0865856329398194E-2</v>
      </c>
      <c r="AB14" s="23">
        <v>7.17718947870125E-2</v>
      </c>
      <c r="AC14" s="23">
        <v>0.10957267600170301</v>
      </c>
      <c r="AD14" s="23">
        <v>9.1177302872842897E-2</v>
      </c>
      <c r="AE14" s="23"/>
      <c r="AF14" s="23">
        <v>6.3980909538415606E-2</v>
      </c>
      <c r="AG14" s="23">
        <v>6.2855037565092906E-2</v>
      </c>
      <c r="AH14" s="23">
        <v>0.14317112372128299</v>
      </c>
      <c r="AI14" s="23"/>
      <c r="AJ14" s="23">
        <v>6.1348052409859799E-2</v>
      </c>
      <c r="AK14" s="23">
        <v>6.0900189755735398E-2</v>
      </c>
      <c r="AL14" s="23">
        <v>6.9402110281334695E-2</v>
      </c>
      <c r="AM14" s="23">
        <v>0.120606658960483</v>
      </c>
      <c r="AN14" s="23">
        <v>0.15955180300908001</v>
      </c>
      <c r="AO14" s="23"/>
      <c r="AP14" s="23">
        <v>8.3928372456083505E-2</v>
      </c>
      <c r="AQ14" s="23">
        <v>5.9425094677096897E-2</v>
      </c>
      <c r="AR14" s="23">
        <v>7.8829320057630603E-2</v>
      </c>
      <c r="AS14" s="23">
        <v>4.5293407355140203E-2</v>
      </c>
      <c r="AT14" s="23">
        <v>0.196998566893199</v>
      </c>
      <c r="AU14" s="23"/>
      <c r="AV14" s="23">
        <v>9.7438191675918703E-2</v>
      </c>
      <c r="AW14" s="23">
        <v>9.2796728953931804E-2</v>
      </c>
      <c r="AX14" s="23">
        <v>9.92383309130591E-2</v>
      </c>
      <c r="AY14" s="23">
        <v>6.6493178933043795E-2</v>
      </c>
      <c r="AZ14" s="23">
        <v>2.50260182976874E-2</v>
      </c>
      <c r="BA14" s="23"/>
      <c r="BB14" s="23">
        <v>4.7550559315954699E-2</v>
      </c>
      <c r="BC14" s="23">
        <v>2.0691715745525901E-2</v>
      </c>
      <c r="BD14" s="23">
        <v>0.108170865472591</v>
      </c>
      <c r="BE14" s="23"/>
      <c r="BF14" s="23">
        <v>5.6573707598807803E-2</v>
      </c>
    </row>
    <row r="15" spans="2:58" x14ac:dyDescent="0.35">
      <c r="B15" s="16"/>
    </row>
    <row r="16" spans="2:58" x14ac:dyDescent="0.35">
      <c r="B16" t="s">
        <v>88</v>
      </c>
    </row>
    <row r="17" spans="2:2" x14ac:dyDescent="0.35">
      <c r="B17" t="s">
        <v>89</v>
      </c>
    </row>
    <row r="19" spans="2:2" x14ac:dyDescent="0.35">
      <c r="B19"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dimension ref="B2:BF19"/>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418</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x14ac:dyDescent="0.35">
      <c r="B9" s="15" t="s">
        <v>405</v>
      </c>
      <c r="C9" s="14">
        <v>6.3099080682121403E-2</v>
      </c>
      <c r="D9" s="14">
        <v>7.5541476925051504E-2</v>
      </c>
      <c r="E9" s="14">
        <v>5.0375009647896499E-2</v>
      </c>
      <c r="F9" s="14"/>
      <c r="G9" s="14">
        <v>9.7909612036904695E-2</v>
      </c>
      <c r="H9" s="14">
        <v>0.103436232705511</v>
      </c>
      <c r="I9" s="14">
        <v>6.0936101664172099E-2</v>
      </c>
      <c r="J9" s="14">
        <v>5.5796239663500398E-2</v>
      </c>
      <c r="K9" s="14">
        <v>4.0201955453079301E-2</v>
      </c>
      <c r="L9" s="14">
        <v>3.01536987911383E-2</v>
      </c>
      <c r="M9" s="14"/>
      <c r="N9" s="14">
        <v>7.2072857080502206E-2</v>
      </c>
      <c r="O9" s="14">
        <v>5.2248326593663103E-2</v>
      </c>
      <c r="P9" s="14">
        <v>8.0953533867698907E-2</v>
      </c>
      <c r="Q9" s="14">
        <v>5.0119805028216897E-2</v>
      </c>
      <c r="R9" s="14"/>
      <c r="S9" s="14">
        <v>7.8678715866350599E-2</v>
      </c>
      <c r="T9" s="14">
        <v>5.3827472551968999E-2</v>
      </c>
      <c r="U9" s="14">
        <v>7.9795736142690504E-2</v>
      </c>
      <c r="V9" s="14">
        <v>4.3138393056157E-2</v>
      </c>
      <c r="W9" s="14">
        <v>6.6784611764626994E-2</v>
      </c>
      <c r="X9" s="14">
        <v>5.5523359422640001E-2</v>
      </c>
      <c r="Y9" s="14">
        <v>4.0921274741158802E-2</v>
      </c>
      <c r="Z9" s="14">
        <v>5.7243851426829001E-2</v>
      </c>
      <c r="AA9" s="14">
        <v>9.7948322994897002E-2</v>
      </c>
      <c r="AB9" s="14">
        <v>4.66602189856445E-2</v>
      </c>
      <c r="AC9" s="14">
        <v>7.4434772267066004E-2</v>
      </c>
      <c r="AD9" s="14">
        <v>2.92834647398512E-2</v>
      </c>
      <c r="AE9" s="14"/>
      <c r="AF9" s="14">
        <v>4.8148867247705202E-2</v>
      </c>
      <c r="AG9" s="14">
        <v>7.9751178845691995E-2</v>
      </c>
      <c r="AH9" s="14">
        <v>5.6280006378990097E-2</v>
      </c>
      <c r="AI9" s="14"/>
      <c r="AJ9" s="14">
        <v>3.6819296608549802E-2</v>
      </c>
      <c r="AK9" s="14">
        <v>0.115924626703999</v>
      </c>
      <c r="AL9" s="14">
        <v>5.4647047639970199E-2</v>
      </c>
      <c r="AM9" s="14">
        <v>4.0946358590663097E-2</v>
      </c>
      <c r="AN9" s="14">
        <v>4.2594319050663097E-2</v>
      </c>
      <c r="AO9" s="14"/>
      <c r="AP9" s="14">
        <v>2.7948143687056198E-2</v>
      </c>
      <c r="AQ9" s="14">
        <v>0.111450845617525</v>
      </c>
      <c r="AR9" s="14">
        <v>8.5494907433631404E-2</v>
      </c>
      <c r="AS9" s="14">
        <v>3.55547397258398E-2</v>
      </c>
      <c r="AT9" s="14">
        <v>0</v>
      </c>
      <c r="AU9" s="14"/>
      <c r="AV9" s="14">
        <v>5.0309325536621402E-2</v>
      </c>
      <c r="AW9" s="14">
        <v>4.3858253472240802E-2</v>
      </c>
      <c r="AX9" s="14">
        <v>6.7927742545944997E-2</v>
      </c>
      <c r="AY9" s="14">
        <v>0.104398720908689</v>
      </c>
      <c r="AZ9" s="14">
        <v>0.13459822369010399</v>
      </c>
      <c r="BA9" s="14"/>
      <c r="BB9" s="14">
        <v>9.2726797279765502E-2</v>
      </c>
      <c r="BC9" s="14">
        <v>3.6077031086000598E-2</v>
      </c>
      <c r="BD9" s="14">
        <v>0</v>
      </c>
      <c r="BE9" s="14"/>
      <c r="BF9" s="14">
        <v>5.0013315377144603E-2</v>
      </c>
    </row>
    <row r="10" spans="2:58" x14ac:dyDescent="0.35">
      <c r="B10" s="15" t="s">
        <v>406</v>
      </c>
      <c r="C10" s="14">
        <v>0.193117320882184</v>
      </c>
      <c r="D10" s="14">
        <v>0.19289622012152799</v>
      </c>
      <c r="E10" s="14">
        <v>0.19355266351763101</v>
      </c>
      <c r="F10" s="14"/>
      <c r="G10" s="14">
        <v>0.19464274800918799</v>
      </c>
      <c r="H10" s="14">
        <v>0.27644033140056301</v>
      </c>
      <c r="I10" s="14">
        <v>0.20204273483740801</v>
      </c>
      <c r="J10" s="14">
        <v>0.17824438331314299</v>
      </c>
      <c r="K10" s="14">
        <v>0.148483251130614</v>
      </c>
      <c r="L10" s="14">
        <v>0.15936053310630799</v>
      </c>
      <c r="M10" s="14"/>
      <c r="N10" s="14">
        <v>0.21080144011883001</v>
      </c>
      <c r="O10" s="14">
        <v>0.20581947357959701</v>
      </c>
      <c r="P10" s="14">
        <v>0.187015647420116</v>
      </c>
      <c r="Q10" s="14">
        <v>0.16959304517992799</v>
      </c>
      <c r="R10" s="14"/>
      <c r="S10" s="14">
        <v>0.22941404129686799</v>
      </c>
      <c r="T10" s="14">
        <v>0.15207469096234799</v>
      </c>
      <c r="U10" s="14">
        <v>0.13013971042876199</v>
      </c>
      <c r="V10" s="14">
        <v>0.18712418766611499</v>
      </c>
      <c r="W10" s="14">
        <v>0.14737401660487801</v>
      </c>
      <c r="X10" s="14">
        <v>0.26075916755725498</v>
      </c>
      <c r="Y10" s="14">
        <v>0.14545619617310701</v>
      </c>
      <c r="Z10" s="14">
        <v>0.234401107788903</v>
      </c>
      <c r="AA10" s="14">
        <v>0.213125048563923</v>
      </c>
      <c r="AB10" s="14">
        <v>0.22980727995212999</v>
      </c>
      <c r="AC10" s="14">
        <v>0.209722481771871</v>
      </c>
      <c r="AD10" s="14">
        <v>0.15200686493573701</v>
      </c>
      <c r="AE10" s="14"/>
      <c r="AF10" s="14">
        <v>0.144856493479667</v>
      </c>
      <c r="AG10" s="14">
        <v>0.23221662860516301</v>
      </c>
      <c r="AH10" s="14">
        <v>0.230963707077496</v>
      </c>
      <c r="AI10" s="14"/>
      <c r="AJ10" s="14">
        <v>0.15369634797317699</v>
      </c>
      <c r="AK10" s="14">
        <v>0.27345243207840197</v>
      </c>
      <c r="AL10" s="14">
        <v>0.183213788678498</v>
      </c>
      <c r="AM10" s="14">
        <v>0.24978407136997099</v>
      </c>
      <c r="AN10" s="14">
        <v>0.16117359444971299</v>
      </c>
      <c r="AO10" s="14"/>
      <c r="AP10" s="14">
        <v>0.15197604403385201</v>
      </c>
      <c r="AQ10" s="14">
        <v>0.306854592296184</v>
      </c>
      <c r="AR10" s="14">
        <v>0.15280023300554199</v>
      </c>
      <c r="AS10" s="14">
        <v>8.8724676315401804E-2</v>
      </c>
      <c r="AT10" s="14">
        <v>8.5662581785197603E-2</v>
      </c>
      <c r="AU10" s="14"/>
      <c r="AV10" s="14">
        <v>0.15637894092489099</v>
      </c>
      <c r="AW10" s="14">
        <v>0.166567216897853</v>
      </c>
      <c r="AX10" s="14">
        <v>0.21533951061249501</v>
      </c>
      <c r="AY10" s="14">
        <v>0.27672723159462898</v>
      </c>
      <c r="AZ10" s="14">
        <v>0.28163003739480602</v>
      </c>
      <c r="BA10" s="14"/>
      <c r="BB10" s="14">
        <v>0.38477217115351697</v>
      </c>
      <c r="BC10" s="14">
        <v>0.108144218040808</v>
      </c>
      <c r="BD10" s="14">
        <v>9.1039610585633104E-2</v>
      </c>
      <c r="BE10" s="14"/>
      <c r="BF10" s="14">
        <v>0.17652387057440699</v>
      </c>
    </row>
    <row r="11" spans="2:58" x14ac:dyDescent="0.35">
      <c r="B11" s="15" t="s">
        <v>407</v>
      </c>
      <c r="C11" s="14">
        <v>0.29900602973533102</v>
      </c>
      <c r="D11" s="14">
        <v>0.30915121354923802</v>
      </c>
      <c r="E11" s="14">
        <v>0.28987590541555303</v>
      </c>
      <c r="F11" s="14"/>
      <c r="G11" s="14">
        <v>0.27582419050509799</v>
      </c>
      <c r="H11" s="14">
        <v>0.24298786526426899</v>
      </c>
      <c r="I11" s="14">
        <v>0.31544897646485598</v>
      </c>
      <c r="J11" s="14">
        <v>0.33752059654379402</v>
      </c>
      <c r="K11" s="14">
        <v>0.28857502641798799</v>
      </c>
      <c r="L11" s="14">
        <v>0.32236249056177702</v>
      </c>
      <c r="M11" s="14"/>
      <c r="N11" s="14">
        <v>0.28986569749562002</v>
      </c>
      <c r="O11" s="14">
        <v>0.27813968002793599</v>
      </c>
      <c r="P11" s="14">
        <v>0.305417743020447</v>
      </c>
      <c r="Q11" s="14">
        <v>0.32414678572067801</v>
      </c>
      <c r="R11" s="14"/>
      <c r="S11" s="14">
        <v>0.30126961812248498</v>
      </c>
      <c r="T11" s="14">
        <v>0.33330416971947702</v>
      </c>
      <c r="U11" s="14">
        <v>0.33308586546498098</v>
      </c>
      <c r="V11" s="14">
        <v>0.32857085870318498</v>
      </c>
      <c r="W11" s="14">
        <v>0.38873539082037301</v>
      </c>
      <c r="X11" s="14">
        <v>0.252348992614086</v>
      </c>
      <c r="Y11" s="14">
        <v>0.26225689851032402</v>
      </c>
      <c r="Z11" s="14">
        <v>0.30404139143319198</v>
      </c>
      <c r="AA11" s="14">
        <v>0.27041839125656603</v>
      </c>
      <c r="AB11" s="14">
        <v>0.21921820127100899</v>
      </c>
      <c r="AC11" s="14">
        <v>0.314506933673522</v>
      </c>
      <c r="AD11" s="14">
        <v>0.30032695881167998</v>
      </c>
      <c r="AE11" s="14"/>
      <c r="AF11" s="14">
        <v>0.301481726260797</v>
      </c>
      <c r="AG11" s="14">
        <v>0.297311525511816</v>
      </c>
      <c r="AH11" s="14">
        <v>0.33193471077751202</v>
      </c>
      <c r="AI11" s="14"/>
      <c r="AJ11" s="14">
        <v>0.27708795023796001</v>
      </c>
      <c r="AK11" s="14">
        <v>0.29845704776651699</v>
      </c>
      <c r="AL11" s="14">
        <v>0.38695254515682598</v>
      </c>
      <c r="AM11" s="14">
        <v>0.290925028765678</v>
      </c>
      <c r="AN11" s="14">
        <v>0.32768172838082199</v>
      </c>
      <c r="AO11" s="14"/>
      <c r="AP11" s="14">
        <v>0.26704154978885603</v>
      </c>
      <c r="AQ11" s="14">
        <v>0.305308389071479</v>
      </c>
      <c r="AR11" s="14">
        <v>0.33940934420709001</v>
      </c>
      <c r="AS11" s="14">
        <v>0.33418535368366498</v>
      </c>
      <c r="AT11" s="14">
        <v>0.29454125276535897</v>
      </c>
      <c r="AU11" s="14"/>
      <c r="AV11" s="14">
        <v>0.32058891693622799</v>
      </c>
      <c r="AW11" s="14">
        <v>0.31623248209000498</v>
      </c>
      <c r="AX11" s="14">
        <v>0.27181942649854002</v>
      </c>
      <c r="AY11" s="14">
        <v>0.27124494247839198</v>
      </c>
      <c r="AZ11" s="14">
        <v>0.27881073584382898</v>
      </c>
      <c r="BA11" s="14"/>
      <c r="BB11" s="14">
        <v>0.27563442609217098</v>
      </c>
      <c r="BC11" s="14">
        <v>0.32471270096576599</v>
      </c>
      <c r="BD11" s="14">
        <v>0.25912696497860199</v>
      </c>
      <c r="BE11" s="14"/>
      <c r="BF11" s="14">
        <v>0.29105593695064202</v>
      </c>
    </row>
    <row r="12" spans="2:58" x14ac:dyDescent="0.35">
      <c r="B12" s="15" t="s">
        <v>408</v>
      </c>
      <c r="C12" s="14">
        <v>0.178579759917252</v>
      </c>
      <c r="D12" s="14">
        <v>0.18829503023493999</v>
      </c>
      <c r="E12" s="14">
        <v>0.16916058802764899</v>
      </c>
      <c r="F12" s="14"/>
      <c r="G12" s="14">
        <v>0.19125526341657001</v>
      </c>
      <c r="H12" s="14">
        <v>0.15866622909070199</v>
      </c>
      <c r="I12" s="14">
        <v>0.13942574713738101</v>
      </c>
      <c r="J12" s="14">
        <v>0.14892490017552501</v>
      </c>
      <c r="K12" s="14">
        <v>0.21170756138893301</v>
      </c>
      <c r="L12" s="14">
        <v>0.21976610226901799</v>
      </c>
      <c r="M12" s="14"/>
      <c r="N12" s="14">
        <v>0.20156362620278401</v>
      </c>
      <c r="O12" s="14">
        <v>0.176426251516065</v>
      </c>
      <c r="P12" s="14">
        <v>0.169808734161285</v>
      </c>
      <c r="Q12" s="14">
        <v>0.15707065419281099</v>
      </c>
      <c r="R12" s="14"/>
      <c r="S12" s="14">
        <v>0.164392204083157</v>
      </c>
      <c r="T12" s="14">
        <v>0.20365004851135701</v>
      </c>
      <c r="U12" s="14">
        <v>0.19415378081519799</v>
      </c>
      <c r="V12" s="14">
        <v>0.13885906042158699</v>
      </c>
      <c r="W12" s="14">
        <v>0.17991512837422499</v>
      </c>
      <c r="X12" s="14">
        <v>0.17084777301288401</v>
      </c>
      <c r="Y12" s="14">
        <v>0.212912507901998</v>
      </c>
      <c r="Z12" s="14">
        <v>0.12769504225721001</v>
      </c>
      <c r="AA12" s="14">
        <v>0.17712279082937499</v>
      </c>
      <c r="AB12" s="14">
        <v>0.194225984477431</v>
      </c>
      <c r="AC12" s="14">
        <v>0.13393177708427501</v>
      </c>
      <c r="AD12" s="14">
        <v>0.24345205575730799</v>
      </c>
      <c r="AE12" s="14"/>
      <c r="AF12" s="14">
        <v>0.20802276148082999</v>
      </c>
      <c r="AG12" s="14">
        <v>0.169099533715832</v>
      </c>
      <c r="AH12" s="14">
        <v>0.111566891966977</v>
      </c>
      <c r="AI12" s="14"/>
      <c r="AJ12" s="14">
        <v>0.24956581670582101</v>
      </c>
      <c r="AK12" s="14">
        <v>0.124397104819765</v>
      </c>
      <c r="AL12" s="14">
        <v>0.150176517535976</v>
      </c>
      <c r="AM12" s="14">
        <v>0.13853629373749399</v>
      </c>
      <c r="AN12" s="14">
        <v>0.118940056956546</v>
      </c>
      <c r="AO12" s="14"/>
      <c r="AP12" s="14">
        <v>0.276921554886216</v>
      </c>
      <c r="AQ12" s="14">
        <v>0.11497084741069701</v>
      </c>
      <c r="AR12" s="14">
        <v>0.17347219350055801</v>
      </c>
      <c r="AS12" s="14">
        <v>0.23645192068554599</v>
      </c>
      <c r="AT12" s="14">
        <v>0.21986965489680799</v>
      </c>
      <c r="AU12" s="14"/>
      <c r="AV12" s="14">
        <v>0.17442070930529699</v>
      </c>
      <c r="AW12" s="14">
        <v>0.21241505200338101</v>
      </c>
      <c r="AX12" s="14">
        <v>0.18139969609763801</v>
      </c>
      <c r="AY12" s="14">
        <v>0.14133204734490001</v>
      </c>
      <c r="AZ12" s="14">
        <v>0.13579017482118799</v>
      </c>
      <c r="BA12" s="14"/>
      <c r="BB12" s="14">
        <v>0.10416596037482199</v>
      </c>
      <c r="BC12" s="14">
        <v>0.20867593487328001</v>
      </c>
      <c r="BD12" s="14">
        <v>0.27771010592790302</v>
      </c>
      <c r="BE12" s="14"/>
      <c r="BF12" s="14">
        <v>0.195866240078513</v>
      </c>
    </row>
    <row r="13" spans="2:58" x14ac:dyDescent="0.35">
      <c r="B13" s="15" t="s">
        <v>409</v>
      </c>
      <c r="C13" s="14">
        <v>0.12541191604712601</v>
      </c>
      <c r="D13" s="14">
        <v>0.14630221359982001</v>
      </c>
      <c r="E13" s="14">
        <v>0.104789308161954</v>
      </c>
      <c r="F13" s="14"/>
      <c r="G13" s="14">
        <v>0.101783380512409</v>
      </c>
      <c r="H13" s="14">
        <v>8.8758896822658695E-2</v>
      </c>
      <c r="I13" s="14">
        <v>0.110838113908009</v>
      </c>
      <c r="J13" s="14">
        <v>0.161550775388762</v>
      </c>
      <c r="K13" s="14">
        <v>0.165457218119757</v>
      </c>
      <c r="L13" s="14">
        <v>0.126652031282003</v>
      </c>
      <c r="M13" s="14"/>
      <c r="N13" s="14">
        <v>0.128753994386645</v>
      </c>
      <c r="O13" s="14">
        <v>0.12797999666575799</v>
      </c>
      <c r="P13" s="14">
        <v>0.133592086206998</v>
      </c>
      <c r="Q13" s="14">
        <v>0.112227789266067</v>
      </c>
      <c r="R13" s="14"/>
      <c r="S13" s="14">
        <v>0.10123195725641999</v>
      </c>
      <c r="T13" s="14">
        <v>9.5206735601857495E-2</v>
      </c>
      <c r="U13" s="14">
        <v>0.123242921611513</v>
      </c>
      <c r="V13" s="14">
        <v>0.124758420461321</v>
      </c>
      <c r="W13" s="14">
        <v>0.106898425076073</v>
      </c>
      <c r="X13" s="14">
        <v>9.8866881862977096E-2</v>
      </c>
      <c r="Y13" s="14">
        <v>0.223040919184783</v>
      </c>
      <c r="Z13" s="14">
        <v>0.103424267640795</v>
      </c>
      <c r="AA13" s="14">
        <v>0.126539339626032</v>
      </c>
      <c r="AB13" s="14">
        <v>0.171861879355412</v>
      </c>
      <c r="AC13" s="14">
        <v>0.12985595315649701</v>
      </c>
      <c r="AD13" s="14">
        <v>0.117396120843516</v>
      </c>
      <c r="AE13" s="14"/>
      <c r="AF13" s="14">
        <v>0.16793069482470299</v>
      </c>
      <c r="AG13" s="14">
        <v>9.7946287630809897E-2</v>
      </c>
      <c r="AH13" s="14">
        <v>8.2997088428263005E-2</v>
      </c>
      <c r="AI13" s="14"/>
      <c r="AJ13" s="14">
        <v>0.167354526379309</v>
      </c>
      <c r="AK13" s="14">
        <v>7.9396003813832106E-2</v>
      </c>
      <c r="AL13" s="14">
        <v>6.5345307696853899E-2</v>
      </c>
      <c r="AM13" s="14">
        <v>0.16263347457432001</v>
      </c>
      <c r="AN13" s="14">
        <v>0.121718764752988</v>
      </c>
      <c r="AO13" s="14"/>
      <c r="AP13" s="14">
        <v>0.16416876858215099</v>
      </c>
      <c r="AQ13" s="14">
        <v>4.4069260721952198E-2</v>
      </c>
      <c r="AR13" s="14">
        <v>0.100125775166356</v>
      </c>
      <c r="AS13" s="14">
        <v>0.206098367902981</v>
      </c>
      <c r="AT13" s="14">
        <v>0.12855225599275599</v>
      </c>
      <c r="AU13" s="14"/>
      <c r="AV13" s="14">
        <v>0.108266073258557</v>
      </c>
      <c r="AW13" s="14">
        <v>0.13667957562302199</v>
      </c>
      <c r="AX13" s="14">
        <v>0.123869152261982</v>
      </c>
      <c r="AY13" s="14">
        <v>0.104129916281669</v>
      </c>
      <c r="AZ13" s="14">
        <v>9.7575327935474299E-2</v>
      </c>
      <c r="BA13" s="14"/>
      <c r="BB13" s="14">
        <v>5.1228161525173101E-2</v>
      </c>
      <c r="BC13" s="14">
        <v>0.22194508801896201</v>
      </c>
      <c r="BD13" s="14">
        <v>0.121118340548901</v>
      </c>
      <c r="BE13" s="14"/>
      <c r="BF13" s="14">
        <v>0.148570429054391</v>
      </c>
    </row>
    <row r="14" spans="2:58" x14ac:dyDescent="0.35">
      <c r="B14" s="15" t="s">
        <v>117</v>
      </c>
      <c r="C14" s="23">
        <v>0.14078589273598599</v>
      </c>
      <c r="D14" s="23">
        <v>8.7813845569422996E-2</v>
      </c>
      <c r="E14" s="23">
        <v>0.19224652522931601</v>
      </c>
      <c r="F14" s="23"/>
      <c r="G14" s="23">
        <v>0.13858480551982999</v>
      </c>
      <c r="H14" s="23">
        <v>0.129710444716298</v>
      </c>
      <c r="I14" s="23">
        <v>0.171308325988174</v>
      </c>
      <c r="J14" s="23">
        <v>0.11796310491527599</v>
      </c>
      <c r="K14" s="23">
        <v>0.14557498748962999</v>
      </c>
      <c r="L14" s="23">
        <v>0.14170514398975501</v>
      </c>
      <c r="M14" s="23"/>
      <c r="N14" s="23">
        <v>9.6942384715619501E-2</v>
      </c>
      <c r="O14" s="23">
        <v>0.15938627161698099</v>
      </c>
      <c r="P14" s="23">
        <v>0.12321225532345501</v>
      </c>
      <c r="Q14" s="23">
        <v>0.18684192061230001</v>
      </c>
      <c r="R14" s="23"/>
      <c r="S14" s="23">
        <v>0.125013463374719</v>
      </c>
      <c r="T14" s="23">
        <v>0.161936882652991</v>
      </c>
      <c r="U14" s="23">
        <v>0.139581985536855</v>
      </c>
      <c r="V14" s="23">
        <v>0.177549079691634</v>
      </c>
      <c r="W14" s="23">
        <v>0.110292427359823</v>
      </c>
      <c r="X14" s="23">
        <v>0.161653825530159</v>
      </c>
      <c r="Y14" s="23">
        <v>0.115412203488629</v>
      </c>
      <c r="Z14" s="23">
        <v>0.173194339453072</v>
      </c>
      <c r="AA14" s="23">
        <v>0.114846106729208</v>
      </c>
      <c r="AB14" s="23">
        <v>0.138226435958373</v>
      </c>
      <c r="AC14" s="23">
        <v>0.13754808204676999</v>
      </c>
      <c r="AD14" s="23">
        <v>0.157534534911909</v>
      </c>
      <c r="AE14" s="23"/>
      <c r="AF14" s="23">
        <v>0.12955945670629901</v>
      </c>
      <c r="AG14" s="23">
        <v>0.123674845690688</v>
      </c>
      <c r="AH14" s="23">
        <v>0.186257595370763</v>
      </c>
      <c r="AI14" s="23"/>
      <c r="AJ14" s="23">
        <v>0.115476062095183</v>
      </c>
      <c r="AK14" s="23">
        <v>0.108372784817485</v>
      </c>
      <c r="AL14" s="23">
        <v>0.15966479329187599</v>
      </c>
      <c r="AM14" s="23">
        <v>0.11717477296187299</v>
      </c>
      <c r="AN14" s="23">
        <v>0.22789153640926699</v>
      </c>
      <c r="AO14" s="23"/>
      <c r="AP14" s="23">
        <v>0.111943939021868</v>
      </c>
      <c r="AQ14" s="23">
        <v>0.117346064882163</v>
      </c>
      <c r="AR14" s="23">
        <v>0.148697546686823</v>
      </c>
      <c r="AS14" s="23">
        <v>9.8984941686566699E-2</v>
      </c>
      <c r="AT14" s="23">
        <v>0.27137425455988001</v>
      </c>
      <c r="AU14" s="23"/>
      <c r="AV14" s="23">
        <v>0.19003603403840399</v>
      </c>
      <c r="AW14" s="23">
        <v>0.124247419913498</v>
      </c>
      <c r="AX14" s="23">
        <v>0.13964447198340099</v>
      </c>
      <c r="AY14" s="23">
        <v>0.10216714139172101</v>
      </c>
      <c r="AZ14" s="23">
        <v>7.1595500314598798E-2</v>
      </c>
      <c r="BA14" s="23"/>
      <c r="BB14" s="23">
        <v>9.1472483574550498E-2</v>
      </c>
      <c r="BC14" s="23">
        <v>0.100445027015183</v>
      </c>
      <c r="BD14" s="23">
        <v>0.25100497795895998</v>
      </c>
      <c r="BE14" s="23"/>
      <c r="BF14" s="23">
        <v>0.137970207964902</v>
      </c>
    </row>
    <row r="15" spans="2:58" x14ac:dyDescent="0.35">
      <c r="B15" s="16"/>
    </row>
    <row r="16" spans="2:58" x14ac:dyDescent="0.35">
      <c r="B16" t="s">
        <v>88</v>
      </c>
    </row>
    <row r="17" spans="2:2" x14ac:dyDescent="0.35">
      <c r="B17" t="s">
        <v>89</v>
      </c>
    </row>
    <row r="19" spans="2:2" x14ac:dyDescent="0.35">
      <c r="B19"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dimension ref="B2:BF19"/>
  <sheetViews>
    <sheetView showGridLines="0" topLeftCell="A5"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419</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x14ac:dyDescent="0.35">
      <c r="B9" s="15" t="s">
        <v>405</v>
      </c>
      <c r="C9" s="14">
        <v>7.6725371725550995E-2</v>
      </c>
      <c r="D9" s="14">
        <v>8.0232499788007505E-2</v>
      </c>
      <c r="E9" s="14">
        <v>7.2789971483841601E-2</v>
      </c>
      <c r="F9" s="14"/>
      <c r="G9" s="14">
        <v>7.26928037517659E-2</v>
      </c>
      <c r="H9" s="14">
        <v>0.146262690927498</v>
      </c>
      <c r="I9" s="14">
        <v>8.7680663701448003E-2</v>
      </c>
      <c r="J9" s="14">
        <v>6.6845275383108804E-2</v>
      </c>
      <c r="K9" s="14">
        <v>4.4756571903094199E-2</v>
      </c>
      <c r="L9" s="14">
        <v>4.3672638959770797E-2</v>
      </c>
      <c r="M9" s="14"/>
      <c r="N9" s="14">
        <v>9.3507313182002297E-2</v>
      </c>
      <c r="O9" s="14">
        <v>6.4834144296022606E-2</v>
      </c>
      <c r="P9" s="14">
        <v>7.6059830235354994E-2</v>
      </c>
      <c r="Q9" s="14">
        <v>7.2924703253671702E-2</v>
      </c>
      <c r="R9" s="14"/>
      <c r="S9" s="14">
        <v>8.4021039972640599E-2</v>
      </c>
      <c r="T9" s="14">
        <v>6.10798631218483E-2</v>
      </c>
      <c r="U9" s="14">
        <v>6.4869733686051395E-2</v>
      </c>
      <c r="V9" s="14">
        <v>7.5570309034904096E-2</v>
      </c>
      <c r="W9" s="14">
        <v>6.6898716667931402E-2</v>
      </c>
      <c r="X9" s="14">
        <v>0.102391018970431</v>
      </c>
      <c r="Y9" s="14">
        <v>7.71115837818864E-2</v>
      </c>
      <c r="Z9" s="14">
        <v>5.5931895756357097E-2</v>
      </c>
      <c r="AA9" s="14">
        <v>0.12595704060132101</v>
      </c>
      <c r="AB9" s="14">
        <v>5.2344147593974898E-2</v>
      </c>
      <c r="AC9" s="14">
        <v>7.4914236949372701E-2</v>
      </c>
      <c r="AD9" s="14">
        <v>1.3477035790219799E-2</v>
      </c>
      <c r="AE9" s="14"/>
      <c r="AF9" s="14">
        <v>5.6896377254999901E-2</v>
      </c>
      <c r="AG9" s="14">
        <v>9.7818425632591896E-2</v>
      </c>
      <c r="AH9" s="14">
        <v>7.9788404327375995E-2</v>
      </c>
      <c r="AI9" s="14"/>
      <c r="AJ9" s="14">
        <v>3.32100598373102E-2</v>
      </c>
      <c r="AK9" s="14">
        <v>0.14645642000328299</v>
      </c>
      <c r="AL9" s="14">
        <v>7.7508345893394406E-2</v>
      </c>
      <c r="AM9" s="14">
        <v>4.0946358590663097E-2</v>
      </c>
      <c r="AN9" s="14">
        <v>5.9280451583339201E-2</v>
      </c>
      <c r="AO9" s="14"/>
      <c r="AP9" s="14">
        <v>2.4419436607374501E-2</v>
      </c>
      <c r="AQ9" s="14">
        <v>0.15576702975694801</v>
      </c>
      <c r="AR9" s="14">
        <v>6.5556471683488104E-2</v>
      </c>
      <c r="AS9" s="14">
        <v>2.0572074409863E-2</v>
      </c>
      <c r="AT9" s="14">
        <v>1.15763649135901E-2</v>
      </c>
      <c r="AU9" s="14"/>
      <c r="AV9" s="14">
        <v>5.9678203285564703E-2</v>
      </c>
      <c r="AW9" s="14">
        <v>4.1332813075812401E-2</v>
      </c>
      <c r="AX9" s="14">
        <v>8.6309502775965594E-2</v>
      </c>
      <c r="AY9" s="14">
        <v>0.13611098546213901</v>
      </c>
      <c r="AZ9" s="14">
        <v>0.140095231665647</v>
      </c>
      <c r="BA9" s="14"/>
      <c r="BB9" s="14">
        <v>0.12531649796312799</v>
      </c>
      <c r="BC9" s="14">
        <v>1.4068184965562201E-2</v>
      </c>
      <c r="BD9" s="14">
        <v>0</v>
      </c>
      <c r="BE9" s="14"/>
      <c r="BF9" s="14">
        <v>4.4864336913815001E-2</v>
      </c>
    </row>
    <row r="10" spans="2:58" x14ac:dyDescent="0.35">
      <c r="B10" s="15" t="s">
        <v>406</v>
      </c>
      <c r="C10" s="14">
        <v>0.245087617451305</v>
      </c>
      <c r="D10" s="14">
        <v>0.24587088935654999</v>
      </c>
      <c r="E10" s="14">
        <v>0.24577205192475701</v>
      </c>
      <c r="F10" s="14"/>
      <c r="G10" s="14">
        <v>0.28090328904813699</v>
      </c>
      <c r="H10" s="14">
        <v>0.343242551969901</v>
      </c>
      <c r="I10" s="14">
        <v>0.26142216295613002</v>
      </c>
      <c r="J10" s="14">
        <v>0.253665331991903</v>
      </c>
      <c r="K10" s="14">
        <v>0.19877026043888699</v>
      </c>
      <c r="L10" s="14">
        <v>0.152514687291775</v>
      </c>
      <c r="M10" s="14"/>
      <c r="N10" s="14">
        <v>0.29603577272683801</v>
      </c>
      <c r="O10" s="14">
        <v>0.25613270198603699</v>
      </c>
      <c r="P10" s="14">
        <v>0.220127694385818</v>
      </c>
      <c r="Q10" s="14">
        <v>0.20300274840510699</v>
      </c>
      <c r="R10" s="14"/>
      <c r="S10" s="14">
        <v>0.30888699727116098</v>
      </c>
      <c r="T10" s="14">
        <v>0.21833492510504399</v>
      </c>
      <c r="U10" s="14">
        <v>0.187241545982131</v>
      </c>
      <c r="V10" s="14">
        <v>0.187694298807487</v>
      </c>
      <c r="W10" s="14">
        <v>0.23820177238314899</v>
      </c>
      <c r="X10" s="14">
        <v>0.26263248297671798</v>
      </c>
      <c r="Y10" s="14">
        <v>0.19963856173165401</v>
      </c>
      <c r="Z10" s="14">
        <v>0.35622047043254801</v>
      </c>
      <c r="AA10" s="14">
        <v>0.255982421152673</v>
      </c>
      <c r="AB10" s="14">
        <v>0.249797159330995</v>
      </c>
      <c r="AC10" s="14">
        <v>0.28056810803841598</v>
      </c>
      <c r="AD10" s="14">
        <v>0.212820466580458</v>
      </c>
      <c r="AE10" s="14"/>
      <c r="AF10" s="14">
        <v>0.17386982485834501</v>
      </c>
      <c r="AG10" s="14">
        <v>0.29469173620972899</v>
      </c>
      <c r="AH10" s="14">
        <v>0.284315376102381</v>
      </c>
      <c r="AI10" s="14"/>
      <c r="AJ10" s="14">
        <v>0.17140712759781401</v>
      </c>
      <c r="AK10" s="14">
        <v>0.36944930872932802</v>
      </c>
      <c r="AL10" s="14">
        <v>0.24840753115111699</v>
      </c>
      <c r="AM10" s="14">
        <v>0.20642145122913499</v>
      </c>
      <c r="AN10" s="14">
        <v>0.18008724306051199</v>
      </c>
      <c r="AO10" s="14"/>
      <c r="AP10" s="14">
        <v>0.167768981894938</v>
      </c>
      <c r="AQ10" s="14">
        <v>0.39722620077479498</v>
      </c>
      <c r="AR10" s="14">
        <v>0.23433144280704801</v>
      </c>
      <c r="AS10" s="14">
        <v>9.06063139419402E-2</v>
      </c>
      <c r="AT10" s="14">
        <v>0.11491578447291501</v>
      </c>
      <c r="AU10" s="14"/>
      <c r="AV10" s="14">
        <v>0.15911758299017401</v>
      </c>
      <c r="AW10" s="14">
        <v>0.258413908557311</v>
      </c>
      <c r="AX10" s="14">
        <v>0.26410802979500703</v>
      </c>
      <c r="AY10" s="14">
        <v>0.33757939372116602</v>
      </c>
      <c r="AZ10" s="14">
        <v>0.31961971553688401</v>
      </c>
      <c r="BA10" s="14"/>
      <c r="BB10" s="14">
        <v>0.43507673323176599</v>
      </c>
      <c r="BC10" s="14">
        <v>7.8518165172772103E-2</v>
      </c>
      <c r="BD10" s="14">
        <v>9.2461263714173902E-2</v>
      </c>
      <c r="BE10" s="14"/>
      <c r="BF10" s="14">
        <v>0.18483268011824899</v>
      </c>
    </row>
    <row r="11" spans="2:58" x14ac:dyDescent="0.35">
      <c r="B11" s="15" t="s">
        <v>407</v>
      </c>
      <c r="C11" s="14">
        <v>0.27222991050003098</v>
      </c>
      <c r="D11" s="14">
        <v>0.27124451149596501</v>
      </c>
      <c r="E11" s="14">
        <v>0.27378930920415001</v>
      </c>
      <c r="F11" s="14"/>
      <c r="G11" s="14">
        <v>0.30866879566888</v>
      </c>
      <c r="H11" s="14">
        <v>0.20877462228659399</v>
      </c>
      <c r="I11" s="14">
        <v>0.27107660138690998</v>
      </c>
      <c r="J11" s="14">
        <v>0.28159308631146601</v>
      </c>
      <c r="K11" s="14">
        <v>0.260480474186564</v>
      </c>
      <c r="L11" s="14">
        <v>0.300430044286983</v>
      </c>
      <c r="M11" s="14"/>
      <c r="N11" s="14">
        <v>0.252664232522543</v>
      </c>
      <c r="O11" s="14">
        <v>0.26048236540481401</v>
      </c>
      <c r="P11" s="14">
        <v>0.28289979857152198</v>
      </c>
      <c r="Q11" s="14">
        <v>0.29529562092891998</v>
      </c>
      <c r="R11" s="14"/>
      <c r="S11" s="14">
        <v>0.23661458276177499</v>
      </c>
      <c r="T11" s="14">
        <v>0.316532017623947</v>
      </c>
      <c r="U11" s="14">
        <v>0.266231954620822</v>
      </c>
      <c r="V11" s="14">
        <v>0.285007933067564</v>
      </c>
      <c r="W11" s="14">
        <v>0.33978121056938099</v>
      </c>
      <c r="X11" s="14">
        <v>0.23479596359223201</v>
      </c>
      <c r="Y11" s="14">
        <v>0.26291194808406199</v>
      </c>
      <c r="Z11" s="14">
        <v>0.228651979355593</v>
      </c>
      <c r="AA11" s="14">
        <v>0.262012874803562</v>
      </c>
      <c r="AB11" s="14">
        <v>0.27978397606896099</v>
      </c>
      <c r="AC11" s="14">
        <v>0.25948486742077997</v>
      </c>
      <c r="AD11" s="14">
        <v>0.29806982086935402</v>
      </c>
      <c r="AE11" s="14"/>
      <c r="AF11" s="14">
        <v>0.27401823833254602</v>
      </c>
      <c r="AG11" s="14">
        <v>0.26947009513880299</v>
      </c>
      <c r="AH11" s="14">
        <v>0.27188212103855403</v>
      </c>
      <c r="AI11" s="14"/>
      <c r="AJ11" s="14">
        <v>0.26668768677861798</v>
      </c>
      <c r="AK11" s="14">
        <v>0.24581479439168299</v>
      </c>
      <c r="AL11" s="14">
        <v>0.30600978215352198</v>
      </c>
      <c r="AM11" s="14">
        <v>0.21113568595266699</v>
      </c>
      <c r="AN11" s="14">
        <v>0.272329137569151</v>
      </c>
      <c r="AO11" s="14"/>
      <c r="AP11" s="14">
        <v>0.27284231433593698</v>
      </c>
      <c r="AQ11" s="14">
        <v>0.25794742885836602</v>
      </c>
      <c r="AR11" s="14">
        <v>0.28595392881186799</v>
      </c>
      <c r="AS11" s="14">
        <v>0.30165204303356202</v>
      </c>
      <c r="AT11" s="14">
        <v>0.29700987630952103</v>
      </c>
      <c r="AU11" s="14"/>
      <c r="AV11" s="14">
        <v>0.30831433305987399</v>
      </c>
      <c r="AW11" s="14">
        <v>0.27590684271370403</v>
      </c>
      <c r="AX11" s="14">
        <v>0.256276782451625</v>
      </c>
      <c r="AY11" s="14">
        <v>0.263037390067834</v>
      </c>
      <c r="AZ11" s="14">
        <v>0.27720116850229098</v>
      </c>
      <c r="BA11" s="14"/>
      <c r="BB11" s="14">
        <v>0.26145808799845999</v>
      </c>
      <c r="BC11" s="14">
        <v>0.30128537345304202</v>
      </c>
      <c r="BD11" s="14">
        <v>0.319683798949016</v>
      </c>
      <c r="BE11" s="14"/>
      <c r="BF11" s="14">
        <v>0.28034993098956601</v>
      </c>
    </row>
    <row r="12" spans="2:58" x14ac:dyDescent="0.35">
      <c r="B12" s="15" t="s">
        <v>408</v>
      </c>
      <c r="C12" s="14">
        <v>0.152074031449596</v>
      </c>
      <c r="D12" s="14">
        <v>0.17237217895109999</v>
      </c>
      <c r="E12" s="14">
        <v>0.13226917266664501</v>
      </c>
      <c r="F12" s="14"/>
      <c r="G12" s="14">
        <v>0.13425376943478501</v>
      </c>
      <c r="H12" s="14">
        <v>0.12554519879242201</v>
      </c>
      <c r="I12" s="14">
        <v>0.12836868692856701</v>
      </c>
      <c r="J12" s="14">
        <v>0.134866427027348</v>
      </c>
      <c r="K12" s="14">
        <v>0.185715187690775</v>
      </c>
      <c r="L12" s="14">
        <v>0.196083912700522</v>
      </c>
      <c r="M12" s="14"/>
      <c r="N12" s="14">
        <v>0.150707479700422</v>
      </c>
      <c r="O12" s="14">
        <v>0.15394675180188899</v>
      </c>
      <c r="P12" s="14">
        <v>0.16210895210162601</v>
      </c>
      <c r="Q12" s="14">
        <v>0.13917049026678199</v>
      </c>
      <c r="R12" s="14"/>
      <c r="S12" s="14">
        <v>0.14836053150985601</v>
      </c>
      <c r="T12" s="14">
        <v>0.135533071742413</v>
      </c>
      <c r="U12" s="14">
        <v>0.21787037585976199</v>
      </c>
      <c r="V12" s="14">
        <v>0.15932122727919701</v>
      </c>
      <c r="W12" s="14">
        <v>0.161300123826632</v>
      </c>
      <c r="X12" s="14">
        <v>0.14625102273191601</v>
      </c>
      <c r="Y12" s="14">
        <v>0.15873168545462699</v>
      </c>
      <c r="Z12" s="14">
        <v>0.118457429229121</v>
      </c>
      <c r="AA12" s="14">
        <v>0.11499782626848699</v>
      </c>
      <c r="AB12" s="14">
        <v>0.17248191977333599</v>
      </c>
      <c r="AC12" s="14">
        <v>0.119815554217505</v>
      </c>
      <c r="AD12" s="14">
        <v>0.19521201921696901</v>
      </c>
      <c r="AE12" s="14"/>
      <c r="AF12" s="14">
        <v>0.17785275840982601</v>
      </c>
      <c r="AG12" s="14">
        <v>0.139833948854103</v>
      </c>
      <c r="AH12" s="14">
        <v>0.12182538816569601</v>
      </c>
      <c r="AI12" s="14"/>
      <c r="AJ12" s="14">
        <v>0.21667491567414501</v>
      </c>
      <c r="AK12" s="14">
        <v>9.2943135165934707E-2</v>
      </c>
      <c r="AL12" s="14">
        <v>0.13333301753759799</v>
      </c>
      <c r="AM12" s="14">
        <v>0.155664111565403</v>
      </c>
      <c r="AN12" s="14">
        <v>0.15773331110840799</v>
      </c>
      <c r="AO12" s="14"/>
      <c r="AP12" s="14">
        <v>0.23002865975075101</v>
      </c>
      <c r="AQ12" s="14">
        <v>6.6333362405241403E-2</v>
      </c>
      <c r="AR12" s="14">
        <v>0.150326156539799</v>
      </c>
      <c r="AS12" s="14">
        <v>0.210962205985052</v>
      </c>
      <c r="AT12" s="14">
        <v>0.20769102636928</v>
      </c>
      <c r="AU12" s="14"/>
      <c r="AV12" s="14">
        <v>0.17003729701118001</v>
      </c>
      <c r="AW12" s="14">
        <v>0.15416912890460099</v>
      </c>
      <c r="AX12" s="14">
        <v>0.15497474475755099</v>
      </c>
      <c r="AY12" s="14">
        <v>9.0716257561411995E-2</v>
      </c>
      <c r="AZ12" s="14">
        <v>0.18819176208201399</v>
      </c>
      <c r="BA12" s="14"/>
      <c r="BB12" s="14">
        <v>6.66313154432666E-2</v>
      </c>
      <c r="BC12" s="14">
        <v>0.201662742566005</v>
      </c>
      <c r="BD12" s="14">
        <v>0.26829456569652399</v>
      </c>
      <c r="BE12" s="14"/>
      <c r="BF12" s="14">
        <v>0.184325117631812</v>
      </c>
    </row>
    <row r="13" spans="2:58" x14ac:dyDescent="0.35">
      <c r="B13" s="15" t="s">
        <v>409</v>
      </c>
      <c r="C13" s="14">
        <v>0.11381022347046101</v>
      </c>
      <c r="D13" s="14">
        <v>0.13412408512403601</v>
      </c>
      <c r="E13" s="14">
        <v>9.2675130483887494E-2</v>
      </c>
      <c r="F13" s="14"/>
      <c r="G13" s="14">
        <v>5.0865559742224398E-2</v>
      </c>
      <c r="H13" s="14">
        <v>5.6493948677935703E-2</v>
      </c>
      <c r="I13" s="14">
        <v>0.119723797494822</v>
      </c>
      <c r="J13" s="14">
        <v>0.13994215965364401</v>
      </c>
      <c r="K13" s="14">
        <v>0.167106716096348</v>
      </c>
      <c r="L13" s="14">
        <v>0.140685078532161</v>
      </c>
      <c r="M13" s="14"/>
      <c r="N13" s="14">
        <v>0.100491847271915</v>
      </c>
      <c r="O13" s="14">
        <v>0.101896097263365</v>
      </c>
      <c r="P13" s="14">
        <v>0.14119986159228301</v>
      </c>
      <c r="Q13" s="14">
        <v>0.116530823856516</v>
      </c>
      <c r="R13" s="14"/>
      <c r="S13" s="14">
        <v>9.91106535093048E-2</v>
      </c>
      <c r="T13" s="14">
        <v>0.11143437527922399</v>
      </c>
      <c r="U13" s="14">
        <v>0.111247486168325</v>
      </c>
      <c r="V13" s="14">
        <v>0.121455335577847</v>
      </c>
      <c r="W13" s="14">
        <v>0.105986812925315</v>
      </c>
      <c r="X13" s="14">
        <v>8.4993565792568795E-2</v>
      </c>
      <c r="Y13" s="14">
        <v>0.14415515836860199</v>
      </c>
      <c r="Z13" s="14">
        <v>9.0124440168605005E-2</v>
      </c>
      <c r="AA13" s="14">
        <v>0.11181318873568601</v>
      </c>
      <c r="AB13" s="14">
        <v>0.14230183111436201</v>
      </c>
      <c r="AC13" s="14">
        <v>0.109789353169815</v>
      </c>
      <c r="AD13" s="14">
        <v>0.16065453144867001</v>
      </c>
      <c r="AE13" s="14"/>
      <c r="AF13" s="14">
        <v>0.183899571994279</v>
      </c>
      <c r="AG13" s="14">
        <v>7.95629801168556E-2</v>
      </c>
      <c r="AH13" s="14">
        <v>6.3030195185131005E-2</v>
      </c>
      <c r="AI13" s="14"/>
      <c r="AJ13" s="14">
        <v>0.183594743167699</v>
      </c>
      <c r="AK13" s="14">
        <v>4.2407314997937602E-2</v>
      </c>
      <c r="AL13" s="14">
        <v>7.3965419833493501E-2</v>
      </c>
      <c r="AM13" s="14">
        <v>0.219254122933598</v>
      </c>
      <c r="AN13" s="14">
        <v>0.10655795192131499</v>
      </c>
      <c r="AO13" s="14"/>
      <c r="AP13" s="14">
        <v>0.17265989997845799</v>
      </c>
      <c r="AQ13" s="14">
        <v>2.0194247783160101E-2</v>
      </c>
      <c r="AR13" s="14">
        <v>9.3844251691646396E-2</v>
      </c>
      <c r="AS13" s="14">
        <v>0.27684356841799501</v>
      </c>
      <c r="AT13" s="14">
        <v>8.05377664689165E-2</v>
      </c>
      <c r="AU13" s="14"/>
      <c r="AV13" s="14">
        <v>0.12548551584429599</v>
      </c>
      <c r="AW13" s="14">
        <v>0.10831414395946599</v>
      </c>
      <c r="AX13" s="14">
        <v>0.11047665162277</v>
      </c>
      <c r="AY13" s="14">
        <v>8.7356862878068403E-2</v>
      </c>
      <c r="AZ13" s="14">
        <v>0</v>
      </c>
      <c r="BA13" s="14"/>
      <c r="BB13" s="14">
        <v>3.7436902467443002E-2</v>
      </c>
      <c r="BC13" s="14">
        <v>0.30103851934992598</v>
      </c>
      <c r="BD13" s="14">
        <v>8.9930173367170796E-2</v>
      </c>
      <c r="BE13" s="14"/>
      <c r="BF13" s="14">
        <v>0.17009582918160501</v>
      </c>
    </row>
    <row r="14" spans="2:58" x14ac:dyDescent="0.35">
      <c r="B14" s="15" t="s">
        <v>117</v>
      </c>
      <c r="C14" s="23">
        <v>0.14007284540305601</v>
      </c>
      <c r="D14" s="23">
        <v>9.6155835284341198E-2</v>
      </c>
      <c r="E14" s="23">
        <v>0.18270436423671901</v>
      </c>
      <c r="F14" s="23"/>
      <c r="G14" s="23">
        <v>0.152615782354208</v>
      </c>
      <c r="H14" s="23">
        <v>0.11968098734565</v>
      </c>
      <c r="I14" s="23">
        <v>0.13172808753212301</v>
      </c>
      <c r="J14" s="23">
        <v>0.12308771963253</v>
      </c>
      <c r="K14" s="23">
        <v>0.143170789684332</v>
      </c>
      <c r="L14" s="23">
        <v>0.166613638228788</v>
      </c>
      <c r="M14" s="23"/>
      <c r="N14" s="23">
        <v>0.10659335459628</v>
      </c>
      <c r="O14" s="23">
        <v>0.162707939247872</v>
      </c>
      <c r="P14" s="23">
        <v>0.117603863113396</v>
      </c>
      <c r="Q14" s="23">
        <v>0.17307561328900201</v>
      </c>
      <c r="R14" s="23"/>
      <c r="S14" s="23">
        <v>0.12300619497526299</v>
      </c>
      <c r="T14" s="23">
        <v>0.15708574712752499</v>
      </c>
      <c r="U14" s="23">
        <v>0.15253890368290901</v>
      </c>
      <c r="V14" s="23">
        <v>0.170950896233001</v>
      </c>
      <c r="W14" s="23">
        <v>8.7831363627592002E-2</v>
      </c>
      <c r="X14" s="23">
        <v>0.16893594593613301</v>
      </c>
      <c r="Y14" s="23">
        <v>0.15745106257916899</v>
      </c>
      <c r="Z14" s="23">
        <v>0.15061378505777701</v>
      </c>
      <c r="AA14" s="23">
        <v>0.12923664843827101</v>
      </c>
      <c r="AB14" s="23">
        <v>0.10329096611837101</v>
      </c>
      <c r="AC14" s="23">
        <v>0.155427880204112</v>
      </c>
      <c r="AD14" s="23">
        <v>0.11976612609433</v>
      </c>
      <c r="AE14" s="23"/>
      <c r="AF14" s="23">
        <v>0.133463229150005</v>
      </c>
      <c r="AG14" s="23">
        <v>0.118622814047917</v>
      </c>
      <c r="AH14" s="23">
        <v>0.17915851518086201</v>
      </c>
      <c r="AI14" s="23"/>
      <c r="AJ14" s="23">
        <v>0.12842546694441401</v>
      </c>
      <c r="AK14" s="23">
        <v>0.102929026711834</v>
      </c>
      <c r="AL14" s="23">
        <v>0.160775903430875</v>
      </c>
      <c r="AM14" s="23">
        <v>0.16657826972853401</v>
      </c>
      <c r="AN14" s="23">
        <v>0.22401190475727401</v>
      </c>
      <c r="AO14" s="23"/>
      <c r="AP14" s="23">
        <v>0.132280707432542</v>
      </c>
      <c r="AQ14" s="23">
        <v>0.10253173042149</v>
      </c>
      <c r="AR14" s="23">
        <v>0.169987748466151</v>
      </c>
      <c r="AS14" s="23">
        <v>9.9363794211587503E-2</v>
      </c>
      <c r="AT14" s="23">
        <v>0.28826918146577701</v>
      </c>
      <c r="AU14" s="23"/>
      <c r="AV14" s="23">
        <v>0.17736706780891201</v>
      </c>
      <c r="AW14" s="23">
        <v>0.16186316278910601</v>
      </c>
      <c r="AX14" s="23">
        <v>0.12785428859708101</v>
      </c>
      <c r="AY14" s="23">
        <v>8.5199110309380904E-2</v>
      </c>
      <c r="AZ14" s="23">
        <v>7.4892122213163298E-2</v>
      </c>
      <c r="BA14" s="23"/>
      <c r="BB14" s="23">
        <v>7.4080462895937296E-2</v>
      </c>
      <c r="BC14" s="23">
        <v>0.103427014492693</v>
      </c>
      <c r="BD14" s="23">
        <v>0.22963019827311501</v>
      </c>
      <c r="BE14" s="23"/>
      <c r="BF14" s="23">
        <v>0.13553210516495301</v>
      </c>
    </row>
    <row r="15" spans="2:58" x14ac:dyDescent="0.35">
      <c r="B15" s="16"/>
    </row>
    <row r="16" spans="2:58" x14ac:dyDescent="0.35">
      <c r="B16" t="s">
        <v>88</v>
      </c>
    </row>
    <row r="17" spans="2:2" x14ac:dyDescent="0.35">
      <c r="B17" t="s">
        <v>89</v>
      </c>
    </row>
    <row r="19" spans="2:2" x14ac:dyDescent="0.35">
      <c r="B19"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dimension ref="B2:BF19"/>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420</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x14ac:dyDescent="0.35">
      <c r="B9" s="15" t="s">
        <v>405</v>
      </c>
      <c r="C9" s="14">
        <v>7.2708088950798097E-2</v>
      </c>
      <c r="D9" s="14">
        <v>8.0912194705205498E-2</v>
      </c>
      <c r="E9" s="14">
        <v>6.5141998664940901E-2</v>
      </c>
      <c r="F9" s="14"/>
      <c r="G9" s="14">
        <v>9.1672506836866105E-2</v>
      </c>
      <c r="H9" s="14">
        <v>0.130206883059616</v>
      </c>
      <c r="I9" s="14">
        <v>8.5580537662629894E-2</v>
      </c>
      <c r="J9" s="14">
        <v>6.1445511862916698E-2</v>
      </c>
      <c r="K9" s="14">
        <v>4.5648982710986399E-2</v>
      </c>
      <c r="L9" s="14">
        <v>3.0273235158890702E-2</v>
      </c>
      <c r="M9" s="14"/>
      <c r="N9" s="14">
        <v>9.3203285491749596E-2</v>
      </c>
      <c r="O9" s="14">
        <v>5.7340063017810999E-2</v>
      </c>
      <c r="P9" s="14">
        <v>7.3850918030401197E-2</v>
      </c>
      <c r="Q9" s="14">
        <v>6.6848825326724703E-2</v>
      </c>
      <c r="R9" s="14"/>
      <c r="S9" s="14">
        <v>9.4035895962339994E-2</v>
      </c>
      <c r="T9" s="14">
        <v>7.2174655504102694E-2</v>
      </c>
      <c r="U9" s="14">
        <v>6.5004996348755395E-2</v>
      </c>
      <c r="V9" s="14">
        <v>5.24359761997834E-2</v>
      </c>
      <c r="W9" s="14">
        <v>7.2693373003719697E-2</v>
      </c>
      <c r="X9" s="14">
        <v>8.3877333125872394E-2</v>
      </c>
      <c r="Y9" s="14">
        <v>4.8728910510583298E-2</v>
      </c>
      <c r="Z9" s="14">
        <v>7.9155356315229297E-2</v>
      </c>
      <c r="AA9" s="14">
        <v>0.106215958808595</v>
      </c>
      <c r="AB9" s="14">
        <v>4.21967232637456E-2</v>
      </c>
      <c r="AC9" s="14">
        <v>6.5450020539195505E-2</v>
      </c>
      <c r="AD9" s="14">
        <v>5.9563580773154899E-2</v>
      </c>
      <c r="AE9" s="14"/>
      <c r="AF9" s="14">
        <v>5.8522845178992797E-2</v>
      </c>
      <c r="AG9" s="14">
        <v>8.4796244117306505E-2</v>
      </c>
      <c r="AH9" s="14">
        <v>6.6565051251399401E-2</v>
      </c>
      <c r="AI9" s="14"/>
      <c r="AJ9" s="14">
        <v>3.77364774638064E-2</v>
      </c>
      <c r="AK9" s="14">
        <v>0.13056231514504801</v>
      </c>
      <c r="AL9" s="14">
        <v>7.8218526570591695E-2</v>
      </c>
      <c r="AM9" s="14">
        <v>7.8836914905118793E-2</v>
      </c>
      <c r="AN9" s="14">
        <v>6.0186546819222697E-2</v>
      </c>
      <c r="AO9" s="14"/>
      <c r="AP9" s="14">
        <v>2.67772245010649E-2</v>
      </c>
      <c r="AQ9" s="14">
        <v>0.14191244995205801</v>
      </c>
      <c r="AR9" s="14">
        <v>8.5858823276788399E-2</v>
      </c>
      <c r="AS9" s="14">
        <v>2.0968568638649002E-2</v>
      </c>
      <c r="AT9" s="14">
        <v>0</v>
      </c>
      <c r="AU9" s="14"/>
      <c r="AV9" s="14">
        <v>5.1955952954270801E-2</v>
      </c>
      <c r="AW9" s="14">
        <v>4.78792093725934E-2</v>
      </c>
      <c r="AX9" s="14">
        <v>6.7569857060795505E-2</v>
      </c>
      <c r="AY9" s="14">
        <v>0.137748888831109</v>
      </c>
      <c r="AZ9" s="14">
        <v>0.28244946722245001</v>
      </c>
      <c r="BA9" s="14"/>
      <c r="BB9" s="14">
        <v>0.114262105994602</v>
      </c>
      <c r="BC9" s="14">
        <v>2.1936819646118499E-2</v>
      </c>
      <c r="BD9" s="14">
        <v>0</v>
      </c>
      <c r="BE9" s="14"/>
      <c r="BF9" s="14">
        <v>4.4788737249070003E-2</v>
      </c>
    </row>
    <row r="10" spans="2:58" x14ac:dyDescent="0.35">
      <c r="B10" s="15" t="s">
        <v>406</v>
      </c>
      <c r="C10" s="14">
        <v>0.20809085037209901</v>
      </c>
      <c r="D10" s="14">
        <v>0.20312135034826201</v>
      </c>
      <c r="E10" s="14">
        <v>0.213192654734812</v>
      </c>
      <c r="F10" s="14"/>
      <c r="G10" s="14">
        <v>0.26541039568799002</v>
      </c>
      <c r="H10" s="14">
        <v>0.30283187428731201</v>
      </c>
      <c r="I10" s="14">
        <v>0.22116743643769099</v>
      </c>
      <c r="J10" s="14">
        <v>0.19308464878420301</v>
      </c>
      <c r="K10" s="14">
        <v>0.153857619595693</v>
      </c>
      <c r="L10" s="14">
        <v>0.13090929330704601</v>
      </c>
      <c r="M10" s="14"/>
      <c r="N10" s="14">
        <v>0.226671136009442</v>
      </c>
      <c r="O10" s="14">
        <v>0.204011062584252</v>
      </c>
      <c r="P10" s="14">
        <v>0.20706559724481999</v>
      </c>
      <c r="Q10" s="14">
        <v>0.19688597824613599</v>
      </c>
      <c r="R10" s="14"/>
      <c r="S10" s="14">
        <v>0.27300838294095398</v>
      </c>
      <c r="T10" s="14">
        <v>0.15837608465133601</v>
      </c>
      <c r="U10" s="14">
        <v>0.16001360778221199</v>
      </c>
      <c r="V10" s="14">
        <v>0.19231917021546599</v>
      </c>
      <c r="W10" s="14">
        <v>0.21215023261344201</v>
      </c>
      <c r="X10" s="14">
        <v>0.24516813949386901</v>
      </c>
      <c r="Y10" s="14">
        <v>0.147020605191477</v>
      </c>
      <c r="Z10" s="14">
        <v>0.238155697827029</v>
      </c>
      <c r="AA10" s="14">
        <v>0.206053429588757</v>
      </c>
      <c r="AB10" s="14">
        <v>0.25408672282295303</v>
      </c>
      <c r="AC10" s="14">
        <v>0.22702408775355601</v>
      </c>
      <c r="AD10" s="14">
        <v>0.135012568639993</v>
      </c>
      <c r="AE10" s="14"/>
      <c r="AF10" s="14">
        <v>0.13077098932287601</v>
      </c>
      <c r="AG10" s="14">
        <v>0.26308919781607198</v>
      </c>
      <c r="AH10" s="14">
        <v>0.253390182027941</v>
      </c>
      <c r="AI10" s="14"/>
      <c r="AJ10" s="14">
        <v>0.12836351943978999</v>
      </c>
      <c r="AK10" s="14">
        <v>0.34032004984737702</v>
      </c>
      <c r="AL10" s="14">
        <v>0.17162531223329899</v>
      </c>
      <c r="AM10" s="14">
        <v>0.126039805178291</v>
      </c>
      <c r="AN10" s="14">
        <v>0.141069295941783</v>
      </c>
      <c r="AO10" s="14"/>
      <c r="AP10" s="14">
        <v>0.13702039828557899</v>
      </c>
      <c r="AQ10" s="14">
        <v>0.35447075556056101</v>
      </c>
      <c r="AR10" s="14">
        <v>0.146776262227443</v>
      </c>
      <c r="AS10" s="14">
        <v>5.5288048707126301E-2</v>
      </c>
      <c r="AT10" s="14">
        <v>8.0159387887659306E-2</v>
      </c>
      <c r="AU10" s="14"/>
      <c r="AV10" s="14">
        <v>0.16367555573557299</v>
      </c>
      <c r="AW10" s="14">
        <v>0.21026836279536301</v>
      </c>
      <c r="AX10" s="14">
        <v>0.230952304655452</v>
      </c>
      <c r="AY10" s="14">
        <v>0.28778382396753099</v>
      </c>
      <c r="AZ10" s="14">
        <v>0.19982047725414101</v>
      </c>
      <c r="BA10" s="14"/>
      <c r="BB10" s="14">
        <v>0.39576027962641103</v>
      </c>
      <c r="BC10" s="14">
        <v>5.7649838605716902E-2</v>
      </c>
      <c r="BD10" s="14">
        <v>3.2094851674400703E-2</v>
      </c>
      <c r="BE10" s="14"/>
      <c r="BF10" s="14">
        <v>0.14806943497837599</v>
      </c>
    </row>
    <row r="11" spans="2:58" x14ac:dyDescent="0.35">
      <c r="B11" s="15" t="s">
        <v>407</v>
      </c>
      <c r="C11" s="14">
        <v>0.29512791743890698</v>
      </c>
      <c r="D11" s="14">
        <v>0.316894815830989</v>
      </c>
      <c r="E11" s="14">
        <v>0.27464853764342601</v>
      </c>
      <c r="F11" s="14"/>
      <c r="G11" s="14">
        <v>0.30683253325495302</v>
      </c>
      <c r="H11" s="14">
        <v>0.24475566137848401</v>
      </c>
      <c r="I11" s="14">
        <v>0.32043934245008399</v>
      </c>
      <c r="J11" s="14">
        <v>0.31680249314574199</v>
      </c>
      <c r="K11" s="14">
        <v>0.24984131951935001</v>
      </c>
      <c r="L11" s="14">
        <v>0.320344399033688</v>
      </c>
      <c r="M11" s="14"/>
      <c r="N11" s="14">
        <v>0.29627880831332698</v>
      </c>
      <c r="O11" s="14">
        <v>0.300945108570632</v>
      </c>
      <c r="P11" s="14">
        <v>0.29204967094969803</v>
      </c>
      <c r="Q11" s="14">
        <v>0.28807494792046801</v>
      </c>
      <c r="R11" s="14"/>
      <c r="S11" s="14">
        <v>0.28929744965806897</v>
      </c>
      <c r="T11" s="14">
        <v>0.31481070336991201</v>
      </c>
      <c r="U11" s="14">
        <v>0.30799855156674599</v>
      </c>
      <c r="V11" s="14">
        <v>0.32305335185675699</v>
      </c>
      <c r="W11" s="14">
        <v>0.35178425814854197</v>
      </c>
      <c r="X11" s="14">
        <v>0.23620329780032301</v>
      </c>
      <c r="Y11" s="14">
        <v>0.30568370168013898</v>
      </c>
      <c r="Z11" s="14">
        <v>0.27898867490102103</v>
      </c>
      <c r="AA11" s="14">
        <v>0.34529809745038298</v>
      </c>
      <c r="AB11" s="14">
        <v>0.20574379722480701</v>
      </c>
      <c r="AC11" s="14">
        <v>0.260332221588083</v>
      </c>
      <c r="AD11" s="14">
        <v>0.299539262194081</v>
      </c>
      <c r="AE11" s="14"/>
      <c r="AF11" s="14">
        <v>0.28769080968265298</v>
      </c>
      <c r="AG11" s="14">
        <v>0.29325019873609998</v>
      </c>
      <c r="AH11" s="14">
        <v>0.328902186084988</v>
      </c>
      <c r="AI11" s="14"/>
      <c r="AJ11" s="14">
        <v>0.30331345199249399</v>
      </c>
      <c r="AK11" s="14">
        <v>0.25768488724931699</v>
      </c>
      <c r="AL11" s="14">
        <v>0.37865582853165802</v>
      </c>
      <c r="AM11" s="14">
        <v>0.27321819175311801</v>
      </c>
      <c r="AN11" s="14">
        <v>0.31907970858065898</v>
      </c>
      <c r="AO11" s="14"/>
      <c r="AP11" s="14">
        <v>0.29865178956437999</v>
      </c>
      <c r="AQ11" s="14">
        <v>0.28380418295769499</v>
      </c>
      <c r="AR11" s="14">
        <v>0.36100311370933102</v>
      </c>
      <c r="AS11" s="14">
        <v>0.30158912701281099</v>
      </c>
      <c r="AT11" s="14">
        <v>0.36642527717373102</v>
      </c>
      <c r="AU11" s="14"/>
      <c r="AV11" s="14">
        <v>0.30576722580073001</v>
      </c>
      <c r="AW11" s="14">
        <v>0.30242603919695998</v>
      </c>
      <c r="AX11" s="14">
        <v>0.28993569887079701</v>
      </c>
      <c r="AY11" s="14">
        <v>0.27345819162361901</v>
      </c>
      <c r="AZ11" s="14">
        <v>0.22770819179677901</v>
      </c>
      <c r="BA11" s="14"/>
      <c r="BB11" s="14">
        <v>0.326532958641855</v>
      </c>
      <c r="BC11" s="14">
        <v>0.30216981205226001</v>
      </c>
      <c r="BD11" s="14">
        <v>0.32259625965835997</v>
      </c>
      <c r="BE11" s="14"/>
      <c r="BF11" s="14">
        <v>0.30840691305122198</v>
      </c>
    </row>
    <row r="12" spans="2:58" x14ac:dyDescent="0.35">
      <c r="B12" s="15" t="s">
        <v>408</v>
      </c>
      <c r="C12" s="14">
        <v>0.14953089701257799</v>
      </c>
      <c r="D12" s="14">
        <v>0.164829657413679</v>
      </c>
      <c r="E12" s="14">
        <v>0.133577605524415</v>
      </c>
      <c r="F12" s="14"/>
      <c r="G12" s="14">
        <v>0.13881849057660001</v>
      </c>
      <c r="H12" s="14">
        <v>0.122645203582229</v>
      </c>
      <c r="I12" s="14">
        <v>0.13337287516863799</v>
      </c>
      <c r="J12" s="14">
        <v>0.129157505606351</v>
      </c>
      <c r="K12" s="14">
        <v>0.17238416201286499</v>
      </c>
      <c r="L12" s="14">
        <v>0.19273756328542199</v>
      </c>
      <c r="M12" s="14"/>
      <c r="N12" s="14">
        <v>0.15786762517317901</v>
      </c>
      <c r="O12" s="14">
        <v>0.132230849815129</v>
      </c>
      <c r="P12" s="14">
        <v>0.160821517017256</v>
      </c>
      <c r="Q12" s="14">
        <v>0.14697926524350299</v>
      </c>
      <c r="R12" s="14"/>
      <c r="S12" s="14">
        <v>0.12948952613276599</v>
      </c>
      <c r="T12" s="14">
        <v>0.15209085512253201</v>
      </c>
      <c r="U12" s="14">
        <v>0.18687897640836901</v>
      </c>
      <c r="V12" s="14">
        <v>0.15691911584065499</v>
      </c>
      <c r="W12" s="14">
        <v>0.15252987674898499</v>
      </c>
      <c r="X12" s="14">
        <v>0.13353836204820599</v>
      </c>
      <c r="Y12" s="14">
        <v>0.15968092586089</v>
      </c>
      <c r="Z12" s="14">
        <v>0.15169841935213799</v>
      </c>
      <c r="AA12" s="14">
        <v>0.11547733323430601</v>
      </c>
      <c r="AB12" s="14">
        <v>0.17220705202665701</v>
      </c>
      <c r="AC12" s="14">
        <v>0.141482570228392</v>
      </c>
      <c r="AD12" s="14">
        <v>0.19170098890259599</v>
      </c>
      <c r="AE12" s="14"/>
      <c r="AF12" s="14">
        <v>0.167914061043442</v>
      </c>
      <c r="AG12" s="14">
        <v>0.15459061979904701</v>
      </c>
      <c r="AH12" s="14">
        <v>8.4663566299678097E-2</v>
      </c>
      <c r="AI12" s="14"/>
      <c r="AJ12" s="14">
        <v>0.20543464186081101</v>
      </c>
      <c r="AK12" s="14">
        <v>0.102281182813436</v>
      </c>
      <c r="AL12" s="14">
        <v>0.11933908615278301</v>
      </c>
      <c r="AM12" s="14">
        <v>8.0901283929117704E-2</v>
      </c>
      <c r="AN12" s="14">
        <v>0.12926990724777501</v>
      </c>
      <c r="AO12" s="14"/>
      <c r="AP12" s="14">
        <v>0.227058648021324</v>
      </c>
      <c r="AQ12" s="14">
        <v>7.4792558214716101E-2</v>
      </c>
      <c r="AR12" s="14">
        <v>0.15576944199128001</v>
      </c>
      <c r="AS12" s="14">
        <v>0.21478607219009699</v>
      </c>
      <c r="AT12" s="14">
        <v>0.13755321397494399</v>
      </c>
      <c r="AU12" s="14"/>
      <c r="AV12" s="14">
        <v>0.138974981887445</v>
      </c>
      <c r="AW12" s="14">
        <v>0.177000389037134</v>
      </c>
      <c r="AX12" s="14">
        <v>0.143301338580473</v>
      </c>
      <c r="AY12" s="14">
        <v>0.12368529933594501</v>
      </c>
      <c r="AZ12" s="14">
        <v>9.3867371681383302E-2</v>
      </c>
      <c r="BA12" s="14"/>
      <c r="BB12" s="14">
        <v>4.3935821325636601E-2</v>
      </c>
      <c r="BC12" s="14">
        <v>0.19431835137810799</v>
      </c>
      <c r="BD12" s="14">
        <v>0.22307306262211901</v>
      </c>
      <c r="BE12" s="14"/>
      <c r="BF12" s="14">
        <v>0.16904978650260299</v>
      </c>
    </row>
    <row r="13" spans="2:58" x14ac:dyDescent="0.35">
      <c r="B13" s="15" t="s">
        <v>409</v>
      </c>
      <c r="C13" s="14">
        <v>0.11545570626527001</v>
      </c>
      <c r="D13" s="14">
        <v>0.13287405737571401</v>
      </c>
      <c r="E13" s="14">
        <v>9.8157990573188303E-2</v>
      </c>
      <c r="F13" s="14"/>
      <c r="G13" s="14">
        <v>5.5087715148178298E-2</v>
      </c>
      <c r="H13" s="14">
        <v>6.0181459625321003E-2</v>
      </c>
      <c r="I13" s="14">
        <v>9.9747962550629204E-2</v>
      </c>
      <c r="J13" s="14">
        <v>0.14541452356559101</v>
      </c>
      <c r="K13" s="14">
        <v>0.179222578500286</v>
      </c>
      <c r="L13" s="14">
        <v>0.14638489097863899</v>
      </c>
      <c r="M13" s="14"/>
      <c r="N13" s="14">
        <v>0.102554809602026</v>
      </c>
      <c r="O13" s="14">
        <v>0.113824850154091</v>
      </c>
      <c r="P13" s="14">
        <v>0.13799689696675499</v>
      </c>
      <c r="Q13" s="14">
        <v>0.10935475601314</v>
      </c>
      <c r="R13" s="14"/>
      <c r="S13" s="14">
        <v>8.4794159188098794E-2</v>
      </c>
      <c r="T13" s="14">
        <v>0.123168442711849</v>
      </c>
      <c r="U13" s="14">
        <v>0.116424663992544</v>
      </c>
      <c r="V13" s="14">
        <v>0.114057554125701</v>
      </c>
      <c r="W13" s="14">
        <v>0.101001443394028</v>
      </c>
      <c r="X13" s="14">
        <v>9.9206363926115898E-2</v>
      </c>
      <c r="Y13" s="14">
        <v>0.17730072213134601</v>
      </c>
      <c r="Z13" s="14">
        <v>0.101753611523565</v>
      </c>
      <c r="AA13" s="14">
        <v>8.4889634497026606E-2</v>
      </c>
      <c r="AB13" s="14">
        <v>0.156049239573229</v>
      </c>
      <c r="AC13" s="14">
        <v>0.121234970863626</v>
      </c>
      <c r="AD13" s="14">
        <v>0.14328987942304799</v>
      </c>
      <c r="AE13" s="14"/>
      <c r="AF13" s="14">
        <v>0.19423953933490101</v>
      </c>
      <c r="AG13" s="14">
        <v>7.21437475475568E-2</v>
      </c>
      <c r="AH13" s="14">
        <v>6.4038008532916996E-2</v>
      </c>
      <c r="AI13" s="14"/>
      <c r="AJ13" s="14">
        <v>0.18884274427830999</v>
      </c>
      <c r="AK13" s="14">
        <v>4.9266658092621401E-2</v>
      </c>
      <c r="AL13" s="14">
        <v>4.6230591514248E-2</v>
      </c>
      <c r="AM13" s="14">
        <v>0.27949518964880199</v>
      </c>
      <c r="AN13" s="14">
        <v>0.10669371998566</v>
      </c>
      <c r="AO13" s="14"/>
      <c r="AP13" s="14">
        <v>0.170313832233975</v>
      </c>
      <c r="AQ13" s="14">
        <v>2.6587754858461401E-2</v>
      </c>
      <c r="AR13" s="14">
        <v>5.4321234507417999E-2</v>
      </c>
      <c r="AS13" s="14">
        <v>0.28268665123217801</v>
      </c>
      <c r="AT13" s="14">
        <v>0.122594552905301</v>
      </c>
      <c r="AU13" s="14"/>
      <c r="AV13" s="14">
        <v>0.14122643505044499</v>
      </c>
      <c r="AW13" s="14">
        <v>9.5775188752566798E-2</v>
      </c>
      <c r="AX13" s="14">
        <v>0.11553706462402601</v>
      </c>
      <c r="AY13" s="14">
        <v>7.2325977821114107E-2</v>
      </c>
      <c r="AZ13" s="14">
        <v>4.4835598407778697E-2</v>
      </c>
      <c r="BA13" s="14"/>
      <c r="BB13" s="14">
        <v>4.0404656628272702E-2</v>
      </c>
      <c r="BC13" s="14">
        <v>0.31003640424270601</v>
      </c>
      <c r="BD13" s="14">
        <v>0.145570707410734</v>
      </c>
      <c r="BE13" s="14"/>
      <c r="BF13" s="14">
        <v>0.182499404348552</v>
      </c>
    </row>
    <row r="14" spans="2:58" x14ac:dyDescent="0.35">
      <c r="B14" s="15" t="s">
        <v>117</v>
      </c>
      <c r="C14" s="23">
        <v>0.15908653996034799</v>
      </c>
      <c r="D14" s="23">
        <v>0.10136792432615099</v>
      </c>
      <c r="E14" s="23">
        <v>0.215281212859218</v>
      </c>
      <c r="F14" s="23"/>
      <c r="G14" s="23">
        <v>0.14217835849541199</v>
      </c>
      <c r="H14" s="23">
        <v>0.13937891806703701</v>
      </c>
      <c r="I14" s="23">
        <v>0.139691845730328</v>
      </c>
      <c r="J14" s="23">
        <v>0.154095317035195</v>
      </c>
      <c r="K14" s="23">
        <v>0.19904533766082</v>
      </c>
      <c r="L14" s="23">
        <v>0.17935061823631401</v>
      </c>
      <c r="M14" s="23"/>
      <c r="N14" s="23">
        <v>0.123424335410276</v>
      </c>
      <c r="O14" s="23">
        <v>0.191648065858085</v>
      </c>
      <c r="P14" s="23">
        <v>0.12821539979106999</v>
      </c>
      <c r="Q14" s="23">
        <v>0.19185622725002699</v>
      </c>
      <c r="R14" s="23"/>
      <c r="S14" s="23">
        <v>0.129374586117771</v>
      </c>
      <c r="T14" s="23">
        <v>0.17937925864026799</v>
      </c>
      <c r="U14" s="23">
        <v>0.163679203901374</v>
      </c>
      <c r="V14" s="23">
        <v>0.16121483176163701</v>
      </c>
      <c r="W14" s="23">
        <v>0.109840816091283</v>
      </c>
      <c r="X14" s="23">
        <v>0.20200650360561401</v>
      </c>
      <c r="Y14" s="23">
        <v>0.16158513462556501</v>
      </c>
      <c r="Z14" s="23">
        <v>0.150248240081018</v>
      </c>
      <c r="AA14" s="23">
        <v>0.142065546420932</v>
      </c>
      <c r="AB14" s="23">
        <v>0.16971646508860799</v>
      </c>
      <c r="AC14" s="23">
        <v>0.18447612902714799</v>
      </c>
      <c r="AD14" s="23">
        <v>0.170893720067126</v>
      </c>
      <c r="AE14" s="23"/>
      <c r="AF14" s="23">
        <v>0.16086175543713599</v>
      </c>
      <c r="AG14" s="23">
        <v>0.13212999198391701</v>
      </c>
      <c r="AH14" s="23">
        <v>0.202441005803077</v>
      </c>
      <c r="AI14" s="23"/>
      <c r="AJ14" s="23">
        <v>0.13630916496478901</v>
      </c>
      <c r="AK14" s="23">
        <v>0.1198849068522</v>
      </c>
      <c r="AL14" s="23">
        <v>0.205930654997421</v>
      </c>
      <c r="AM14" s="23">
        <v>0.16150861458555199</v>
      </c>
      <c r="AN14" s="23">
        <v>0.24370082142489999</v>
      </c>
      <c r="AO14" s="23"/>
      <c r="AP14" s="23">
        <v>0.14017810739367501</v>
      </c>
      <c r="AQ14" s="23">
        <v>0.118432298456509</v>
      </c>
      <c r="AR14" s="23">
        <v>0.19627112428773999</v>
      </c>
      <c r="AS14" s="23">
        <v>0.124681532219139</v>
      </c>
      <c r="AT14" s="23">
        <v>0.29326756805836401</v>
      </c>
      <c r="AU14" s="23"/>
      <c r="AV14" s="23">
        <v>0.198399848571536</v>
      </c>
      <c r="AW14" s="23">
        <v>0.166650810845382</v>
      </c>
      <c r="AX14" s="23">
        <v>0.15270373620845601</v>
      </c>
      <c r="AY14" s="23">
        <v>0.104997818420682</v>
      </c>
      <c r="AZ14" s="23">
        <v>0.151318893637469</v>
      </c>
      <c r="BA14" s="23"/>
      <c r="BB14" s="23">
        <v>7.9104177783222096E-2</v>
      </c>
      <c r="BC14" s="23">
        <v>0.113888774075091</v>
      </c>
      <c r="BD14" s="23">
        <v>0.27666511863438598</v>
      </c>
      <c r="BE14" s="23"/>
      <c r="BF14" s="23">
        <v>0.147185723870177</v>
      </c>
    </row>
    <row r="15" spans="2:58" x14ac:dyDescent="0.35">
      <c r="B15" s="16"/>
    </row>
    <row r="16" spans="2:58" x14ac:dyDescent="0.35">
      <c r="B16" t="s">
        <v>88</v>
      </c>
    </row>
    <row r="17" spans="2:2" x14ac:dyDescent="0.35">
      <c r="B17" t="s">
        <v>89</v>
      </c>
    </row>
    <row r="19" spans="2:2" x14ac:dyDescent="0.35">
      <c r="B19"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dimension ref="B2:BF19"/>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421</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x14ac:dyDescent="0.35">
      <c r="B9" s="15" t="s">
        <v>405</v>
      </c>
      <c r="C9" s="14">
        <v>0.12459926548509399</v>
      </c>
      <c r="D9" s="14">
        <v>0.14494966852251501</v>
      </c>
      <c r="E9" s="14">
        <v>0.10550211378381601</v>
      </c>
      <c r="F9" s="14"/>
      <c r="G9" s="14">
        <v>0.12460966839915801</v>
      </c>
      <c r="H9" s="14">
        <v>0.19149051083478699</v>
      </c>
      <c r="I9" s="14">
        <v>0.119216095723157</v>
      </c>
      <c r="J9" s="14">
        <v>0.12560757226904201</v>
      </c>
      <c r="K9" s="14">
        <v>9.9460084814317604E-2</v>
      </c>
      <c r="L9" s="14">
        <v>9.0855040334631695E-2</v>
      </c>
      <c r="M9" s="14"/>
      <c r="N9" s="14">
        <v>0.15914701252809299</v>
      </c>
      <c r="O9" s="14">
        <v>0.110776128653301</v>
      </c>
      <c r="P9" s="14">
        <v>0.12372781571536599</v>
      </c>
      <c r="Q9" s="14">
        <v>0.104631974339391</v>
      </c>
      <c r="R9" s="14"/>
      <c r="S9" s="14">
        <v>0.15312295070408399</v>
      </c>
      <c r="T9" s="14">
        <v>9.5116588721631701E-2</v>
      </c>
      <c r="U9" s="14">
        <v>0.109378092827408</v>
      </c>
      <c r="V9" s="14">
        <v>6.8141522381136604E-2</v>
      </c>
      <c r="W9" s="14">
        <v>0.116836165344854</v>
      </c>
      <c r="X9" s="14">
        <v>0.124749001803809</v>
      </c>
      <c r="Y9" s="14">
        <v>0.119376745988673</v>
      </c>
      <c r="Z9" s="14">
        <v>0.18382490084299</v>
      </c>
      <c r="AA9" s="14">
        <v>0.18563770942800201</v>
      </c>
      <c r="AB9" s="14">
        <v>0.10799954948802</v>
      </c>
      <c r="AC9" s="14">
        <v>0.15491935473052601</v>
      </c>
      <c r="AD9" s="14">
        <v>5.6973147055832202E-2</v>
      </c>
      <c r="AE9" s="14"/>
      <c r="AF9" s="14">
        <v>0.100514414599257</v>
      </c>
      <c r="AG9" s="14">
        <v>0.15885515372109299</v>
      </c>
      <c r="AH9" s="14">
        <v>0.11015894866432401</v>
      </c>
      <c r="AI9" s="14"/>
      <c r="AJ9" s="14">
        <v>7.5265548608016902E-2</v>
      </c>
      <c r="AK9" s="14">
        <v>0.23075103917154</v>
      </c>
      <c r="AL9" s="14">
        <v>9.4301115885996101E-2</v>
      </c>
      <c r="AM9" s="14">
        <v>0</v>
      </c>
      <c r="AN9" s="14">
        <v>5.0337080022325897E-2</v>
      </c>
      <c r="AO9" s="14"/>
      <c r="AP9" s="14">
        <v>5.77117289982799E-2</v>
      </c>
      <c r="AQ9" s="14">
        <v>0.23669875677014299</v>
      </c>
      <c r="AR9" s="14">
        <v>9.4077782394981505E-2</v>
      </c>
      <c r="AS9" s="14">
        <v>5.0460624792751298E-2</v>
      </c>
      <c r="AT9" s="14">
        <v>2.9647338224179299E-2</v>
      </c>
      <c r="AU9" s="14"/>
      <c r="AV9" s="14">
        <v>9.3665148432373405E-2</v>
      </c>
      <c r="AW9" s="14">
        <v>0.108021312515117</v>
      </c>
      <c r="AX9" s="14">
        <v>0.126520374218415</v>
      </c>
      <c r="AY9" s="14">
        <v>0.18819854379679199</v>
      </c>
      <c r="AZ9" s="14">
        <v>0.23609764335139199</v>
      </c>
      <c r="BA9" s="14"/>
      <c r="BB9" s="14">
        <v>0.22817980533324</v>
      </c>
      <c r="BC9" s="14">
        <v>4.9330072155959401E-2</v>
      </c>
      <c r="BD9" s="14">
        <v>4.5504819279769002E-2</v>
      </c>
      <c r="BE9" s="14"/>
      <c r="BF9" s="14">
        <v>0.102556332298987</v>
      </c>
    </row>
    <row r="10" spans="2:58" x14ac:dyDescent="0.35">
      <c r="B10" s="15" t="s">
        <v>406</v>
      </c>
      <c r="C10" s="14">
        <v>0.31754944378289701</v>
      </c>
      <c r="D10" s="14">
        <v>0.31209121753466801</v>
      </c>
      <c r="E10" s="14">
        <v>0.32377415504694801</v>
      </c>
      <c r="F10" s="14"/>
      <c r="G10" s="14">
        <v>0.27255277562723501</v>
      </c>
      <c r="H10" s="14">
        <v>0.32898449386706402</v>
      </c>
      <c r="I10" s="14">
        <v>0.32377162011008498</v>
      </c>
      <c r="J10" s="14">
        <v>0.34106229343391897</v>
      </c>
      <c r="K10" s="14">
        <v>0.29616326217368999</v>
      </c>
      <c r="L10" s="14">
        <v>0.32868808059995003</v>
      </c>
      <c r="M10" s="14"/>
      <c r="N10" s="14">
        <v>0.33560271973871703</v>
      </c>
      <c r="O10" s="14">
        <v>0.31945016916700902</v>
      </c>
      <c r="P10" s="14">
        <v>0.29575517838735499</v>
      </c>
      <c r="Q10" s="14">
        <v>0.31296435523551602</v>
      </c>
      <c r="R10" s="14"/>
      <c r="S10" s="14">
        <v>0.30464474058039798</v>
      </c>
      <c r="T10" s="14">
        <v>0.33069452791925102</v>
      </c>
      <c r="U10" s="14">
        <v>0.25824998123820497</v>
      </c>
      <c r="V10" s="14">
        <v>0.36479679202764198</v>
      </c>
      <c r="W10" s="14">
        <v>0.31177392616365801</v>
      </c>
      <c r="X10" s="14">
        <v>0.27064962201242398</v>
      </c>
      <c r="Y10" s="14">
        <v>0.33876911891289901</v>
      </c>
      <c r="Z10" s="14">
        <v>0.40826175243646701</v>
      </c>
      <c r="AA10" s="14">
        <v>0.31441914879876698</v>
      </c>
      <c r="AB10" s="14">
        <v>0.31946758237306</v>
      </c>
      <c r="AC10" s="14">
        <v>0.36111218474842599</v>
      </c>
      <c r="AD10" s="14">
        <v>0.24719121014751999</v>
      </c>
      <c r="AE10" s="14"/>
      <c r="AF10" s="14">
        <v>0.26009808626445702</v>
      </c>
      <c r="AG10" s="14">
        <v>0.37596514924490199</v>
      </c>
      <c r="AH10" s="14">
        <v>0.32997350642342999</v>
      </c>
      <c r="AI10" s="14"/>
      <c r="AJ10" s="14">
        <v>0.28887230953656101</v>
      </c>
      <c r="AK10" s="14">
        <v>0.37403462701507201</v>
      </c>
      <c r="AL10" s="14">
        <v>0.41965537999960001</v>
      </c>
      <c r="AM10" s="14">
        <v>0.29503658811392502</v>
      </c>
      <c r="AN10" s="14">
        <v>0.30265316356566202</v>
      </c>
      <c r="AO10" s="14"/>
      <c r="AP10" s="14">
        <v>0.262203880250092</v>
      </c>
      <c r="AQ10" s="14">
        <v>0.44095177000686497</v>
      </c>
      <c r="AR10" s="14">
        <v>0.384998383088828</v>
      </c>
      <c r="AS10" s="14">
        <v>0.224714210366216</v>
      </c>
      <c r="AT10" s="14">
        <v>0.185126113986296</v>
      </c>
      <c r="AU10" s="14"/>
      <c r="AV10" s="14">
        <v>0.30365263222529298</v>
      </c>
      <c r="AW10" s="14">
        <v>0.31484401823441199</v>
      </c>
      <c r="AX10" s="14">
        <v>0.32307938117333401</v>
      </c>
      <c r="AY10" s="14">
        <v>0.37725744750033402</v>
      </c>
      <c r="AZ10" s="14">
        <v>0.323075480437089</v>
      </c>
      <c r="BA10" s="14"/>
      <c r="BB10" s="14">
        <v>0.52331481856117901</v>
      </c>
      <c r="BC10" s="14">
        <v>0.254899631231988</v>
      </c>
      <c r="BD10" s="14">
        <v>0.206790521216734</v>
      </c>
      <c r="BE10" s="14"/>
      <c r="BF10" s="14">
        <v>0.324924906530135</v>
      </c>
    </row>
    <row r="11" spans="2:58" x14ac:dyDescent="0.35">
      <c r="B11" s="15" t="s">
        <v>407</v>
      </c>
      <c r="C11" s="14">
        <v>0.244880138245404</v>
      </c>
      <c r="D11" s="14">
        <v>0.248180001667234</v>
      </c>
      <c r="E11" s="14">
        <v>0.24118068728807199</v>
      </c>
      <c r="F11" s="14"/>
      <c r="G11" s="14">
        <v>0.286851600036865</v>
      </c>
      <c r="H11" s="14">
        <v>0.22202779197727401</v>
      </c>
      <c r="I11" s="14">
        <v>0.23484219142228499</v>
      </c>
      <c r="J11" s="14">
        <v>0.198320473724547</v>
      </c>
      <c r="K11" s="14">
        <v>0.23730542877695801</v>
      </c>
      <c r="L11" s="14">
        <v>0.28615834417344999</v>
      </c>
      <c r="M11" s="14"/>
      <c r="N11" s="14">
        <v>0.225459420375974</v>
      </c>
      <c r="O11" s="14">
        <v>0.25584410879059</v>
      </c>
      <c r="P11" s="14">
        <v>0.27938270937234999</v>
      </c>
      <c r="Q11" s="14">
        <v>0.22658418855590301</v>
      </c>
      <c r="R11" s="14"/>
      <c r="S11" s="14">
        <v>0.25523941951169798</v>
      </c>
      <c r="T11" s="14">
        <v>0.30179095348100099</v>
      </c>
      <c r="U11" s="14">
        <v>0.233842961069431</v>
      </c>
      <c r="V11" s="14">
        <v>0.25029788665820202</v>
      </c>
      <c r="W11" s="14">
        <v>0.247129359200608</v>
      </c>
      <c r="X11" s="14">
        <v>0.27108048662292</v>
      </c>
      <c r="Y11" s="14">
        <v>0.17667262798675701</v>
      </c>
      <c r="Z11" s="14">
        <v>0.22364522887116101</v>
      </c>
      <c r="AA11" s="14">
        <v>0.202687158065255</v>
      </c>
      <c r="AB11" s="14">
        <v>0.20320906996174201</v>
      </c>
      <c r="AC11" s="14">
        <v>0.229637487825151</v>
      </c>
      <c r="AD11" s="14">
        <v>0.395653577416191</v>
      </c>
      <c r="AE11" s="14"/>
      <c r="AF11" s="14">
        <v>0.26010897504270097</v>
      </c>
      <c r="AG11" s="14">
        <v>0.21943455603803499</v>
      </c>
      <c r="AH11" s="14">
        <v>0.26612509144891799</v>
      </c>
      <c r="AI11" s="14"/>
      <c r="AJ11" s="14">
        <v>0.26380150881602399</v>
      </c>
      <c r="AK11" s="14">
        <v>0.17561422798225601</v>
      </c>
      <c r="AL11" s="14">
        <v>0.24251410797293699</v>
      </c>
      <c r="AM11" s="14">
        <v>0.25987080384495997</v>
      </c>
      <c r="AN11" s="14">
        <v>0.28883685150059701</v>
      </c>
      <c r="AO11" s="14"/>
      <c r="AP11" s="14">
        <v>0.28661475105337297</v>
      </c>
      <c r="AQ11" s="14">
        <v>0.17918717812437801</v>
      </c>
      <c r="AR11" s="14">
        <v>0.24959272275517699</v>
      </c>
      <c r="AS11" s="14">
        <v>0.27137708286498902</v>
      </c>
      <c r="AT11" s="14">
        <v>0.33647907699079099</v>
      </c>
      <c r="AU11" s="14"/>
      <c r="AV11" s="14">
        <v>0.25866566722645301</v>
      </c>
      <c r="AW11" s="14">
        <v>0.259131477115425</v>
      </c>
      <c r="AX11" s="14">
        <v>0.231832462766345</v>
      </c>
      <c r="AY11" s="14">
        <v>0.19174981340696101</v>
      </c>
      <c r="AZ11" s="14">
        <v>0.251337511046552</v>
      </c>
      <c r="BA11" s="14"/>
      <c r="BB11" s="14">
        <v>0.17402560365616301</v>
      </c>
      <c r="BC11" s="14">
        <v>0.234310278882395</v>
      </c>
      <c r="BD11" s="14">
        <v>0.33496976503833098</v>
      </c>
      <c r="BE11" s="14"/>
      <c r="BF11" s="14">
        <v>0.23714791023107801</v>
      </c>
    </row>
    <row r="12" spans="2:58" x14ac:dyDescent="0.35">
      <c r="B12" s="15" t="s">
        <v>408</v>
      </c>
      <c r="C12" s="14">
        <v>0.139255583490632</v>
      </c>
      <c r="D12" s="14">
        <v>0.14268109213156899</v>
      </c>
      <c r="E12" s="14">
        <v>0.13673975552127901</v>
      </c>
      <c r="F12" s="14"/>
      <c r="G12" s="14">
        <v>0.11135132247538899</v>
      </c>
      <c r="H12" s="14">
        <v>0.11051976155561601</v>
      </c>
      <c r="I12" s="14">
        <v>0.14851686334048</v>
      </c>
      <c r="J12" s="14">
        <v>0.150847306399056</v>
      </c>
      <c r="K12" s="14">
        <v>0.1677177364413</v>
      </c>
      <c r="L12" s="14">
        <v>0.14522739130041801</v>
      </c>
      <c r="M12" s="14"/>
      <c r="N12" s="14">
        <v>0.116266265021262</v>
      </c>
      <c r="O12" s="14">
        <v>0.14659092812951899</v>
      </c>
      <c r="P12" s="14">
        <v>0.14472919950269</v>
      </c>
      <c r="Q12" s="14">
        <v>0.150102684389674</v>
      </c>
      <c r="R12" s="14"/>
      <c r="S12" s="14">
        <v>0.11802461275187</v>
      </c>
      <c r="T12" s="14">
        <v>0.10928413434898999</v>
      </c>
      <c r="U12" s="14">
        <v>0.22137333129964101</v>
      </c>
      <c r="V12" s="14">
        <v>0.136389721126668</v>
      </c>
      <c r="W12" s="14">
        <v>0.16347835977102099</v>
      </c>
      <c r="X12" s="14">
        <v>0.137333063619476</v>
      </c>
      <c r="Y12" s="14">
        <v>0.136918216737896</v>
      </c>
      <c r="Z12" s="14">
        <v>5.65004973572171E-2</v>
      </c>
      <c r="AA12" s="14">
        <v>0.13409045461355401</v>
      </c>
      <c r="AB12" s="14">
        <v>0.169887816396038</v>
      </c>
      <c r="AC12" s="14">
        <v>0.125181733678975</v>
      </c>
      <c r="AD12" s="14">
        <v>0.173512380233557</v>
      </c>
      <c r="AE12" s="14"/>
      <c r="AF12" s="14">
        <v>0.17859524364291399</v>
      </c>
      <c r="AG12" s="14">
        <v>0.114277335444228</v>
      </c>
      <c r="AH12" s="14">
        <v>0.11731288793667</v>
      </c>
      <c r="AI12" s="14"/>
      <c r="AJ12" s="14">
        <v>0.19250445340115699</v>
      </c>
      <c r="AK12" s="14">
        <v>9.5277186716651599E-2</v>
      </c>
      <c r="AL12" s="14">
        <v>9.8369101159436298E-2</v>
      </c>
      <c r="AM12" s="14">
        <v>0.239809001444623</v>
      </c>
      <c r="AN12" s="14">
        <v>0.122539884764664</v>
      </c>
      <c r="AO12" s="14"/>
      <c r="AP12" s="14">
        <v>0.20866843292881801</v>
      </c>
      <c r="AQ12" s="14">
        <v>5.8578319964608702E-2</v>
      </c>
      <c r="AR12" s="14">
        <v>0.124837381485955</v>
      </c>
      <c r="AS12" s="14">
        <v>0.21127422088297501</v>
      </c>
      <c r="AT12" s="14">
        <v>0.18985163620554099</v>
      </c>
      <c r="AU12" s="14"/>
      <c r="AV12" s="14">
        <v>0.14870093356806299</v>
      </c>
      <c r="AW12" s="14">
        <v>0.13112493437257999</v>
      </c>
      <c r="AX12" s="14">
        <v>0.146158781395617</v>
      </c>
      <c r="AY12" s="14">
        <v>0.104737259758885</v>
      </c>
      <c r="AZ12" s="14">
        <v>0.11949194207807</v>
      </c>
      <c r="BA12" s="14"/>
      <c r="BB12" s="14">
        <v>4.7081266357305203E-2</v>
      </c>
      <c r="BC12" s="14">
        <v>0.208055754350989</v>
      </c>
      <c r="BD12" s="14">
        <v>0.244166696664852</v>
      </c>
      <c r="BE12" s="14"/>
      <c r="BF12" s="14">
        <v>0.16937542389375401</v>
      </c>
    </row>
    <row r="13" spans="2:58" x14ac:dyDescent="0.35">
      <c r="B13" s="15" t="s">
        <v>409</v>
      </c>
      <c r="C13" s="14">
        <v>9.0834938952216601E-2</v>
      </c>
      <c r="D13" s="14">
        <v>0.104839283726974</v>
      </c>
      <c r="E13" s="14">
        <v>7.6719020366913804E-2</v>
      </c>
      <c r="F13" s="14"/>
      <c r="G13" s="14">
        <v>7.5111462316557701E-2</v>
      </c>
      <c r="H13" s="14">
        <v>7.8757513402718402E-2</v>
      </c>
      <c r="I13" s="14">
        <v>7.5137794071866104E-2</v>
      </c>
      <c r="J13" s="14">
        <v>0.115264741671085</v>
      </c>
      <c r="K13" s="14">
        <v>0.123456681318883</v>
      </c>
      <c r="L13" s="14">
        <v>8.2249777462396895E-2</v>
      </c>
      <c r="M13" s="14"/>
      <c r="N13" s="14">
        <v>9.1505323742621505E-2</v>
      </c>
      <c r="O13" s="14">
        <v>8.4737307072119697E-2</v>
      </c>
      <c r="P13" s="14">
        <v>0.104089655458435</v>
      </c>
      <c r="Q13" s="14">
        <v>8.2403945048994495E-2</v>
      </c>
      <c r="R13" s="14"/>
      <c r="S13" s="14">
        <v>9.4243155458449301E-2</v>
      </c>
      <c r="T13" s="14">
        <v>7.0969246480618003E-2</v>
      </c>
      <c r="U13" s="14">
        <v>8.22369328006608E-2</v>
      </c>
      <c r="V13" s="14">
        <v>0.10690445218780199</v>
      </c>
      <c r="W13" s="14">
        <v>8.5839928959569295E-2</v>
      </c>
      <c r="X13" s="14">
        <v>6.5811928979000206E-2</v>
      </c>
      <c r="Y13" s="14">
        <v>0.150265538905236</v>
      </c>
      <c r="Z13" s="14">
        <v>5.7926932060003003E-2</v>
      </c>
      <c r="AA13" s="14">
        <v>8.8584413673279599E-2</v>
      </c>
      <c r="AB13" s="14">
        <v>0.106093454562648</v>
      </c>
      <c r="AC13" s="14">
        <v>8.2842266914096893E-2</v>
      </c>
      <c r="AD13" s="14">
        <v>8.3189319046059404E-2</v>
      </c>
      <c r="AE13" s="14"/>
      <c r="AF13" s="14">
        <v>0.12950319502368399</v>
      </c>
      <c r="AG13" s="14">
        <v>6.9851648207277905E-2</v>
      </c>
      <c r="AH13" s="14">
        <v>6.12372016481895E-2</v>
      </c>
      <c r="AI13" s="14"/>
      <c r="AJ13" s="14">
        <v>0.12779741408397699</v>
      </c>
      <c r="AK13" s="14">
        <v>5.7734837957801398E-2</v>
      </c>
      <c r="AL13" s="14">
        <v>4.3357106215250102E-2</v>
      </c>
      <c r="AM13" s="14">
        <v>0.12154343671146101</v>
      </c>
      <c r="AN13" s="14">
        <v>8.6621993688963297E-2</v>
      </c>
      <c r="AO13" s="14"/>
      <c r="AP13" s="14">
        <v>0.117890720866756</v>
      </c>
      <c r="AQ13" s="14">
        <v>2.8865591880138201E-2</v>
      </c>
      <c r="AR13" s="14">
        <v>6.0699771734194601E-2</v>
      </c>
      <c r="AS13" s="14">
        <v>0.18110299884584499</v>
      </c>
      <c r="AT13" s="14">
        <v>8.1430965538052305E-2</v>
      </c>
      <c r="AU13" s="14"/>
      <c r="AV13" s="14">
        <v>8.63419051409796E-2</v>
      </c>
      <c r="AW13" s="14">
        <v>9.0732290546237798E-2</v>
      </c>
      <c r="AX13" s="14">
        <v>9.6185576525761499E-2</v>
      </c>
      <c r="AY13" s="14">
        <v>7.9108034074394304E-2</v>
      </c>
      <c r="AZ13" s="14">
        <v>4.4971404789209697E-2</v>
      </c>
      <c r="BA13" s="14"/>
      <c r="BB13" s="14">
        <v>8.6607794926646005E-3</v>
      </c>
      <c r="BC13" s="14">
        <v>0.20336751414638701</v>
      </c>
      <c r="BD13" s="14">
        <v>7.7317069972574995E-2</v>
      </c>
      <c r="BE13" s="14"/>
      <c r="BF13" s="14">
        <v>0.118660277064126</v>
      </c>
    </row>
    <row r="14" spans="2:58" x14ac:dyDescent="0.35">
      <c r="B14" s="15" t="s">
        <v>117</v>
      </c>
      <c r="C14" s="23">
        <v>8.2880630043756703E-2</v>
      </c>
      <c r="D14" s="23">
        <v>4.72587364170396E-2</v>
      </c>
      <c r="E14" s="23">
        <v>0.116084267992971</v>
      </c>
      <c r="F14" s="23"/>
      <c r="G14" s="23">
        <v>0.129523171144796</v>
      </c>
      <c r="H14" s="23">
        <v>6.8219928362540899E-2</v>
      </c>
      <c r="I14" s="23">
        <v>9.8515435332126394E-2</v>
      </c>
      <c r="J14" s="23">
        <v>6.8897612502350103E-2</v>
      </c>
      <c r="K14" s="23">
        <v>7.5896806474850406E-2</v>
      </c>
      <c r="L14" s="23">
        <v>6.68213661291545E-2</v>
      </c>
      <c r="M14" s="23"/>
      <c r="N14" s="23">
        <v>7.2019258593332594E-2</v>
      </c>
      <c r="O14" s="23">
        <v>8.2601358187460894E-2</v>
      </c>
      <c r="P14" s="23">
        <v>5.2315441563804799E-2</v>
      </c>
      <c r="Q14" s="23">
        <v>0.12331285243052099</v>
      </c>
      <c r="R14" s="23"/>
      <c r="S14" s="23">
        <v>7.4725120993500704E-2</v>
      </c>
      <c r="T14" s="23">
        <v>9.2144549048507399E-2</v>
      </c>
      <c r="U14" s="23">
        <v>9.4918700764654806E-2</v>
      </c>
      <c r="V14" s="23">
        <v>7.3469625618548404E-2</v>
      </c>
      <c r="W14" s="23">
        <v>7.4942260560289797E-2</v>
      </c>
      <c r="X14" s="23">
        <v>0.13037589696237101</v>
      </c>
      <c r="Y14" s="23">
        <v>7.7997751468538698E-2</v>
      </c>
      <c r="Z14" s="23">
        <v>6.9840688432161596E-2</v>
      </c>
      <c r="AA14" s="23">
        <v>7.4581115421141903E-2</v>
      </c>
      <c r="AB14" s="23">
        <v>9.3342527218490706E-2</v>
      </c>
      <c r="AC14" s="23">
        <v>4.6306972102825202E-2</v>
      </c>
      <c r="AD14" s="23">
        <v>4.34803661008413E-2</v>
      </c>
      <c r="AE14" s="23"/>
      <c r="AF14" s="23">
        <v>7.11800854269872E-2</v>
      </c>
      <c r="AG14" s="23">
        <v>6.16161573444634E-2</v>
      </c>
      <c r="AH14" s="23">
        <v>0.115192363878468</v>
      </c>
      <c r="AI14" s="23"/>
      <c r="AJ14" s="23">
        <v>5.1758765554263897E-2</v>
      </c>
      <c r="AK14" s="23">
        <v>6.6588081156680107E-2</v>
      </c>
      <c r="AL14" s="23">
        <v>0.10180318876678</v>
      </c>
      <c r="AM14" s="23">
        <v>8.3740169885030497E-2</v>
      </c>
      <c r="AN14" s="23">
        <v>0.14901102645778799</v>
      </c>
      <c r="AO14" s="23"/>
      <c r="AP14" s="23">
        <v>6.6910485902682101E-2</v>
      </c>
      <c r="AQ14" s="23">
        <v>5.5718383253866702E-2</v>
      </c>
      <c r="AR14" s="23">
        <v>8.5793958540863302E-2</v>
      </c>
      <c r="AS14" s="23">
        <v>6.1070862247223502E-2</v>
      </c>
      <c r="AT14" s="23">
        <v>0.17746486905514</v>
      </c>
      <c r="AU14" s="23"/>
      <c r="AV14" s="23">
        <v>0.10897371340683799</v>
      </c>
      <c r="AW14" s="23">
        <v>9.6145967216228298E-2</v>
      </c>
      <c r="AX14" s="23">
        <v>7.6223423920527306E-2</v>
      </c>
      <c r="AY14" s="23">
        <v>5.89489014626337E-2</v>
      </c>
      <c r="AZ14" s="23">
        <v>2.50260182976874E-2</v>
      </c>
      <c r="BA14" s="23"/>
      <c r="BB14" s="23">
        <v>1.8737726599448001E-2</v>
      </c>
      <c r="BC14" s="23">
        <v>5.0036749232282199E-2</v>
      </c>
      <c r="BD14" s="23">
        <v>9.1251127827738698E-2</v>
      </c>
      <c r="BE14" s="23"/>
      <c r="BF14" s="23">
        <v>4.7335149981921301E-2</v>
      </c>
    </row>
    <row r="15" spans="2:58" x14ac:dyDescent="0.35">
      <c r="B15" s="16"/>
    </row>
    <row r="16" spans="2:58" x14ac:dyDescent="0.35">
      <c r="B16" t="s">
        <v>88</v>
      </c>
    </row>
    <row r="17" spans="2:2" x14ac:dyDescent="0.35">
      <c r="B17" t="s">
        <v>89</v>
      </c>
    </row>
    <row r="19" spans="2:2" x14ac:dyDescent="0.35">
      <c r="B19"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dimension ref="B2:BF19"/>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422</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x14ac:dyDescent="0.35">
      <c r="B9" s="15" t="s">
        <v>405</v>
      </c>
      <c r="C9" s="14">
        <v>0.15711911036621301</v>
      </c>
      <c r="D9" s="14">
        <v>0.16401696765260201</v>
      </c>
      <c r="E9" s="14">
        <v>0.15035406468277901</v>
      </c>
      <c r="F9" s="14"/>
      <c r="G9" s="14">
        <v>0.119154530722432</v>
      </c>
      <c r="H9" s="14">
        <v>0.20578273660558399</v>
      </c>
      <c r="I9" s="14">
        <v>0.15942715991397499</v>
      </c>
      <c r="J9" s="14">
        <v>0.18060966225626801</v>
      </c>
      <c r="K9" s="14">
        <v>0.12046485770658399</v>
      </c>
      <c r="L9" s="14">
        <v>0.14684566888845099</v>
      </c>
      <c r="M9" s="14"/>
      <c r="N9" s="14">
        <v>0.18671255682560001</v>
      </c>
      <c r="O9" s="14">
        <v>0.14779691052737101</v>
      </c>
      <c r="P9" s="14">
        <v>0.14745680799660299</v>
      </c>
      <c r="Q9" s="14">
        <v>0.14614370360107801</v>
      </c>
      <c r="R9" s="14"/>
      <c r="S9" s="14">
        <v>0.16707165253133899</v>
      </c>
      <c r="T9" s="14">
        <v>0.12581013245963499</v>
      </c>
      <c r="U9" s="14">
        <v>0.14449952206049699</v>
      </c>
      <c r="V9" s="14">
        <v>0.123152684820157</v>
      </c>
      <c r="W9" s="14">
        <v>0.168359998141344</v>
      </c>
      <c r="X9" s="14">
        <v>0.165211074720435</v>
      </c>
      <c r="Y9" s="14">
        <v>0.177625947241972</v>
      </c>
      <c r="Z9" s="14">
        <v>0.19688916334484</v>
      </c>
      <c r="AA9" s="14">
        <v>0.18327175468975199</v>
      </c>
      <c r="AB9" s="14">
        <v>0.149239667645504</v>
      </c>
      <c r="AC9" s="14">
        <v>0.191733817827627</v>
      </c>
      <c r="AD9" s="14">
        <v>9.3160011358387598E-2</v>
      </c>
      <c r="AE9" s="14"/>
      <c r="AF9" s="14">
        <v>0.10198912587314</v>
      </c>
      <c r="AG9" s="14">
        <v>0.233254696538782</v>
      </c>
      <c r="AH9" s="14">
        <v>0.114291931313752</v>
      </c>
      <c r="AI9" s="14"/>
      <c r="AJ9" s="14">
        <v>6.5570111877641099E-2</v>
      </c>
      <c r="AK9" s="14">
        <v>0.31025177644653201</v>
      </c>
      <c r="AL9" s="14">
        <v>0.178741713486291</v>
      </c>
      <c r="AM9" s="14">
        <v>0</v>
      </c>
      <c r="AN9" s="14">
        <v>5.5286430459453299E-2</v>
      </c>
      <c r="AO9" s="14"/>
      <c r="AP9" s="14">
        <v>4.5898281347982801E-2</v>
      </c>
      <c r="AQ9" s="14">
        <v>0.310869043874826</v>
      </c>
      <c r="AR9" s="14">
        <v>0.141166367218134</v>
      </c>
      <c r="AS9" s="14">
        <v>3.4447229470996502E-2</v>
      </c>
      <c r="AT9" s="14">
        <v>2.27475571257383E-2</v>
      </c>
      <c r="AU9" s="14"/>
      <c r="AV9" s="14">
        <v>0.12927719793600501</v>
      </c>
      <c r="AW9" s="14">
        <v>0.118274266324991</v>
      </c>
      <c r="AX9" s="14">
        <v>0.17231909768991299</v>
      </c>
      <c r="AY9" s="14">
        <v>0.217497648484267</v>
      </c>
      <c r="AZ9" s="14">
        <v>0.31602373570191</v>
      </c>
      <c r="BA9" s="14"/>
      <c r="BB9" s="14">
        <v>0.25728705250379102</v>
      </c>
      <c r="BC9" s="14">
        <v>4.3735492180375098E-2</v>
      </c>
      <c r="BD9" s="14">
        <v>0</v>
      </c>
      <c r="BE9" s="14"/>
      <c r="BF9" s="14">
        <v>9.7443951959282599E-2</v>
      </c>
    </row>
    <row r="10" spans="2:58" x14ac:dyDescent="0.35">
      <c r="B10" s="15" t="s">
        <v>406</v>
      </c>
      <c r="C10" s="14">
        <v>0.27024406951454299</v>
      </c>
      <c r="D10" s="14">
        <v>0.27197114491854901</v>
      </c>
      <c r="E10" s="14">
        <v>0.26914820097879699</v>
      </c>
      <c r="F10" s="14"/>
      <c r="G10" s="14">
        <v>0.31133978663776402</v>
      </c>
      <c r="H10" s="14">
        <v>0.31489459882820497</v>
      </c>
      <c r="I10" s="14">
        <v>0.30379410850919403</v>
      </c>
      <c r="J10" s="14">
        <v>0.27350017512658198</v>
      </c>
      <c r="K10" s="14">
        <v>0.247018943412665</v>
      </c>
      <c r="L10" s="14">
        <v>0.192296996246898</v>
      </c>
      <c r="M10" s="14"/>
      <c r="N10" s="14">
        <v>0.29917487443227903</v>
      </c>
      <c r="O10" s="14">
        <v>0.265499236557869</v>
      </c>
      <c r="P10" s="14">
        <v>0.26213043892564702</v>
      </c>
      <c r="Q10" s="14">
        <v>0.25189224799410398</v>
      </c>
      <c r="R10" s="14"/>
      <c r="S10" s="14">
        <v>0.30454594756624298</v>
      </c>
      <c r="T10" s="14">
        <v>0.272072105564305</v>
      </c>
      <c r="U10" s="14">
        <v>0.22543484654356999</v>
      </c>
      <c r="V10" s="14">
        <v>0.27993910821867102</v>
      </c>
      <c r="W10" s="14">
        <v>0.219893313494259</v>
      </c>
      <c r="X10" s="14">
        <v>0.32429559675666297</v>
      </c>
      <c r="Y10" s="14">
        <v>0.18572989065687601</v>
      </c>
      <c r="Z10" s="14">
        <v>0.36148997820734402</v>
      </c>
      <c r="AA10" s="14">
        <v>0.26726037702928601</v>
      </c>
      <c r="AB10" s="14">
        <v>0.26697409761065399</v>
      </c>
      <c r="AC10" s="14">
        <v>0.30762789912103999</v>
      </c>
      <c r="AD10" s="14">
        <v>0.21031094626150099</v>
      </c>
      <c r="AE10" s="14"/>
      <c r="AF10" s="14">
        <v>0.20140530508924301</v>
      </c>
      <c r="AG10" s="14">
        <v>0.31532946627675101</v>
      </c>
      <c r="AH10" s="14">
        <v>0.30516718429723799</v>
      </c>
      <c r="AI10" s="14"/>
      <c r="AJ10" s="14">
        <v>0.197626819864512</v>
      </c>
      <c r="AK10" s="14">
        <v>0.34925790536006901</v>
      </c>
      <c r="AL10" s="14">
        <v>0.31816064607546402</v>
      </c>
      <c r="AM10" s="14">
        <v>0.255240988617016</v>
      </c>
      <c r="AN10" s="14">
        <v>0.25758628404310202</v>
      </c>
      <c r="AO10" s="14"/>
      <c r="AP10" s="14">
        <v>0.16448965081255901</v>
      </c>
      <c r="AQ10" s="14">
        <v>0.41716923565318198</v>
      </c>
      <c r="AR10" s="14">
        <v>0.30289689713694201</v>
      </c>
      <c r="AS10" s="14">
        <v>0.124701007355572</v>
      </c>
      <c r="AT10" s="14">
        <v>0.15170288900361001</v>
      </c>
      <c r="AU10" s="14"/>
      <c r="AV10" s="14">
        <v>0.25296244457442502</v>
      </c>
      <c r="AW10" s="14">
        <v>0.27150112392804598</v>
      </c>
      <c r="AX10" s="14">
        <v>0.28660438079782302</v>
      </c>
      <c r="AY10" s="14">
        <v>0.321602499754854</v>
      </c>
      <c r="AZ10" s="14">
        <v>0.284763410496925</v>
      </c>
      <c r="BA10" s="14"/>
      <c r="BB10" s="14">
        <v>0.53693178172975398</v>
      </c>
      <c r="BC10" s="14">
        <v>0.11320806062543599</v>
      </c>
      <c r="BD10" s="14">
        <v>0.16750419827086499</v>
      </c>
      <c r="BE10" s="14"/>
      <c r="BF10" s="14">
        <v>0.253601472662143</v>
      </c>
    </row>
    <row r="11" spans="2:58" x14ac:dyDescent="0.35">
      <c r="B11" s="15" t="s">
        <v>407</v>
      </c>
      <c r="C11" s="14">
        <v>0.20814748303444899</v>
      </c>
      <c r="D11" s="14">
        <v>0.19274329402936699</v>
      </c>
      <c r="E11" s="14">
        <v>0.22338401905357799</v>
      </c>
      <c r="F11" s="14"/>
      <c r="G11" s="14">
        <v>0.27777643195900198</v>
      </c>
      <c r="H11" s="14">
        <v>0.19408143710713299</v>
      </c>
      <c r="I11" s="14">
        <v>0.21937693524572799</v>
      </c>
      <c r="J11" s="14">
        <v>0.18538886665128801</v>
      </c>
      <c r="K11" s="14">
        <v>0.141630925703397</v>
      </c>
      <c r="L11" s="14">
        <v>0.22679380426391399</v>
      </c>
      <c r="M11" s="14"/>
      <c r="N11" s="14">
        <v>0.205528235970729</v>
      </c>
      <c r="O11" s="14">
        <v>0.211168287656674</v>
      </c>
      <c r="P11" s="14">
        <v>0.20085888904454599</v>
      </c>
      <c r="Q11" s="14">
        <v>0.20981896582627099</v>
      </c>
      <c r="R11" s="14"/>
      <c r="S11" s="14">
        <v>0.218742619721325</v>
      </c>
      <c r="T11" s="14">
        <v>0.20355981028283399</v>
      </c>
      <c r="U11" s="14">
        <v>0.26422376532401498</v>
      </c>
      <c r="V11" s="14">
        <v>0.20326744036214101</v>
      </c>
      <c r="W11" s="14">
        <v>0.20848319044770899</v>
      </c>
      <c r="X11" s="14">
        <v>0.21189719409845301</v>
      </c>
      <c r="Y11" s="14">
        <v>0.18504673530627899</v>
      </c>
      <c r="Z11" s="14">
        <v>0.19965632806023401</v>
      </c>
      <c r="AA11" s="14">
        <v>0.22997206154452801</v>
      </c>
      <c r="AB11" s="14">
        <v>0.159537698942356</v>
      </c>
      <c r="AC11" s="14">
        <v>0.17644993648599799</v>
      </c>
      <c r="AD11" s="14">
        <v>0.22344784871846399</v>
      </c>
      <c r="AE11" s="14"/>
      <c r="AF11" s="14">
        <v>0.201278945376065</v>
      </c>
      <c r="AG11" s="14">
        <v>0.185336275894977</v>
      </c>
      <c r="AH11" s="14">
        <v>0.24324610770511601</v>
      </c>
      <c r="AI11" s="14"/>
      <c r="AJ11" s="14">
        <v>0.21553843144474999</v>
      </c>
      <c r="AK11" s="14">
        <v>0.16155114091485701</v>
      </c>
      <c r="AL11" s="14">
        <v>0.216321912541585</v>
      </c>
      <c r="AM11" s="14">
        <v>0.202255375546497</v>
      </c>
      <c r="AN11" s="14">
        <v>0.255359625775119</v>
      </c>
      <c r="AO11" s="14"/>
      <c r="AP11" s="14">
        <v>0.23362310829014901</v>
      </c>
      <c r="AQ11" s="14">
        <v>0.16148621462777701</v>
      </c>
      <c r="AR11" s="14">
        <v>0.231514237708871</v>
      </c>
      <c r="AS11" s="14">
        <v>0.22319885691191599</v>
      </c>
      <c r="AT11" s="14">
        <v>0.32048191710639501</v>
      </c>
      <c r="AU11" s="14"/>
      <c r="AV11" s="14">
        <v>0.23201529750024599</v>
      </c>
      <c r="AW11" s="14">
        <v>0.20109795280741399</v>
      </c>
      <c r="AX11" s="14">
        <v>0.20472373595190499</v>
      </c>
      <c r="AY11" s="14">
        <v>0.21024787441241</v>
      </c>
      <c r="AZ11" s="14">
        <v>0.17997281651695299</v>
      </c>
      <c r="BA11" s="14"/>
      <c r="BB11" s="14">
        <v>0.155273050576585</v>
      </c>
      <c r="BC11" s="14">
        <v>0.20435118789597301</v>
      </c>
      <c r="BD11" s="14">
        <v>0.29607842163312298</v>
      </c>
      <c r="BE11" s="14"/>
      <c r="BF11" s="14">
        <v>0.20381052124677501</v>
      </c>
    </row>
    <row r="12" spans="2:58" x14ac:dyDescent="0.35">
      <c r="B12" s="15" t="s">
        <v>408</v>
      </c>
      <c r="C12" s="14">
        <v>0.15407796347667399</v>
      </c>
      <c r="D12" s="14">
        <v>0.16847342301691601</v>
      </c>
      <c r="E12" s="14">
        <v>0.140037612448599</v>
      </c>
      <c r="F12" s="14"/>
      <c r="G12" s="14">
        <v>0.10449580744408</v>
      </c>
      <c r="H12" s="14">
        <v>0.14367070813810101</v>
      </c>
      <c r="I12" s="14">
        <v>9.9836242287108107E-2</v>
      </c>
      <c r="J12" s="14">
        <v>0.15708741340988</v>
      </c>
      <c r="K12" s="14">
        <v>0.204491399545075</v>
      </c>
      <c r="L12" s="14">
        <v>0.203490677131903</v>
      </c>
      <c r="M12" s="14"/>
      <c r="N12" s="14">
        <v>0.13786766405554199</v>
      </c>
      <c r="O12" s="14">
        <v>0.17385281224254401</v>
      </c>
      <c r="P12" s="14">
        <v>0.161423074593773</v>
      </c>
      <c r="Q12" s="14">
        <v>0.14354460146995701</v>
      </c>
      <c r="R12" s="14"/>
      <c r="S12" s="14">
        <v>0.12746357114366999</v>
      </c>
      <c r="T12" s="14">
        <v>0.17607896105663401</v>
      </c>
      <c r="U12" s="14">
        <v>0.13547678653042999</v>
      </c>
      <c r="V12" s="14">
        <v>0.180650508105614</v>
      </c>
      <c r="W12" s="14">
        <v>0.180794371927118</v>
      </c>
      <c r="X12" s="14">
        <v>0.119072933806673</v>
      </c>
      <c r="Y12" s="14">
        <v>0.183665394674845</v>
      </c>
      <c r="Z12" s="14">
        <v>0.128017647837183</v>
      </c>
      <c r="AA12" s="14">
        <v>0.12435744443114299</v>
      </c>
      <c r="AB12" s="14">
        <v>0.18396207271759801</v>
      </c>
      <c r="AC12" s="14">
        <v>0.12122129584210301</v>
      </c>
      <c r="AD12" s="14">
        <v>0.226006160983797</v>
      </c>
      <c r="AE12" s="14"/>
      <c r="AF12" s="14">
        <v>0.20268719728139101</v>
      </c>
      <c r="AG12" s="14">
        <v>0.13635740827734499</v>
      </c>
      <c r="AH12" s="14">
        <v>0.105933136715905</v>
      </c>
      <c r="AI12" s="14"/>
      <c r="AJ12" s="14">
        <v>0.24466894393661201</v>
      </c>
      <c r="AK12" s="14">
        <v>7.6406435284392005E-2</v>
      </c>
      <c r="AL12" s="14">
        <v>0.15036452000193201</v>
      </c>
      <c r="AM12" s="14">
        <v>0.27634146788553698</v>
      </c>
      <c r="AN12" s="14">
        <v>0.117649469081374</v>
      </c>
      <c r="AO12" s="14"/>
      <c r="AP12" s="14">
        <v>0.27494925259133302</v>
      </c>
      <c r="AQ12" s="14">
        <v>4.3280777356987203E-2</v>
      </c>
      <c r="AR12" s="14">
        <v>0.182102259673775</v>
      </c>
      <c r="AS12" s="14">
        <v>0.23469068772519799</v>
      </c>
      <c r="AT12" s="14">
        <v>0.182953911856197</v>
      </c>
      <c r="AU12" s="14"/>
      <c r="AV12" s="14">
        <v>0.173454560797068</v>
      </c>
      <c r="AW12" s="14">
        <v>0.16345955976940901</v>
      </c>
      <c r="AX12" s="14">
        <v>0.139200260362494</v>
      </c>
      <c r="AY12" s="14">
        <v>0.10798201029255899</v>
      </c>
      <c r="AZ12" s="14">
        <v>0.144029146452643</v>
      </c>
      <c r="BA12" s="14"/>
      <c r="BB12" s="14">
        <v>3.1804890397623402E-2</v>
      </c>
      <c r="BC12" s="14">
        <v>0.222661231650855</v>
      </c>
      <c r="BD12" s="14">
        <v>0.28319461598498502</v>
      </c>
      <c r="BE12" s="14"/>
      <c r="BF12" s="14">
        <v>0.18825280833503799</v>
      </c>
    </row>
    <row r="13" spans="2:58" x14ac:dyDescent="0.35">
      <c r="B13" s="15" t="s">
        <v>409</v>
      </c>
      <c r="C13" s="14">
        <v>0.13505543591022201</v>
      </c>
      <c r="D13" s="14">
        <v>0.152649185145354</v>
      </c>
      <c r="E13" s="14">
        <v>0.11770256081741701</v>
      </c>
      <c r="F13" s="14"/>
      <c r="G13" s="14">
        <v>6.4814033181118003E-2</v>
      </c>
      <c r="H13" s="14">
        <v>6.7305828748722596E-2</v>
      </c>
      <c r="I13" s="14">
        <v>0.128523082028764</v>
      </c>
      <c r="J13" s="14">
        <v>0.157897355552436</v>
      </c>
      <c r="K13" s="14">
        <v>0.214044762854535</v>
      </c>
      <c r="L13" s="14">
        <v>0.17079991252809801</v>
      </c>
      <c r="M13" s="14"/>
      <c r="N13" s="14">
        <v>0.116309168660035</v>
      </c>
      <c r="O13" s="14">
        <v>0.13260647011429799</v>
      </c>
      <c r="P13" s="14">
        <v>0.17809891355511101</v>
      </c>
      <c r="Q13" s="14">
        <v>0.12039335230932501</v>
      </c>
      <c r="R13" s="14"/>
      <c r="S13" s="14">
        <v>0.10180436344321001</v>
      </c>
      <c r="T13" s="14">
        <v>0.141818612449926</v>
      </c>
      <c r="U13" s="14">
        <v>0.14867287929948</v>
      </c>
      <c r="V13" s="14">
        <v>0.151213208116663</v>
      </c>
      <c r="W13" s="14">
        <v>0.159174546527069</v>
      </c>
      <c r="X13" s="14">
        <v>8.2582679689606406E-2</v>
      </c>
      <c r="Y13" s="14">
        <v>0.20871921733402299</v>
      </c>
      <c r="Z13" s="14">
        <v>5.5930662087988497E-2</v>
      </c>
      <c r="AA13" s="14">
        <v>0.13160488596008801</v>
      </c>
      <c r="AB13" s="14">
        <v>0.16672728721604299</v>
      </c>
      <c r="AC13" s="14">
        <v>0.113383471332604</v>
      </c>
      <c r="AD13" s="14">
        <v>0.139763956473451</v>
      </c>
      <c r="AE13" s="14"/>
      <c r="AF13" s="14">
        <v>0.23385692204535999</v>
      </c>
      <c r="AG13" s="14">
        <v>7.9430317541897999E-2</v>
      </c>
      <c r="AH13" s="14">
        <v>8.7745016672703902E-2</v>
      </c>
      <c r="AI13" s="14"/>
      <c r="AJ13" s="14">
        <v>0.23221660073995201</v>
      </c>
      <c r="AK13" s="14">
        <v>5.3797652350889E-2</v>
      </c>
      <c r="AL13" s="14">
        <v>7.3317307869896195E-2</v>
      </c>
      <c r="AM13" s="14">
        <v>0.22347767172100499</v>
      </c>
      <c r="AN13" s="14">
        <v>0.13620474642222499</v>
      </c>
      <c r="AO13" s="14"/>
      <c r="AP13" s="14">
        <v>0.22608757462939599</v>
      </c>
      <c r="AQ13" s="14">
        <v>2.0029695706357799E-2</v>
      </c>
      <c r="AR13" s="14">
        <v>7.8928719880763207E-2</v>
      </c>
      <c r="AS13" s="14">
        <v>0.33583494118116503</v>
      </c>
      <c r="AT13" s="14">
        <v>0.12522571813241101</v>
      </c>
      <c r="AU13" s="14"/>
      <c r="AV13" s="14">
        <v>0.12967730974986799</v>
      </c>
      <c r="AW13" s="14">
        <v>0.157552221748783</v>
      </c>
      <c r="AX13" s="14">
        <v>0.116757025842674</v>
      </c>
      <c r="AY13" s="14">
        <v>9.0872368091631905E-2</v>
      </c>
      <c r="AZ13" s="14">
        <v>5.01848725338815E-2</v>
      </c>
      <c r="BA13" s="14"/>
      <c r="BB13" s="14">
        <v>8.6607794926646005E-3</v>
      </c>
      <c r="BC13" s="14">
        <v>0.38185563987429599</v>
      </c>
      <c r="BD13" s="14">
        <v>0.14505189863843701</v>
      </c>
      <c r="BE13" s="14"/>
      <c r="BF13" s="14">
        <v>0.21252795396326099</v>
      </c>
    </row>
    <row r="14" spans="2:58" x14ac:dyDescent="0.35">
      <c r="B14" s="15" t="s">
        <v>117</v>
      </c>
      <c r="C14" s="23">
        <v>7.5355937697900097E-2</v>
      </c>
      <c r="D14" s="23">
        <v>5.01459852372131E-2</v>
      </c>
      <c r="E14" s="23">
        <v>9.9373542018831001E-2</v>
      </c>
      <c r="F14" s="23"/>
      <c r="G14" s="23">
        <v>0.122419410055604</v>
      </c>
      <c r="H14" s="23">
        <v>7.4264690572254002E-2</v>
      </c>
      <c r="I14" s="23">
        <v>8.9042472015230301E-2</v>
      </c>
      <c r="J14" s="23">
        <v>4.5516527003546497E-2</v>
      </c>
      <c r="K14" s="23">
        <v>7.2349110777744002E-2</v>
      </c>
      <c r="L14" s="23">
        <v>5.9772940940735299E-2</v>
      </c>
      <c r="M14" s="23"/>
      <c r="N14" s="23">
        <v>5.4407500055814399E-2</v>
      </c>
      <c r="O14" s="23">
        <v>6.9076282901243305E-2</v>
      </c>
      <c r="P14" s="23">
        <v>5.0031875884320801E-2</v>
      </c>
      <c r="Q14" s="23">
        <v>0.12820712879926499</v>
      </c>
      <c r="R14" s="23"/>
      <c r="S14" s="23">
        <v>8.0371845594213107E-2</v>
      </c>
      <c r="T14" s="23">
        <v>8.0660378186665604E-2</v>
      </c>
      <c r="U14" s="23">
        <v>8.1692200242007601E-2</v>
      </c>
      <c r="V14" s="23">
        <v>6.1777050376754003E-2</v>
      </c>
      <c r="W14" s="23">
        <v>6.3294579462502706E-2</v>
      </c>
      <c r="X14" s="23">
        <v>9.6940520928170307E-2</v>
      </c>
      <c r="Y14" s="23">
        <v>5.9212814786004798E-2</v>
      </c>
      <c r="Z14" s="23">
        <v>5.8016220462410298E-2</v>
      </c>
      <c r="AA14" s="23">
        <v>6.3533476345203094E-2</v>
      </c>
      <c r="AB14" s="23">
        <v>7.3559175867845203E-2</v>
      </c>
      <c r="AC14" s="23">
        <v>8.9583579390629803E-2</v>
      </c>
      <c r="AD14" s="23">
        <v>0.1073110762044</v>
      </c>
      <c r="AE14" s="23"/>
      <c r="AF14" s="23">
        <v>5.8782504334800201E-2</v>
      </c>
      <c r="AG14" s="23">
        <v>5.0291835470247903E-2</v>
      </c>
      <c r="AH14" s="23">
        <v>0.14361662329528599</v>
      </c>
      <c r="AI14" s="23"/>
      <c r="AJ14" s="23">
        <v>4.43790921365326E-2</v>
      </c>
      <c r="AK14" s="23">
        <v>4.8735089643261197E-2</v>
      </c>
      <c r="AL14" s="23">
        <v>6.3093900024831603E-2</v>
      </c>
      <c r="AM14" s="23">
        <v>4.2684496229944698E-2</v>
      </c>
      <c r="AN14" s="23">
        <v>0.17791344421872701</v>
      </c>
      <c r="AO14" s="23"/>
      <c r="AP14" s="23">
        <v>5.4952132328580497E-2</v>
      </c>
      <c r="AQ14" s="23">
        <v>4.7165032780870503E-2</v>
      </c>
      <c r="AR14" s="23">
        <v>6.3391518381516507E-2</v>
      </c>
      <c r="AS14" s="23">
        <v>4.7127277355152701E-2</v>
      </c>
      <c r="AT14" s="23">
        <v>0.19688800677564799</v>
      </c>
      <c r="AU14" s="23"/>
      <c r="AV14" s="23">
        <v>8.2613189442388199E-2</v>
      </c>
      <c r="AW14" s="23">
        <v>8.8114875421356695E-2</v>
      </c>
      <c r="AX14" s="23">
        <v>8.0395499355192496E-2</v>
      </c>
      <c r="AY14" s="23">
        <v>5.17975989642784E-2</v>
      </c>
      <c r="AZ14" s="23">
        <v>2.50260182976874E-2</v>
      </c>
      <c r="BA14" s="23"/>
      <c r="BB14" s="23">
        <v>1.0042445299582099E-2</v>
      </c>
      <c r="BC14" s="23">
        <v>3.4188387773064301E-2</v>
      </c>
      <c r="BD14" s="23">
        <v>0.108170865472591</v>
      </c>
      <c r="BE14" s="23"/>
      <c r="BF14" s="23">
        <v>4.4363291833501198E-2</v>
      </c>
    </row>
    <row r="15" spans="2:58" x14ac:dyDescent="0.35">
      <c r="B15" s="16"/>
    </row>
    <row r="16" spans="2:58" x14ac:dyDescent="0.35">
      <c r="B16" t="s">
        <v>88</v>
      </c>
    </row>
    <row r="17" spans="2:2" x14ac:dyDescent="0.35">
      <c r="B17" t="s">
        <v>89</v>
      </c>
    </row>
    <row r="19" spans="2:2" x14ac:dyDescent="0.35">
      <c r="B19"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dimension ref="B2:BF19"/>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423</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x14ac:dyDescent="0.35">
      <c r="B9" s="15" t="s">
        <v>405</v>
      </c>
      <c r="C9" s="14">
        <v>0.110914698981809</v>
      </c>
      <c r="D9" s="14">
        <v>0.11221954564105301</v>
      </c>
      <c r="E9" s="14">
        <v>0.10932757440325799</v>
      </c>
      <c r="F9" s="14"/>
      <c r="G9" s="14">
        <v>0.109500328818564</v>
      </c>
      <c r="H9" s="14">
        <v>0.20036650243780699</v>
      </c>
      <c r="I9" s="14">
        <v>0.103520913122243</v>
      </c>
      <c r="J9" s="14">
        <v>9.5446736958166897E-2</v>
      </c>
      <c r="K9" s="14">
        <v>8.5887030322668506E-2</v>
      </c>
      <c r="L9" s="14">
        <v>7.4748244491642593E-2</v>
      </c>
      <c r="M9" s="14"/>
      <c r="N9" s="14">
        <v>0.13461988966109101</v>
      </c>
      <c r="O9" s="14">
        <v>0.100294875138771</v>
      </c>
      <c r="P9" s="14">
        <v>0.104350378659398</v>
      </c>
      <c r="Q9" s="14">
        <v>0.102278309212036</v>
      </c>
      <c r="R9" s="14"/>
      <c r="S9" s="14">
        <v>0.13320307454782501</v>
      </c>
      <c r="T9" s="14">
        <v>5.5087684104810998E-2</v>
      </c>
      <c r="U9" s="14">
        <v>0.11640005778427499</v>
      </c>
      <c r="V9" s="14">
        <v>6.5221685452921396E-2</v>
      </c>
      <c r="W9" s="14">
        <v>9.8722646677467704E-2</v>
      </c>
      <c r="X9" s="14">
        <v>0.142733015965746</v>
      </c>
      <c r="Y9" s="14">
        <v>0.122130647383286</v>
      </c>
      <c r="Z9" s="14">
        <v>0.101058686024544</v>
      </c>
      <c r="AA9" s="14">
        <v>0.180620400181358</v>
      </c>
      <c r="AB9" s="14">
        <v>8.8943629211243699E-2</v>
      </c>
      <c r="AC9" s="14">
        <v>0.133422311914528</v>
      </c>
      <c r="AD9" s="14">
        <v>5.9503914212955401E-2</v>
      </c>
      <c r="AE9" s="14"/>
      <c r="AF9" s="14">
        <v>7.9076696236357699E-2</v>
      </c>
      <c r="AG9" s="14">
        <v>0.141952795666314</v>
      </c>
      <c r="AH9" s="14">
        <v>0.105315519222363</v>
      </c>
      <c r="AI9" s="14"/>
      <c r="AJ9" s="14">
        <v>5.9610799289292402E-2</v>
      </c>
      <c r="AK9" s="14">
        <v>0.19632889678127399</v>
      </c>
      <c r="AL9" s="14">
        <v>0.14470444296172</v>
      </c>
      <c r="AM9" s="14">
        <v>4.0956064380567501E-2</v>
      </c>
      <c r="AN9" s="14">
        <v>7.8351028427541505E-2</v>
      </c>
      <c r="AO9" s="14"/>
      <c r="AP9" s="14">
        <v>3.9272631715094999E-2</v>
      </c>
      <c r="AQ9" s="14">
        <v>0.21177737506213001</v>
      </c>
      <c r="AR9" s="14">
        <v>0.114044965669549</v>
      </c>
      <c r="AS9" s="14">
        <v>3.7298614985284903E-2</v>
      </c>
      <c r="AT9" s="14">
        <v>1.7392309626414099E-2</v>
      </c>
      <c r="AU9" s="14"/>
      <c r="AV9" s="14">
        <v>9.0630575281162806E-2</v>
      </c>
      <c r="AW9" s="14">
        <v>7.4691855997235004E-2</v>
      </c>
      <c r="AX9" s="14">
        <v>0.12232367830799699</v>
      </c>
      <c r="AY9" s="14">
        <v>0.180499661962818</v>
      </c>
      <c r="AZ9" s="14">
        <v>0.26969802152864802</v>
      </c>
      <c r="BA9" s="14"/>
      <c r="BB9" s="14">
        <v>0.19978845508187501</v>
      </c>
      <c r="BC9" s="14">
        <v>4.2326237541192302E-2</v>
      </c>
      <c r="BD9" s="14">
        <v>0</v>
      </c>
      <c r="BE9" s="14"/>
      <c r="BF9" s="14">
        <v>8.2940202502791605E-2</v>
      </c>
    </row>
    <row r="10" spans="2:58" x14ac:dyDescent="0.35">
      <c r="B10" s="15" t="s">
        <v>406</v>
      </c>
      <c r="C10" s="14">
        <v>0.32644472721078399</v>
      </c>
      <c r="D10" s="14">
        <v>0.32216662431304199</v>
      </c>
      <c r="E10" s="14">
        <v>0.33153340679106402</v>
      </c>
      <c r="F10" s="14"/>
      <c r="G10" s="14">
        <v>0.33975980087254198</v>
      </c>
      <c r="H10" s="14">
        <v>0.37613971200854401</v>
      </c>
      <c r="I10" s="14">
        <v>0.318036967607501</v>
      </c>
      <c r="J10" s="14">
        <v>0.35148903578058899</v>
      </c>
      <c r="K10" s="14">
        <v>0.31578731499854001</v>
      </c>
      <c r="L10" s="14">
        <v>0.27101650566484797</v>
      </c>
      <c r="M10" s="14"/>
      <c r="N10" s="14">
        <v>0.35408887957718899</v>
      </c>
      <c r="O10" s="14">
        <v>0.326602776170132</v>
      </c>
      <c r="P10" s="14">
        <v>0.31346335124938701</v>
      </c>
      <c r="Q10" s="14">
        <v>0.30774119954787899</v>
      </c>
      <c r="R10" s="14"/>
      <c r="S10" s="14">
        <v>0.342918887043896</v>
      </c>
      <c r="T10" s="14">
        <v>0.34875096560315899</v>
      </c>
      <c r="U10" s="14">
        <v>0.25957802856249201</v>
      </c>
      <c r="V10" s="14">
        <v>0.36577455018489902</v>
      </c>
      <c r="W10" s="14">
        <v>0.30405729311350599</v>
      </c>
      <c r="X10" s="14">
        <v>0.32965583643252799</v>
      </c>
      <c r="Y10" s="14">
        <v>0.23634710009821</v>
      </c>
      <c r="Z10" s="14">
        <v>0.46547465344535299</v>
      </c>
      <c r="AA10" s="14">
        <v>0.299056245100982</v>
      </c>
      <c r="AB10" s="14">
        <v>0.36243873554276501</v>
      </c>
      <c r="AC10" s="14">
        <v>0.342225259545269</v>
      </c>
      <c r="AD10" s="14">
        <v>0.277721714781069</v>
      </c>
      <c r="AE10" s="14"/>
      <c r="AF10" s="14">
        <v>0.24912337127706</v>
      </c>
      <c r="AG10" s="14">
        <v>0.39811762589148803</v>
      </c>
      <c r="AH10" s="14">
        <v>0.33465520472732502</v>
      </c>
      <c r="AI10" s="14"/>
      <c r="AJ10" s="14">
        <v>0.24112089762414901</v>
      </c>
      <c r="AK10" s="14">
        <v>0.44323262374474198</v>
      </c>
      <c r="AL10" s="14">
        <v>0.35391072083345898</v>
      </c>
      <c r="AM10" s="14">
        <v>0.25228001136922301</v>
      </c>
      <c r="AN10" s="14">
        <v>0.27375414887872901</v>
      </c>
      <c r="AO10" s="14"/>
      <c r="AP10" s="14">
        <v>0.22009713827880101</v>
      </c>
      <c r="AQ10" s="14">
        <v>0.48789158750739198</v>
      </c>
      <c r="AR10" s="14">
        <v>0.35082672492554501</v>
      </c>
      <c r="AS10" s="14">
        <v>0.183758778732381</v>
      </c>
      <c r="AT10" s="14">
        <v>0.16456464067572199</v>
      </c>
      <c r="AU10" s="14"/>
      <c r="AV10" s="14">
        <v>0.28469687991548198</v>
      </c>
      <c r="AW10" s="14">
        <v>0.31474972034757498</v>
      </c>
      <c r="AX10" s="14">
        <v>0.355125852100318</v>
      </c>
      <c r="AY10" s="14">
        <v>0.39100976366791301</v>
      </c>
      <c r="AZ10" s="14">
        <v>0.38921974092245498</v>
      </c>
      <c r="BA10" s="14"/>
      <c r="BB10" s="14">
        <v>0.564379351197006</v>
      </c>
      <c r="BC10" s="14">
        <v>0.166103465305384</v>
      </c>
      <c r="BD10" s="14">
        <v>0.21503813755460399</v>
      </c>
      <c r="BE10" s="14"/>
      <c r="BF10" s="14">
        <v>0.293816346460397</v>
      </c>
    </row>
    <row r="11" spans="2:58" x14ac:dyDescent="0.35">
      <c r="B11" s="15" t="s">
        <v>407</v>
      </c>
      <c r="C11" s="14">
        <v>0.26149807210460102</v>
      </c>
      <c r="D11" s="14">
        <v>0.26296401629819499</v>
      </c>
      <c r="E11" s="14">
        <v>0.26069319010465702</v>
      </c>
      <c r="F11" s="14"/>
      <c r="G11" s="14">
        <v>0.26245911748483902</v>
      </c>
      <c r="H11" s="14">
        <v>0.19311643365842601</v>
      </c>
      <c r="I11" s="14">
        <v>0.28470706184260602</v>
      </c>
      <c r="J11" s="14">
        <v>0.25199850470138702</v>
      </c>
      <c r="K11" s="14">
        <v>0.23915801641836801</v>
      </c>
      <c r="L11" s="14">
        <v>0.32002534235573499</v>
      </c>
      <c r="M11" s="14"/>
      <c r="N11" s="14">
        <v>0.24975647472378101</v>
      </c>
      <c r="O11" s="14">
        <v>0.276025764862248</v>
      </c>
      <c r="P11" s="14">
        <v>0.26302997460976901</v>
      </c>
      <c r="Q11" s="14">
        <v>0.256115358699534</v>
      </c>
      <c r="R11" s="14"/>
      <c r="S11" s="14">
        <v>0.24442655238288899</v>
      </c>
      <c r="T11" s="14">
        <v>0.28930414324949599</v>
      </c>
      <c r="U11" s="14">
        <v>0.260079243908997</v>
      </c>
      <c r="V11" s="14">
        <v>0.27261098169829401</v>
      </c>
      <c r="W11" s="14">
        <v>0.30795371393409898</v>
      </c>
      <c r="X11" s="14">
        <v>0.28719764038232998</v>
      </c>
      <c r="Y11" s="14">
        <v>0.259515234660048</v>
      </c>
      <c r="Z11" s="14">
        <v>0.21793494453278101</v>
      </c>
      <c r="AA11" s="14">
        <v>0.26923046673372097</v>
      </c>
      <c r="AB11" s="14">
        <v>0.17111068848596001</v>
      </c>
      <c r="AC11" s="14">
        <v>0.22739032249375901</v>
      </c>
      <c r="AD11" s="14">
        <v>0.36950193523754099</v>
      </c>
      <c r="AE11" s="14"/>
      <c r="AF11" s="14">
        <v>0.27569360462534098</v>
      </c>
      <c r="AG11" s="14">
        <v>0.24156882724088</v>
      </c>
      <c r="AH11" s="14">
        <v>0.27221140278653</v>
      </c>
      <c r="AI11" s="14"/>
      <c r="AJ11" s="14">
        <v>0.31602563702462</v>
      </c>
      <c r="AK11" s="14">
        <v>0.18791971924254799</v>
      </c>
      <c r="AL11" s="14">
        <v>0.27068740447168499</v>
      </c>
      <c r="AM11" s="14">
        <v>0.24314743678165601</v>
      </c>
      <c r="AN11" s="14">
        <v>0.27140231057554498</v>
      </c>
      <c r="AO11" s="14"/>
      <c r="AP11" s="14">
        <v>0.33579963110953698</v>
      </c>
      <c r="AQ11" s="14">
        <v>0.18446392852377899</v>
      </c>
      <c r="AR11" s="14">
        <v>0.29908629263615899</v>
      </c>
      <c r="AS11" s="14">
        <v>0.28276958945602299</v>
      </c>
      <c r="AT11" s="14">
        <v>0.38822812632568798</v>
      </c>
      <c r="AU11" s="14"/>
      <c r="AV11" s="14">
        <v>0.31869124914820202</v>
      </c>
      <c r="AW11" s="14">
        <v>0.27564199070377199</v>
      </c>
      <c r="AX11" s="14">
        <v>0.22840604647752799</v>
      </c>
      <c r="AY11" s="14">
        <v>0.23872205991995499</v>
      </c>
      <c r="AZ11" s="14">
        <v>0.18225121333525601</v>
      </c>
      <c r="BA11" s="14"/>
      <c r="BB11" s="14">
        <v>0.157617728728699</v>
      </c>
      <c r="BC11" s="14">
        <v>0.29002594127626102</v>
      </c>
      <c r="BD11" s="14">
        <v>0.44465597552853497</v>
      </c>
      <c r="BE11" s="14"/>
      <c r="BF11" s="14">
        <v>0.27426682807353903</v>
      </c>
    </row>
    <row r="12" spans="2:58" x14ac:dyDescent="0.35">
      <c r="B12" s="15" t="s">
        <v>408</v>
      </c>
      <c r="C12" s="14">
        <v>0.124364453557215</v>
      </c>
      <c r="D12" s="14">
        <v>0.14159010626872701</v>
      </c>
      <c r="E12" s="14">
        <v>0.10730551253005199</v>
      </c>
      <c r="F12" s="14"/>
      <c r="G12" s="14">
        <v>0.108251482813759</v>
      </c>
      <c r="H12" s="14">
        <v>0.104797189389427</v>
      </c>
      <c r="I12" s="14">
        <v>0.11329387058799199</v>
      </c>
      <c r="J12" s="14">
        <v>0.120919145441767</v>
      </c>
      <c r="K12" s="14">
        <v>0.12620424801524699</v>
      </c>
      <c r="L12" s="14">
        <v>0.16152763944110499</v>
      </c>
      <c r="M12" s="14"/>
      <c r="N12" s="14">
        <v>0.11815603006278599</v>
      </c>
      <c r="O12" s="14">
        <v>0.121610245676514</v>
      </c>
      <c r="P12" s="14">
        <v>0.13495962470668499</v>
      </c>
      <c r="Q12" s="14">
        <v>0.122928599040624</v>
      </c>
      <c r="R12" s="14"/>
      <c r="S12" s="14">
        <v>0.13739461197472599</v>
      </c>
      <c r="T12" s="14">
        <v>0.115087461244994</v>
      </c>
      <c r="U12" s="14">
        <v>0.15455449526289899</v>
      </c>
      <c r="V12" s="14">
        <v>0.124321135142421</v>
      </c>
      <c r="W12" s="14">
        <v>0.146698050009265</v>
      </c>
      <c r="X12" s="14">
        <v>8.7002923337618193E-2</v>
      </c>
      <c r="Y12" s="14">
        <v>0.146596418523019</v>
      </c>
      <c r="Z12" s="14">
        <v>0.100879592834743</v>
      </c>
      <c r="AA12" s="14">
        <v>0.10455141148322999</v>
      </c>
      <c r="AB12" s="14">
        <v>0.159461288521064</v>
      </c>
      <c r="AC12" s="14">
        <v>7.57577789468242E-2</v>
      </c>
      <c r="AD12" s="14">
        <v>0.10341701751153801</v>
      </c>
      <c r="AE12" s="14"/>
      <c r="AF12" s="14">
        <v>0.18218329181794601</v>
      </c>
      <c r="AG12" s="14">
        <v>9.41955712707436E-2</v>
      </c>
      <c r="AH12" s="14">
        <v>9.2780007249501598E-2</v>
      </c>
      <c r="AI12" s="14"/>
      <c r="AJ12" s="14">
        <v>0.170130168953674</v>
      </c>
      <c r="AK12" s="14">
        <v>7.1260290451645295E-2</v>
      </c>
      <c r="AL12" s="14">
        <v>0.10870226829672</v>
      </c>
      <c r="AM12" s="14">
        <v>0.30411884388844002</v>
      </c>
      <c r="AN12" s="14">
        <v>0.13503516939596499</v>
      </c>
      <c r="AO12" s="14"/>
      <c r="AP12" s="14">
        <v>0.19201371314653401</v>
      </c>
      <c r="AQ12" s="14">
        <v>4.4252379951331897E-2</v>
      </c>
      <c r="AR12" s="14">
        <v>0.132611367497427</v>
      </c>
      <c r="AS12" s="14">
        <v>0.216520513781952</v>
      </c>
      <c r="AT12" s="14">
        <v>0.11175362342765401</v>
      </c>
      <c r="AU12" s="14"/>
      <c r="AV12" s="14">
        <v>0.111508160987549</v>
      </c>
      <c r="AW12" s="14">
        <v>0.14594255946616699</v>
      </c>
      <c r="AX12" s="14">
        <v>0.11683341752307901</v>
      </c>
      <c r="AY12" s="14">
        <v>9.1544605738848206E-2</v>
      </c>
      <c r="AZ12" s="14">
        <v>8.4408589031298303E-2</v>
      </c>
      <c r="BA12" s="14"/>
      <c r="BB12" s="14">
        <v>3.93001246642379E-2</v>
      </c>
      <c r="BC12" s="14">
        <v>0.19260646646850699</v>
      </c>
      <c r="BD12" s="14">
        <v>0.126263489651393</v>
      </c>
      <c r="BE12" s="14"/>
      <c r="BF12" s="14">
        <v>0.142810460331802</v>
      </c>
    </row>
    <row r="13" spans="2:58" x14ac:dyDescent="0.35">
      <c r="B13" s="15" t="s">
        <v>409</v>
      </c>
      <c r="C13" s="14">
        <v>8.3493493441062994E-2</v>
      </c>
      <c r="D13" s="14">
        <v>9.3016882985569996E-2</v>
      </c>
      <c r="E13" s="14">
        <v>7.3701277804769497E-2</v>
      </c>
      <c r="F13" s="14"/>
      <c r="G13" s="14">
        <v>5.1002167185986297E-2</v>
      </c>
      <c r="H13" s="14">
        <v>5.4277351167394197E-2</v>
      </c>
      <c r="I13" s="14">
        <v>8.5867065305717694E-2</v>
      </c>
      <c r="J13" s="14">
        <v>0.116626731046863</v>
      </c>
      <c r="K13" s="14">
        <v>0.127325055956549</v>
      </c>
      <c r="L13" s="14">
        <v>7.0788657238252797E-2</v>
      </c>
      <c r="M13" s="14"/>
      <c r="N13" s="14">
        <v>7.4216782686708505E-2</v>
      </c>
      <c r="O13" s="14">
        <v>8.4973845131676107E-2</v>
      </c>
      <c r="P13" s="14">
        <v>0.102012168695613</v>
      </c>
      <c r="Q13" s="14">
        <v>7.7194816673590697E-2</v>
      </c>
      <c r="R13" s="14"/>
      <c r="S13" s="14">
        <v>7.6630827421441103E-2</v>
      </c>
      <c r="T13" s="14">
        <v>7.6238045248559205E-2</v>
      </c>
      <c r="U13" s="14">
        <v>7.06811194585511E-2</v>
      </c>
      <c r="V13" s="14">
        <v>0.103372153464886</v>
      </c>
      <c r="W13" s="14">
        <v>6.8488299016433801E-2</v>
      </c>
      <c r="X13" s="14">
        <v>5.46802098515154E-2</v>
      </c>
      <c r="Y13" s="14">
        <v>0.14383431158106599</v>
      </c>
      <c r="Z13" s="14">
        <v>4.6147779443815998E-2</v>
      </c>
      <c r="AA13" s="14">
        <v>6.6508691255380906E-2</v>
      </c>
      <c r="AB13" s="14">
        <v>0.10888002068257099</v>
      </c>
      <c r="AC13" s="14">
        <v>9.4555691350952195E-2</v>
      </c>
      <c r="AD13" s="14">
        <v>9.9118412422664504E-2</v>
      </c>
      <c r="AE13" s="14"/>
      <c r="AF13" s="14">
        <v>0.123919698517251</v>
      </c>
      <c r="AG13" s="14">
        <v>6.30276490565089E-2</v>
      </c>
      <c r="AH13" s="14">
        <v>5.3015617010383903E-2</v>
      </c>
      <c r="AI13" s="14"/>
      <c r="AJ13" s="14">
        <v>0.13460493663933901</v>
      </c>
      <c r="AK13" s="14">
        <v>3.90841551887555E-2</v>
      </c>
      <c r="AL13" s="14">
        <v>2.9996474855964201E-2</v>
      </c>
      <c r="AM13" s="14">
        <v>7.9946658274715296E-2</v>
      </c>
      <c r="AN13" s="14">
        <v>9.0475042004381098E-2</v>
      </c>
      <c r="AO13" s="14"/>
      <c r="AP13" s="14">
        <v>0.126963005031133</v>
      </c>
      <c r="AQ13" s="14">
        <v>1.3544979375547699E-2</v>
      </c>
      <c r="AR13" s="14">
        <v>3.9684710199647401E-2</v>
      </c>
      <c r="AS13" s="14">
        <v>0.20270012272990201</v>
      </c>
      <c r="AT13" s="14">
        <v>9.7828195559114303E-2</v>
      </c>
      <c r="AU13" s="14"/>
      <c r="AV13" s="14">
        <v>8.2541965346658294E-2</v>
      </c>
      <c r="AW13" s="14">
        <v>7.7711285682848505E-2</v>
      </c>
      <c r="AX13" s="14">
        <v>8.9168249599635999E-2</v>
      </c>
      <c r="AY13" s="14">
        <v>5.9745362290424202E-2</v>
      </c>
      <c r="AZ13" s="14">
        <v>0</v>
      </c>
      <c r="BA13" s="14"/>
      <c r="BB13" s="14">
        <v>8.6607794926646005E-3</v>
      </c>
      <c r="BC13" s="14">
        <v>0.23020837742722799</v>
      </c>
      <c r="BD13" s="14">
        <v>7.5015997495154599E-2</v>
      </c>
      <c r="BE13" s="14"/>
      <c r="BF13" s="14">
        <v>0.128575778800253</v>
      </c>
    </row>
    <row r="14" spans="2:58" x14ac:dyDescent="0.35">
      <c r="B14" s="15" t="s">
        <v>117</v>
      </c>
      <c r="C14" s="23">
        <v>9.32845547045279E-2</v>
      </c>
      <c r="D14" s="23">
        <v>6.8042824493412493E-2</v>
      </c>
      <c r="E14" s="23">
        <v>0.1174390383662</v>
      </c>
      <c r="F14" s="23"/>
      <c r="G14" s="23">
        <v>0.12902710282431001</v>
      </c>
      <c r="H14" s="23">
        <v>7.1302811338401495E-2</v>
      </c>
      <c r="I14" s="23">
        <v>9.4574121533939903E-2</v>
      </c>
      <c r="J14" s="23">
        <v>6.3519846071228403E-2</v>
      </c>
      <c r="K14" s="23">
        <v>0.105638334288627</v>
      </c>
      <c r="L14" s="23">
        <v>0.101893610808416</v>
      </c>
      <c r="M14" s="23"/>
      <c r="N14" s="23">
        <v>6.9161943288444994E-2</v>
      </c>
      <c r="O14" s="23">
        <v>9.0492493020659898E-2</v>
      </c>
      <c r="P14" s="23">
        <v>8.2184502079146904E-2</v>
      </c>
      <c r="Q14" s="23">
        <v>0.13374171682633701</v>
      </c>
      <c r="R14" s="23"/>
      <c r="S14" s="23">
        <v>6.5426046629222107E-2</v>
      </c>
      <c r="T14" s="23">
        <v>0.115531700548981</v>
      </c>
      <c r="U14" s="23">
        <v>0.13870705502278499</v>
      </c>
      <c r="V14" s="23">
        <v>6.8699494056579102E-2</v>
      </c>
      <c r="W14" s="23">
        <v>7.4079997249228494E-2</v>
      </c>
      <c r="X14" s="23">
        <v>9.8730374030262594E-2</v>
      </c>
      <c r="Y14" s="23">
        <v>9.1576287754370697E-2</v>
      </c>
      <c r="Z14" s="23">
        <v>6.8504343718761906E-2</v>
      </c>
      <c r="AA14" s="23">
        <v>8.0032785245327906E-2</v>
      </c>
      <c r="AB14" s="23">
        <v>0.10916563755639599</v>
      </c>
      <c r="AC14" s="23">
        <v>0.126648635748668</v>
      </c>
      <c r="AD14" s="23">
        <v>9.0737005834232207E-2</v>
      </c>
      <c r="AE14" s="23"/>
      <c r="AF14" s="23">
        <v>9.00033375260441E-2</v>
      </c>
      <c r="AG14" s="23">
        <v>6.1137530874065198E-2</v>
      </c>
      <c r="AH14" s="23">
        <v>0.14202224900389801</v>
      </c>
      <c r="AI14" s="23"/>
      <c r="AJ14" s="23">
        <v>7.8507560468925403E-2</v>
      </c>
      <c r="AK14" s="23">
        <v>6.2174314591035999E-2</v>
      </c>
      <c r="AL14" s="23">
        <v>9.1998688580451404E-2</v>
      </c>
      <c r="AM14" s="23">
        <v>7.9550985305397004E-2</v>
      </c>
      <c r="AN14" s="23">
        <v>0.150982300717839</v>
      </c>
      <c r="AO14" s="23"/>
      <c r="AP14" s="23">
        <v>8.5853880718900405E-2</v>
      </c>
      <c r="AQ14" s="23">
        <v>5.8069749579819599E-2</v>
      </c>
      <c r="AR14" s="23">
        <v>6.3745939071672905E-2</v>
      </c>
      <c r="AS14" s="23">
        <v>7.6952380314457197E-2</v>
      </c>
      <c r="AT14" s="23">
        <v>0.220233104385407</v>
      </c>
      <c r="AU14" s="23"/>
      <c r="AV14" s="23">
        <v>0.111931169320946</v>
      </c>
      <c r="AW14" s="23">
        <v>0.111262587802402</v>
      </c>
      <c r="AX14" s="23">
        <v>8.8142755991442903E-2</v>
      </c>
      <c r="AY14" s="23">
        <v>3.8478546420040498E-2</v>
      </c>
      <c r="AZ14" s="23">
        <v>7.44224351823429E-2</v>
      </c>
      <c r="BA14" s="23"/>
      <c r="BB14" s="23">
        <v>3.0253560835518299E-2</v>
      </c>
      <c r="BC14" s="23">
        <v>7.8729511981427205E-2</v>
      </c>
      <c r="BD14" s="23">
        <v>0.139026399770314</v>
      </c>
      <c r="BE14" s="23"/>
      <c r="BF14" s="23">
        <v>7.7590383831217205E-2</v>
      </c>
    </row>
    <row r="15" spans="2:58" x14ac:dyDescent="0.35">
      <c r="B15" s="16"/>
    </row>
    <row r="16" spans="2:58" x14ac:dyDescent="0.35">
      <c r="B16" t="s">
        <v>88</v>
      </c>
    </row>
    <row r="17" spans="2:2" x14ac:dyDescent="0.35">
      <c r="B17" t="s">
        <v>89</v>
      </c>
    </row>
    <row r="19" spans="2:2" x14ac:dyDescent="0.35">
      <c r="B19"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BF19"/>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112</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x14ac:dyDescent="0.35">
      <c r="B9" s="15" t="s">
        <v>106</v>
      </c>
      <c r="C9" s="14">
        <v>0.29312221254775001</v>
      </c>
      <c r="D9" s="14">
        <v>0.31954694941831802</v>
      </c>
      <c r="E9" s="14">
        <v>0.26512337373659001</v>
      </c>
      <c r="F9" s="14"/>
      <c r="G9" s="14">
        <v>0.338081141537873</v>
      </c>
      <c r="H9" s="14">
        <v>0.279288093259556</v>
      </c>
      <c r="I9" s="14">
        <v>0.33196990443306701</v>
      </c>
      <c r="J9" s="14">
        <v>0.29971149680152098</v>
      </c>
      <c r="K9" s="14">
        <v>0.31836520270971003</v>
      </c>
      <c r="L9" s="14">
        <v>0.22044231204946099</v>
      </c>
      <c r="M9" s="14"/>
      <c r="N9" s="14">
        <v>0.26743361844272701</v>
      </c>
      <c r="O9" s="14">
        <v>0.28404096921036998</v>
      </c>
      <c r="P9" s="14">
        <v>0.30017596154362403</v>
      </c>
      <c r="Q9" s="14">
        <v>0.32749790487517799</v>
      </c>
      <c r="R9" s="14"/>
      <c r="S9" s="14">
        <v>0.21317040555341801</v>
      </c>
      <c r="T9" s="14">
        <v>0.26657905140432397</v>
      </c>
      <c r="U9" s="14">
        <v>0.28493402031915699</v>
      </c>
      <c r="V9" s="14">
        <v>0.234657031138928</v>
      </c>
      <c r="W9" s="14">
        <v>0.30593437764183401</v>
      </c>
      <c r="X9" s="14">
        <v>0.30663922393801402</v>
      </c>
      <c r="Y9" s="14">
        <v>0.318636265557112</v>
      </c>
      <c r="Z9" s="14">
        <v>0.30714466663490803</v>
      </c>
      <c r="AA9" s="14">
        <v>0.34751153199777202</v>
      </c>
      <c r="AB9" s="14">
        <v>0.37503351136725899</v>
      </c>
      <c r="AC9" s="14">
        <v>0.35299081615449601</v>
      </c>
      <c r="AD9" s="14">
        <v>0.27633531046882798</v>
      </c>
      <c r="AE9" s="14"/>
      <c r="AF9" s="14">
        <v>0.243935412064366</v>
      </c>
      <c r="AG9" s="14">
        <v>0.33022377419411603</v>
      </c>
      <c r="AH9" s="14">
        <v>0.25902934553700602</v>
      </c>
      <c r="AI9" s="14"/>
      <c r="AJ9" s="14">
        <v>0.14806436129659201</v>
      </c>
      <c r="AK9" s="14">
        <v>0.42063701932027397</v>
      </c>
      <c r="AL9" s="14">
        <v>0.24706212823454601</v>
      </c>
      <c r="AM9" s="14">
        <v>0.20115274456697699</v>
      </c>
      <c r="AN9" s="14">
        <v>0.30351698771122398</v>
      </c>
      <c r="AO9" s="14"/>
      <c r="AP9" s="14">
        <v>2.9604182304738699E-2</v>
      </c>
      <c r="AQ9" s="14">
        <v>0.38192681100561998</v>
      </c>
      <c r="AR9" s="14">
        <v>0.27978543599237599</v>
      </c>
      <c r="AS9" s="14">
        <v>0.34501219538101502</v>
      </c>
      <c r="AT9" s="14">
        <v>0.16390369173904401</v>
      </c>
      <c r="AU9" s="14"/>
      <c r="AV9" s="14">
        <v>0.27838694347972798</v>
      </c>
      <c r="AW9" s="14">
        <v>0.30660778690499602</v>
      </c>
      <c r="AX9" s="14">
        <v>0.27841838509234401</v>
      </c>
      <c r="AY9" s="14">
        <v>0.24767913768348501</v>
      </c>
      <c r="AZ9" s="14">
        <v>0.38898393780067198</v>
      </c>
      <c r="BA9" s="14"/>
      <c r="BB9" s="14">
        <v>0.303720781515534</v>
      </c>
      <c r="BC9" s="14">
        <v>0.329242327171621</v>
      </c>
      <c r="BD9" s="14">
        <v>9.4779817220801393E-2</v>
      </c>
      <c r="BE9" s="14"/>
      <c r="BF9" s="14">
        <v>0.25359720049723</v>
      </c>
    </row>
    <row r="10" spans="2:58" x14ac:dyDescent="0.35">
      <c r="B10" s="15" t="s">
        <v>107</v>
      </c>
      <c r="C10" s="14">
        <v>0.26549835112431902</v>
      </c>
      <c r="D10" s="14">
        <v>0.27286124729786598</v>
      </c>
      <c r="E10" s="14">
        <v>0.258881863063611</v>
      </c>
      <c r="F10" s="14"/>
      <c r="G10" s="14">
        <v>0.31228953597889603</v>
      </c>
      <c r="H10" s="14">
        <v>0.25280670947183898</v>
      </c>
      <c r="I10" s="14">
        <v>0.28436387216151399</v>
      </c>
      <c r="J10" s="14">
        <v>0.27892444327865901</v>
      </c>
      <c r="K10" s="14">
        <v>0.24591632564325699</v>
      </c>
      <c r="L10" s="14">
        <v>0.23139824321428101</v>
      </c>
      <c r="M10" s="14"/>
      <c r="N10" s="14">
        <v>0.26964750087390799</v>
      </c>
      <c r="O10" s="14">
        <v>0.30657045707810299</v>
      </c>
      <c r="P10" s="14">
        <v>0.246387123609278</v>
      </c>
      <c r="Q10" s="14">
        <v>0.23772936163140701</v>
      </c>
      <c r="R10" s="14"/>
      <c r="S10" s="14">
        <v>0.30346027077852999</v>
      </c>
      <c r="T10" s="14">
        <v>0.247567012740874</v>
      </c>
      <c r="U10" s="14">
        <v>0.24819740419686701</v>
      </c>
      <c r="V10" s="14">
        <v>0.34016826330720001</v>
      </c>
      <c r="W10" s="14">
        <v>0.22655315694719799</v>
      </c>
      <c r="X10" s="14">
        <v>0.241789066059686</v>
      </c>
      <c r="Y10" s="14">
        <v>0.30743241740032401</v>
      </c>
      <c r="Z10" s="14">
        <v>0.27157700913947402</v>
      </c>
      <c r="AA10" s="14">
        <v>0.22579505588097201</v>
      </c>
      <c r="AB10" s="14">
        <v>0.22442131943479399</v>
      </c>
      <c r="AC10" s="14">
        <v>0.29361235802083402</v>
      </c>
      <c r="AD10" s="14">
        <v>0.25154384294042698</v>
      </c>
      <c r="AE10" s="14"/>
      <c r="AF10" s="14">
        <v>0.25202728922366702</v>
      </c>
      <c r="AG10" s="14">
        <v>0.27136275994965198</v>
      </c>
      <c r="AH10" s="14">
        <v>0.243758893279687</v>
      </c>
      <c r="AI10" s="14"/>
      <c r="AJ10" s="14">
        <v>0.21409336067033499</v>
      </c>
      <c r="AK10" s="14">
        <v>0.28892457194404603</v>
      </c>
      <c r="AL10" s="14">
        <v>0.324931918891951</v>
      </c>
      <c r="AM10" s="14">
        <v>0.42462767096717702</v>
      </c>
      <c r="AN10" s="14">
        <v>0.25573957076176201</v>
      </c>
      <c r="AO10" s="14"/>
      <c r="AP10" s="14">
        <v>0.11098234079979601</v>
      </c>
      <c r="AQ10" s="14">
        <v>0.32838805297555501</v>
      </c>
      <c r="AR10" s="14">
        <v>0.30043009156210498</v>
      </c>
      <c r="AS10" s="14">
        <v>0.31013054062509399</v>
      </c>
      <c r="AT10" s="14">
        <v>0.289964329758371</v>
      </c>
      <c r="AU10" s="14"/>
      <c r="AV10" s="14">
        <v>0.25102617909038799</v>
      </c>
      <c r="AW10" s="14">
        <v>0.31641586782708098</v>
      </c>
      <c r="AX10" s="14">
        <v>0.26842974213396298</v>
      </c>
      <c r="AY10" s="14">
        <v>0.246104030030389</v>
      </c>
      <c r="AZ10" s="14">
        <v>0.13755810195756801</v>
      </c>
      <c r="BA10" s="14"/>
      <c r="BB10" s="14">
        <v>0.28377599910113199</v>
      </c>
      <c r="BC10" s="14">
        <v>0.31157483692207</v>
      </c>
      <c r="BD10" s="14">
        <v>0.35171679797970701</v>
      </c>
      <c r="BE10" s="14"/>
      <c r="BF10" s="14">
        <v>0.31526372841526401</v>
      </c>
    </row>
    <row r="11" spans="2:58" x14ac:dyDescent="0.35">
      <c r="B11" s="15" t="s">
        <v>108</v>
      </c>
      <c r="C11" s="14">
        <v>0.19638994380163499</v>
      </c>
      <c r="D11" s="14">
        <v>0.18663000049330999</v>
      </c>
      <c r="E11" s="14">
        <v>0.20706196516025999</v>
      </c>
      <c r="F11" s="14"/>
      <c r="G11" s="14">
        <v>0.15329380393269901</v>
      </c>
      <c r="H11" s="14">
        <v>0.166437701492339</v>
      </c>
      <c r="I11" s="14">
        <v>0.164141679909136</v>
      </c>
      <c r="J11" s="14">
        <v>0.19219466428785401</v>
      </c>
      <c r="K11" s="14">
        <v>0.21708412093340201</v>
      </c>
      <c r="L11" s="14">
        <v>0.26517956695447198</v>
      </c>
      <c r="M11" s="14"/>
      <c r="N11" s="14">
        <v>0.19342757449973999</v>
      </c>
      <c r="O11" s="14">
        <v>0.17864276041326799</v>
      </c>
      <c r="P11" s="14">
        <v>0.210432374808072</v>
      </c>
      <c r="Q11" s="14">
        <v>0.19951728670263399</v>
      </c>
      <c r="R11" s="14"/>
      <c r="S11" s="14">
        <v>0.17808958712009701</v>
      </c>
      <c r="T11" s="14">
        <v>0.18475827946461601</v>
      </c>
      <c r="U11" s="14">
        <v>0.211904486067479</v>
      </c>
      <c r="V11" s="14">
        <v>0.23994848696030799</v>
      </c>
      <c r="W11" s="14">
        <v>0.185075216750407</v>
      </c>
      <c r="X11" s="14">
        <v>0.249278623259029</v>
      </c>
      <c r="Y11" s="14">
        <v>0.17879133879491699</v>
      </c>
      <c r="Z11" s="14">
        <v>0.19851573704571299</v>
      </c>
      <c r="AA11" s="14">
        <v>0.171426967107635</v>
      </c>
      <c r="AB11" s="14">
        <v>0.19112575859236899</v>
      </c>
      <c r="AC11" s="14">
        <v>0.16409672065042399</v>
      </c>
      <c r="AD11" s="14">
        <v>0.233638649736367</v>
      </c>
      <c r="AE11" s="14"/>
      <c r="AF11" s="14">
        <v>0.239196391863187</v>
      </c>
      <c r="AG11" s="14">
        <v>0.16739313851627199</v>
      </c>
      <c r="AH11" s="14">
        <v>0.210872814848408</v>
      </c>
      <c r="AI11" s="14"/>
      <c r="AJ11" s="14">
        <v>0.245034482322979</v>
      </c>
      <c r="AK11" s="14">
        <v>0.147003587402216</v>
      </c>
      <c r="AL11" s="14">
        <v>0.21480893887729499</v>
      </c>
      <c r="AM11" s="14">
        <v>0.28994413276640402</v>
      </c>
      <c r="AN11" s="14">
        <v>0.19126185970109999</v>
      </c>
      <c r="AO11" s="14"/>
      <c r="AP11" s="14">
        <v>0.21846705460596999</v>
      </c>
      <c r="AQ11" s="14">
        <v>0.16077012600214499</v>
      </c>
      <c r="AR11" s="14">
        <v>0.22240519276642201</v>
      </c>
      <c r="AS11" s="14">
        <v>0.20366030215362399</v>
      </c>
      <c r="AT11" s="14">
        <v>0.35530139586648601</v>
      </c>
      <c r="AU11" s="14"/>
      <c r="AV11" s="14">
        <v>0.21467844517940601</v>
      </c>
      <c r="AW11" s="14">
        <v>0.17668895555090799</v>
      </c>
      <c r="AX11" s="14">
        <v>0.187900835951263</v>
      </c>
      <c r="AY11" s="14">
        <v>0.230997384645793</v>
      </c>
      <c r="AZ11" s="14">
        <v>0.144759416384799</v>
      </c>
      <c r="BA11" s="14"/>
      <c r="BB11" s="14">
        <v>0.24594853737506001</v>
      </c>
      <c r="BC11" s="14">
        <v>0.22794298781747799</v>
      </c>
      <c r="BD11" s="14">
        <v>0.39003462887200402</v>
      </c>
      <c r="BE11" s="14"/>
      <c r="BF11" s="14">
        <v>0.261496225353542</v>
      </c>
    </row>
    <row r="12" spans="2:58" x14ac:dyDescent="0.35">
      <c r="B12" s="15" t="s">
        <v>109</v>
      </c>
      <c r="C12" s="14">
        <v>0.17591256571272701</v>
      </c>
      <c r="D12" s="14">
        <v>0.15771643529578799</v>
      </c>
      <c r="E12" s="14">
        <v>0.19376446590030499</v>
      </c>
      <c r="F12" s="14"/>
      <c r="G12" s="14">
        <v>0.12848456239013301</v>
      </c>
      <c r="H12" s="14">
        <v>0.19758827844701099</v>
      </c>
      <c r="I12" s="14">
        <v>0.16001325910946201</v>
      </c>
      <c r="J12" s="14">
        <v>0.16684052039591399</v>
      </c>
      <c r="K12" s="14">
        <v>0.16742122064873199</v>
      </c>
      <c r="L12" s="14">
        <v>0.216055762828267</v>
      </c>
      <c r="M12" s="14"/>
      <c r="N12" s="14">
        <v>0.19550600717675101</v>
      </c>
      <c r="O12" s="14">
        <v>0.17021027666727401</v>
      </c>
      <c r="P12" s="14">
        <v>0.18096854410844701</v>
      </c>
      <c r="Q12" s="14">
        <v>0.15514984626043599</v>
      </c>
      <c r="R12" s="14"/>
      <c r="S12" s="14">
        <v>0.213315055458768</v>
      </c>
      <c r="T12" s="14">
        <v>0.203531636778544</v>
      </c>
      <c r="U12" s="14">
        <v>0.16613496609497599</v>
      </c>
      <c r="V12" s="14">
        <v>0.13678183759857701</v>
      </c>
      <c r="W12" s="14">
        <v>0.20273805919506299</v>
      </c>
      <c r="X12" s="14">
        <v>0.17312267085872601</v>
      </c>
      <c r="Y12" s="14">
        <v>0.15950984374990301</v>
      </c>
      <c r="Z12" s="14">
        <v>0.163474703260057</v>
      </c>
      <c r="AA12" s="14">
        <v>0.200031582392284</v>
      </c>
      <c r="AB12" s="14">
        <v>0.13705441873791799</v>
      </c>
      <c r="AC12" s="14">
        <v>0.12112120667724099</v>
      </c>
      <c r="AD12" s="14">
        <v>0.150912167653626</v>
      </c>
      <c r="AE12" s="14"/>
      <c r="AF12" s="14">
        <v>0.20012701922933501</v>
      </c>
      <c r="AG12" s="14">
        <v>0.169142114913926</v>
      </c>
      <c r="AH12" s="14">
        <v>0.19211968633613399</v>
      </c>
      <c r="AI12" s="14"/>
      <c r="AJ12" s="14">
        <v>0.29064819138161802</v>
      </c>
      <c r="AK12" s="14">
        <v>0.101686941507957</v>
      </c>
      <c r="AL12" s="14">
        <v>0.15783870918219101</v>
      </c>
      <c r="AM12" s="14">
        <v>8.42754516994422E-2</v>
      </c>
      <c r="AN12" s="14">
        <v>0.169461681223495</v>
      </c>
      <c r="AO12" s="14"/>
      <c r="AP12" s="14">
        <v>0.43669774204190998</v>
      </c>
      <c r="AQ12" s="14">
        <v>0.100308718056355</v>
      </c>
      <c r="AR12" s="14">
        <v>0.147145612228927</v>
      </c>
      <c r="AS12" s="14">
        <v>0.108753599824923</v>
      </c>
      <c r="AT12" s="14">
        <v>0.114812691010808</v>
      </c>
      <c r="AU12" s="14"/>
      <c r="AV12" s="14">
        <v>0.18609770072741499</v>
      </c>
      <c r="AW12" s="14">
        <v>0.14650351677859999</v>
      </c>
      <c r="AX12" s="14">
        <v>0.18782878833811101</v>
      </c>
      <c r="AY12" s="14">
        <v>0.19628352708187899</v>
      </c>
      <c r="AZ12" s="14">
        <v>0.167413744942502</v>
      </c>
      <c r="BA12" s="14"/>
      <c r="BB12" s="14">
        <v>0.166554682008274</v>
      </c>
      <c r="BC12" s="14">
        <v>0.114335349956022</v>
      </c>
      <c r="BD12" s="14">
        <v>0.119817176788417</v>
      </c>
      <c r="BE12" s="14"/>
      <c r="BF12" s="14">
        <v>0.154877922212874</v>
      </c>
    </row>
    <row r="13" spans="2:58" x14ac:dyDescent="0.35">
      <c r="B13" s="15" t="s">
        <v>110</v>
      </c>
      <c r="C13" s="14">
        <v>4.7897455469045197E-2</v>
      </c>
      <c r="D13" s="14">
        <v>5.0228641854004198E-2</v>
      </c>
      <c r="E13" s="14">
        <v>4.5908459972608E-2</v>
      </c>
      <c r="F13" s="14"/>
      <c r="G13" s="14">
        <v>3.70527106644526E-2</v>
      </c>
      <c r="H13" s="14">
        <v>6.4056801460032398E-2</v>
      </c>
      <c r="I13" s="14">
        <v>4.0261347111148003E-2</v>
      </c>
      <c r="J13" s="14">
        <v>5.6539514348881499E-2</v>
      </c>
      <c r="K13" s="14">
        <v>3.0845140838364999E-2</v>
      </c>
      <c r="L13" s="14">
        <v>5.2715823517405398E-2</v>
      </c>
      <c r="M13" s="14"/>
      <c r="N13" s="14">
        <v>5.65912998819494E-2</v>
      </c>
      <c r="O13" s="14">
        <v>3.8734655961147203E-2</v>
      </c>
      <c r="P13" s="14">
        <v>5.3527513528033699E-2</v>
      </c>
      <c r="Q13" s="14">
        <v>4.3946056008045402E-2</v>
      </c>
      <c r="R13" s="14"/>
      <c r="S13" s="14">
        <v>6.6416412055794502E-2</v>
      </c>
      <c r="T13" s="14">
        <v>6.2570774527220901E-2</v>
      </c>
      <c r="U13" s="14">
        <v>6.2470434058312298E-2</v>
      </c>
      <c r="V13" s="14">
        <v>4.2908612053408797E-2</v>
      </c>
      <c r="W13" s="14">
        <v>5.2492172612773301E-2</v>
      </c>
      <c r="X13" s="14">
        <v>1.6202589297568699E-2</v>
      </c>
      <c r="Y13" s="14">
        <v>3.5630134497743701E-2</v>
      </c>
      <c r="Z13" s="14">
        <v>4.7747592589029803E-2</v>
      </c>
      <c r="AA13" s="14">
        <v>3.4313508425900897E-2</v>
      </c>
      <c r="AB13" s="14">
        <v>4.5733198550529403E-2</v>
      </c>
      <c r="AC13" s="14">
        <v>5.8178081726012597E-2</v>
      </c>
      <c r="AD13" s="14">
        <v>3.0141739902366401E-2</v>
      </c>
      <c r="AE13" s="14"/>
      <c r="AF13" s="14">
        <v>4.8160470200851901E-2</v>
      </c>
      <c r="AG13" s="14">
        <v>4.4581468586379298E-2</v>
      </c>
      <c r="AH13" s="14">
        <v>6.2857374308594796E-2</v>
      </c>
      <c r="AI13" s="14"/>
      <c r="AJ13" s="14">
        <v>9.1058341353719E-2</v>
      </c>
      <c r="AK13" s="14">
        <v>2.2863751030875401E-2</v>
      </c>
      <c r="AL13" s="14">
        <v>4.7911677569036401E-2</v>
      </c>
      <c r="AM13" s="14">
        <v>0</v>
      </c>
      <c r="AN13" s="14">
        <v>3.5925479561576899E-2</v>
      </c>
      <c r="AO13" s="14"/>
      <c r="AP13" s="14">
        <v>0.17512061551771399</v>
      </c>
      <c r="AQ13" s="14">
        <v>1.73999259572791E-2</v>
      </c>
      <c r="AR13" s="14">
        <v>3.6484947961792198E-2</v>
      </c>
      <c r="AS13" s="14">
        <v>2.1996789770002599E-2</v>
      </c>
      <c r="AT13" s="14">
        <v>1.7384757779917801E-2</v>
      </c>
      <c r="AU13" s="14"/>
      <c r="AV13" s="14">
        <v>4.4468345167203098E-2</v>
      </c>
      <c r="AW13" s="14">
        <v>3.3375961827104297E-2</v>
      </c>
      <c r="AX13" s="14">
        <v>5.6958573629518297E-2</v>
      </c>
      <c r="AY13" s="14">
        <v>5.4296400224344302E-2</v>
      </c>
      <c r="AZ13" s="14">
        <v>0.16128479891445799</v>
      </c>
      <c r="BA13" s="14"/>
      <c r="BB13" s="14">
        <v>0</v>
      </c>
      <c r="BC13" s="14">
        <v>1.69044981328106E-2</v>
      </c>
      <c r="BD13" s="14">
        <v>2.8373144882141401E-2</v>
      </c>
      <c r="BE13" s="14"/>
      <c r="BF13" s="14">
        <v>1.19308204620089E-2</v>
      </c>
    </row>
    <row r="14" spans="2:58" x14ac:dyDescent="0.35">
      <c r="B14" s="15" t="s">
        <v>83</v>
      </c>
      <c r="C14" s="23">
        <v>2.1179471344524699E-2</v>
      </c>
      <c r="D14" s="23">
        <v>1.3016725640712601E-2</v>
      </c>
      <c r="E14" s="23">
        <v>2.9259872166626399E-2</v>
      </c>
      <c r="F14" s="23"/>
      <c r="G14" s="23">
        <v>3.07982454959457E-2</v>
      </c>
      <c r="H14" s="23">
        <v>3.9822415869222701E-2</v>
      </c>
      <c r="I14" s="23">
        <v>1.92499372756718E-2</v>
      </c>
      <c r="J14" s="23">
        <v>5.7893608871706602E-3</v>
      </c>
      <c r="K14" s="23">
        <v>2.0367989226533802E-2</v>
      </c>
      <c r="L14" s="23">
        <v>1.42082914361142E-2</v>
      </c>
      <c r="M14" s="23"/>
      <c r="N14" s="23">
        <v>1.7393999124924599E-2</v>
      </c>
      <c r="O14" s="23">
        <v>2.1800880669837298E-2</v>
      </c>
      <c r="P14" s="23">
        <v>8.5084824025458694E-3</v>
      </c>
      <c r="Q14" s="23">
        <v>3.6159544522299102E-2</v>
      </c>
      <c r="R14" s="23"/>
      <c r="S14" s="23">
        <v>2.5548269033392398E-2</v>
      </c>
      <c r="T14" s="23">
        <v>3.4993245084420498E-2</v>
      </c>
      <c r="U14" s="23">
        <v>2.6358689263208199E-2</v>
      </c>
      <c r="V14" s="23">
        <v>5.53576894157814E-3</v>
      </c>
      <c r="W14" s="23">
        <v>2.72070168527247E-2</v>
      </c>
      <c r="X14" s="23">
        <v>1.29678265869762E-2</v>
      </c>
      <c r="Y14" s="23">
        <v>0</v>
      </c>
      <c r="Z14" s="23">
        <v>1.15402913308179E-2</v>
      </c>
      <c r="AA14" s="23">
        <v>2.0921354195436101E-2</v>
      </c>
      <c r="AB14" s="23">
        <v>2.6631793317130701E-2</v>
      </c>
      <c r="AC14" s="23">
        <v>1.0000816770992699E-2</v>
      </c>
      <c r="AD14" s="23">
        <v>5.7428289298385497E-2</v>
      </c>
      <c r="AE14" s="23"/>
      <c r="AF14" s="23">
        <v>1.65534174185928E-2</v>
      </c>
      <c r="AG14" s="23">
        <v>1.7296743839655002E-2</v>
      </c>
      <c r="AH14" s="23">
        <v>3.1361885690170302E-2</v>
      </c>
      <c r="AI14" s="23"/>
      <c r="AJ14" s="23">
        <v>1.1101262974757499E-2</v>
      </c>
      <c r="AK14" s="23">
        <v>1.8884128794632499E-2</v>
      </c>
      <c r="AL14" s="23">
        <v>7.4466272449805202E-3</v>
      </c>
      <c r="AM14" s="23">
        <v>0</v>
      </c>
      <c r="AN14" s="23">
        <v>4.40944210408429E-2</v>
      </c>
      <c r="AO14" s="23"/>
      <c r="AP14" s="23">
        <v>2.9128064729871599E-2</v>
      </c>
      <c r="AQ14" s="23">
        <v>1.1206366003046E-2</v>
      </c>
      <c r="AR14" s="23">
        <v>1.3748719488377499E-2</v>
      </c>
      <c r="AS14" s="23">
        <v>1.04465722453403E-2</v>
      </c>
      <c r="AT14" s="23">
        <v>5.8633133845372602E-2</v>
      </c>
      <c r="AU14" s="23"/>
      <c r="AV14" s="23">
        <v>2.5342386355860301E-2</v>
      </c>
      <c r="AW14" s="23">
        <v>2.04079111113094E-2</v>
      </c>
      <c r="AX14" s="23">
        <v>2.0463674854801599E-2</v>
      </c>
      <c r="AY14" s="23">
        <v>2.4639520334109599E-2</v>
      </c>
      <c r="AZ14" s="23">
        <v>0</v>
      </c>
      <c r="BA14" s="23"/>
      <c r="BB14" s="23">
        <v>0</v>
      </c>
      <c r="BC14" s="23">
        <v>0</v>
      </c>
      <c r="BD14" s="23">
        <v>1.52784342569297E-2</v>
      </c>
      <c r="BE14" s="23"/>
      <c r="BF14" s="23">
        <v>2.8341030590811199E-3</v>
      </c>
    </row>
    <row r="15" spans="2:58" x14ac:dyDescent="0.35">
      <c r="B15" s="16"/>
    </row>
    <row r="16" spans="2:58" x14ac:dyDescent="0.35">
      <c r="B16" t="s">
        <v>88</v>
      </c>
    </row>
    <row r="17" spans="2:2" x14ac:dyDescent="0.35">
      <c r="B17" t="s">
        <v>89</v>
      </c>
    </row>
    <row r="19" spans="2:2" x14ac:dyDescent="0.35">
      <c r="B19"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dimension ref="B2:BF19"/>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424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x14ac:dyDescent="0.35">
      <c r="B9" s="15" t="s">
        <v>405</v>
      </c>
      <c r="C9" s="14">
        <v>0.15925168442930801</v>
      </c>
      <c r="D9" s="14">
        <v>0.160996441795317</v>
      </c>
      <c r="E9" s="14">
        <v>0.15849201352891801</v>
      </c>
      <c r="F9" s="14"/>
      <c r="G9" s="14">
        <v>0.193139321576658</v>
      </c>
      <c r="H9" s="14">
        <v>0.234344649488676</v>
      </c>
      <c r="I9" s="14">
        <v>0.128525027731653</v>
      </c>
      <c r="J9" s="14">
        <v>0.18521663482390499</v>
      </c>
      <c r="K9" s="14">
        <v>0.119544187980398</v>
      </c>
      <c r="L9" s="14">
        <v>0.106331771187973</v>
      </c>
      <c r="M9" s="14"/>
      <c r="N9" s="14">
        <v>0.193295128702621</v>
      </c>
      <c r="O9" s="14">
        <v>0.13376546974190501</v>
      </c>
      <c r="P9" s="14">
        <v>0.15781285393589101</v>
      </c>
      <c r="Q9" s="14">
        <v>0.15127971821916</v>
      </c>
      <c r="R9" s="14"/>
      <c r="S9" s="14">
        <v>0.16313827237291101</v>
      </c>
      <c r="T9" s="14">
        <v>0.14202339200998701</v>
      </c>
      <c r="U9" s="14">
        <v>0.137076980323872</v>
      </c>
      <c r="V9" s="14">
        <v>0.11204405623529699</v>
      </c>
      <c r="W9" s="14">
        <v>0.19955751742640501</v>
      </c>
      <c r="X9" s="14">
        <v>0.15090472115127801</v>
      </c>
      <c r="Y9" s="14">
        <v>0.144620230024505</v>
      </c>
      <c r="Z9" s="14">
        <v>0.16337576120883401</v>
      </c>
      <c r="AA9" s="14">
        <v>0.23378660183163599</v>
      </c>
      <c r="AB9" s="14">
        <v>0.13722915221957199</v>
      </c>
      <c r="AC9" s="14">
        <v>0.181940545291218</v>
      </c>
      <c r="AD9" s="14">
        <v>0.13577998218340501</v>
      </c>
      <c r="AE9" s="14"/>
      <c r="AF9" s="14">
        <v>0.10692057967047899</v>
      </c>
      <c r="AG9" s="14">
        <v>0.20169680013910801</v>
      </c>
      <c r="AH9" s="14">
        <v>0.15809320844743899</v>
      </c>
      <c r="AI9" s="14"/>
      <c r="AJ9" s="14">
        <v>7.6935941242026407E-2</v>
      </c>
      <c r="AK9" s="14">
        <v>0.267436541107819</v>
      </c>
      <c r="AL9" s="14">
        <v>0.13935015787118499</v>
      </c>
      <c r="AM9" s="14">
        <v>4.2856186019220401E-2</v>
      </c>
      <c r="AN9" s="14">
        <v>0.103996838684648</v>
      </c>
      <c r="AO9" s="14"/>
      <c r="AP9" s="14">
        <v>5.9989361291057801E-2</v>
      </c>
      <c r="AQ9" s="14">
        <v>0.29399181607957697</v>
      </c>
      <c r="AR9" s="14">
        <v>0.15093638993501099</v>
      </c>
      <c r="AS9" s="14">
        <v>5.01978000429441E-2</v>
      </c>
      <c r="AT9" s="14">
        <v>4.7141968656719199E-2</v>
      </c>
      <c r="AU9" s="14"/>
      <c r="AV9" s="14">
        <v>0.131126318777497</v>
      </c>
      <c r="AW9" s="14">
        <v>0.14803641705680601</v>
      </c>
      <c r="AX9" s="14">
        <v>0.167803483125404</v>
      </c>
      <c r="AY9" s="14">
        <v>0.21023483742290699</v>
      </c>
      <c r="AZ9" s="14">
        <v>0.25996926092887601</v>
      </c>
      <c r="BA9" s="14"/>
      <c r="BB9" s="14">
        <v>0.23866106580810101</v>
      </c>
      <c r="BC9" s="14">
        <v>4.85289674392229E-2</v>
      </c>
      <c r="BD9" s="14">
        <v>4.3703029125513798E-2</v>
      </c>
      <c r="BE9" s="14"/>
      <c r="BF9" s="14">
        <v>0.107678152428047</v>
      </c>
    </row>
    <row r="10" spans="2:58" x14ac:dyDescent="0.35">
      <c r="B10" s="15" t="s">
        <v>406</v>
      </c>
      <c r="C10" s="14">
        <v>0.29794559250159203</v>
      </c>
      <c r="D10" s="14">
        <v>0.29568116309870102</v>
      </c>
      <c r="E10" s="14">
        <v>0.299011844655731</v>
      </c>
      <c r="F10" s="14"/>
      <c r="G10" s="14">
        <v>0.29720230934022801</v>
      </c>
      <c r="H10" s="14">
        <v>0.27623502930077898</v>
      </c>
      <c r="I10" s="14">
        <v>0.31397992602350999</v>
      </c>
      <c r="J10" s="14">
        <v>0.31626182127546099</v>
      </c>
      <c r="K10" s="14">
        <v>0.30520979801169301</v>
      </c>
      <c r="L10" s="14">
        <v>0.28331896373885401</v>
      </c>
      <c r="M10" s="14"/>
      <c r="N10" s="14">
        <v>0.32128325717748901</v>
      </c>
      <c r="O10" s="14">
        <v>0.31209036004060198</v>
      </c>
      <c r="P10" s="14">
        <v>0.27905750968224002</v>
      </c>
      <c r="Q10" s="14">
        <v>0.27401244137004499</v>
      </c>
      <c r="R10" s="14"/>
      <c r="S10" s="14">
        <v>0.293147467923078</v>
      </c>
      <c r="T10" s="14">
        <v>0.323783598113008</v>
      </c>
      <c r="U10" s="14">
        <v>0.273866586353612</v>
      </c>
      <c r="V10" s="14">
        <v>0.35228119729951002</v>
      </c>
      <c r="W10" s="14">
        <v>0.214825293443906</v>
      </c>
      <c r="X10" s="14">
        <v>0.304910805845864</v>
      </c>
      <c r="Y10" s="14">
        <v>0.26221699616622601</v>
      </c>
      <c r="Z10" s="14">
        <v>0.39824607972103399</v>
      </c>
      <c r="AA10" s="14">
        <v>0.26312698102859999</v>
      </c>
      <c r="AB10" s="14">
        <v>0.30194605565140098</v>
      </c>
      <c r="AC10" s="14">
        <v>0.355860567570909</v>
      </c>
      <c r="AD10" s="14">
        <v>0.26387413182071301</v>
      </c>
      <c r="AE10" s="14"/>
      <c r="AF10" s="14">
        <v>0.26071197398876</v>
      </c>
      <c r="AG10" s="14">
        <v>0.35375527700260601</v>
      </c>
      <c r="AH10" s="14">
        <v>0.24878144810393801</v>
      </c>
      <c r="AI10" s="14"/>
      <c r="AJ10" s="14">
        <v>0.26049022373145198</v>
      </c>
      <c r="AK10" s="14">
        <v>0.37778016189084201</v>
      </c>
      <c r="AL10" s="14">
        <v>0.39193859312351498</v>
      </c>
      <c r="AM10" s="14">
        <v>0.31026638750616797</v>
      </c>
      <c r="AN10" s="14">
        <v>0.208860518999374</v>
      </c>
      <c r="AO10" s="14"/>
      <c r="AP10" s="14">
        <v>0.216610824070786</v>
      </c>
      <c r="AQ10" s="14">
        <v>0.40083187871450499</v>
      </c>
      <c r="AR10" s="14">
        <v>0.36078672386534699</v>
      </c>
      <c r="AS10" s="14">
        <v>0.21751866271336401</v>
      </c>
      <c r="AT10" s="14">
        <v>0.19324742300940401</v>
      </c>
      <c r="AU10" s="14"/>
      <c r="AV10" s="14">
        <v>0.28093522742420901</v>
      </c>
      <c r="AW10" s="14">
        <v>0.30156335955526498</v>
      </c>
      <c r="AX10" s="14">
        <v>0.28653511982054802</v>
      </c>
      <c r="AY10" s="14">
        <v>0.37532208597790701</v>
      </c>
      <c r="AZ10" s="14">
        <v>0.31762524570036699</v>
      </c>
      <c r="BA10" s="14"/>
      <c r="BB10" s="14">
        <v>0.46954677484826601</v>
      </c>
      <c r="BC10" s="14">
        <v>0.26094304725085199</v>
      </c>
      <c r="BD10" s="14">
        <v>0.249476681548644</v>
      </c>
      <c r="BE10" s="14"/>
      <c r="BF10" s="14">
        <v>0.30827957675772599</v>
      </c>
    </row>
    <row r="11" spans="2:58" x14ac:dyDescent="0.35">
      <c r="B11" s="15" t="s">
        <v>407</v>
      </c>
      <c r="C11" s="14">
        <v>0.23871510313550401</v>
      </c>
      <c r="D11" s="14">
        <v>0.24503440740355401</v>
      </c>
      <c r="E11" s="14">
        <v>0.23396656042167799</v>
      </c>
      <c r="F11" s="14"/>
      <c r="G11" s="14">
        <v>0.25218227087489697</v>
      </c>
      <c r="H11" s="14">
        <v>0.225446165354557</v>
      </c>
      <c r="I11" s="14">
        <v>0.25401702709337898</v>
      </c>
      <c r="J11" s="14">
        <v>0.19587694035783701</v>
      </c>
      <c r="K11" s="14">
        <v>0.18586061302371901</v>
      </c>
      <c r="L11" s="14">
        <v>0.29809820124348002</v>
      </c>
      <c r="M11" s="14"/>
      <c r="N11" s="14">
        <v>0.215551560701713</v>
      </c>
      <c r="O11" s="14">
        <v>0.230647020126657</v>
      </c>
      <c r="P11" s="14">
        <v>0.26116961269316002</v>
      </c>
      <c r="Q11" s="14">
        <v>0.25054941306036699</v>
      </c>
      <c r="R11" s="14"/>
      <c r="S11" s="14">
        <v>0.27374277834642702</v>
      </c>
      <c r="T11" s="14">
        <v>0.23654866835080701</v>
      </c>
      <c r="U11" s="14">
        <v>0.228930199471298</v>
      </c>
      <c r="V11" s="14">
        <v>0.20270418249226299</v>
      </c>
      <c r="W11" s="14">
        <v>0.29186281919495199</v>
      </c>
      <c r="X11" s="14">
        <v>0.25917219863544799</v>
      </c>
      <c r="Y11" s="14">
        <v>0.25614989381963399</v>
      </c>
      <c r="Z11" s="14">
        <v>0.19870864992845999</v>
      </c>
      <c r="AA11" s="14">
        <v>0.24139198078995</v>
      </c>
      <c r="AB11" s="14">
        <v>0.20219449097516901</v>
      </c>
      <c r="AC11" s="14">
        <v>0.15142088621684499</v>
      </c>
      <c r="AD11" s="14">
        <v>0.28569824751196499</v>
      </c>
      <c r="AE11" s="14"/>
      <c r="AF11" s="14">
        <v>0.256312728735546</v>
      </c>
      <c r="AG11" s="14">
        <v>0.21033807840857599</v>
      </c>
      <c r="AH11" s="14">
        <v>0.28187916186985101</v>
      </c>
      <c r="AI11" s="14"/>
      <c r="AJ11" s="14">
        <v>0.29083080100735598</v>
      </c>
      <c r="AK11" s="14">
        <v>0.17689286828312201</v>
      </c>
      <c r="AL11" s="14">
        <v>0.21260944252735101</v>
      </c>
      <c r="AM11" s="14">
        <v>0.36854043419297799</v>
      </c>
      <c r="AN11" s="14">
        <v>0.28894079901570002</v>
      </c>
      <c r="AO11" s="14"/>
      <c r="AP11" s="14">
        <v>0.34402340265036702</v>
      </c>
      <c r="AQ11" s="14">
        <v>0.17062963921714</v>
      </c>
      <c r="AR11" s="14">
        <v>0.244418748600604</v>
      </c>
      <c r="AS11" s="14">
        <v>0.25875473612473898</v>
      </c>
      <c r="AT11" s="14">
        <v>0.278539489871799</v>
      </c>
      <c r="AU11" s="14"/>
      <c r="AV11" s="14">
        <v>0.26163966592353399</v>
      </c>
      <c r="AW11" s="14">
        <v>0.25306585676299898</v>
      </c>
      <c r="AX11" s="14">
        <v>0.23931446430442899</v>
      </c>
      <c r="AY11" s="14">
        <v>0.196435564081373</v>
      </c>
      <c r="AZ11" s="14">
        <v>9.21392583108189E-2</v>
      </c>
      <c r="BA11" s="14"/>
      <c r="BB11" s="14">
        <v>0.20144847960912299</v>
      </c>
      <c r="BC11" s="14">
        <v>0.220228747503878</v>
      </c>
      <c r="BD11" s="14">
        <v>0.26083242632585302</v>
      </c>
      <c r="BE11" s="14"/>
      <c r="BF11" s="14">
        <v>0.23610419341723199</v>
      </c>
    </row>
    <row r="12" spans="2:58" x14ac:dyDescent="0.35">
      <c r="B12" s="15" t="s">
        <v>408</v>
      </c>
      <c r="C12" s="14">
        <v>0.12645448729405201</v>
      </c>
      <c r="D12" s="14">
        <v>0.14422282265715</v>
      </c>
      <c r="E12" s="14">
        <v>0.109884738808674</v>
      </c>
      <c r="F12" s="14"/>
      <c r="G12" s="14">
        <v>8.1489696598744596E-2</v>
      </c>
      <c r="H12" s="14">
        <v>9.2167726444830206E-2</v>
      </c>
      <c r="I12" s="14">
        <v>9.2032766611549396E-2</v>
      </c>
      <c r="J12" s="14">
        <v>0.13367456499761299</v>
      </c>
      <c r="K12" s="14">
        <v>0.188152944084548</v>
      </c>
      <c r="L12" s="14">
        <v>0.16504921536578199</v>
      </c>
      <c r="M12" s="14"/>
      <c r="N12" s="14">
        <v>0.123842008652117</v>
      </c>
      <c r="O12" s="14">
        <v>0.128371097209762</v>
      </c>
      <c r="P12" s="14">
        <v>0.14401231209573401</v>
      </c>
      <c r="Q12" s="14">
        <v>0.11003564561495199</v>
      </c>
      <c r="R12" s="14"/>
      <c r="S12" s="14">
        <v>0.122354989456022</v>
      </c>
      <c r="T12" s="14">
        <v>0.115020887531764</v>
      </c>
      <c r="U12" s="14">
        <v>0.17222906049940401</v>
      </c>
      <c r="V12" s="14">
        <v>0.126770104983631</v>
      </c>
      <c r="W12" s="14">
        <v>0.16630376029096799</v>
      </c>
      <c r="X12" s="14">
        <v>0.12674059670810101</v>
      </c>
      <c r="Y12" s="14">
        <v>0.10297048216563399</v>
      </c>
      <c r="Z12" s="14">
        <v>0.104212919526807</v>
      </c>
      <c r="AA12" s="14">
        <v>9.8156150749349497E-2</v>
      </c>
      <c r="AB12" s="14">
        <v>0.15096343311562499</v>
      </c>
      <c r="AC12" s="14">
        <v>0.101806694558233</v>
      </c>
      <c r="AD12" s="14">
        <v>0.141630324265415</v>
      </c>
      <c r="AE12" s="14"/>
      <c r="AF12" s="14">
        <v>0.17392901278488199</v>
      </c>
      <c r="AG12" s="14">
        <v>0.10442210551699201</v>
      </c>
      <c r="AH12" s="14">
        <v>8.7679560381682106E-2</v>
      </c>
      <c r="AI12" s="14"/>
      <c r="AJ12" s="14">
        <v>0.18602313644117999</v>
      </c>
      <c r="AK12" s="14">
        <v>7.4540195109076807E-2</v>
      </c>
      <c r="AL12" s="14">
        <v>0.15639022455816401</v>
      </c>
      <c r="AM12" s="14">
        <v>8.1568112632193004E-2</v>
      </c>
      <c r="AN12" s="14">
        <v>0.10827152486708699</v>
      </c>
      <c r="AO12" s="14"/>
      <c r="AP12" s="14">
        <v>0.19639937295624099</v>
      </c>
      <c r="AQ12" s="14">
        <v>5.1590671762476198E-2</v>
      </c>
      <c r="AR12" s="14">
        <v>9.7001301330052303E-2</v>
      </c>
      <c r="AS12" s="14">
        <v>0.203326506357183</v>
      </c>
      <c r="AT12" s="14">
        <v>0.191665978015125</v>
      </c>
      <c r="AU12" s="14"/>
      <c r="AV12" s="14">
        <v>0.132387523472008</v>
      </c>
      <c r="AW12" s="14">
        <v>0.121886796079406</v>
      </c>
      <c r="AX12" s="14">
        <v>0.116118556242488</v>
      </c>
      <c r="AY12" s="14">
        <v>8.1924929916766795E-2</v>
      </c>
      <c r="AZ12" s="14">
        <v>0.236411280208217</v>
      </c>
      <c r="BA12" s="14"/>
      <c r="BB12" s="14">
        <v>4.1428368554434603E-2</v>
      </c>
      <c r="BC12" s="14">
        <v>0.20726132731455499</v>
      </c>
      <c r="BD12" s="14">
        <v>0.247723746805951</v>
      </c>
      <c r="BE12" s="14"/>
      <c r="BF12" s="14">
        <v>0.16034107230530201</v>
      </c>
    </row>
    <row r="13" spans="2:58" x14ac:dyDescent="0.35">
      <c r="B13" s="15" t="s">
        <v>409</v>
      </c>
      <c r="C13" s="14">
        <v>8.4893917917980996E-2</v>
      </c>
      <c r="D13" s="14">
        <v>8.8841689693875903E-2</v>
      </c>
      <c r="E13" s="14">
        <v>7.9538150906104305E-2</v>
      </c>
      <c r="F13" s="14"/>
      <c r="G13" s="14">
        <v>4.4530706211493902E-2</v>
      </c>
      <c r="H13" s="14">
        <v>7.4620668667093201E-2</v>
      </c>
      <c r="I13" s="14">
        <v>8.8639971007197907E-2</v>
      </c>
      <c r="J13" s="14">
        <v>0.110266992104583</v>
      </c>
      <c r="K13" s="14">
        <v>0.11597931946666699</v>
      </c>
      <c r="L13" s="14">
        <v>7.5834307596457096E-2</v>
      </c>
      <c r="M13" s="14"/>
      <c r="N13" s="14">
        <v>7.3238646844988403E-2</v>
      </c>
      <c r="O13" s="14">
        <v>9.5613908323812599E-2</v>
      </c>
      <c r="P13" s="14">
        <v>9.6812205581515404E-2</v>
      </c>
      <c r="Q13" s="14">
        <v>7.7374688594695706E-2</v>
      </c>
      <c r="R13" s="14"/>
      <c r="S13" s="14">
        <v>7.0713558428714796E-2</v>
      </c>
      <c r="T13" s="14">
        <v>7.8308338510164402E-2</v>
      </c>
      <c r="U13" s="14">
        <v>7.5086220431707207E-2</v>
      </c>
      <c r="V13" s="14">
        <v>0.108603486655967</v>
      </c>
      <c r="W13" s="14">
        <v>6.5147704375231902E-2</v>
      </c>
      <c r="X13" s="14">
        <v>5.5908671016563702E-2</v>
      </c>
      <c r="Y13" s="14">
        <v>0.14950293386206601</v>
      </c>
      <c r="Z13" s="14">
        <v>4.3813443241026401E-2</v>
      </c>
      <c r="AA13" s="14">
        <v>8.1570143422129204E-2</v>
      </c>
      <c r="AB13" s="14">
        <v>0.114972533845538</v>
      </c>
      <c r="AC13" s="14">
        <v>6.8043475972924802E-2</v>
      </c>
      <c r="AD13" s="14">
        <v>0.100103604672361</v>
      </c>
      <c r="AE13" s="14"/>
      <c r="AF13" s="14">
        <v>0.12685099864039201</v>
      </c>
      <c r="AG13" s="14">
        <v>6.12480824054768E-2</v>
      </c>
      <c r="AH13" s="14">
        <v>7.0621743415029206E-2</v>
      </c>
      <c r="AI13" s="14"/>
      <c r="AJ13" s="14">
        <v>0.12471400120545</v>
      </c>
      <c r="AK13" s="14">
        <v>3.2103798290972201E-2</v>
      </c>
      <c r="AL13" s="14">
        <v>3.0788452746407201E-2</v>
      </c>
      <c r="AM13" s="14">
        <v>0.11721789434404301</v>
      </c>
      <c r="AN13" s="14">
        <v>0.10733777348191099</v>
      </c>
      <c r="AO13" s="14"/>
      <c r="AP13" s="14">
        <v>0.106112156781671</v>
      </c>
      <c r="AQ13" s="14">
        <v>1.6855939853938701E-2</v>
      </c>
      <c r="AR13" s="14">
        <v>5.5200776810391199E-2</v>
      </c>
      <c r="AS13" s="14">
        <v>0.220203698084974</v>
      </c>
      <c r="AT13" s="14">
        <v>9.1008600819169894E-2</v>
      </c>
      <c r="AU13" s="14"/>
      <c r="AV13" s="14">
        <v>8.78081306981702E-2</v>
      </c>
      <c r="AW13" s="14">
        <v>8.25451038209285E-2</v>
      </c>
      <c r="AX13" s="14">
        <v>8.4551426486034406E-2</v>
      </c>
      <c r="AY13" s="14">
        <v>7.2493147643913597E-2</v>
      </c>
      <c r="AZ13" s="14">
        <v>2.43579595253921E-2</v>
      </c>
      <c r="BA13" s="14"/>
      <c r="BB13" s="14">
        <v>1.9462669819014799E-2</v>
      </c>
      <c r="BC13" s="14">
        <v>0.22232647563912999</v>
      </c>
      <c r="BD13" s="14">
        <v>8.6828388028964795E-2</v>
      </c>
      <c r="BE13" s="14"/>
      <c r="BF13" s="14">
        <v>0.128352338877504</v>
      </c>
    </row>
    <row r="14" spans="2:58" x14ac:dyDescent="0.35">
      <c r="B14" s="15" t="s">
        <v>117</v>
      </c>
      <c r="C14" s="23">
        <v>9.2739214721564406E-2</v>
      </c>
      <c r="D14" s="23">
        <v>6.52234753514018E-2</v>
      </c>
      <c r="E14" s="23">
        <v>0.119106691678895</v>
      </c>
      <c r="F14" s="23"/>
      <c r="G14" s="23">
        <v>0.13145569539797899</v>
      </c>
      <c r="H14" s="23">
        <v>9.7185760744064806E-2</v>
      </c>
      <c r="I14" s="23">
        <v>0.122805281532711</v>
      </c>
      <c r="J14" s="23">
        <v>5.8703046440601897E-2</v>
      </c>
      <c r="K14" s="23">
        <v>8.5253137432973899E-2</v>
      </c>
      <c r="L14" s="23">
        <v>7.1367540867454393E-2</v>
      </c>
      <c r="M14" s="23"/>
      <c r="N14" s="23">
        <v>7.2789397921071794E-2</v>
      </c>
      <c r="O14" s="23">
        <v>9.9512144557261997E-2</v>
      </c>
      <c r="P14" s="23">
        <v>6.1135506011458902E-2</v>
      </c>
      <c r="Q14" s="23">
        <v>0.13674809314078101</v>
      </c>
      <c r="R14" s="23"/>
      <c r="S14" s="23">
        <v>7.6902933472846602E-2</v>
      </c>
      <c r="T14" s="23">
        <v>0.104315115484269</v>
      </c>
      <c r="U14" s="23">
        <v>0.112810952920106</v>
      </c>
      <c r="V14" s="23">
        <v>9.7596972333331797E-2</v>
      </c>
      <c r="W14" s="23">
        <v>6.2302905268537802E-2</v>
      </c>
      <c r="X14" s="23">
        <v>0.102363006642745</v>
      </c>
      <c r="Y14" s="23">
        <v>8.4539463961934402E-2</v>
      </c>
      <c r="Z14" s="23">
        <v>9.16431463738379E-2</v>
      </c>
      <c r="AA14" s="23">
        <v>8.1968142178335299E-2</v>
      </c>
      <c r="AB14" s="23">
        <v>9.2694334192695294E-2</v>
      </c>
      <c r="AC14" s="23">
        <v>0.140927830389871</v>
      </c>
      <c r="AD14" s="23">
        <v>7.2913709546141001E-2</v>
      </c>
      <c r="AE14" s="23"/>
      <c r="AF14" s="23">
        <v>7.5274706179941406E-2</v>
      </c>
      <c r="AG14" s="23">
        <v>6.85396565272407E-2</v>
      </c>
      <c r="AH14" s="23">
        <v>0.15294487778206101</v>
      </c>
      <c r="AI14" s="23"/>
      <c r="AJ14" s="23">
        <v>6.1005896372535597E-2</v>
      </c>
      <c r="AK14" s="23">
        <v>7.1246435318167503E-2</v>
      </c>
      <c r="AL14" s="23">
        <v>6.8923129173378103E-2</v>
      </c>
      <c r="AM14" s="23">
        <v>7.9550985305397004E-2</v>
      </c>
      <c r="AN14" s="23">
        <v>0.18259254495127999</v>
      </c>
      <c r="AO14" s="23"/>
      <c r="AP14" s="23">
        <v>7.6864882249877503E-2</v>
      </c>
      <c r="AQ14" s="23">
        <v>6.6100054372363798E-2</v>
      </c>
      <c r="AR14" s="23">
        <v>9.1656059458593897E-2</v>
      </c>
      <c r="AS14" s="23">
        <v>4.9998596676794897E-2</v>
      </c>
      <c r="AT14" s="23">
        <v>0.198396539627782</v>
      </c>
      <c r="AU14" s="23"/>
      <c r="AV14" s="23">
        <v>0.10610313370458201</v>
      </c>
      <c r="AW14" s="23">
        <v>9.2902466724595401E-2</v>
      </c>
      <c r="AX14" s="23">
        <v>0.105676950021097</v>
      </c>
      <c r="AY14" s="23">
        <v>6.3589434957132901E-2</v>
      </c>
      <c r="AZ14" s="23">
        <v>6.9496995326328401E-2</v>
      </c>
      <c r="BA14" s="23"/>
      <c r="BB14" s="23">
        <v>2.94526413610607E-2</v>
      </c>
      <c r="BC14" s="23">
        <v>4.0711434852362699E-2</v>
      </c>
      <c r="BD14" s="23">
        <v>0.11143572816507299</v>
      </c>
      <c r="BE14" s="23"/>
      <c r="BF14" s="23">
        <v>5.92446662141888E-2</v>
      </c>
    </row>
    <row r="15" spans="2:58" x14ac:dyDescent="0.35">
      <c r="B15" s="16"/>
    </row>
    <row r="16" spans="2:58" x14ac:dyDescent="0.35">
      <c r="B16" t="s">
        <v>88</v>
      </c>
    </row>
    <row r="17" spans="2:2" x14ac:dyDescent="0.35">
      <c r="B17" t="s">
        <v>89</v>
      </c>
    </row>
    <row r="19" spans="2:2" x14ac:dyDescent="0.35">
      <c r="B19"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dimension ref="B2:BF19"/>
  <sheetViews>
    <sheetView showGridLines="0" topLeftCell="A5"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425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x14ac:dyDescent="0.35">
      <c r="B9" s="15" t="s">
        <v>405</v>
      </c>
      <c r="C9" s="14">
        <v>9.5895905279976199E-2</v>
      </c>
      <c r="D9" s="14">
        <v>8.3881160115796494E-2</v>
      </c>
      <c r="E9" s="14">
        <v>0.10720113236204599</v>
      </c>
      <c r="F9" s="14"/>
      <c r="G9" s="14">
        <v>0.105877195837718</v>
      </c>
      <c r="H9" s="14">
        <v>0.158352644266336</v>
      </c>
      <c r="I9" s="14">
        <v>8.4555084154678203E-2</v>
      </c>
      <c r="J9" s="14">
        <v>8.9449526997624595E-2</v>
      </c>
      <c r="K9" s="14">
        <v>6.8121317713309301E-2</v>
      </c>
      <c r="L9" s="14">
        <v>7.1695959502374701E-2</v>
      </c>
      <c r="M9" s="14"/>
      <c r="N9" s="14">
        <v>0.13393368275501999</v>
      </c>
      <c r="O9" s="14">
        <v>8.5893159410734707E-2</v>
      </c>
      <c r="P9" s="14">
        <v>8.0082395808131299E-2</v>
      </c>
      <c r="Q9" s="14">
        <v>8.0803905877991106E-2</v>
      </c>
      <c r="R9" s="14"/>
      <c r="S9" s="14">
        <v>9.8284060566130094E-2</v>
      </c>
      <c r="T9" s="14">
        <v>9.7760460560833401E-2</v>
      </c>
      <c r="U9" s="14">
        <v>7.9496071176396094E-2</v>
      </c>
      <c r="V9" s="14">
        <v>6.5459612397160402E-2</v>
      </c>
      <c r="W9" s="14">
        <v>6.0277654014860002E-2</v>
      </c>
      <c r="X9" s="14">
        <v>8.3304138266591499E-2</v>
      </c>
      <c r="Y9" s="14">
        <v>0.102757752163626</v>
      </c>
      <c r="Z9" s="14">
        <v>0.14935734597452099</v>
      </c>
      <c r="AA9" s="14">
        <v>0.14865566662157401</v>
      </c>
      <c r="AB9" s="14">
        <v>9.3370897304883294E-2</v>
      </c>
      <c r="AC9" s="14">
        <v>0.102714774741525</v>
      </c>
      <c r="AD9" s="14">
        <v>4.6163398023460998E-2</v>
      </c>
      <c r="AE9" s="14"/>
      <c r="AF9" s="14">
        <v>7.5953072736455504E-2</v>
      </c>
      <c r="AG9" s="14">
        <v>0.118393359155266</v>
      </c>
      <c r="AH9" s="14">
        <v>8.7431423602622502E-2</v>
      </c>
      <c r="AI9" s="14"/>
      <c r="AJ9" s="14">
        <v>5.2008204757536501E-2</v>
      </c>
      <c r="AK9" s="14">
        <v>0.17394605382470901</v>
      </c>
      <c r="AL9" s="14">
        <v>0.114070556803886</v>
      </c>
      <c r="AM9" s="14">
        <v>0</v>
      </c>
      <c r="AN9" s="14">
        <v>4.1769122748702397E-2</v>
      </c>
      <c r="AO9" s="14"/>
      <c r="AP9" s="14">
        <v>4.7240622970003199E-2</v>
      </c>
      <c r="AQ9" s="14">
        <v>0.18381684343941301</v>
      </c>
      <c r="AR9" s="14">
        <v>9.7835716565617195E-2</v>
      </c>
      <c r="AS9" s="14">
        <v>8.4984086490176008E-3</v>
      </c>
      <c r="AT9" s="14">
        <v>1.7788037163291099E-2</v>
      </c>
      <c r="AU9" s="14"/>
      <c r="AV9" s="14">
        <v>7.1854266437823694E-2</v>
      </c>
      <c r="AW9" s="14">
        <v>7.5628220775363297E-2</v>
      </c>
      <c r="AX9" s="14">
        <v>0.10743791750941201</v>
      </c>
      <c r="AY9" s="14">
        <v>0.121862423270116</v>
      </c>
      <c r="AZ9" s="14">
        <v>0.28202016910817501</v>
      </c>
      <c r="BA9" s="14"/>
      <c r="BB9" s="14">
        <v>0.16115285023568701</v>
      </c>
      <c r="BC9" s="14">
        <v>0</v>
      </c>
      <c r="BD9" s="14">
        <v>0</v>
      </c>
      <c r="BE9" s="14"/>
      <c r="BF9" s="14">
        <v>5.46659541555094E-2</v>
      </c>
    </row>
    <row r="10" spans="2:58" x14ac:dyDescent="0.35">
      <c r="B10" s="15" t="s">
        <v>406</v>
      </c>
      <c r="C10" s="14">
        <v>0.28331769676078</v>
      </c>
      <c r="D10" s="14">
        <v>0.28536608037906303</v>
      </c>
      <c r="E10" s="14">
        <v>0.281064980137335</v>
      </c>
      <c r="F10" s="14"/>
      <c r="G10" s="14">
        <v>0.30290190843721598</v>
      </c>
      <c r="H10" s="14">
        <v>0.32069211223219801</v>
      </c>
      <c r="I10" s="14">
        <v>0.30394194748923498</v>
      </c>
      <c r="J10" s="14">
        <v>0.31464459553429702</v>
      </c>
      <c r="K10" s="14">
        <v>0.23320911202012801</v>
      </c>
      <c r="L10" s="14">
        <v>0.231466188308175</v>
      </c>
      <c r="M10" s="14"/>
      <c r="N10" s="14">
        <v>0.29267594674813702</v>
      </c>
      <c r="O10" s="14">
        <v>0.288230694457143</v>
      </c>
      <c r="P10" s="14">
        <v>0.264096485847087</v>
      </c>
      <c r="Q10" s="14">
        <v>0.28242551618630901</v>
      </c>
      <c r="R10" s="14"/>
      <c r="S10" s="14">
        <v>0.30107058012803101</v>
      </c>
      <c r="T10" s="14">
        <v>0.29097303787645701</v>
      </c>
      <c r="U10" s="14">
        <v>0.24196573951571601</v>
      </c>
      <c r="V10" s="14">
        <v>0.30234305754207802</v>
      </c>
      <c r="W10" s="14">
        <v>0.25419589820126798</v>
      </c>
      <c r="X10" s="14">
        <v>0.302362584388712</v>
      </c>
      <c r="Y10" s="14">
        <v>0.254314101280667</v>
      </c>
      <c r="Z10" s="14">
        <v>0.40105397899742601</v>
      </c>
      <c r="AA10" s="14">
        <v>0.26730090884415902</v>
      </c>
      <c r="AB10" s="14">
        <v>0.264579808126991</v>
      </c>
      <c r="AC10" s="14">
        <v>0.29340881072891101</v>
      </c>
      <c r="AD10" s="14">
        <v>0.25050032848530202</v>
      </c>
      <c r="AE10" s="14"/>
      <c r="AF10" s="14">
        <v>0.21130069545306501</v>
      </c>
      <c r="AG10" s="14">
        <v>0.33932748696616</v>
      </c>
      <c r="AH10" s="14">
        <v>0.29766205280964703</v>
      </c>
      <c r="AI10" s="14"/>
      <c r="AJ10" s="14">
        <v>0.19089484610760499</v>
      </c>
      <c r="AK10" s="14">
        <v>0.405494302501615</v>
      </c>
      <c r="AL10" s="14">
        <v>0.34573341547575398</v>
      </c>
      <c r="AM10" s="14">
        <v>0.21123404350404201</v>
      </c>
      <c r="AN10" s="14">
        <v>0.22698664616736799</v>
      </c>
      <c r="AO10" s="14"/>
      <c r="AP10" s="14">
        <v>0.158099701035576</v>
      </c>
      <c r="AQ10" s="14">
        <v>0.46602697390031</v>
      </c>
      <c r="AR10" s="14">
        <v>0.28932746433245898</v>
      </c>
      <c r="AS10" s="14">
        <v>0.12416217157678799</v>
      </c>
      <c r="AT10" s="14">
        <v>0.121248755434848</v>
      </c>
      <c r="AU10" s="14"/>
      <c r="AV10" s="14">
        <v>0.27192984282378502</v>
      </c>
      <c r="AW10" s="14">
        <v>0.26415237170060002</v>
      </c>
      <c r="AX10" s="14">
        <v>0.29995614224934503</v>
      </c>
      <c r="AY10" s="14">
        <v>0.34888813304418098</v>
      </c>
      <c r="AZ10" s="14">
        <v>0.22882268080823701</v>
      </c>
      <c r="BA10" s="14"/>
      <c r="BB10" s="14">
        <v>0.49614786413488998</v>
      </c>
      <c r="BC10" s="14">
        <v>0.121245955986498</v>
      </c>
      <c r="BD10" s="14">
        <v>0.14034905291487901</v>
      </c>
      <c r="BE10" s="14"/>
      <c r="BF10" s="14">
        <v>0.245135967197365</v>
      </c>
    </row>
    <row r="11" spans="2:58" x14ac:dyDescent="0.35">
      <c r="B11" s="15" t="s">
        <v>407</v>
      </c>
      <c r="C11" s="14">
        <v>0.27524121852814298</v>
      </c>
      <c r="D11" s="14">
        <v>0.27562469012964602</v>
      </c>
      <c r="E11" s="14">
        <v>0.27548768143568497</v>
      </c>
      <c r="F11" s="14"/>
      <c r="G11" s="14">
        <v>0.27970500401845999</v>
      </c>
      <c r="H11" s="14">
        <v>0.249461585881841</v>
      </c>
      <c r="I11" s="14">
        <v>0.26844929407886398</v>
      </c>
      <c r="J11" s="14">
        <v>0.254287529554514</v>
      </c>
      <c r="K11" s="14">
        <v>0.26869433241205298</v>
      </c>
      <c r="L11" s="14">
        <v>0.319966806387466</v>
      </c>
      <c r="M11" s="14"/>
      <c r="N11" s="14">
        <v>0.29594400721369102</v>
      </c>
      <c r="O11" s="14">
        <v>0.28065717941139701</v>
      </c>
      <c r="P11" s="14">
        <v>0.27369628413994301</v>
      </c>
      <c r="Q11" s="14">
        <v>0.25127682809748098</v>
      </c>
      <c r="R11" s="14"/>
      <c r="S11" s="14">
        <v>0.283089000798944</v>
      </c>
      <c r="T11" s="14">
        <v>0.29190017169032201</v>
      </c>
      <c r="U11" s="14">
        <v>0.28873976790428801</v>
      </c>
      <c r="V11" s="14">
        <v>0.26681248989011902</v>
      </c>
      <c r="W11" s="14">
        <v>0.34779475499065798</v>
      </c>
      <c r="X11" s="14">
        <v>0.27126351400098497</v>
      </c>
      <c r="Y11" s="14">
        <v>0.26211494396853502</v>
      </c>
      <c r="Z11" s="14">
        <v>0.230878983470448</v>
      </c>
      <c r="AA11" s="14">
        <v>0.26958224665090502</v>
      </c>
      <c r="AB11" s="14">
        <v>0.22177083833616401</v>
      </c>
      <c r="AC11" s="14">
        <v>0.23684674666154201</v>
      </c>
      <c r="AD11" s="14">
        <v>0.337833780192901</v>
      </c>
      <c r="AE11" s="14"/>
      <c r="AF11" s="14">
        <v>0.28814429014411003</v>
      </c>
      <c r="AG11" s="14">
        <v>0.26446613756223197</v>
      </c>
      <c r="AH11" s="14">
        <v>0.29219695069268597</v>
      </c>
      <c r="AI11" s="14"/>
      <c r="AJ11" s="14">
        <v>0.32209211252311498</v>
      </c>
      <c r="AK11" s="14">
        <v>0.21929174492387499</v>
      </c>
      <c r="AL11" s="14">
        <v>0.275388062519762</v>
      </c>
      <c r="AM11" s="14">
        <v>0.288162382703747</v>
      </c>
      <c r="AN11" s="14">
        <v>0.302832185045802</v>
      </c>
      <c r="AO11" s="14"/>
      <c r="AP11" s="14">
        <v>0.36538150258258201</v>
      </c>
      <c r="AQ11" s="14">
        <v>0.210627689766932</v>
      </c>
      <c r="AR11" s="14">
        <v>0.30390875325814298</v>
      </c>
      <c r="AS11" s="14">
        <v>0.28395996922389399</v>
      </c>
      <c r="AT11" s="14">
        <v>0.34566462656928998</v>
      </c>
      <c r="AU11" s="14"/>
      <c r="AV11" s="14">
        <v>0.27590530263034002</v>
      </c>
      <c r="AW11" s="14">
        <v>0.28912987799211798</v>
      </c>
      <c r="AX11" s="14">
        <v>0.291898298280026</v>
      </c>
      <c r="AY11" s="14">
        <v>0.24860457444280101</v>
      </c>
      <c r="AZ11" s="14">
        <v>0.249241915518052</v>
      </c>
      <c r="BA11" s="14"/>
      <c r="BB11" s="14">
        <v>0.264247673422359</v>
      </c>
      <c r="BC11" s="14">
        <v>0.303053289988996</v>
      </c>
      <c r="BD11" s="14">
        <v>0.37239594799982401</v>
      </c>
      <c r="BE11" s="14"/>
      <c r="BF11" s="14">
        <v>0.28221213589171101</v>
      </c>
    </row>
    <row r="12" spans="2:58" x14ac:dyDescent="0.35">
      <c r="B12" s="15" t="s">
        <v>408</v>
      </c>
      <c r="C12" s="14">
        <v>0.14778022401066401</v>
      </c>
      <c r="D12" s="14">
        <v>0.174187202004078</v>
      </c>
      <c r="E12" s="14">
        <v>0.122917362642164</v>
      </c>
      <c r="F12" s="14"/>
      <c r="G12" s="14">
        <v>0.13149874813384499</v>
      </c>
      <c r="H12" s="14">
        <v>0.120305594258826</v>
      </c>
      <c r="I12" s="14">
        <v>0.14312231405079601</v>
      </c>
      <c r="J12" s="14">
        <v>0.142357409681132</v>
      </c>
      <c r="K12" s="14">
        <v>0.16108973683007899</v>
      </c>
      <c r="L12" s="14">
        <v>0.18016391184213301</v>
      </c>
      <c r="M12" s="14"/>
      <c r="N12" s="14">
        <v>0.118689595412345</v>
      </c>
      <c r="O12" s="14">
        <v>0.16309645259832001</v>
      </c>
      <c r="P12" s="14">
        <v>0.16584545437592901</v>
      </c>
      <c r="Q12" s="14">
        <v>0.14400554058224899</v>
      </c>
      <c r="R12" s="14"/>
      <c r="S12" s="14">
        <v>0.15568800247152401</v>
      </c>
      <c r="T12" s="14">
        <v>0.12195183206188499</v>
      </c>
      <c r="U12" s="14">
        <v>0.16941166499904101</v>
      </c>
      <c r="V12" s="14">
        <v>0.179708285853584</v>
      </c>
      <c r="W12" s="14">
        <v>0.133268110830988</v>
      </c>
      <c r="X12" s="14">
        <v>0.14098557501044301</v>
      </c>
      <c r="Y12" s="14">
        <v>0.155542717784413</v>
      </c>
      <c r="Z12" s="14">
        <v>7.0049363487628899E-2</v>
      </c>
      <c r="AA12" s="14">
        <v>0.124275982179697</v>
      </c>
      <c r="AB12" s="14">
        <v>0.18659102352312601</v>
      </c>
      <c r="AC12" s="14">
        <v>0.14961427048859299</v>
      </c>
      <c r="AD12" s="14">
        <v>0.17239173428875201</v>
      </c>
      <c r="AE12" s="14"/>
      <c r="AF12" s="14">
        <v>0.18496460637520901</v>
      </c>
      <c r="AG12" s="14">
        <v>0.125192533121501</v>
      </c>
      <c r="AH12" s="14">
        <v>0.119096260703666</v>
      </c>
      <c r="AI12" s="14"/>
      <c r="AJ12" s="14">
        <v>0.210614407549681</v>
      </c>
      <c r="AK12" s="14">
        <v>7.6635163693343597E-2</v>
      </c>
      <c r="AL12" s="14">
        <v>0.118751782190994</v>
      </c>
      <c r="AM12" s="14">
        <v>0.224787450898147</v>
      </c>
      <c r="AN12" s="14">
        <v>0.15604288613037101</v>
      </c>
      <c r="AO12" s="14"/>
      <c r="AP12" s="14">
        <v>0.201220560930223</v>
      </c>
      <c r="AQ12" s="14">
        <v>4.6517743341429198E-2</v>
      </c>
      <c r="AR12" s="14">
        <v>0.16953801903063101</v>
      </c>
      <c r="AS12" s="14">
        <v>0.27262790522314101</v>
      </c>
      <c r="AT12" s="14">
        <v>0.19140118568389899</v>
      </c>
      <c r="AU12" s="14"/>
      <c r="AV12" s="14">
        <v>0.15964632825693201</v>
      </c>
      <c r="AW12" s="14">
        <v>0.16252319583678099</v>
      </c>
      <c r="AX12" s="14">
        <v>0.12301621764526501</v>
      </c>
      <c r="AY12" s="14">
        <v>0.117102471663173</v>
      </c>
      <c r="AZ12" s="14">
        <v>9.8101853328018504E-2</v>
      </c>
      <c r="BA12" s="14"/>
      <c r="BB12" s="14">
        <v>3.9455646274686403E-2</v>
      </c>
      <c r="BC12" s="14">
        <v>0.26264840785307397</v>
      </c>
      <c r="BD12" s="14">
        <v>0.23757502287796101</v>
      </c>
      <c r="BE12" s="14"/>
      <c r="BF12" s="14">
        <v>0.207756412518419</v>
      </c>
    </row>
    <row r="13" spans="2:58" x14ac:dyDescent="0.35">
      <c r="B13" s="15" t="s">
        <v>409</v>
      </c>
      <c r="C13" s="14">
        <v>0.113139591095719</v>
      </c>
      <c r="D13" s="14">
        <v>0.126004309415891</v>
      </c>
      <c r="E13" s="14">
        <v>0.100266094794403</v>
      </c>
      <c r="F13" s="14"/>
      <c r="G13" s="14">
        <v>7.1257569206039498E-2</v>
      </c>
      <c r="H13" s="14">
        <v>7.3759329237406204E-2</v>
      </c>
      <c r="I13" s="14">
        <v>0.103393342281863</v>
      </c>
      <c r="J13" s="14">
        <v>0.145446583066524</v>
      </c>
      <c r="K13" s="14">
        <v>0.17187485643155601</v>
      </c>
      <c r="L13" s="14">
        <v>0.115462787997457</v>
      </c>
      <c r="M13" s="14"/>
      <c r="N13" s="14">
        <v>9.3712691196828998E-2</v>
      </c>
      <c r="O13" s="14">
        <v>9.2316849574814494E-2</v>
      </c>
      <c r="P13" s="14">
        <v>0.15294332432430599</v>
      </c>
      <c r="Q13" s="14">
        <v>0.120815916205835</v>
      </c>
      <c r="R13" s="14"/>
      <c r="S13" s="14">
        <v>9.5351567606316606E-2</v>
      </c>
      <c r="T13" s="14">
        <v>9.9962995816595304E-2</v>
      </c>
      <c r="U13" s="14">
        <v>0.117240729673198</v>
      </c>
      <c r="V13" s="14">
        <v>0.11378576352725001</v>
      </c>
      <c r="W13" s="14">
        <v>0.14259566625027301</v>
      </c>
      <c r="X13" s="14">
        <v>8.8438198031540405E-2</v>
      </c>
      <c r="Y13" s="14">
        <v>0.15971672245725199</v>
      </c>
      <c r="Z13" s="14">
        <v>7.8537902137253701E-2</v>
      </c>
      <c r="AA13" s="14">
        <v>0.116621494211526</v>
      </c>
      <c r="AB13" s="14">
        <v>0.1262925246943</v>
      </c>
      <c r="AC13" s="14">
        <v>0.111223099936619</v>
      </c>
      <c r="AD13" s="14">
        <v>0.118302846551958</v>
      </c>
      <c r="AE13" s="14"/>
      <c r="AF13" s="14">
        <v>0.169699261578142</v>
      </c>
      <c r="AG13" s="14">
        <v>8.7090125723221501E-2</v>
      </c>
      <c r="AH13" s="14">
        <v>6.3500928725118394E-2</v>
      </c>
      <c r="AI13" s="14"/>
      <c r="AJ13" s="14">
        <v>0.164081911192314</v>
      </c>
      <c r="AK13" s="14">
        <v>6.0156213083374502E-2</v>
      </c>
      <c r="AL13" s="14">
        <v>6.0402390335571501E-2</v>
      </c>
      <c r="AM13" s="14">
        <v>0.23313162666411899</v>
      </c>
      <c r="AN13" s="14">
        <v>0.119594506280103</v>
      </c>
      <c r="AO13" s="14"/>
      <c r="AP13" s="14">
        <v>0.15150375947116099</v>
      </c>
      <c r="AQ13" s="14">
        <v>3.4687499649328102E-2</v>
      </c>
      <c r="AR13" s="14">
        <v>7.5935278674364504E-2</v>
      </c>
      <c r="AS13" s="14">
        <v>0.26732949039489301</v>
      </c>
      <c r="AT13" s="14">
        <v>0.101571279458972</v>
      </c>
      <c r="AU13" s="14"/>
      <c r="AV13" s="14">
        <v>0.115985229424812</v>
      </c>
      <c r="AW13" s="14">
        <v>0.122262032335733</v>
      </c>
      <c r="AX13" s="14">
        <v>0.100957757489728</v>
      </c>
      <c r="AY13" s="14">
        <v>7.7521361762193999E-2</v>
      </c>
      <c r="AZ13" s="14">
        <v>6.7319198773228006E-2</v>
      </c>
      <c r="BA13" s="14"/>
      <c r="BB13" s="14">
        <v>1.9462669819014799E-2</v>
      </c>
      <c r="BC13" s="14">
        <v>0.277952507778369</v>
      </c>
      <c r="BD13" s="14">
        <v>0.10636749680117299</v>
      </c>
      <c r="BE13" s="14"/>
      <c r="BF13" s="14">
        <v>0.156249189172051</v>
      </c>
    </row>
    <row r="14" spans="2:58" x14ac:dyDescent="0.35">
      <c r="B14" s="15" t="s">
        <v>117</v>
      </c>
      <c r="C14" s="23">
        <v>8.4625364324718996E-2</v>
      </c>
      <c r="D14" s="23">
        <v>5.49365579555261E-2</v>
      </c>
      <c r="E14" s="23">
        <v>0.113062748628367</v>
      </c>
      <c r="F14" s="23"/>
      <c r="G14" s="23">
        <v>0.108759574366722</v>
      </c>
      <c r="H14" s="23">
        <v>7.7428734123394197E-2</v>
      </c>
      <c r="I14" s="23">
        <v>9.6538017944563195E-2</v>
      </c>
      <c r="J14" s="23">
        <v>5.3814355165908198E-2</v>
      </c>
      <c r="K14" s="23">
        <v>9.7010644592875103E-2</v>
      </c>
      <c r="L14" s="23">
        <v>8.1244345962393702E-2</v>
      </c>
      <c r="M14" s="23"/>
      <c r="N14" s="23">
        <v>6.5044076673977505E-2</v>
      </c>
      <c r="O14" s="23">
        <v>8.9805664547590897E-2</v>
      </c>
      <c r="P14" s="23">
        <v>6.3336055504604305E-2</v>
      </c>
      <c r="Q14" s="23">
        <v>0.12067229305013399</v>
      </c>
      <c r="R14" s="23"/>
      <c r="S14" s="23">
        <v>6.6516788429053897E-2</v>
      </c>
      <c r="T14" s="23">
        <v>9.7451501993907605E-2</v>
      </c>
      <c r="U14" s="23">
        <v>0.103146026731361</v>
      </c>
      <c r="V14" s="23">
        <v>7.1890790789808104E-2</v>
      </c>
      <c r="W14" s="23">
        <v>6.1867915711953998E-2</v>
      </c>
      <c r="X14" s="23">
        <v>0.11364599030172901</v>
      </c>
      <c r="Y14" s="23">
        <v>6.5553762345507402E-2</v>
      </c>
      <c r="Z14" s="23">
        <v>7.0122425932722304E-2</v>
      </c>
      <c r="AA14" s="23">
        <v>7.3563701492139602E-2</v>
      </c>
      <c r="AB14" s="23">
        <v>0.107394908014535</v>
      </c>
      <c r="AC14" s="23">
        <v>0.10619229744281</v>
      </c>
      <c r="AD14" s="23">
        <v>7.4807912457627093E-2</v>
      </c>
      <c r="AE14" s="23"/>
      <c r="AF14" s="23">
        <v>6.9938073713019397E-2</v>
      </c>
      <c r="AG14" s="23">
        <v>6.5530357471620199E-2</v>
      </c>
      <c r="AH14" s="23">
        <v>0.14011238346626001</v>
      </c>
      <c r="AI14" s="23"/>
      <c r="AJ14" s="23">
        <v>6.03085178697483E-2</v>
      </c>
      <c r="AK14" s="23">
        <v>6.4476521973083803E-2</v>
      </c>
      <c r="AL14" s="23">
        <v>8.5653792674032295E-2</v>
      </c>
      <c r="AM14" s="23">
        <v>4.2684496229944698E-2</v>
      </c>
      <c r="AN14" s="23">
        <v>0.152774653627653</v>
      </c>
      <c r="AO14" s="23"/>
      <c r="AP14" s="23">
        <v>7.6553853010456294E-2</v>
      </c>
      <c r="AQ14" s="23">
        <v>5.8323249902587401E-2</v>
      </c>
      <c r="AR14" s="23">
        <v>6.34547681387857E-2</v>
      </c>
      <c r="AS14" s="23">
        <v>4.3422054932266203E-2</v>
      </c>
      <c r="AT14" s="23">
        <v>0.22232611568969901</v>
      </c>
      <c r="AU14" s="23"/>
      <c r="AV14" s="23">
        <v>0.104679030426307</v>
      </c>
      <c r="AW14" s="23">
        <v>8.6304301359404798E-2</v>
      </c>
      <c r="AX14" s="23">
        <v>7.6733666826225594E-2</v>
      </c>
      <c r="AY14" s="23">
        <v>8.6021035817534494E-2</v>
      </c>
      <c r="AZ14" s="23">
        <v>7.4494182464290098E-2</v>
      </c>
      <c r="BA14" s="23"/>
      <c r="BB14" s="23">
        <v>1.9533296113363401E-2</v>
      </c>
      <c r="BC14" s="23">
        <v>3.5099838393062702E-2</v>
      </c>
      <c r="BD14" s="23">
        <v>0.14331247940616301</v>
      </c>
      <c r="BE14" s="23"/>
      <c r="BF14" s="23">
        <v>5.39803410649441E-2</v>
      </c>
    </row>
    <row r="15" spans="2:58" x14ac:dyDescent="0.35">
      <c r="B15" s="16"/>
    </row>
    <row r="16" spans="2:58" x14ac:dyDescent="0.35">
      <c r="B16" t="s">
        <v>88</v>
      </c>
    </row>
    <row r="17" spans="2:2" x14ac:dyDescent="0.35">
      <c r="B17" t="s">
        <v>89</v>
      </c>
    </row>
    <row r="19" spans="2:2" x14ac:dyDescent="0.35">
      <c r="B19"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dimension ref="B2:G17"/>
  <sheetViews>
    <sheetView showGridLines="0" topLeftCell="A5" workbookViewId="0">
      <pane xSplit="2" topLeftCell="C1" activePane="topRight" state="frozen"/>
      <selection pane="topRight"/>
    </sheetView>
  </sheetViews>
  <sheetFormatPr defaultColWidth="10.90625" defaultRowHeight="14.5" x14ac:dyDescent="0.35"/>
  <cols>
    <col min="2" max="2" width="25.7265625" customWidth="1"/>
    <col min="3" max="7" width="20.7265625" customWidth="1"/>
  </cols>
  <sheetData>
    <row r="2" spans="2:7" ht="40" customHeight="1" x14ac:dyDescent="0.35">
      <c r="D2" s="29" t="s">
        <v>433</v>
      </c>
      <c r="E2" s="26"/>
      <c r="F2" s="26"/>
      <c r="G2" s="26"/>
    </row>
    <row r="6" spans="2:7" ht="50" customHeight="1" x14ac:dyDescent="0.35">
      <c r="B6" s="17" t="s">
        <v>15</v>
      </c>
      <c r="C6" s="17" t="s">
        <v>426</v>
      </c>
      <c r="D6" s="17" t="s">
        <v>427</v>
      </c>
      <c r="E6" s="17" t="s">
        <v>428</v>
      </c>
      <c r="F6" s="17" t="s">
        <v>429</v>
      </c>
    </row>
    <row r="7" spans="2:7" ht="29" x14ac:dyDescent="0.35">
      <c r="B7" s="15" t="s">
        <v>430</v>
      </c>
      <c r="C7" s="14">
        <v>0.43894132869572</v>
      </c>
      <c r="D7" s="14">
        <v>0.36357544685541399</v>
      </c>
      <c r="E7" s="14">
        <v>0.32759479155655502</v>
      </c>
      <c r="F7" s="14">
        <v>0.22384508540690001</v>
      </c>
    </row>
    <row r="8" spans="2:7" ht="29" x14ac:dyDescent="0.35">
      <c r="B8" s="15" t="s">
        <v>431</v>
      </c>
      <c r="C8" s="14">
        <v>0.15877261438761001</v>
      </c>
      <c r="D8" s="14">
        <v>0.188369965239639</v>
      </c>
      <c r="E8" s="14">
        <v>0.24007696955466501</v>
      </c>
      <c r="F8" s="14">
        <v>0.33664048900646898</v>
      </c>
    </row>
    <row r="9" spans="2:7" ht="43.5" x14ac:dyDescent="0.35">
      <c r="B9" s="15" t="s">
        <v>432</v>
      </c>
      <c r="C9" s="14">
        <v>0.29953265074885099</v>
      </c>
      <c r="D9" s="14">
        <v>0.34963332668976599</v>
      </c>
      <c r="E9" s="14">
        <v>0.26934405378555698</v>
      </c>
      <c r="F9" s="14">
        <v>0.28252202231073498</v>
      </c>
    </row>
    <row r="10" spans="2:7" x14ac:dyDescent="0.35">
      <c r="B10" s="15" t="s">
        <v>83</v>
      </c>
      <c r="C10" s="14">
        <v>0.102753406167819</v>
      </c>
      <c r="D10" s="14">
        <v>9.8421261215180994E-2</v>
      </c>
      <c r="E10" s="14">
        <v>0.16298418510322299</v>
      </c>
      <c r="F10" s="14">
        <v>0.156992403275897</v>
      </c>
    </row>
    <row r="11" spans="2:7" x14ac:dyDescent="0.35">
      <c r="B11" s="16"/>
      <c r="C11" s="16"/>
      <c r="D11" s="16"/>
      <c r="E11" s="16"/>
      <c r="F11" s="16"/>
    </row>
    <row r="12" spans="2:7" x14ac:dyDescent="0.35">
      <c r="B12" t="s">
        <v>88</v>
      </c>
    </row>
    <row r="13" spans="2:7" x14ac:dyDescent="0.35">
      <c r="B13" t="s">
        <v>89</v>
      </c>
    </row>
    <row r="17" spans="2:2" x14ac:dyDescent="0.35">
      <c r="B17"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dimension ref="B2:BF17"/>
  <sheetViews>
    <sheetView showGridLines="0" topLeftCell="A5"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434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ht="29" x14ac:dyDescent="0.35">
      <c r="B9" s="15" t="s">
        <v>430</v>
      </c>
      <c r="C9" s="14">
        <v>0.43894132869572</v>
      </c>
      <c r="D9" s="14">
        <v>0.44256093816212799</v>
      </c>
      <c r="E9" s="14">
        <v>0.43608163919695297</v>
      </c>
      <c r="F9" s="14"/>
      <c r="G9" s="14">
        <v>0.31691902675911399</v>
      </c>
      <c r="H9" s="14">
        <v>0.26376057390851299</v>
      </c>
      <c r="I9" s="14">
        <v>0.35093002724711198</v>
      </c>
      <c r="J9" s="14">
        <v>0.477747488148211</v>
      </c>
      <c r="K9" s="14">
        <v>0.56422066760906098</v>
      </c>
      <c r="L9" s="14">
        <v>0.61848859324585803</v>
      </c>
      <c r="M9" s="14"/>
      <c r="N9" s="14">
        <v>0.458862794084748</v>
      </c>
      <c r="O9" s="14">
        <v>0.43882335491629598</v>
      </c>
      <c r="P9" s="14">
        <v>0.45552965246726901</v>
      </c>
      <c r="Q9" s="14">
        <v>0.39873993454314599</v>
      </c>
      <c r="R9" s="14"/>
      <c r="S9" s="14">
        <v>0.333588807516143</v>
      </c>
      <c r="T9" s="14">
        <v>0.49261949295193902</v>
      </c>
      <c r="U9" s="14">
        <v>0.49619244271851998</v>
      </c>
      <c r="V9" s="14">
        <v>0.45281351602055198</v>
      </c>
      <c r="W9" s="14">
        <v>0.49355523326225398</v>
      </c>
      <c r="X9" s="14">
        <v>0.36729654278155299</v>
      </c>
      <c r="Y9" s="14">
        <v>0.48466718663445302</v>
      </c>
      <c r="Z9" s="14">
        <v>0.33087944585384998</v>
      </c>
      <c r="AA9" s="14">
        <v>0.41273477923308399</v>
      </c>
      <c r="AB9" s="14">
        <v>0.48962183774687401</v>
      </c>
      <c r="AC9" s="14">
        <v>0.41295949467058202</v>
      </c>
      <c r="AD9" s="14">
        <v>0.60164823472921403</v>
      </c>
      <c r="AE9" s="14"/>
      <c r="AF9" s="14">
        <v>0.57809087073417897</v>
      </c>
      <c r="AG9" s="14">
        <v>0.37169352770439201</v>
      </c>
      <c r="AH9" s="14">
        <v>0.30686508803405499</v>
      </c>
      <c r="AI9" s="14"/>
      <c r="AJ9" s="14">
        <v>0.64770029411218899</v>
      </c>
      <c r="AK9" s="14">
        <v>0.22896012006684799</v>
      </c>
      <c r="AL9" s="14">
        <v>0.379938952917869</v>
      </c>
      <c r="AM9" s="14">
        <v>0.55545952645653396</v>
      </c>
      <c r="AN9" s="14">
        <v>0.41300286051455398</v>
      </c>
      <c r="AO9" s="14"/>
      <c r="AP9" s="14">
        <v>0.67123927218542001</v>
      </c>
      <c r="AQ9" s="14">
        <v>0.18790762662024099</v>
      </c>
      <c r="AR9" s="14">
        <v>0.42138154458982902</v>
      </c>
      <c r="AS9" s="14">
        <v>0.68537978583412495</v>
      </c>
      <c r="AT9" s="14">
        <v>0.566756197273663</v>
      </c>
      <c r="AU9" s="14"/>
      <c r="AV9" s="14">
        <v>0.46639795019717001</v>
      </c>
      <c r="AW9" s="14">
        <v>0.44879995926042299</v>
      </c>
      <c r="AX9" s="14">
        <v>0.40840995057094498</v>
      </c>
      <c r="AY9" s="14">
        <v>0.37316202168822399</v>
      </c>
      <c r="AZ9" s="14">
        <v>0.391652255530199</v>
      </c>
      <c r="BA9" s="14"/>
      <c r="BB9" s="14">
        <v>0.187330828518531</v>
      </c>
      <c r="BC9" s="14">
        <v>0.76132490746496295</v>
      </c>
      <c r="BD9" s="14">
        <v>0.74171201236759798</v>
      </c>
      <c r="BE9" s="14"/>
      <c r="BF9" s="14">
        <v>0.57161640682778203</v>
      </c>
    </row>
    <row r="10" spans="2:58" ht="29" x14ac:dyDescent="0.35">
      <c r="B10" s="15" t="s">
        <v>431</v>
      </c>
      <c r="C10" s="14">
        <v>0.15877261438761001</v>
      </c>
      <c r="D10" s="14">
        <v>0.16287875903493901</v>
      </c>
      <c r="E10" s="14">
        <v>0.155708741332232</v>
      </c>
      <c r="F10" s="14"/>
      <c r="G10" s="14">
        <v>0.22342147019053801</v>
      </c>
      <c r="H10" s="14">
        <v>0.25932031804063999</v>
      </c>
      <c r="I10" s="14">
        <v>0.247898739980498</v>
      </c>
      <c r="J10" s="14">
        <v>0.132242614958236</v>
      </c>
      <c r="K10" s="14">
        <v>7.0382366328934201E-2</v>
      </c>
      <c r="L10" s="14">
        <v>4.2485275976930602E-2</v>
      </c>
      <c r="M10" s="14"/>
      <c r="N10" s="14">
        <v>0.16822680591240499</v>
      </c>
      <c r="O10" s="14">
        <v>0.15478694072563001</v>
      </c>
      <c r="P10" s="14">
        <v>0.19071362203221801</v>
      </c>
      <c r="Q10" s="14">
        <v>0.12744607144528899</v>
      </c>
      <c r="R10" s="14"/>
      <c r="S10" s="14">
        <v>0.235264943956043</v>
      </c>
      <c r="T10" s="14">
        <v>0.14751925664487001</v>
      </c>
      <c r="U10" s="14">
        <v>0.13050322609996201</v>
      </c>
      <c r="V10" s="14">
        <v>0.14174006000912201</v>
      </c>
      <c r="W10" s="14">
        <v>0.18272516269271999</v>
      </c>
      <c r="X10" s="14">
        <v>0.19719122048163501</v>
      </c>
      <c r="Y10" s="14">
        <v>9.4057561354260105E-2</v>
      </c>
      <c r="Z10" s="14">
        <v>0.163632184137772</v>
      </c>
      <c r="AA10" s="14">
        <v>0.175687823993704</v>
      </c>
      <c r="AB10" s="14">
        <v>0.115364963935326</v>
      </c>
      <c r="AC10" s="14">
        <v>0.120848190998328</v>
      </c>
      <c r="AD10" s="14">
        <v>0.102979090295425</v>
      </c>
      <c r="AE10" s="14"/>
      <c r="AF10" s="14">
        <v>0.103992881688943</v>
      </c>
      <c r="AG10" s="14">
        <v>0.19728815193127699</v>
      </c>
      <c r="AH10" s="14">
        <v>0.20390272567670301</v>
      </c>
      <c r="AI10" s="14"/>
      <c r="AJ10" s="14">
        <v>8.5392249637943105E-2</v>
      </c>
      <c r="AK10" s="14">
        <v>0.26343095591604299</v>
      </c>
      <c r="AL10" s="14">
        <v>0.15686424072904401</v>
      </c>
      <c r="AM10" s="14">
        <v>0.16370492670914299</v>
      </c>
      <c r="AN10" s="14">
        <v>0.12517095414627399</v>
      </c>
      <c r="AO10" s="14"/>
      <c r="AP10" s="14">
        <v>0.10501349565920801</v>
      </c>
      <c r="AQ10" s="14">
        <v>0.244000121332417</v>
      </c>
      <c r="AR10" s="14">
        <v>0.15054777927573501</v>
      </c>
      <c r="AS10" s="14">
        <v>6.0542398874547203E-2</v>
      </c>
      <c r="AT10" s="14">
        <v>8.6060043696082597E-2</v>
      </c>
      <c r="AU10" s="14"/>
      <c r="AV10" s="14">
        <v>0.13037103796243801</v>
      </c>
      <c r="AW10" s="14">
        <v>0.14487807751856499</v>
      </c>
      <c r="AX10" s="14">
        <v>0.18496814773422601</v>
      </c>
      <c r="AY10" s="14">
        <v>0.16513071977034199</v>
      </c>
      <c r="AZ10" s="14">
        <v>0.29974899249090198</v>
      </c>
      <c r="BA10" s="14"/>
      <c r="BB10" s="14">
        <v>0.21484057657195399</v>
      </c>
      <c r="BC10" s="14">
        <v>2.9766141560084301E-2</v>
      </c>
      <c r="BD10" s="14">
        <v>7.5987041691700896E-2</v>
      </c>
      <c r="BE10" s="14"/>
      <c r="BF10" s="14">
        <v>9.4144663681129601E-2</v>
      </c>
    </row>
    <row r="11" spans="2:58" ht="43.5" x14ac:dyDescent="0.35">
      <c r="B11" s="15" t="s">
        <v>432</v>
      </c>
      <c r="C11" s="14">
        <v>0.29953265074885099</v>
      </c>
      <c r="D11" s="14">
        <v>0.31049013119623298</v>
      </c>
      <c r="E11" s="14">
        <v>0.28864334115117402</v>
      </c>
      <c r="F11" s="14"/>
      <c r="G11" s="14">
        <v>0.32306656981049597</v>
      </c>
      <c r="H11" s="14">
        <v>0.355176354680731</v>
      </c>
      <c r="I11" s="14">
        <v>0.29152848868979298</v>
      </c>
      <c r="J11" s="14">
        <v>0.29886840724372998</v>
      </c>
      <c r="K11" s="14">
        <v>0.26500891775743302</v>
      </c>
      <c r="L11" s="14">
        <v>0.26891217896736103</v>
      </c>
      <c r="M11" s="14"/>
      <c r="N11" s="14">
        <v>0.29862563048801</v>
      </c>
      <c r="O11" s="14">
        <v>0.31571346969020903</v>
      </c>
      <c r="P11" s="14">
        <v>0.25996857925028699</v>
      </c>
      <c r="Q11" s="14">
        <v>0.31793412024376699</v>
      </c>
      <c r="R11" s="14"/>
      <c r="S11" s="14">
        <v>0.32074410126360497</v>
      </c>
      <c r="T11" s="14">
        <v>0.274050063493951</v>
      </c>
      <c r="U11" s="14">
        <v>0.25508883523183401</v>
      </c>
      <c r="V11" s="14">
        <v>0.298536366316141</v>
      </c>
      <c r="W11" s="14">
        <v>0.239097048521306</v>
      </c>
      <c r="X11" s="14">
        <v>0.31390753642865998</v>
      </c>
      <c r="Y11" s="14">
        <v>0.35085913522999501</v>
      </c>
      <c r="Z11" s="14">
        <v>0.39777707159166698</v>
      </c>
      <c r="AA11" s="14">
        <v>0.30594649283766301</v>
      </c>
      <c r="AB11" s="14">
        <v>0.30252915399247199</v>
      </c>
      <c r="AC11" s="14">
        <v>0.33122481184073099</v>
      </c>
      <c r="AD11" s="14">
        <v>0.17687587355135101</v>
      </c>
      <c r="AE11" s="14"/>
      <c r="AF11" s="14">
        <v>0.24689211808890699</v>
      </c>
      <c r="AG11" s="14">
        <v>0.32679139415285702</v>
      </c>
      <c r="AH11" s="14">
        <v>0.33656084939401198</v>
      </c>
      <c r="AI11" s="14"/>
      <c r="AJ11" s="14">
        <v>0.20689579831486901</v>
      </c>
      <c r="AK11" s="14">
        <v>0.40551971791061697</v>
      </c>
      <c r="AL11" s="14">
        <v>0.32404968232096099</v>
      </c>
      <c r="AM11" s="14">
        <v>0.240690889790277</v>
      </c>
      <c r="AN11" s="14">
        <v>0.30791806066667399</v>
      </c>
      <c r="AO11" s="14"/>
      <c r="AP11" s="14">
        <v>0.14891774292049401</v>
      </c>
      <c r="AQ11" s="14">
        <v>0.48322176409305201</v>
      </c>
      <c r="AR11" s="14">
        <v>0.35070465326681</v>
      </c>
      <c r="AS11" s="14">
        <v>0.18617844943999801</v>
      </c>
      <c r="AT11" s="14">
        <v>0.13553226988071701</v>
      </c>
      <c r="AU11" s="14"/>
      <c r="AV11" s="14">
        <v>0.29978007990375699</v>
      </c>
      <c r="AW11" s="14">
        <v>0.30087367305693002</v>
      </c>
      <c r="AX11" s="14">
        <v>0.31511207823024401</v>
      </c>
      <c r="AY11" s="14">
        <v>0.350975108762414</v>
      </c>
      <c r="AZ11" s="14">
        <v>0.189275856040621</v>
      </c>
      <c r="BA11" s="14"/>
      <c r="BB11" s="14">
        <v>0.53632118926481998</v>
      </c>
      <c r="BC11" s="14">
        <v>0.155234902435684</v>
      </c>
      <c r="BD11" s="14">
        <v>0.1064922409434</v>
      </c>
      <c r="BE11" s="14"/>
      <c r="BF11" s="14">
        <v>0.27602374770999899</v>
      </c>
    </row>
    <row r="12" spans="2:58" x14ac:dyDescent="0.35">
      <c r="B12" s="15" t="s">
        <v>83</v>
      </c>
      <c r="C12" s="23">
        <v>0.102753406167819</v>
      </c>
      <c r="D12" s="23">
        <v>8.4070171606700994E-2</v>
      </c>
      <c r="E12" s="23">
        <v>0.11956627831964101</v>
      </c>
      <c r="F12" s="23"/>
      <c r="G12" s="23">
        <v>0.136592933239852</v>
      </c>
      <c r="H12" s="23">
        <v>0.121742753370116</v>
      </c>
      <c r="I12" s="23">
        <v>0.109642744082596</v>
      </c>
      <c r="J12" s="23">
        <v>9.1141489649822799E-2</v>
      </c>
      <c r="K12" s="23">
        <v>0.100388048304572</v>
      </c>
      <c r="L12" s="23">
        <v>7.0113951809850403E-2</v>
      </c>
      <c r="M12" s="23"/>
      <c r="N12" s="23">
        <v>7.4284769514837604E-2</v>
      </c>
      <c r="O12" s="23">
        <v>9.0676234667863995E-2</v>
      </c>
      <c r="P12" s="23">
        <v>9.3788146250226606E-2</v>
      </c>
      <c r="Q12" s="23">
        <v>0.15587987376779899</v>
      </c>
      <c r="R12" s="23"/>
      <c r="S12" s="23">
        <v>0.11040214726420999</v>
      </c>
      <c r="T12" s="23">
        <v>8.5811186909240098E-2</v>
      </c>
      <c r="U12" s="23">
        <v>0.118215495949684</v>
      </c>
      <c r="V12" s="23">
        <v>0.106910057654185</v>
      </c>
      <c r="W12" s="23">
        <v>8.4622555523719903E-2</v>
      </c>
      <c r="X12" s="23">
        <v>0.121604700308152</v>
      </c>
      <c r="Y12" s="23">
        <v>7.0416116781291505E-2</v>
      </c>
      <c r="Z12" s="23">
        <v>0.107711298416711</v>
      </c>
      <c r="AA12" s="23">
        <v>0.105630903935549</v>
      </c>
      <c r="AB12" s="23">
        <v>9.2484044325328502E-2</v>
      </c>
      <c r="AC12" s="23">
        <v>0.13496750249035899</v>
      </c>
      <c r="AD12" s="23">
        <v>0.11849680142401101</v>
      </c>
      <c r="AE12" s="23"/>
      <c r="AF12" s="23">
        <v>7.1024129487971793E-2</v>
      </c>
      <c r="AG12" s="23">
        <v>0.104226926211474</v>
      </c>
      <c r="AH12" s="23">
        <v>0.15267133689522999</v>
      </c>
      <c r="AI12" s="23"/>
      <c r="AJ12" s="23">
        <v>6.0011657934998297E-2</v>
      </c>
      <c r="AK12" s="23">
        <v>0.102089206106492</v>
      </c>
      <c r="AL12" s="23">
        <v>0.13914712403212501</v>
      </c>
      <c r="AM12" s="23">
        <v>4.0144657044045802E-2</v>
      </c>
      <c r="AN12" s="23">
        <v>0.15390812467249701</v>
      </c>
      <c r="AO12" s="23"/>
      <c r="AP12" s="23">
        <v>7.4829489234877894E-2</v>
      </c>
      <c r="AQ12" s="23">
        <v>8.4870487954290197E-2</v>
      </c>
      <c r="AR12" s="23">
        <v>7.73660228676252E-2</v>
      </c>
      <c r="AS12" s="23">
        <v>6.7899365851328899E-2</v>
      </c>
      <c r="AT12" s="23">
        <v>0.21165148914953699</v>
      </c>
      <c r="AU12" s="23"/>
      <c r="AV12" s="23">
        <v>0.103450931936634</v>
      </c>
      <c r="AW12" s="23">
        <v>0.105448290164082</v>
      </c>
      <c r="AX12" s="23">
        <v>9.1509823464585194E-2</v>
      </c>
      <c r="AY12" s="23">
        <v>0.11073214977902</v>
      </c>
      <c r="AZ12" s="23">
        <v>0.119322895938278</v>
      </c>
      <c r="BA12" s="23"/>
      <c r="BB12" s="23">
        <v>6.1507405644695701E-2</v>
      </c>
      <c r="BC12" s="23">
        <v>5.3674048539268E-2</v>
      </c>
      <c r="BD12" s="23">
        <v>7.5808704997300302E-2</v>
      </c>
      <c r="BE12" s="23"/>
      <c r="BF12" s="23">
        <v>5.8215181781089698E-2</v>
      </c>
    </row>
    <row r="13" spans="2:58" x14ac:dyDescent="0.35">
      <c r="B13" s="16"/>
    </row>
    <row r="14" spans="2:58" x14ac:dyDescent="0.35">
      <c r="B14" t="s">
        <v>88</v>
      </c>
    </row>
    <row r="15" spans="2:58" x14ac:dyDescent="0.35">
      <c r="B15" t="s">
        <v>89</v>
      </c>
    </row>
    <row r="17" spans="2:2" x14ac:dyDescent="0.35">
      <c r="B17"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dimension ref="B2:BF17"/>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435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ht="29" x14ac:dyDescent="0.35">
      <c r="B9" s="15" t="s">
        <v>430</v>
      </c>
      <c r="C9" s="14">
        <v>0.36357544685541399</v>
      </c>
      <c r="D9" s="14">
        <v>0.36940883627231702</v>
      </c>
      <c r="E9" s="14">
        <v>0.35811303425114399</v>
      </c>
      <c r="F9" s="14"/>
      <c r="G9" s="14">
        <v>0.23075997474899301</v>
      </c>
      <c r="H9" s="14">
        <v>0.24205020523528301</v>
      </c>
      <c r="I9" s="14">
        <v>0.31050228557906601</v>
      </c>
      <c r="J9" s="14">
        <v>0.38378759456115902</v>
      </c>
      <c r="K9" s="14">
        <v>0.45467740667254097</v>
      </c>
      <c r="L9" s="14">
        <v>0.516517413526838</v>
      </c>
      <c r="M9" s="14"/>
      <c r="N9" s="14">
        <v>0.332033905899143</v>
      </c>
      <c r="O9" s="14">
        <v>0.36128048184765998</v>
      </c>
      <c r="P9" s="14">
        <v>0.39280667540809699</v>
      </c>
      <c r="Q9" s="14">
        <v>0.37486174993099902</v>
      </c>
      <c r="R9" s="14"/>
      <c r="S9" s="14">
        <v>0.2527711053685</v>
      </c>
      <c r="T9" s="14">
        <v>0.41602411638384901</v>
      </c>
      <c r="U9" s="14">
        <v>0.40472625503790999</v>
      </c>
      <c r="V9" s="14">
        <v>0.40744714880324601</v>
      </c>
      <c r="W9" s="14">
        <v>0.40295648038680398</v>
      </c>
      <c r="X9" s="14">
        <v>0.29125286034645298</v>
      </c>
      <c r="Y9" s="14">
        <v>0.40371707025526699</v>
      </c>
      <c r="Z9" s="14">
        <v>0.28281909080183598</v>
      </c>
      <c r="AA9" s="14">
        <v>0.30869127265954699</v>
      </c>
      <c r="AB9" s="14">
        <v>0.459279515365557</v>
      </c>
      <c r="AC9" s="14">
        <v>0.32793219733803503</v>
      </c>
      <c r="AD9" s="14">
        <v>0.51241146819170902</v>
      </c>
      <c r="AE9" s="14"/>
      <c r="AF9" s="14">
        <v>0.518035088902154</v>
      </c>
      <c r="AG9" s="14">
        <v>0.282250696167897</v>
      </c>
      <c r="AH9" s="14">
        <v>0.24867424517086301</v>
      </c>
      <c r="AI9" s="14"/>
      <c r="AJ9" s="14">
        <v>0.56191739536857799</v>
      </c>
      <c r="AK9" s="14">
        <v>0.170420149048159</v>
      </c>
      <c r="AL9" s="14">
        <v>0.28542714309219003</v>
      </c>
      <c r="AM9" s="14">
        <v>0.51260334043731404</v>
      </c>
      <c r="AN9" s="14">
        <v>0.35984215019524901</v>
      </c>
      <c r="AO9" s="14"/>
      <c r="AP9" s="14">
        <v>0.576903726593607</v>
      </c>
      <c r="AQ9" s="14">
        <v>0.119283537249952</v>
      </c>
      <c r="AR9" s="14">
        <v>0.32354363204119502</v>
      </c>
      <c r="AS9" s="14">
        <v>0.64820712186932605</v>
      </c>
      <c r="AT9" s="14">
        <v>0.45261537973258797</v>
      </c>
      <c r="AU9" s="14"/>
      <c r="AV9" s="14">
        <v>0.43718857593361599</v>
      </c>
      <c r="AW9" s="14">
        <v>0.37387827215124902</v>
      </c>
      <c r="AX9" s="14">
        <v>0.32259261614034801</v>
      </c>
      <c r="AY9" s="14">
        <v>0.26282110826660099</v>
      </c>
      <c r="AZ9" s="14">
        <v>0.32668911741866202</v>
      </c>
      <c r="BA9" s="14"/>
      <c r="BB9" s="14">
        <v>0.12075754510813499</v>
      </c>
      <c r="BC9" s="14">
        <v>0.70485170499560001</v>
      </c>
      <c r="BD9" s="14">
        <v>0.60771227082125201</v>
      </c>
      <c r="BE9" s="14"/>
      <c r="BF9" s="14">
        <v>0.48852668115003101</v>
      </c>
    </row>
    <row r="10" spans="2:58" ht="29" x14ac:dyDescent="0.35">
      <c r="B10" s="15" t="s">
        <v>431</v>
      </c>
      <c r="C10" s="14">
        <v>0.188369965239639</v>
      </c>
      <c r="D10" s="14">
        <v>0.199622040605101</v>
      </c>
      <c r="E10" s="14">
        <v>0.17754597210762499</v>
      </c>
      <c r="F10" s="14"/>
      <c r="G10" s="14">
        <v>0.320876409144147</v>
      </c>
      <c r="H10" s="14">
        <v>0.25922216800043402</v>
      </c>
      <c r="I10" s="14">
        <v>0.25051421251806999</v>
      </c>
      <c r="J10" s="14">
        <v>0.14730959292573301</v>
      </c>
      <c r="K10" s="14">
        <v>0.109208122121059</v>
      </c>
      <c r="L10" s="14">
        <v>7.8147611280673199E-2</v>
      </c>
      <c r="M10" s="14"/>
      <c r="N10" s="14">
        <v>0.19797539283728999</v>
      </c>
      <c r="O10" s="14">
        <v>0.185620088417873</v>
      </c>
      <c r="P10" s="14">
        <v>0.200504571295783</v>
      </c>
      <c r="Q10" s="14">
        <v>0.16967806926370399</v>
      </c>
      <c r="R10" s="14"/>
      <c r="S10" s="14">
        <v>0.29081260820718502</v>
      </c>
      <c r="T10" s="14">
        <v>0.160575958548001</v>
      </c>
      <c r="U10" s="14">
        <v>0.14243159935451299</v>
      </c>
      <c r="V10" s="14">
        <v>0.179041747616695</v>
      </c>
      <c r="W10" s="14">
        <v>0.18398980083445099</v>
      </c>
      <c r="X10" s="14">
        <v>0.18761505508359699</v>
      </c>
      <c r="Y10" s="14">
        <v>0.119564459214903</v>
      </c>
      <c r="Z10" s="14">
        <v>0.27044353271431198</v>
      </c>
      <c r="AA10" s="14">
        <v>0.22287210378497299</v>
      </c>
      <c r="AB10" s="14">
        <v>0.120345147753589</v>
      </c>
      <c r="AC10" s="14">
        <v>0.18571496107572399</v>
      </c>
      <c r="AD10" s="14">
        <v>0.14958201000002799</v>
      </c>
      <c r="AE10" s="14"/>
      <c r="AF10" s="14">
        <v>0.13052512176765799</v>
      </c>
      <c r="AG10" s="14">
        <v>0.23021686927416601</v>
      </c>
      <c r="AH10" s="14">
        <v>0.20680748845013</v>
      </c>
      <c r="AI10" s="14"/>
      <c r="AJ10" s="14">
        <v>0.113671031196108</v>
      </c>
      <c r="AK10" s="14">
        <v>0.299077376957881</v>
      </c>
      <c r="AL10" s="14">
        <v>0.15059309285112499</v>
      </c>
      <c r="AM10" s="14">
        <v>0.36626896307811502</v>
      </c>
      <c r="AN10" s="14">
        <v>0.153058769525552</v>
      </c>
      <c r="AO10" s="14"/>
      <c r="AP10" s="14">
        <v>0.12705266200496301</v>
      </c>
      <c r="AQ10" s="14">
        <v>0.30884775105983098</v>
      </c>
      <c r="AR10" s="14">
        <v>0.168276925568666</v>
      </c>
      <c r="AS10" s="14">
        <v>7.9842714559852299E-2</v>
      </c>
      <c r="AT10" s="14">
        <v>6.1882301879725397E-2</v>
      </c>
      <c r="AU10" s="14"/>
      <c r="AV10" s="14">
        <v>0.14856080651539799</v>
      </c>
      <c r="AW10" s="14">
        <v>0.173680810804721</v>
      </c>
      <c r="AX10" s="14">
        <v>0.21874416808326599</v>
      </c>
      <c r="AY10" s="14">
        <v>0.24774367692594301</v>
      </c>
      <c r="AZ10" s="14">
        <v>0.220179066651088</v>
      </c>
      <c r="BA10" s="14"/>
      <c r="BB10" s="14">
        <v>0.29748486368508698</v>
      </c>
      <c r="BC10" s="14">
        <v>5.0146569040542002E-2</v>
      </c>
      <c r="BD10" s="14">
        <v>6.1625365493357898E-2</v>
      </c>
      <c r="BE10" s="14"/>
      <c r="BF10" s="14">
        <v>0.12871252184662599</v>
      </c>
    </row>
    <row r="11" spans="2:58" ht="43.5" x14ac:dyDescent="0.35">
      <c r="B11" s="15" t="s">
        <v>432</v>
      </c>
      <c r="C11" s="14">
        <v>0.34963332668976599</v>
      </c>
      <c r="D11" s="14">
        <v>0.351803237991341</v>
      </c>
      <c r="E11" s="14">
        <v>0.34756911459462803</v>
      </c>
      <c r="F11" s="14"/>
      <c r="G11" s="14">
        <v>0.33234727861845098</v>
      </c>
      <c r="H11" s="14">
        <v>0.405947267933499</v>
      </c>
      <c r="I11" s="14">
        <v>0.32737880221612597</v>
      </c>
      <c r="J11" s="14">
        <v>0.38190328705789101</v>
      </c>
      <c r="K11" s="14">
        <v>0.31930403061766099</v>
      </c>
      <c r="L11" s="14">
        <v>0.32791456623472898</v>
      </c>
      <c r="M11" s="14"/>
      <c r="N11" s="14">
        <v>0.398151386115984</v>
      </c>
      <c r="O11" s="14">
        <v>0.35906599462708</v>
      </c>
      <c r="P11" s="14">
        <v>0.32438083843529097</v>
      </c>
      <c r="Q11" s="14">
        <v>0.30967168076325702</v>
      </c>
      <c r="R11" s="14"/>
      <c r="S11" s="14">
        <v>0.34575279281457</v>
      </c>
      <c r="T11" s="14">
        <v>0.33795990678895399</v>
      </c>
      <c r="U11" s="14">
        <v>0.32008566697871899</v>
      </c>
      <c r="V11" s="14">
        <v>0.328856021021048</v>
      </c>
      <c r="W11" s="14">
        <v>0.34559005966810002</v>
      </c>
      <c r="X11" s="14">
        <v>0.42262635478731603</v>
      </c>
      <c r="Y11" s="14">
        <v>0.39919291996067402</v>
      </c>
      <c r="Z11" s="14">
        <v>0.36284525632991599</v>
      </c>
      <c r="AA11" s="14">
        <v>0.34627072390386698</v>
      </c>
      <c r="AB11" s="14">
        <v>0.35054967338302501</v>
      </c>
      <c r="AC11" s="14">
        <v>0.36783809333402301</v>
      </c>
      <c r="AD11" s="14">
        <v>0.178375952378209</v>
      </c>
      <c r="AE11" s="14"/>
      <c r="AF11" s="14">
        <v>0.27007399230045698</v>
      </c>
      <c r="AG11" s="14">
        <v>0.40398280025863498</v>
      </c>
      <c r="AH11" s="14">
        <v>0.38684900554288099</v>
      </c>
      <c r="AI11" s="14"/>
      <c r="AJ11" s="14">
        <v>0.26011733265235798</v>
      </c>
      <c r="AK11" s="14">
        <v>0.44428904794327101</v>
      </c>
      <c r="AL11" s="14">
        <v>0.43839007957021198</v>
      </c>
      <c r="AM11" s="14">
        <v>8.0983039440525595E-2</v>
      </c>
      <c r="AN11" s="14">
        <v>0.321215810553238</v>
      </c>
      <c r="AO11" s="14"/>
      <c r="AP11" s="14">
        <v>0.21746549329308601</v>
      </c>
      <c r="AQ11" s="14">
        <v>0.50476988769572695</v>
      </c>
      <c r="AR11" s="14">
        <v>0.43691841967009198</v>
      </c>
      <c r="AS11" s="14">
        <v>0.174654883406994</v>
      </c>
      <c r="AT11" s="14">
        <v>0.26104031923834797</v>
      </c>
      <c r="AU11" s="14"/>
      <c r="AV11" s="14">
        <v>0.302682618659386</v>
      </c>
      <c r="AW11" s="14">
        <v>0.34551100045315403</v>
      </c>
      <c r="AX11" s="14">
        <v>0.38400266193851701</v>
      </c>
      <c r="AY11" s="14">
        <v>0.400108901338874</v>
      </c>
      <c r="AZ11" s="14">
        <v>0.33380891999197299</v>
      </c>
      <c r="BA11" s="14"/>
      <c r="BB11" s="14">
        <v>0.55330011836430504</v>
      </c>
      <c r="BC11" s="14">
        <v>0.17653811546175099</v>
      </c>
      <c r="BD11" s="14">
        <v>0.21855422837659599</v>
      </c>
      <c r="BE11" s="14"/>
      <c r="BF11" s="14">
        <v>0.31876291208824598</v>
      </c>
    </row>
    <row r="12" spans="2:58" x14ac:dyDescent="0.35">
      <c r="B12" s="15" t="s">
        <v>83</v>
      </c>
      <c r="C12" s="23">
        <v>9.8421261215180994E-2</v>
      </c>
      <c r="D12" s="23">
        <v>7.9165885131240898E-2</v>
      </c>
      <c r="E12" s="23">
        <v>0.116771879046602</v>
      </c>
      <c r="F12" s="23"/>
      <c r="G12" s="23">
        <v>0.116016337488409</v>
      </c>
      <c r="H12" s="23">
        <v>9.2780358830784906E-2</v>
      </c>
      <c r="I12" s="23">
        <v>0.111604699686738</v>
      </c>
      <c r="J12" s="23">
        <v>8.69995254552174E-2</v>
      </c>
      <c r="K12" s="23">
        <v>0.116810440588739</v>
      </c>
      <c r="L12" s="23">
        <v>7.7420408957759798E-2</v>
      </c>
      <c r="M12" s="23"/>
      <c r="N12" s="23">
        <v>7.1839315147583405E-2</v>
      </c>
      <c r="O12" s="23">
        <v>9.4033435107387098E-2</v>
      </c>
      <c r="P12" s="23">
        <v>8.2307914860829307E-2</v>
      </c>
      <c r="Q12" s="23">
        <v>0.14578850004204</v>
      </c>
      <c r="R12" s="23"/>
      <c r="S12" s="23">
        <v>0.11066349360974501</v>
      </c>
      <c r="T12" s="23">
        <v>8.5440018279196103E-2</v>
      </c>
      <c r="U12" s="23">
        <v>0.132756478628858</v>
      </c>
      <c r="V12" s="23">
        <v>8.4655082559011802E-2</v>
      </c>
      <c r="W12" s="23">
        <v>6.7463659110645405E-2</v>
      </c>
      <c r="X12" s="23">
        <v>9.8505729782633805E-2</v>
      </c>
      <c r="Y12" s="23">
        <v>7.7525550569156901E-2</v>
      </c>
      <c r="Z12" s="23">
        <v>8.3892120153937003E-2</v>
      </c>
      <c r="AA12" s="23">
        <v>0.12216589965161299</v>
      </c>
      <c r="AB12" s="23">
        <v>6.9825663497829302E-2</v>
      </c>
      <c r="AC12" s="23">
        <v>0.118514748252217</v>
      </c>
      <c r="AD12" s="23">
        <v>0.15963056943005399</v>
      </c>
      <c r="AE12" s="23"/>
      <c r="AF12" s="23">
        <v>8.1365797029732206E-2</v>
      </c>
      <c r="AG12" s="23">
        <v>8.3549634299301498E-2</v>
      </c>
      <c r="AH12" s="23">
        <v>0.15766926083612601</v>
      </c>
      <c r="AI12" s="23"/>
      <c r="AJ12" s="23">
        <v>6.4294240782955606E-2</v>
      </c>
      <c r="AK12" s="23">
        <v>8.6213426050688602E-2</v>
      </c>
      <c r="AL12" s="23">
        <v>0.12558968448647201</v>
      </c>
      <c r="AM12" s="23">
        <v>4.0144657044045802E-2</v>
      </c>
      <c r="AN12" s="23">
        <v>0.16588326972596201</v>
      </c>
      <c r="AO12" s="23"/>
      <c r="AP12" s="23">
        <v>7.8578118108343406E-2</v>
      </c>
      <c r="AQ12" s="23">
        <v>6.7098823994489798E-2</v>
      </c>
      <c r="AR12" s="23">
        <v>7.1261022720046793E-2</v>
      </c>
      <c r="AS12" s="23">
        <v>9.7295280163828102E-2</v>
      </c>
      <c r="AT12" s="23">
        <v>0.22446199914933801</v>
      </c>
      <c r="AU12" s="23"/>
      <c r="AV12" s="23">
        <v>0.111567998891599</v>
      </c>
      <c r="AW12" s="23">
        <v>0.106929916590876</v>
      </c>
      <c r="AX12" s="23">
        <v>7.4660553837868904E-2</v>
      </c>
      <c r="AY12" s="23">
        <v>8.9326313468581595E-2</v>
      </c>
      <c r="AZ12" s="23">
        <v>0.119322895938278</v>
      </c>
      <c r="BA12" s="23"/>
      <c r="BB12" s="23">
        <v>2.8457472842473099E-2</v>
      </c>
      <c r="BC12" s="23">
        <v>6.8463610502107197E-2</v>
      </c>
      <c r="BD12" s="23">
        <v>0.112108135308794</v>
      </c>
      <c r="BE12" s="23"/>
      <c r="BF12" s="23">
        <v>6.3997884915097294E-2</v>
      </c>
    </row>
    <row r="13" spans="2:58" x14ac:dyDescent="0.35">
      <c r="B13" s="16"/>
    </row>
    <row r="14" spans="2:58" x14ac:dyDescent="0.35">
      <c r="B14" t="s">
        <v>88</v>
      </c>
    </row>
    <row r="15" spans="2:58" x14ac:dyDescent="0.35">
      <c r="B15" t="s">
        <v>89</v>
      </c>
    </row>
    <row r="17" spans="2:2" x14ac:dyDescent="0.35">
      <c r="B17"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dimension ref="B2:BF17"/>
  <sheetViews>
    <sheetView showGridLines="0" topLeftCell="A5"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436</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ht="29" x14ac:dyDescent="0.35">
      <c r="B9" s="15" t="s">
        <v>430</v>
      </c>
      <c r="C9" s="14">
        <v>0.32759479155655502</v>
      </c>
      <c r="D9" s="14">
        <v>0.32260281183885298</v>
      </c>
      <c r="E9" s="14">
        <v>0.33141127041999802</v>
      </c>
      <c r="F9" s="14"/>
      <c r="G9" s="14">
        <v>0.308940903881256</v>
      </c>
      <c r="H9" s="14">
        <v>0.34518161515819701</v>
      </c>
      <c r="I9" s="14">
        <v>0.32884443460802698</v>
      </c>
      <c r="J9" s="14">
        <v>0.34301502365147002</v>
      </c>
      <c r="K9" s="14">
        <v>0.32987233353699602</v>
      </c>
      <c r="L9" s="14">
        <v>0.31083629917456701</v>
      </c>
      <c r="M9" s="14"/>
      <c r="N9" s="14">
        <v>0.374211585563891</v>
      </c>
      <c r="O9" s="14">
        <v>0.34948919080277602</v>
      </c>
      <c r="P9" s="14">
        <v>0.27960304610708597</v>
      </c>
      <c r="Q9" s="14">
        <v>0.29858968689551701</v>
      </c>
      <c r="R9" s="14"/>
      <c r="S9" s="14">
        <v>0.32400797566496398</v>
      </c>
      <c r="T9" s="14">
        <v>0.30690271022430199</v>
      </c>
      <c r="U9" s="14">
        <v>0.32517186059738401</v>
      </c>
      <c r="V9" s="14">
        <v>0.27841938763129598</v>
      </c>
      <c r="W9" s="14">
        <v>0.30951356042440398</v>
      </c>
      <c r="X9" s="14">
        <v>0.35512813193857701</v>
      </c>
      <c r="Y9" s="14">
        <v>0.29891991847556099</v>
      </c>
      <c r="Z9" s="14">
        <v>0.36742502312430397</v>
      </c>
      <c r="AA9" s="14">
        <v>0.35254944619002598</v>
      </c>
      <c r="AB9" s="14">
        <v>0.34296953427990901</v>
      </c>
      <c r="AC9" s="14">
        <v>0.44762796448101699</v>
      </c>
      <c r="AD9" s="14">
        <v>0.232117640834096</v>
      </c>
      <c r="AE9" s="14"/>
      <c r="AF9" s="14">
        <v>0.241417037554231</v>
      </c>
      <c r="AG9" s="14">
        <v>0.41739235921886197</v>
      </c>
      <c r="AH9" s="14">
        <v>0.301418901729823</v>
      </c>
      <c r="AI9" s="14"/>
      <c r="AJ9" s="14">
        <v>0.229934422612358</v>
      </c>
      <c r="AK9" s="14">
        <v>0.46351409104089902</v>
      </c>
      <c r="AL9" s="14">
        <v>0.38096361210679602</v>
      </c>
      <c r="AM9" s="14">
        <v>0.16241847218934399</v>
      </c>
      <c r="AN9" s="14">
        <v>0.226048506857389</v>
      </c>
      <c r="AO9" s="14"/>
      <c r="AP9" s="14">
        <v>0.181683183705764</v>
      </c>
      <c r="AQ9" s="14">
        <v>0.50210130877925296</v>
      </c>
      <c r="AR9" s="14">
        <v>0.40067233011460501</v>
      </c>
      <c r="AS9" s="14">
        <v>0.16569440452973899</v>
      </c>
      <c r="AT9" s="14">
        <v>0.16325919762205801</v>
      </c>
      <c r="AU9" s="14"/>
      <c r="AV9" s="14">
        <v>0.33797659270505098</v>
      </c>
      <c r="AW9" s="14">
        <v>0.298148528951164</v>
      </c>
      <c r="AX9" s="14">
        <v>0.35814650984330199</v>
      </c>
      <c r="AY9" s="14">
        <v>0.35466244713832901</v>
      </c>
      <c r="AZ9" s="14">
        <v>0.48293208547900401</v>
      </c>
      <c r="BA9" s="14"/>
      <c r="BB9" s="14">
        <v>0.52421011997835198</v>
      </c>
      <c r="BC9" s="14">
        <v>0.145381245694574</v>
      </c>
      <c r="BD9" s="14">
        <v>0.15302370111755401</v>
      </c>
      <c r="BE9" s="14"/>
      <c r="BF9" s="14">
        <v>0.27055578353906301</v>
      </c>
    </row>
    <row r="10" spans="2:58" ht="29" x14ac:dyDescent="0.35">
      <c r="B10" s="15" t="s">
        <v>431</v>
      </c>
      <c r="C10" s="14">
        <v>0.24007696955466501</v>
      </c>
      <c r="D10" s="14">
        <v>0.24676445653499099</v>
      </c>
      <c r="E10" s="14">
        <v>0.23497764648102901</v>
      </c>
      <c r="F10" s="14"/>
      <c r="G10" s="14">
        <v>0.232661157036331</v>
      </c>
      <c r="H10" s="14">
        <v>0.25813233559804799</v>
      </c>
      <c r="I10" s="14">
        <v>0.27977583484956597</v>
      </c>
      <c r="J10" s="14">
        <v>0.23511242569468799</v>
      </c>
      <c r="K10" s="14">
        <v>0.199262507671952</v>
      </c>
      <c r="L10" s="14">
        <v>0.22958552493644399</v>
      </c>
      <c r="M10" s="14"/>
      <c r="N10" s="14">
        <v>0.21203427780289799</v>
      </c>
      <c r="O10" s="14">
        <v>0.245200317733136</v>
      </c>
      <c r="P10" s="14">
        <v>0.31829343168181001</v>
      </c>
      <c r="Q10" s="14">
        <v>0.19854790566872199</v>
      </c>
      <c r="R10" s="14"/>
      <c r="S10" s="14">
        <v>0.22378932517799299</v>
      </c>
      <c r="T10" s="14">
        <v>0.25132681533483298</v>
      </c>
      <c r="U10" s="14">
        <v>0.25271147400340799</v>
      </c>
      <c r="V10" s="14">
        <v>0.24413607702148801</v>
      </c>
      <c r="W10" s="14">
        <v>0.31463526997664998</v>
      </c>
      <c r="X10" s="14">
        <v>0.23694609114717499</v>
      </c>
      <c r="Y10" s="14">
        <v>0.236506603357617</v>
      </c>
      <c r="Z10" s="14">
        <v>0.24679707497269099</v>
      </c>
      <c r="AA10" s="14">
        <v>0.20584553855194601</v>
      </c>
      <c r="AB10" s="14">
        <v>0.26673595888600099</v>
      </c>
      <c r="AC10" s="14">
        <v>0.15663560744389199</v>
      </c>
      <c r="AD10" s="14">
        <v>0.24259284027637501</v>
      </c>
      <c r="AE10" s="14"/>
      <c r="AF10" s="14">
        <v>0.27663701417243602</v>
      </c>
      <c r="AG10" s="14">
        <v>0.21781348382083399</v>
      </c>
      <c r="AH10" s="14">
        <v>0.23152507573625999</v>
      </c>
      <c r="AI10" s="14"/>
      <c r="AJ10" s="14">
        <v>0.311083900758862</v>
      </c>
      <c r="AK10" s="14">
        <v>0.20081887264180201</v>
      </c>
      <c r="AL10" s="14">
        <v>0.175922187527182</v>
      </c>
      <c r="AM10" s="14">
        <v>0.38398950118616698</v>
      </c>
      <c r="AN10" s="14">
        <v>0.24473164260261901</v>
      </c>
      <c r="AO10" s="14"/>
      <c r="AP10" s="14">
        <v>0.33782310870301901</v>
      </c>
      <c r="AQ10" s="14">
        <v>0.17452145738602801</v>
      </c>
      <c r="AR10" s="14">
        <v>0.14525247729743701</v>
      </c>
      <c r="AS10" s="14">
        <v>0.36880684824460602</v>
      </c>
      <c r="AT10" s="14">
        <v>0.196420916101648</v>
      </c>
      <c r="AU10" s="14"/>
      <c r="AV10" s="14">
        <v>0.25288899266481202</v>
      </c>
      <c r="AW10" s="14">
        <v>0.233237459337678</v>
      </c>
      <c r="AX10" s="14">
        <v>0.25308952952914698</v>
      </c>
      <c r="AY10" s="14">
        <v>0.23331657305799899</v>
      </c>
      <c r="AZ10" s="14">
        <v>0.18519880030108599</v>
      </c>
      <c r="BA10" s="14"/>
      <c r="BB10" s="14">
        <v>0.16377337974965001</v>
      </c>
      <c r="BC10" s="14">
        <v>0.40848303462209401</v>
      </c>
      <c r="BD10" s="14">
        <v>0.20839500707171399</v>
      </c>
      <c r="BE10" s="14"/>
      <c r="BF10" s="14">
        <v>0.266033022786684</v>
      </c>
    </row>
    <row r="11" spans="2:58" ht="43.5" x14ac:dyDescent="0.35">
      <c r="B11" s="15" t="s">
        <v>432</v>
      </c>
      <c r="C11" s="14">
        <v>0.26934405378555698</v>
      </c>
      <c r="D11" s="14">
        <v>0.299379296779406</v>
      </c>
      <c r="E11" s="14">
        <v>0.23973657929615999</v>
      </c>
      <c r="F11" s="14"/>
      <c r="G11" s="14">
        <v>0.274271230908958</v>
      </c>
      <c r="H11" s="14">
        <v>0.216481798898882</v>
      </c>
      <c r="I11" s="14">
        <v>0.24883304579086901</v>
      </c>
      <c r="J11" s="14">
        <v>0.26334291291204498</v>
      </c>
      <c r="K11" s="14">
        <v>0.29514617489188799</v>
      </c>
      <c r="L11" s="14">
        <v>0.31303505297989098</v>
      </c>
      <c r="M11" s="14"/>
      <c r="N11" s="14">
        <v>0.27524069646024901</v>
      </c>
      <c r="O11" s="14">
        <v>0.246252085870347</v>
      </c>
      <c r="P11" s="14">
        <v>0.279551573816121</v>
      </c>
      <c r="Q11" s="14">
        <v>0.27693556571848499</v>
      </c>
      <c r="R11" s="14"/>
      <c r="S11" s="14">
        <v>0.29587759880327802</v>
      </c>
      <c r="T11" s="14">
        <v>0.278777132265567</v>
      </c>
      <c r="U11" s="14">
        <v>0.26592900911259698</v>
      </c>
      <c r="V11" s="14">
        <v>0.31899996261199798</v>
      </c>
      <c r="W11" s="14">
        <v>0.26007872658064701</v>
      </c>
      <c r="X11" s="14">
        <v>0.235394637287727</v>
      </c>
      <c r="Y11" s="14">
        <v>0.30317944573855399</v>
      </c>
      <c r="Z11" s="14">
        <v>0.20647475377813501</v>
      </c>
      <c r="AA11" s="14">
        <v>0.24571586602986201</v>
      </c>
      <c r="AB11" s="14">
        <v>0.25192545196941102</v>
      </c>
      <c r="AC11" s="14">
        <v>0.21063293799264801</v>
      </c>
      <c r="AD11" s="14">
        <v>0.31866457685662303</v>
      </c>
      <c r="AE11" s="14"/>
      <c r="AF11" s="14">
        <v>0.34917990730169501</v>
      </c>
      <c r="AG11" s="14">
        <v>0.211770102388846</v>
      </c>
      <c r="AH11" s="14">
        <v>0.223151899963735</v>
      </c>
      <c r="AI11" s="14"/>
      <c r="AJ11" s="14">
        <v>0.33979372466385299</v>
      </c>
      <c r="AK11" s="14">
        <v>0.18785728993155401</v>
      </c>
      <c r="AL11" s="14">
        <v>0.21985611260884799</v>
      </c>
      <c r="AM11" s="14">
        <v>0.37178610436424497</v>
      </c>
      <c r="AN11" s="14">
        <v>0.26246781725263602</v>
      </c>
      <c r="AO11" s="14"/>
      <c r="AP11" s="14">
        <v>0.36504770008010001</v>
      </c>
      <c r="AQ11" s="14">
        <v>0.16972037404654899</v>
      </c>
      <c r="AR11" s="14">
        <v>0.24932063169829399</v>
      </c>
      <c r="AS11" s="14">
        <v>0.36576776688863399</v>
      </c>
      <c r="AT11" s="14">
        <v>0.35293679637033698</v>
      </c>
      <c r="AU11" s="14"/>
      <c r="AV11" s="14">
        <v>0.237433405872186</v>
      </c>
      <c r="AW11" s="14">
        <v>0.27992225108168001</v>
      </c>
      <c r="AX11" s="14">
        <v>0.27281796953825499</v>
      </c>
      <c r="AY11" s="14">
        <v>0.235264273462474</v>
      </c>
      <c r="AZ11" s="14">
        <v>0.212546218281632</v>
      </c>
      <c r="BA11" s="14"/>
      <c r="BB11" s="14">
        <v>0.17078107319885699</v>
      </c>
      <c r="BC11" s="14">
        <v>0.35815867972202697</v>
      </c>
      <c r="BD11" s="14">
        <v>0.40488058593119602</v>
      </c>
      <c r="BE11" s="14"/>
      <c r="BF11" s="14">
        <v>0.32275082381090803</v>
      </c>
    </row>
    <row r="12" spans="2:58" x14ac:dyDescent="0.35">
      <c r="B12" s="15" t="s">
        <v>83</v>
      </c>
      <c r="C12" s="23">
        <v>0.16298418510322299</v>
      </c>
      <c r="D12" s="23">
        <v>0.13125343484674901</v>
      </c>
      <c r="E12" s="23">
        <v>0.19387450380281299</v>
      </c>
      <c r="F12" s="23"/>
      <c r="G12" s="23">
        <v>0.184126708173455</v>
      </c>
      <c r="H12" s="23">
        <v>0.180204250344873</v>
      </c>
      <c r="I12" s="23">
        <v>0.14254668475153801</v>
      </c>
      <c r="J12" s="23">
        <v>0.15852963774179701</v>
      </c>
      <c r="K12" s="23">
        <v>0.17571898389916499</v>
      </c>
      <c r="L12" s="23">
        <v>0.14654312290909799</v>
      </c>
      <c r="M12" s="23"/>
      <c r="N12" s="23">
        <v>0.13851344017296299</v>
      </c>
      <c r="O12" s="23">
        <v>0.15905840559374099</v>
      </c>
      <c r="P12" s="23">
        <v>0.122551948394984</v>
      </c>
      <c r="Q12" s="23">
        <v>0.22592684171727601</v>
      </c>
      <c r="R12" s="23"/>
      <c r="S12" s="23">
        <v>0.15632510035376601</v>
      </c>
      <c r="T12" s="23">
        <v>0.16299334217529801</v>
      </c>
      <c r="U12" s="23">
        <v>0.15618765628661099</v>
      </c>
      <c r="V12" s="23">
        <v>0.158444572735218</v>
      </c>
      <c r="W12" s="23">
        <v>0.115772443018299</v>
      </c>
      <c r="X12" s="23">
        <v>0.172531139626521</v>
      </c>
      <c r="Y12" s="23">
        <v>0.161394032428269</v>
      </c>
      <c r="Z12" s="23">
        <v>0.17930314812487</v>
      </c>
      <c r="AA12" s="23">
        <v>0.195889149228166</v>
      </c>
      <c r="AB12" s="23">
        <v>0.13836905486467899</v>
      </c>
      <c r="AC12" s="23">
        <v>0.18510349008244301</v>
      </c>
      <c r="AD12" s="23">
        <v>0.20662494203290599</v>
      </c>
      <c r="AE12" s="23"/>
      <c r="AF12" s="23">
        <v>0.13276604097163899</v>
      </c>
      <c r="AG12" s="23">
        <v>0.15302405457145801</v>
      </c>
      <c r="AH12" s="23">
        <v>0.24390412257018201</v>
      </c>
      <c r="AI12" s="23"/>
      <c r="AJ12" s="23">
        <v>0.119187951964927</v>
      </c>
      <c r="AK12" s="23">
        <v>0.14780974638574501</v>
      </c>
      <c r="AL12" s="23">
        <v>0.22325808775717401</v>
      </c>
      <c r="AM12" s="23">
        <v>8.1805922260244704E-2</v>
      </c>
      <c r="AN12" s="23">
        <v>0.26675203328735603</v>
      </c>
      <c r="AO12" s="23"/>
      <c r="AP12" s="23">
        <v>0.115446007511117</v>
      </c>
      <c r="AQ12" s="23">
        <v>0.15365685978817001</v>
      </c>
      <c r="AR12" s="23">
        <v>0.20475456088966401</v>
      </c>
      <c r="AS12" s="23">
        <v>9.9730980337020894E-2</v>
      </c>
      <c r="AT12" s="23">
        <v>0.28738308990595701</v>
      </c>
      <c r="AU12" s="23"/>
      <c r="AV12" s="23">
        <v>0.171701008757951</v>
      </c>
      <c r="AW12" s="23">
        <v>0.18869176062947701</v>
      </c>
      <c r="AX12" s="23">
        <v>0.115945991089296</v>
      </c>
      <c r="AY12" s="23">
        <v>0.176756706341198</v>
      </c>
      <c r="AZ12" s="23">
        <v>0.119322895938278</v>
      </c>
      <c r="BA12" s="23"/>
      <c r="BB12" s="23">
        <v>0.14123542707314099</v>
      </c>
      <c r="BC12" s="23">
        <v>8.7977039961304196E-2</v>
      </c>
      <c r="BD12" s="23">
        <v>0.23370070587953601</v>
      </c>
      <c r="BE12" s="23"/>
      <c r="BF12" s="23">
        <v>0.14066036986334499</v>
      </c>
    </row>
    <row r="13" spans="2:58" x14ac:dyDescent="0.35">
      <c r="B13" s="16"/>
    </row>
    <row r="14" spans="2:58" x14ac:dyDescent="0.35">
      <c r="B14" t="s">
        <v>88</v>
      </c>
    </row>
    <row r="15" spans="2:58" x14ac:dyDescent="0.35">
      <c r="B15" t="s">
        <v>89</v>
      </c>
    </row>
    <row r="17" spans="2:2" x14ac:dyDescent="0.35">
      <c r="B17"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dimension ref="B2:BF17"/>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437</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ht="29" x14ac:dyDescent="0.35">
      <c r="B9" s="15" t="s">
        <v>430</v>
      </c>
      <c r="C9" s="14">
        <v>0.22384508540690001</v>
      </c>
      <c r="D9" s="14">
        <v>0.21943046332496299</v>
      </c>
      <c r="E9" s="14">
        <v>0.22849917872113801</v>
      </c>
      <c r="F9" s="14"/>
      <c r="G9" s="14">
        <v>0.21199442232502699</v>
      </c>
      <c r="H9" s="14">
        <v>0.29384308901082801</v>
      </c>
      <c r="I9" s="14">
        <v>0.24538453370215599</v>
      </c>
      <c r="J9" s="14">
        <v>0.21234484304149301</v>
      </c>
      <c r="K9" s="14">
        <v>0.20220009279603701</v>
      </c>
      <c r="L9" s="14">
        <v>0.181455457646538</v>
      </c>
      <c r="M9" s="14"/>
      <c r="N9" s="14">
        <v>0.24198382351835601</v>
      </c>
      <c r="O9" s="14">
        <v>0.22906800939267799</v>
      </c>
      <c r="P9" s="14">
        <v>0.19018988382990801</v>
      </c>
      <c r="Q9" s="14">
        <v>0.232422472902202</v>
      </c>
      <c r="R9" s="14"/>
      <c r="S9" s="14">
        <v>0.26618108996912099</v>
      </c>
      <c r="T9" s="14">
        <v>0.178156050311127</v>
      </c>
      <c r="U9" s="14">
        <v>0.180425058181651</v>
      </c>
      <c r="V9" s="14">
        <v>0.17603422096954699</v>
      </c>
      <c r="W9" s="14">
        <v>0.197777805509776</v>
      </c>
      <c r="X9" s="14">
        <v>0.24972727080328799</v>
      </c>
      <c r="Y9" s="14">
        <v>0.21931458081924499</v>
      </c>
      <c r="Z9" s="14">
        <v>0.29941597877824599</v>
      </c>
      <c r="AA9" s="14">
        <v>0.25653987334358103</v>
      </c>
      <c r="AB9" s="14">
        <v>0.21354270285866001</v>
      </c>
      <c r="AC9" s="14">
        <v>0.28426591137559298</v>
      </c>
      <c r="AD9" s="14">
        <v>0.18779738778216201</v>
      </c>
      <c r="AE9" s="14"/>
      <c r="AF9" s="14">
        <v>0.17482482515879599</v>
      </c>
      <c r="AG9" s="14">
        <v>0.26159849585163097</v>
      </c>
      <c r="AH9" s="14">
        <v>0.27263869430065601</v>
      </c>
      <c r="AI9" s="14"/>
      <c r="AJ9" s="14">
        <v>0.158533053751891</v>
      </c>
      <c r="AK9" s="14">
        <v>0.32746030851724101</v>
      </c>
      <c r="AL9" s="14">
        <v>0.218603518186265</v>
      </c>
      <c r="AM9" s="14">
        <v>0.15935296412323199</v>
      </c>
      <c r="AN9" s="14">
        <v>0.16537386206270199</v>
      </c>
      <c r="AO9" s="14"/>
      <c r="AP9" s="14">
        <v>0.120097399846575</v>
      </c>
      <c r="AQ9" s="14">
        <v>0.36737673369358698</v>
      </c>
      <c r="AR9" s="14">
        <v>0.21677723163457299</v>
      </c>
      <c r="AS9" s="14">
        <v>0.119904486493081</v>
      </c>
      <c r="AT9" s="14">
        <v>6.7155071804076996E-2</v>
      </c>
      <c r="AU9" s="14"/>
      <c r="AV9" s="14">
        <v>0.231239804146776</v>
      </c>
      <c r="AW9" s="14">
        <v>0.18640294924222001</v>
      </c>
      <c r="AX9" s="14">
        <v>0.23150524551391299</v>
      </c>
      <c r="AY9" s="14">
        <v>0.31759727701630902</v>
      </c>
      <c r="AZ9" s="14">
        <v>0.35339497113513502</v>
      </c>
      <c r="BA9" s="14"/>
      <c r="BB9" s="14">
        <v>0.46009345708813099</v>
      </c>
      <c r="BC9" s="14">
        <v>9.6935118463313305E-2</v>
      </c>
      <c r="BD9" s="14">
        <v>2.9177819172478602E-2</v>
      </c>
      <c r="BE9" s="14"/>
      <c r="BF9" s="14">
        <v>0.195972070929811</v>
      </c>
    </row>
    <row r="10" spans="2:58" ht="29" x14ac:dyDescent="0.35">
      <c r="B10" s="15" t="s">
        <v>431</v>
      </c>
      <c r="C10" s="14">
        <v>0.33664048900646898</v>
      </c>
      <c r="D10" s="14">
        <v>0.32875276510889001</v>
      </c>
      <c r="E10" s="14">
        <v>0.34438634403586199</v>
      </c>
      <c r="F10" s="14"/>
      <c r="G10" s="14">
        <v>0.34988157176405199</v>
      </c>
      <c r="H10" s="14">
        <v>0.30568690451462999</v>
      </c>
      <c r="I10" s="14">
        <v>0.34333958801730802</v>
      </c>
      <c r="J10" s="14">
        <v>0.34681798455179902</v>
      </c>
      <c r="K10" s="14">
        <v>0.32254061261102102</v>
      </c>
      <c r="L10" s="14">
        <v>0.34861069925357802</v>
      </c>
      <c r="M10" s="14"/>
      <c r="N10" s="14">
        <v>0.35675238940793003</v>
      </c>
      <c r="O10" s="14">
        <v>0.32717875750425002</v>
      </c>
      <c r="P10" s="14">
        <v>0.37190100985999403</v>
      </c>
      <c r="Q10" s="14">
        <v>0.29573855909368102</v>
      </c>
      <c r="R10" s="14"/>
      <c r="S10" s="14">
        <v>0.29462898559265899</v>
      </c>
      <c r="T10" s="14">
        <v>0.35565937566567002</v>
      </c>
      <c r="U10" s="14">
        <v>0.374338269994133</v>
      </c>
      <c r="V10" s="14">
        <v>0.33621344830069599</v>
      </c>
      <c r="W10" s="14">
        <v>0.37979578792893698</v>
      </c>
      <c r="X10" s="14">
        <v>0.33518234682810299</v>
      </c>
      <c r="Y10" s="14">
        <v>0.322415985772876</v>
      </c>
      <c r="Z10" s="14">
        <v>0.27052618043785398</v>
      </c>
      <c r="AA10" s="14">
        <v>0.32819967552447898</v>
      </c>
      <c r="AB10" s="14">
        <v>0.37262542813329202</v>
      </c>
      <c r="AC10" s="14">
        <v>0.30546701769388401</v>
      </c>
      <c r="AD10" s="14">
        <v>0.35582597588419501</v>
      </c>
      <c r="AE10" s="14"/>
      <c r="AF10" s="14">
        <v>0.36656962925647102</v>
      </c>
      <c r="AG10" s="14">
        <v>0.32258286047715201</v>
      </c>
      <c r="AH10" s="14">
        <v>0.28994815625384901</v>
      </c>
      <c r="AI10" s="14"/>
      <c r="AJ10" s="14">
        <v>0.43915517220421602</v>
      </c>
      <c r="AK10" s="14">
        <v>0.25287523405804202</v>
      </c>
      <c r="AL10" s="14">
        <v>0.21351879514514199</v>
      </c>
      <c r="AM10" s="14">
        <v>0.47351845599438303</v>
      </c>
      <c r="AN10" s="14">
        <v>0.34978167121703302</v>
      </c>
      <c r="AO10" s="14"/>
      <c r="AP10" s="14">
        <v>0.50490293139199105</v>
      </c>
      <c r="AQ10" s="14">
        <v>0.21518593324131</v>
      </c>
      <c r="AR10" s="14">
        <v>0.28801050095047998</v>
      </c>
      <c r="AS10" s="14">
        <v>0.42846239938185499</v>
      </c>
      <c r="AT10" s="14">
        <v>0.320638239714017</v>
      </c>
      <c r="AU10" s="14"/>
      <c r="AV10" s="14">
        <v>0.301973155111048</v>
      </c>
      <c r="AW10" s="14">
        <v>0.38002833706237799</v>
      </c>
      <c r="AX10" s="14">
        <v>0.338342846468842</v>
      </c>
      <c r="AY10" s="14">
        <v>0.31727397221495002</v>
      </c>
      <c r="AZ10" s="14">
        <v>0.27006177565470502</v>
      </c>
      <c r="BA10" s="14"/>
      <c r="BB10" s="14">
        <v>0.17985915252298901</v>
      </c>
      <c r="BC10" s="14">
        <v>0.44864939597697601</v>
      </c>
      <c r="BD10" s="14">
        <v>0.36494287547821502</v>
      </c>
      <c r="BE10" s="14"/>
      <c r="BF10" s="14">
        <v>0.35630617900403999</v>
      </c>
    </row>
    <row r="11" spans="2:58" ht="43.5" x14ac:dyDescent="0.35">
      <c r="B11" s="15" t="s">
        <v>432</v>
      </c>
      <c r="C11" s="14">
        <v>0.28252202231073498</v>
      </c>
      <c r="D11" s="14">
        <v>0.32618603996170997</v>
      </c>
      <c r="E11" s="14">
        <v>0.24063258514378999</v>
      </c>
      <c r="F11" s="14"/>
      <c r="G11" s="14">
        <v>0.28543901724807902</v>
      </c>
      <c r="H11" s="14">
        <v>0.22352250285257999</v>
      </c>
      <c r="I11" s="14">
        <v>0.25633961778806302</v>
      </c>
      <c r="J11" s="14">
        <v>0.27662016609434398</v>
      </c>
      <c r="K11" s="14">
        <v>0.322349792197902</v>
      </c>
      <c r="L11" s="14">
        <v>0.32764719252861102</v>
      </c>
      <c r="M11" s="14"/>
      <c r="N11" s="14">
        <v>0.26133512239770901</v>
      </c>
      <c r="O11" s="14">
        <v>0.30336392179282801</v>
      </c>
      <c r="P11" s="14">
        <v>0.312647578794432</v>
      </c>
      <c r="Q11" s="14">
        <v>0.25447357909143797</v>
      </c>
      <c r="R11" s="14"/>
      <c r="S11" s="14">
        <v>0.30398985264754602</v>
      </c>
      <c r="T11" s="14">
        <v>0.30616364299256099</v>
      </c>
      <c r="U11" s="14">
        <v>0.29403590400762403</v>
      </c>
      <c r="V11" s="14">
        <v>0.30754078797755202</v>
      </c>
      <c r="W11" s="14">
        <v>0.31224607918328301</v>
      </c>
      <c r="X11" s="14">
        <v>0.22586723909791301</v>
      </c>
      <c r="Y11" s="14">
        <v>0.31346462874622699</v>
      </c>
      <c r="Z11" s="14">
        <v>0.22984226954821399</v>
      </c>
      <c r="AA11" s="14">
        <v>0.27467583796816403</v>
      </c>
      <c r="AB11" s="14">
        <v>0.260351986439184</v>
      </c>
      <c r="AC11" s="14">
        <v>0.229831575554241</v>
      </c>
      <c r="AD11" s="14">
        <v>0.24525902907333899</v>
      </c>
      <c r="AE11" s="14"/>
      <c r="AF11" s="14">
        <v>0.33281370005505301</v>
      </c>
      <c r="AG11" s="14">
        <v>0.25141865805052799</v>
      </c>
      <c r="AH11" s="14">
        <v>0.23407082656080599</v>
      </c>
      <c r="AI11" s="14"/>
      <c r="AJ11" s="14">
        <v>0.30966259448960098</v>
      </c>
      <c r="AK11" s="14">
        <v>0.242178217436856</v>
      </c>
      <c r="AL11" s="14">
        <v>0.334340812116454</v>
      </c>
      <c r="AM11" s="14">
        <v>0.32607290622730001</v>
      </c>
      <c r="AN11" s="14">
        <v>0.268250011498537</v>
      </c>
      <c r="AO11" s="14"/>
      <c r="AP11" s="14">
        <v>0.28089825253649298</v>
      </c>
      <c r="AQ11" s="14">
        <v>0.23611928748134201</v>
      </c>
      <c r="AR11" s="14">
        <v>0.334192287768874</v>
      </c>
      <c r="AS11" s="14">
        <v>0.36318403068359401</v>
      </c>
      <c r="AT11" s="14">
        <v>0.34798642151235998</v>
      </c>
      <c r="AU11" s="14"/>
      <c r="AV11" s="14">
        <v>0.28302232332475902</v>
      </c>
      <c r="AW11" s="14">
        <v>0.27867822636159501</v>
      </c>
      <c r="AX11" s="14">
        <v>0.30382687803055702</v>
      </c>
      <c r="AY11" s="14">
        <v>0.20721215553696801</v>
      </c>
      <c r="AZ11" s="14">
        <v>0.23426706987561299</v>
      </c>
      <c r="BA11" s="14"/>
      <c r="BB11" s="14">
        <v>0.23797274216272599</v>
      </c>
      <c r="BC11" s="14">
        <v>0.36453110423798801</v>
      </c>
      <c r="BD11" s="14">
        <v>0.44837009384888199</v>
      </c>
      <c r="BE11" s="14"/>
      <c r="BF11" s="14">
        <v>0.33706624056819301</v>
      </c>
    </row>
    <row r="12" spans="2:58" x14ac:dyDescent="0.35">
      <c r="B12" s="15" t="s">
        <v>83</v>
      </c>
      <c r="C12" s="23">
        <v>0.156992403275897</v>
      </c>
      <c r="D12" s="23">
        <v>0.125630731604437</v>
      </c>
      <c r="E12" s="23">
        <v>0.18648189209921001</v>
      </c>
      <c r="F12" s="23"/>
      <c r="G12" s="23">
        <v>0.152684988662842</v>
      </c>
      <c r="H12" s="23">
        <v>0.17694750362196099</v>
      </c>
      <c r="I12" s="23">
        <v>0.154936260492474</v>
      </c>
      <c r="J12" s="23">
        <v>0.16421700631236399</v>
      </c>
      <c r="K12" s="23">
        <v>0.152909502395041</v>
      </c>
      <c r="L12" s="23">
        <v>0.14228665057127299</v>
      </c>
      <c r="M12" s="23"/>
      <c r="N12" s="23">
        <v>0.13992866467600501</v>
      </c>
      <c r="O12" s="23">
        <v>0.14038931131024401</v>
      </c>
      <c r="P12" s="23">
        <v>0.12526152751566699</v>
      </c>
      <c r="Q12" s="23">
        <v>0.21736538891267801</v>
      </c>
      <c r="R12" s="23"/>
      <c r="S12" s="23">
        <v>0.135200071790673</v>
      </c>
      <c r="T12" s="23">
        <v>0.16002093103064199</v>
      </c>
      <c r="U12" s="23">
        <v>0.151200767816591</v>
      </c>
      <c r="V12" s="23">
        <v>0.18021154275220599</v>
      </c>
      <c r="W12" s="23">
        <v>0.110180327378005</v>
      </c>
      <c r="X12" s="23">
        <v>0.189223143270695</v>
      </c>
      <c r="Y12" s="23">
        <v>0.14480480466165199</v>
      </c>
      <c r="Z12" s="23">
        <v>0.20021557123568601</v>
      </c>
      <c r="AA12" s="23">
        <v>0.14058461316377599</v>
      </c>
      <c r="AB12" s="23">
        <v>0.153479882568864</v>
      </c>
      <c r="AC12" s="23">
        <v>0.18043549537628201</v>
      </c>
      <c r="AD12" s="23">
        <v>0.21111760726030501</v>
      </c>
      <c r="AE12" s="23"/>
      <c r="AF12" s="23">
        <v>0.12579184552968001</v>
      </c>
      <c r="AG12" s="23">
        <v>0.164399985620689</v>
      </c>
      <c r="AH12" s="23">
        <v>0.20334232288469001</v>
      </c>
      <c r="AI12" s="23"/>
      <c r="AJ12" s="23">
        <v>9.2649179554291902E-2</v>
      </c>
      <c r="AK12" s="23">
        <v>0.17748623998786101</v>
      </c>
      <c r="AL12" s="23">
        <v>0.23353687455213901</v>
      </c>
      <c r="AM12" s="23">
        <v>4.1055673655085799E-2</v>
      </c>
      <c r="AN12" s="23">
        <v>0.21659445522172899</v>
      </c>
      <c r="AO12" s="23"/>
      <c r="AP12" s="23">
        <v>9.4101416224940199E-2</v>
      </c>
      <c r="AQ12" s="23">
        <v>0.181318045583761</v>
      </c>
      <c r="AR12" s="23">
        <v>0.16101997964607201</v>
      </c>
      <c r="AS12" s="23">
        <v>8.8449083441470303E-2</v>
      </c>
      <c r="AT12" s="23">
        <v>0.26422026696954498</v>
      </c>
      <c r="AU12" s="23"/>
      <c r="AV12" s="23">
        <v>0.18376471741741701</v>
      </c>
      <c r="AW12" s="23">
        <v>0.154890487333808</v>
      </c>
      <c r="AX12" s="23">
        <v>0.12632502998668699</v>
      </c>
      <c r="AY12" s="23">
        <v>0.15791659523177201</v>
      </c>
      <c r="AZ12" s="23">
        <v>0.142276183334547</v>
      </c>
      <c r="BA12" s="23"/>
      <c r="BB12" s="23">
        <v>0.12207464822615301</v>
      </c>
      <c r="BC12" s="23">
        <v>8.9884381321722495E-2</v>
      </c>
      <c r="BD12" s="23">
        <v>0.15750921150042399</v>
      </c>
      <c r="BE12" s="23"/>
      <c r="BF12" s="23">
        <v>0.110655509497956</v>
      </c>
    </row>
    <row r="13" spans="2:58" x14ac:dyDescent="0.35">
      <c r="B13" s="16"/>
    </row>
    <row r="14" spans="2:58" x14ac:dyDescent="0.35">
      <c r="B14" t="s">
        <v>88</v>
      </c>
    </row>
    <row r="15" spans="2:58" x14ac:dyDescent="0.35">
      <c r="B15" t="s">
        <v>89</v>
      </c>
    </row>
    <row r="17" spans="2:2" x14ac:dyDescent="0.35">
      <c r="B17"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B2:R17"/>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18" width="20.7265625" customWidth="1"/>
  </cols>
  <sheetData>
    <row r="2" spans="2:18" ht="40" customHeight="1" x14ac:dyDescent="0.35">
      <c r="D2" s="29" t="s">
        <v>433</v>
      </c>
      <c r="E2" s="26"/>
      <c r="F2" s="26"/>
      <c r="G2" s="26"/>
      <c r="H2" s="26"/>
      <c r="I2" s="26"/>
      <c r="J2" s="26"/>
      <c r="K2" s="26"/>
      <c r="L2" s="26"/>
      <c r="M2" s="26"/>
      <c r="N2" s="26"/>
      <c r="O2" s="26"/>
      <c r="P2" s="26"/>
      <c r="Q2" s="26"/>
      <c r="R2" s="26"/>
    </row>
    <row r="6" spans="2:18" ht="50" customHeight="1" x14ac:dyDescent="0.35">
      <c r="B6" s="17" t="s">
        <v>15</v>
      </c>
      <c r="C6" s="17" t="s">
        <v>438</v>
      </c>
      <c r="D6" s="17" t="s">
        <v>439</v>
      </c>
      <c r="E6" s="17" t="s">
        <v>440</v>
      </c>
      <c r="F6" s="17" t="s">
        <v>441</v>
      </c>
      <c r="G6" s="17" t="s">
        <v>442</v>
      </c>
      <c r="H6" s="17" t="s">
        <v>443</v>
      </c>
      <c r="I6" s="17" t="s">
        <v>444</v>
      </c>
      <c r="J6" s="17" t="s">
        <v>445</v>
      </c>
      <c r="K6" s="17" t="s">
        <v>446</v>
      </c>
      <c r="L6" s="17" t="s">
        <v>447</v>
      </c>
      <c r="M6" s="17" t="s">
        <v>448</v>
      </c>
      <c r="N6" s="17" t="s">
        <v>449</v>
      </c>
      <c r="O6" s="17" t="s">
        <v>450</v>
      </c>
      <c r="P6" s="17" t="s">
        <v>451</v>
      </c>
      <c r="Q6" s="17" t="s">
        <v>452</v>
      </c>
    </row>
    <row r="7" spans="2:18" ht="29" x14ac:dyDescent="0.35">
      <c r="B7" s="15" t="s">
        <v>430</v>
      </c>
      <c r="C7" s="14">
        <v>0.13307775224781401</v>
      </c>
      <c r="D7" s="14">
        <v>0.18838253759301399</v>
      </c>
      <c r="E7" s="14">
        <v>0.22313749928759299</v>
      </c>
      <c r="F7" s="14">
        <v>0.50387558546781297</v>
      </c>
      <c r="G7" s="14">
        <v>0.27507093562756302</v>
      </c>
      <c r="H7" s="14">
        <v>0.28452851778823901</v>
      </c>
      <c r="I7" s="14">
        <v>0.38211466789950799</v>
      </c>
      <c r="J7" s="14">
        <v>0.31362886655883498</v>
      </c>
      <c r="K7" s="14">
        <v>0.23917474015631501</v>
      </c>
      <c r="L7" s="14">
        <v>0.32251598788126101</v>
      </c>
      <c r="M7" s="14">
        <v>0.142428664174132</v>
      </c>
      <c r="N7" s="14">
        <v>0.41018986008726899</v>
      </c>
      <c r="O7" s="14">
        <v>0.41311415187238099</v>
      </c>
      <c r="P7" s="14">
        <v>0.17271612318742799</v>
      </c>
      <c r="Q7" s="14">
        <v>0.23694538239400101</v>
      </c>
    </row>
    <row r="8" spans="2:18" ht="29" x14ac:dyDescent="0.35">
      <c r="B8" s="15" t="s">
        <v>431</v>
      </c>
      <c r="C8" s="14">
        <v>0.44906637815752498</v>
      </c>
      <c r="D8" s="14">
        <v>0.29858077913653203</v>
      </c>
      <c r="E8" s="14">
        <v>0.270082777179869</v>
      </c>
      <c r="F8" s="14">
        <v>0.13844248016756699</v>
      </c>
      <c r="G8" s="14">
        <v>0.21830952940110401</v>
      </c>
      <c r="H8" s="14">
        <v>0.22761381397959299</v>
      </c>
      <c r="I8" s="14">
        <v>0.137228156504307</v>
      </c>
      <c r="J8" s="14">
        <v>0.216685503172966</v>
      </c>
      <c r="K8" s="14">
        <v>0.307609472577765</v>
      </c>
      <c r="L8" s="14">
        <v>0.17637161821293401</v>
      </c>
      <c r="M8" s="14">
        <v>0.49256424259492898</v>
      </c>
      <c r="N8" s="14">
        <v>0.17381004479248099</v>
      </c>
      <c r="O8" s="14">
        <v>0.17610088377395799</v>
      </c>
      <c r="P8" s="14">
        <v>0.27761094167038702</v>
      </c>
      <c r="Q8" s="14">
        <v>0.15869069574615999</v>
      </c>
    </row>
    <row r="9" spans="2:18" ht="43.5" x14ac:dyDescent="0.35">
      <c r="B9" s="15" t="s">
        <v>432</v>
      </c>
      <c r="C9" s="14">
        <v>0.231053436029107</v>
      </c>
      <c r="D9" s="14">
        <v>0.27773626582017202</v>
      </c>
      <c r="E9" s="14">
        <v>0.298315547381728</v>
      </c>
      <c r="F9" s="14">
        <v>0.15054322008124499</v>
      </c>
      <c r="G9" s="14">
        <v>0.197052791390184</v>
      </c>
      <c r="H9" s="14">
        <v>0.24257182726904</v>
      </c>
      <c r="I9" s="14">
        <v>0.16082572103081699</v>
      </c>
      <c r="J9" s="14">
        <v>0.33471731909040497</v>
      </c>
      <c r="K9" s="14">
        <v>0.29328831672884798</v>
      </c>
      <c r="L9" s="14">
        <v>0.19278184457762801</v>
      </c>
      <c r="M9" s="14">
        <v>0.16489823483129201</v>
      </c>
      <c r="N9" s="14">
        <v>0.20862424162346799</v>
      </c>
      <c r="O9" s="14">
        <v>0.19539877670567601</v>
      </c>
      <c r="P9" s="14">
        <v>0.303814716725954</v>
      </c>
      <c r="Q9" s="14">
        <v>0.323769732449665</v>
      </c>
    </row>
    <row r="10" spans="2:18" x14ac:dyDescent="0.35">
      <c r="B10" s="15" t="s">
        <v>83</v>
      </c>
      <c r="C10" s="14">
        <v>0.18680243356555401</v>
      </c>
      <c r="D10" s="14">
        <v>0.23530041745028199</v>
      </c>
      <c r="E10" s="14">
        <v>0.20846417615081</v>
      </c>
      <c r="F10" s="14">
        <v>0.20713871428337499</v>
      </c>
      <c r="G10" s="14">
        <v>0.309566743581148</v>
      </c>
      <c r="H10" s="14">
        <v>0.245285840963129</v>
      </c>
      <c r="I10" s="14">
        <v>0.31983145456536699</v>
      </c>
      <c r="J10" s="14">
        <v>0.13496831117779501</v>
      </c>
      <c r="K10" s="14">
        <v>0.15992747053707301</v>
      </c>
      <c r="L10" s="14">
        <v>0.30833054932817699</v>
      </c>
      <c r="M10" s="14">
        <v>0.20010885839964701</v>
      </c>
      <c r="N10" s="14">
        <v>0.207375853496782</v>
      </c>
      <c r="O10" s="14">
        <v>0.21538618764798501</v>
      </c>
      <c r="P10" s="14">
        <v>0.24585821841623101</v>
      </c>
      <c r="Q10" s="14">
        <v>0.280594189410174</v>
      </c>
    </row>
    <row r="11" spans="2:18" x14ac:dyDescent="0.35">
      <c r="B11" s="16"/>
      <c r="C11" s="16"/>
      <c r="D11" s="16"/>
      <c r="E11" s="16"/>
      <c r="F11" s="16"/>
      <c r="G11" s="16"/>
      <c r="H11" s="16"/>
      <c r="I11" s="16"/>
      <c r="J11" s="16"/>
      <c r="K11" s="16"/>
      <c r="L11" s="16"/>
      <c r="M11" s="16"/>
      <c r="N11" s="16"/>
      <c r="O11" s="16"/>
      <c r="P11" s="16"/>
      <c r="Q11" s="16"/>
    </row>
    <row r="12" spans="2:18" x14ac:dyDescent="0.35">
      <c r="B12" t="s">
        <v>88</v>
      </c>
    </row>
    <row r="13" spans="2:18" x14ac:dyDescent="0.35">
      <c r="B13" t="s">
        <v>89</v>
      </c>
    </row>
    <row r="17" spans="2:2" x14ac:dyDescent="0.35">
      <c r="B17" s="8" t="str">
        <f>HYPERLINK("#'Contents'!A1", "Return to Contents")</f>
        <v>Return to Contents</v>
      </c>
    </row>
  </sheetData>
  <mergeCells count="1">
    <mergeCell ref="D2:R2"/>
  </mergeCells>
  <pageMargins left="0.7" right="0.7" top="0.75" bottom="0.75" header="0.3" footer="0.3"/>
  <pageSetup paperSize="9" orientation="portrait" horizontalDpi="300" verticalDpi="300"/>
  <drawing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dimension ref="B2:BF17"/>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453</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ht="29" x14ac:dyDescent="0.35">
      <c r="B9" s="15" t="s">
        <v>430</v>
      </c>
      <c r="C9" s="14">
        <v>0.13307775224781401</v>
      </c>
      <c r="D9" s="14">
        <v>0.132605569859194</v>
      </c>
      <c r="E9" s="14">
        <v>0.13234432388797401</v>
      </c>
      <c r="F9" s="14"/>
      <c r="G9" s="14">
        <v>0.160330882718865</v>
      </c>
      <c r="H9" s="14">
        <v>0.198155408556829</v>
      </c>
      <c r="I9" s="14">
        <v>0.185253545829908</v>
      </c>
      <c r="J9" s="14">
        <v>0.11996093600927001</v>
      </c>
      <c r="K9" s="14">
        <v>0.104922095806429</v>
      </c>
      <c r="L9" s="14">
        <v>4.9298884985699398E-2</v>
      </c>
      <c r="M9" s="14"/>
      <c r="N9" s="14">
        <v>0.127766564635482</v>
      </c>
      <c r="O9" s="14">
        <v>0.13415112357305201</v>
      </c>
      <c r="P9" s="14">
        <v>0.134096643845354</v>
      </c>
      <c r="Q9" s="14">
        <v>0.139204779258084</v>
      </c>
      <c r="R9" s="14"/>
      <c r="S9" s="14">
        <v>0.17104392043181499</v>
      </c>
      <c r="T9" s="14">
        <v>0.117860244002821</v>
      </c>
      <c r="U9" s="14">
        <v>0.12916193502852399</v>
      </c>
      <c r="V9" s="14">
        <v>0.154289660788553</v>
      </c>
      <c r="W9" s="14">
        <v>0.105336281353823</v>
      </c>
      <c r="X9" s="14">
        <v>0.15318515157667201</v>
      </c>
      <c r="Y9" s="14">
        <v>8.3903648503080394E-2</v>
      </c>
      <c r="Z9" s="14">
        <v>0.10235008179908001</v>
      </c>
      <c r="AA9" s="14">
        <v>0.17092395900520299</v>
      </c>
      <c r="AB9" s="14">
        <v>0.13222004155116901</v>
      </c>
      <c r="AC9" s="14">
        <v>7.4511058043704906E-2</v>
      </c>
      <c r="AD9" s="14">
        <v>0.10662299131575401</v>
      </c>
      <c r="AE9" s="14"/>
      <c r="AF9" s="14">
        <v>9.9263002130703604E-2</v>
      </c>
      <c r="AG9" s="14">
        <v>0.13950573294416199</v>
      </c>
      <c r="AH9" s="14">
        <v>0.18949922171546499</v>
      </c>
      <c r="AI9" s="14"/>
      <c r="AJ9" s="14">
        <v>0.107988264308759</v>
      </c>
      <c r="AK9" s="14">
        <v>0.15782292931956701</v>
      </c>
      <c r="AL9" s="14">
        <v>0.112464183706819</v>
      </c>
      <c r="AM9" s="14">
        <v>0.15912752933962801</v>
      </c>
      <c r="AN9" s="14">
        <v>0.170408238905806</v>
      </c>
      <c r="AO9" s="14"/>
      <c r="AP9" s="14">
        <v>0.14436329429531999</v>
      </c>
      <c r="AQ9" s="14">
        <v>0.14287714836378401</v>
      </c>
      <c r="AR9" s="14">
        <v>0.10095258655165699</v>
      </c>
      <c r="AS9" s="14">
        <v>0.116227234766098</v>
      </c>
      <c r="AT9" s="14">
        <v>7.6636705677132405E-2</v>
      </c>
      <c r="AU9" s="14"/>
      <c r="AV9" s="14">
        <v>0.118226023234553</v>
      </c>
      <c r="AW9" s="14">
        <v>0.117024134846185</v>
      </c>
      <c r="AX9" s="14">
        <v>0.14511453257194701</v>
      </c>
      <c r="AY9" s="14">
        <v>0.200124398854958</v>
      </c>
      <c r="AZ9" s="14">
        <v>0.189326329600426</v>
      </c>
      <c r="BA9" s="14"/>
      <c r="BB9" s="14">
        <v>0.109061403688696</v>
      </c>
      <c r="BC9" s="14">
        <v>0.13107673298142</v>
      </c>
      <c r="BD9" s="14">
        <v>3.05978990208675E-2</v>
      </c>
      <c r="BE9" s="14"/>
      <c r="BF9" s="14">
        <v>9.7439850851050697E-2</v>
      </c>
    </row>
    <row r="10" spans="2:58" ht="29" x14ac:dyDescent="0.35">
      <c r="B10" s="15" t="s">
        <v>431</v>
      </c>
      <c r="C10" s="14">
        <v>0.44906637815752498</v>
      </c>
      <c r="D10" s="14">
        <v>0.45538245802622002</v>
      </c>
      <c r="E10" s="14">
        <v>0.44464264475374199</v>
      </c>
      <c r="F10" s="14"/>
      <c r="G10" s="14">
        <v>0.43510427307836003</v>
      </c>
      <c r="H10" s="14">
        <v>0.38815703582451899</v>
      </c>
      <c r="I10" s="14">
        <v>0.37275369194504399</v>
      </c>
      <c r="J10" s="14">
        <v>0.43158026640728298</v>
      </c>
      <c r="K10" s="14">
        <v>0.506810417127598</v>
      </c>
      <c r="L10" s="14">
        <v>0.54508080031184603</v>
      </c>
      <c r="M10" s="14"/>
      <c r="N10" s="14">
        <v>0.48733445032727002</v>
      </c>
      <c r="O10" s="14">
        <v>0.45784027316442599</v>
      </c>
      <c r="P10" s="14">
        <v>0.44803913877776602</v>
      </c>
      <c r="Q10" s="14">
        <v>0.39524881645167198</v>
      </c>
      <c r="R10" s="14"/>
      <c r="S10" s="14">
        <v>0.41047750008197198</v>
      </c>
      <c r="T10" s="14">
        <v>0.4680559665197</v>
      </c>
      <c r="U10" s="14">
        <v>0.47039681423549601</v>
      </c>
      <c r="V10" s="14">
        <v>0.42838859395581502</v>
      </c>
      <c r="W10" s="14">
        <v>0.52793415048816705</v>
      </c>
      <c r="X10" s="14">
        <v>0.43564606261740002</v>
      </c>
      <c r="Y10" s="14">
        <v>0.441184840312702</v>
      </c>
      <c r="Z10" s="14">
        <v>0.40808892737418201</v>
      </c>
      <c r="AA10" s="14">
        <v>0.41997943762940398</v>
      </c>
      <c r="AB10" s="14">
        <v>0.52348134690829995</v>
      </c>
      <c r="AC10" s="14">
        <v>0.38141735554952899</v>
      </c>
      <c r="AD10" s="14">
        <v>0.48041583695085399</v>
      </c>
      <c r="AE10" s="14"/>
      <c r="AF10" s="14">
        <v>0.48180517018287999</v>
      </c>
      <c r="AG10" s="14">
        <v>0.46889296487374099</v>
      </c>
      <c r="AH10" s="14">
        <v>0.34182560133861001</v>
      </c>
      <c r="AI10" s="14"/>
      <c r="AJ10" s="14">
        <v>0.52440530044690803</v>
      </c>
      <c r="AK10" s="14">
        <v>0.40189392464671803</v>
      </c>
      <c r="AL10" s="14">
        <v>0.40441771696147</v>
      </c>
      <c r="AM10" s="14">
        <v>0.51705804065916705</v>
      </c>
      <c r="AN10" s="14">
        <v>0.360723822155539</v>
      </c>
      <c r="AO10" s="14"/>
      <c r="AP10" s="14">
        <v>0.50173582539085904</v>
      </c>
      <c r="AQ10" s="14">
        <v>0.41650927040615199</v>
      </c>
      <c r="AR10" s="14">
        <v>0.417417798690706</v>
      </c>
      <c r="AS10" s="14">
        <v>0.56209826303026</v>
      </c>
      <c r="AT10" s="14">
        <v>0.442678381088358</v>
      </c>
      <c r="AU10" s="14"/>
      <c r="AV10" s="14">
        <v>0.43550048349811299</v>
      </c>
      <c r="AW10" s="14">
        <v>0.45087990572707198</v>
      </c>
      <c r="AX10" s="14">
        <v>0.46770961987107901</v>
      </c>
      <c r="AY10" s="14">
        <v>0.38155012555212198</v>
      </c>
      <c r="AZ10" s="14">
        <v>0.48622601271045501</v>
      </c>
      <c r="BA10" s="14"/>
      <c r="BB10" s="14">
        <v>0.47155105507653899</v>
      </c>
      <c r="BC10" s="14">
        <v>0.53412412579964696</v>
      </c>
      <c r="BD10" s="14">
        <v>0.558683337248706</v>
      </c>
      <c r="BE10" s="14"/>
      <c r="BF10" s="14">
        <v>0.51921533489013905</v>
      </c>
    </row>
    <row r="11" spans="2:58" ht="43.5" x14ac:dyDescent="0.35">
      <c r="B11" s="15" t="s">
        <v>432</v>
      </c>
      <c r="C11" s="14">
        <v>0.231053436029107</v>
      </c>
      <c r="D11" s="14">
        <v>0.25972339370759201</v>
      </c>
      <c r="E11" s="14">
        <v>0.20447702661490999</v>
      </c>
      <c r="F11" s="14"/>
      <c r="G11" s="14">
        <v>0.19350065616252399</v>
      </c>
      <c r="H11" s="14">
        <v>0.22428843068082899</v>
      </c>
      <c r="I11" s="14">
        <v>0.22944382248391601</v>
      </c>
      <c r="J11" s="14">
        <v>0.25994749813228402</v>
      </c>
      <c r="K11" s="14">
        <v>0.21214607006463401</v>
      </c>
      <c r="L11" s="14">
        <v>0.25228026738611498</v>
      </c>
      <c r="M11" s="14"/>
      <c r="N11" s="14">
        <v>0.230105958395459</v>
      </c>
      <c r="O11" s="14">
        <v>0.24630681735764601</v>
      </c>
      <c r="P11" s="14">
        <v>0.240302788943979</v>
      </c>
      <c r="Q11" s="14">
        <v>0.20646038924983601</v>
      </c>
      <c r="R11" s="14"/>
      <c r="S11" s="14">
        <v>0.21760528987924899</v>
      </c>
      <c r="T11" s="14">
        <v>0.22802382382219499</v>
      </c>
      <c r="U11" s="14">
        <v>0.22081935252091101</v>
      </c>
      <c r="V11" s="14">
        <v>0.212160674505356</v>
      </c>
      <c r="W11" s="14">
        <v>0.22649087071826399</v>
      </c>
      <c r="X11" s="14">
        <v>0.23215360644757799</v>
      </c>
      <c r="Y11" s="14">
        <v>0.27699290171740698</v>
      </c>
      <c r="Z11" s="14">
        <v>0.27778007161260099</v>
      </c>
      <c r="AA11" s="14">
        <v>0.23162056681638199</v>
      </c>
      <c r="AB11" s="14">
        <v>0.19995014239623499</v>
      </c>
      <c r="AC11" s="14">
        <v>0.31416655301632401</v>
      </c>
      <c r="AD11" s="14">
        <v>0.16555795834932299</v>
      </c>
      <c r="AE11" s="14"/>
      <c r="AF11" s="14">
        <v>0.25396102709824098</v>
      </c>
      <c r="AG11" s="14">
        <v>0.231346088970806</v>
      </c>
      <c r="AH11" s="14">
        <v>0.188159300687229</v>
      </c>
      <c r="AI11" s="14"/>
      <c r="AJ11" s="14">
        <v>0.24223536218019101</v>
      </c>
      <c r="AK11" s="14">
        <v>0.25061311594959901</v>
      </c>
      <c r="AL11" s="14">
        <v>0.29890472971953602</v>
      </c>
      <c r="AM11" s="14">
        <v>0.11650738312829</v>
      </c>
      <c r="AN11" s="14">
        <v>0.203051196285983</v>
      </c>
      <c r="AO11" s="14"/>
      <c r="AP11" s="14">
        <v>0.230921871003781</v>
      </c>
      <c r="AQ11" s="14">
        <v>0.26274242287002197</v>
      </c>
      <c r="AR11" s="14">
        <v>0.31226961121491997</v>
      </c>
      <c r="AS11" s="14">
        <v>0.18460433357738801</v>
      </c>
      <c r="AT11" s="14">
        <v>0.14121029147665701</v>
      </c>
      <c r="AU11" s="14"/>
      <c r="AV11" s="14">
        <v>0.21704995777285699</v>
      </c>
      <c r="AW11" s="14">
        <v>0.24294741964021899</v>
      </c>
      <c r="AX11" s="14">
        <v>0.21063362349532999</v>
      </c>
      <c r="AY11" s="14">
        <v>0.260880450481281</v>
      </c>
      <c r="AZ11" s="14">
        <v>0.13710170798660701</v>
      </c>
      <c r="BA11" s="14"/>
      <c r="BB11" s="14">
        <v>0.28247414709540802</v>
      </c>
      <c r="BC11" s="14">
        <v>0.23033186152374399</v>
      </c>
      <c r="BD11" s="14">
        <v>0.17737329797764301</v>
      </c>
      <c r="BE11" s="14"/>
      <c r="BF11" s="14">
        <v>0.246748502211183</v>
      </c>
    </row>
    <row r="12" spans="2:58" x14ac:dyDescent="0.35">
      <c r="B12" s="15" t="s">
        <v>83</v>
      </c>
      <c r="C12" s="23">
        <v>0.18680243356555401</v>
      </c>
      <c r="D12" s="23">
        <v>0.152288578406995</v>
      </c>
      <c r="E12" s="23">
        <v>0.21853600474337401</v>
      </c>
      <c r="F12" s="23"/>
      <c r="G12" s="23">
        <v>0.21106418804025001</v>
      </c>
      <c r="H12" s="23">
        <v>0.18939912493782299</v>
      </c>
      <c r="I12" s="23">
        <v>0.21254893974113201</v>
      </c>
      <c r="J12" s="23">
        <v>0.18851129945116199</v>
      </c>
      <c r="K12" s="23">
        <v>0.17612141700133799</v>
      </c>
      <c r="L12" s="23">
        <v>0.15334004731633999</v>
      </c>
      <c r="M12" s="23"/>
      <c r="N12" s="23">
        <v>0.15479302664178901</v>
      </c>
      <c r="O12" s="23">
        <v>0.16170178590487599</v>
      </c>
      <c r="P12" s="23">
        <v>0.17756142843290201</v>
      </c>
      <c r="Q12" s="23">
        <v>0.25908601504040801</v>
      </c>
      <c r="R12" s="23"/>
      <c r="S12" s="23">
        <v>0.20087328960696399</v>
      </c>
      <c r="T12" s="23">
        <v>0.18605996565528499</v>
      </c>
      <c r="U12" s="23">
        <v>0.17962189821506899</v>
      </c>
      <c r="V12" s="23">
        <v>0.20516107075027601</v>
      </c>
      <c r="W12" s="23">
        <v>0.14023869743974601</v>
      </c>
      <c r="X12" s="23">
        <v>0.17901517935834901</v>
      </c>
      <c r="Y12" s="23">
        <v>0.197918609466811</v>
      </c>
      <c r="Z12" s="23">
        <v>0.211780919214137</v>
      </c>
      <c r="AA12" s="23">
        <v>0.17747603654901101</v>
      </c>
      <c r="AB12" s="23">
        <v>0.144348469144296</v>
      </c>
      <c r="AC12" s="23">
        <v>0.22990503339044199</v>
      </c>
      <c r="AD12" s="23">
        <v>0.24740321338406901</v>
      </c>
      <c r="AE12" s="23"/>
      <c r="AF12" s="23">
        <v>0.16497080058817501</v>
      </c>
      <c r="AG12" s="23">
        <v>0.16025521321128999</v>
      </c>
      <c r="AH12" s="23">
        <v>0.28051587625869501</v>
      </c>
      <c r="AI12" s="23"/>
      <c r="AJ12" s="23">
        <v>0.125371073064142</v>
      </c>
      <c r="AK12" s="23">
        <v>0.18967003008411601</v>
      </c>
      <c r="AL12" s="23">
        <v>0.18421336961217499</v>
      </c>
      <c r="AM12" s="23">
        <v>0.20730704687291501</v>
      </c>
      <c r="AN12" s="23">
        <v>0.26581674265267202</v>
      </c>
      <c r="AO12" s="23"/>
      <c r="AP12" s="23">
        <v>0.12297900931003899</v>
      </c>
      <c r="AQ12" s="23">
        <v>0.177871158360042</v>
      </c>
      <c r="AR12" s="23">
        <v>0.16936000354271699</v>
      </c>
      <c r="AS12" s="23">
        <v>0.13707016862625401</v>
      </c>
      <c r="AT12" s="23">
        <v>0.33947462175785298</v>
      </c>
      <c r="AU12" s="23"/>
      <c r="AV12" s="23">
        <v>0.22922353549447699</v>
      </c>
      <c r="AW12" s="23">
        <v>0.18914853978652399</v>
      </c>
      <c r="AX12" s="23">
        <v>0.17654222406164499</v>
      </c>
      <c r="AY12" s="23">
        <v>0.15744502511163799</v>
      </c>
      <c r="AZ12" s="23">
        <v>0.187345949702512</v>
      </c>
      <c r="BA12" s="23"/>
      <c r="BB12" s="23">
        <v>0.13691339413935699</v>
      </c>
      <c r="BC12" s="23">
        <v>0.104467279695189</v>
      </c>
      <c r="BD12" s="23">
        <v>0.233345465752784</v>
      </c>
      <c r="BE12" s="23"/>
      <c r="BF12" s="23">
        <v>0.13659631204762701</v>
      </c>
    </row>
    <row r="13" spans="2:58" x14ac:dyDescent="0.35">
      <c r="B13" s="16"/>
    </row>
    <row r="14" spans="2:58" x14ac:dyDescent="0.35">
      <c r="B14" t="s">
        <v>88</v>
      </c>
    </row>
    <row r="15" spans="2:58" x14ac:dyDescent="0.35">
      <c r="B15" t="s">
        <v>89</v>
      </c>
    </row>
    <row r="17" spans="2:2" x14ac:dyDescent="0.35">
      <c r="B17"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dimension ref="B2:BF17"/>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454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ht="29" x14ac:dyDescent="0.35">
      <c r="B9" s="15" t="s">
        <v>430</v>
      </c>
      <c r="C9" s="14">
        <v>0.18838253759301399</v>
      </c>
      <c r="D9" s="14">
        <v>0.202556697886073</v>
      </c>
      <c r="E9" s="14">
        <v>0.17471079916669299</v>
      </c>
      <c r="F9" s="14"/>
      <c r="G9" s="14">
        <v>0.23712384801563199</v>
      </c>
      <c r="H9" s="14">
        <v>0.27943639390797298</v>
      </c>
      <c r="I9" s="14">
        <v>0.24181667134406301</v>
      </c>
      <c r="J9" s="14">
        <v>0.19448399453717</v>
      </c>
      <c r="K9" s="14">
        <v>0.101722188493948</v>
      </c>
      <c r="L9" s="14">
        <v>9.1840533545306302E-2</v>
      </c>
      <c r="M9" s="14"/>
      <c r="N9" s="14">
        <v>0.20422896510323599</v>
      </c>
      <c r="O9" s="14">
        <v>0.18296807222879299</v>
      </c>
      <c r="P9" s="14">
        <v>0.178163639646258</v>
      </c>
      <c r="Q9" s="14">
        <v>0.18727495166578501</v>
      </c>
      <c r="R9" s="14"/>
      <c r="S9" s="14">
        <v>0.25601560719390298</v>
      </c>
      <c r="T9" s="14">
        <v>0.14238323910115</v>
      </c>
      <c r="U9" s="14">
        <v>0.16747890358131201</v>
      </c>
      <c r="V9" s="14">
        <v>0.17708129446892101</v>
      </c>
      <c r="W9" s="14">
        <v>0.14249588232409</v>
      </c>
      <c r="X9" s="14">
        <v>0.22097264207386799</v>
      </c>
      <c r="Y9" s="14">
        <v>0.17076245544971599</v>
      </c>
      <c r="Z9" s="14">
        <v>0.226437729858735</v>
      </c>
      <c r="AA9" s="14">
        <v>0.20943062022437001</v>
      </c>
      <c r="AB9" s="14">
        <v>0.160677256038427</v>
      </c>
      <c r="AC9" s="14">
        <v>0.20827088290295001</v>
      </c>
      <c r="AD9" s="14">
        <v>0.13940633456245499</v>
      </c>
      <c r="AE9" s="14"/>
      <c r="AF9" s="14">
        <v>0.14654860643650999</v>
      </c>
      <c r="AG9" s="14">
        <v>0.197480472309328</v>
      </c>
      <c r="AH9" s="14">
        <v>0.24181407451407799</v>
      </c>
      <c r="AI9" s="14"/>
      <c r="AJ9" s="14">
        <v>0.132523857768998</v>
      </c>
      <c r="AK9" s="14">
        <v>0.251849590449992</v>
      </c>
      <c r="AL9" s="14">
        <v>0.16740892937992799</v>
      </c>
      <c r="AM9" s="14">
        <v>0.15888017226145701</v>
      </c>
      <c r="AN9" s="14">
        <v>0.18041705020037499</v>
      </c>
      <c r="AO9" s="14"/>
      <c r="AP9" s="14">
        <v>0.14423238888451001</v>
      </c>
      <c r="AQ9" s="14">
        <v>0.25787948540678601</v>
      </c>
      <c r="AR9" s="14">
        <v>0.17081836733088401</v>
      </c>
      <c r="AS9" s="14">
        <v>0.112805355508245</v>
      </c>
      <c r="AT9" s="14">
        <v>7.4269288048719601E-2</v>
      </c>
      <c r="AU9" s="14"/>
      <c r="AV9" s="14">
        <v>0.146048367407251</v>
      </c>
      <c r="AW9" s="14">
        <v>0.17329077367856899</v>
      </c>
      <c r="AX9" s="14">
        <v>0.20608292367518999</v>
      </c>
      <c r="AY9" s="14">
        <v>0.25138401399031701</v>
      </c>
      <c r="AZ9" s="14">
        <v>0.35372317991639202</v>
      </c>
      <c r="BA9" s="14"/>
      <c r="BB9" s="14">
        <v>0.293669797507282</v>
      </c>
      <c r="BC9" s="14">
        <v>0.11341335833216901</v>
      </c>
      <c r="BD9" s="14">
        <v>1.5919287232092901E-2</v>
      </c>
      <c r="BE9" s="14"/>
      <c r="BF9" s="14">
        <v>0.14014499663375901</v>
      </c>
    </row>
    <row r="10" spans="2:58" ht="29" x14ac:dyDescent="0.35">
      <c r="B10" s="15" t="s">
        <v>431</v>
      </c>
      <c r="C10" s="14">
        <v>0.29858077913653203</v>
      </c>
      <c r="D10" s="14">
        <v>0.30332431787884601</v>
      </c>
      <c r="E10" s="14">
        <v>0.29471250394187898</v>
      </c>
      <c r="F10" s="14"/>
      <c r="G10" s="14">
        <v>0.27897833417108903</v>
      </c>
      <c r="H10" s="14">
        <v>0.25227139511909102</v>
      </c>
      <c r="I10" s="14">
        <v>0.276155700307886</v>
      </c>
      <c r="J10" s="14">
        <v>0.277747781329787</v>
      </c>
      <c r="K10" s="14">
        <v>0.325500030090349</v>
      </c>
      <c r="L10" s="14">
        <v>0.36619305305855998</v>
      </c>
      <c r="M10" s="14"/>
      <c r="N10" s="14">
        <v>0.31200663582983501</v>
      </c>
      <c r="O10" s="14">
        <v>0.29530500460657999</v>
      </c>
      <c r="P10" s="14">
        <v>0.33979713275099599</v>
      </c>
      <c r="Q10" s="14">
        <v>0.25079121038136198</v>
      </c>
      <c r="R10" s="14"/>
      <c r="S10" s="14">
        <v>0.28377473823573002</v>
      </c>
      <c r="T10" s="14">
        <v>0.34665516997822399</v>
      </c>
      <c r="U10" s="14">
        <v>0.34232891992557901</v>
      </c>
      <c r="V10" s="14">
        <v>0.26366205691378802</v>
      </c>
      <c r="W10" s="14">
        <v>0.37862896500905902</v>
      </c>
      <c r="X10" s="14">
        <v>0.25226555159380498</v>
      </c>
      <c r="Y10" s="14">
        <v>0.26420512209992197</v>
      </c>
      <c r="Z10" s="14">
        <v>0.175271785806172</v>
      </c>
      <c r="AA10" s="14">
        <v>0.33018437734264</v>
      </c>
      <c r="AB10" s="14">
        <v>0.31107733181083402</v>
      </c>
      <c r="AC10" s="14">
        <v>0.22656530724137899</v>
      </c>
      <c r="AD10" s="14">
        <v>0.322417791487495</v>
      </c>
      <c r="AE10" s="14"/>
      <c r="AF10" s="14">
        <v>0.367287194879654</v>
      </c>
      <c r="AG10" s="14">
        <v>0.26868237944487999</v>
      </c>
      <c r="AH10" s="14">
        <v>0.234600288329678</v>
      </c>
      <c r="AI10" s="14"/>
      <c r="AJ10" s="14">
        <v>0.39746819970339498</v>
      </c>
      <c r="AK10" s="14">
        <v>0.227711704445441</v>
      </c>
      <c r="AL10" s="14">
        <v>0.22658986067839401</v>
      </c>
      <c r="AM10" s="14">
        <v>0.48204467421042502</v>
      </c>
      <c r="AN10" s="14">
        <v>0.28283112528642701</v>
      </c>
      <c r="AO10" s="14"/>
      <c r="AP10" s="14">
        <v>0.40983468199760298</v>
      </c>
      <c r="AQ10" s="14">
        <v>0.20653263425879301</v>
      </c>
      <c r="AR10" s="14">
        <v>0.30443492366415997</v>
      </c>
      <c r="AS10" s="14">
        <v>0.44455284338864498</v>
      </c>
      <c r="AT10" s="14">
        <v>0.313891228288874</v>
      </c>
      <c r="AU10" s="14"/>
      <c r="AV10" s="14">
        <v>0.301021118122484</v>
      </c>
      <c r="AW10" s="14">
        <v>0.29980054955073299</v>
      </c>
      <c r="AX10" s="14">
        <v>0.32445316128747997</v>
      </c>
      <c r="AY10" s="14">
        <v>0.226741947602109</v>
      </c>
      <c r="AZ10" s="14">
        <v>0.196340863500128</v>
      </c>
      <c r="BA10" s="14"/>
      <c r="BB10" s="14">
        <v>0.221846812231482</v>
      </c>
      <c r="BC10" s="14">
        <v>0.43643236049308698</v>
      </c>
      <c r="BD10" s="14">
        <v>0.41912525527823902</v>
      </c>
      <c r="BE10" s="14"/>
      <c r="BF10" s="14">
        <v>0.35913005376917201</v>
      </c>
    </row>
    <row r="11" spans="2:58" ht="43.5" x14ac:dyDescent="0.35">
      <c r="B11" s="15" t="s">
        <v>432</v>
      </c>
      <c r="C11" s="14">
        <v>0.27773626582017202</v>
      </c>
      <c r="D11" s="14">
        <v>0.302781360741955</v>
      </c>
      <c r="E11" s="14">
        <v>0.25304168888927397</v>
      </c>
      <c r="F11" s="14"/>
      <c r="G11" s="14">
        <v>0.26834366011203498</v>
      </c>
      <c r="H11" s="14">
        <v>0.24370648659727201</v>
      </c>
      <c r="I11" s="14">
        <v>0.21297744156682699</v>
      </c>
      <c r="J11" s="14">
        <v>0.287306791080361</v>
      </c>
      <c r="K11" s="14">
        <v>0.33681081936200602</v>
      </c>
      <c r="L11" s="14">
        <v>0.31678232736468798</v>
      </c>
      <c r="M11" s="14"/>
      <c r="N11" s="14">
        <v>0.29804248057546001</v>
      </c>
      <c r="O11" s="14">
        <v>0.287512946835697</v>
      </c>
      <c r="P11" s="14">
        <v>0.28849210355946298</v>
      </c>
      <c r="Q11" s="14">
        <v>0.23279697638472899</v>
      </c>
      <c r="R11" s="14"/>
      <c r="S11" s="14">
        <v>0.24979128711851001</v>
      </c>
      <c r="T11" s="14">
        <v>0.26899064358716002</v>
      </c>
      <c r="U11" s="14">
        <v>0.23408294649736899</v>
      </c>
      <c r="V11" s="14">
        <v>0.33068239372464198</v>
      </c>
      <c r="W11" s="14">
        <v>0.27210081661513602</v>
      </c>
      <c r="X11" s="14">
        <v>0.27977700007696898</v>
      </c>
      <c r="Y11" s="14">
        <v>0.298882230998258</v>
      </c>
      <c r="Z11" s="14">
        <v>0.31736366760616502</v>
      </c>
      <c r="AA11" s="14">
        <v>0.26879551275142</v>
      </c>
      <c r="AB11" s="14">
        <v>0.29471742284975799</v>
      </c>
      <c r="AC11" s="14">
        <v>0.298177775481758</v>
      </c>
      <c r="AD11" s="14">
        <v>0.249359896446917</v>
      </c>
      <c r="AE11" s="14"/>
      <c r="AF11" s="14">
        <v>0.304683066924335</v>
      </c>
      <c r="AG11" s="14">
        <v>0.27903092293121501</v>
      </c>
      <c r="AH11" s="14">
        <v>0.22840965950213701</v>
      </c>
      <c r="AI11" s="14"/>
      <c r="AJ11" s="14">
        <v>0.32362792059190099</v>
      </c>
      <c r="AK11" s="14">
        <v>0.256254185802061</v>
      </c>
      <c r="AL11" s="14">
        <v>0.28543644219280601</v>
      </c>
      <c r="AM11" s="14">
        <v>0.23621355761278701</v>
      </c>
      <c r="AN11" s="14">
        <v>0.24008828037471999</v>
      </c>
      <c r="AO11" s="14"/>
      <c r="AP11" s="14">
        <v>0.30040588759390702</v>
      </c>
      <c r="AQ11" s="14">
        <v>0.26271366304195198</v>
      </c>
      <c r="AR11" s="14">
        <v>0.32959319160112999</v>
      </c>
      <c r="AS11" s="14">
        <v>0.30257891947615101</v>
      </c>
      <c r="AT11" s="14">
        <v>0.25238150217069799</v>
      </c>
      <c r="AU11" s="14"/>
      <c r="AV11" s="14">
        <v>0.26488882472201603</v>
      </c>
      <c r="AW11" s="14">
        <v>0.285065728208861</v>
      </c>
      <c r="AX11" s="14">
        <v>0.25874212250829498</v>
      </c>
      <c r="AY11" s="14">
        <v>0.30302376039443302</v>
      </c>
      <c r="AZ11" s="14">
        <v>0.23831854965961899</v>
      </c>
      <c r="BA11" s="14"/>
      <c r="BB11" s="14">
        <v>0.249701933429365</v>
      </c>
      <c r="BC11" s="14">
        <v>0.345328775703104</v>
      </c>
      <c r="BD11" s="14">
        <v>0.34686438477637199</v>
      </c>
      <c r="BE11" s="14"/>
      <c r="BF11" s="14">
        <v>0.33160555807060699</v>
      </c>
    </row>
    <row r="12" spans="2:58" x14ac:dyDescent="0.35">
      <c r="B12" s="15" t="s">
        <v>83</v>
      </c>
      <c r="C12" s="23">
        <v>0.23530041745028199</v>
      </c>
      <c r="D12" s="23">
        <v>0.191337623493125</v>
      </c>
      <c r="E12" s="23">
        <v>0.27753500800215403</v>
      </c>
      <c r="F12" s="23"/>
      <c r="G12" s="23">
        <v>0.215554157701245</v>
      </c>
      <c r="H12" s="23">
        <v>0.22458572437566399</v>
      </c>
      <c r="I12" s="23">
        <v>0.269050186781225</v>
      </c>
      <c r="J12" s="23">
        <v>0.240461433052682</v>
      </c>
      <c r="K12" s="23">
        <v>0.23596696205369799</v>
      </c>
      <c r="L12" s="23">
        <v>0.22518408603144599</v>
      </c>
      <c r="M12" s="23"/>
      <c r="N12" s="23">
        <v>0.18572191849146899</v>
      </c>
      <c r="O12" s="23">
        <v>0.23421397632893001</v>
      </c>
      <c r="P12" s="23">
        <v>0.193547124043284</v>
      </c>
      <c r="Q12" s="23">
        <v>0.329136861568124</v>
      </c>
      <c r="R12" s="23"/>
      <c r="S12" s="23">
        <v>0.21041836745185599</v>
      </c>
      <c r="T12" s="23">
        <v>0.241970947333466</v>
      </c>
      <c r="U12" s="23">
        <v>0.25610922999573998</v>
      </c>
      <c r="V12" s="23">
        <v>0.22857425489264899</v>
      </c>
      <c r="W12" s="23">
        <v>0.206774336051715</v>
      </c>
      <c r="X12" s="23">
        <v>0.24698480625535699</v>
      </c>
      <c r="Y12" s="23">
        <v>0.266150191452104</v>
      </c>
      <c r="Z12" s="23">
        <v>0.280926816728928</v>
      </c>
      <c r="AA12" s="23">
        <v>0.19158948968157</v>
      </c>
      <c r="AB12" s="23">
        <v>0.23352798930098201</v>
      </c>
      <c r="AC12" s="23">
        <v>0.266986034373912</v>
      </c>
      <c r="AD12" s="23">
        <v>0.28881597750313298</v>
      </c>
      <c r="AE12" s="23"/>
      <c r="AF12" s="23">
        <v>0.18148113175950101</v>
      </c>
      <c r="AG12" s="23">
        <v>0.25480622531457803</v>
      </c>
      <c r="AH12" s="23">
        <v>0.29517597765410802</v>
      </c>
      <c r="AI12" s="23"/>
      <c r="AJ12" s="23">
        <v>0.14638002193570701</v>
      </c>
      <c r="AK12" s="23">
        <v>0.26418451930250703</v>
      </c>
      <c r="AL12" s="23">
        <v>0.32056476774887099</v>
      </c>
      <c r="AM12" s="23">
        <v>0.12286159591533</v>
      </c>
      <c r="AN12" s="23">
        <v>0.29666354413847801</v>
      </c>
      <c r="AO12" s="23"/>
      <c r="AP12" s="23">
        <v>0.14552704152397999</v>
      </c>
      <c r="AQ12" s="23">
        <v>0.27287421729246902</v>
      </c>
      <c r="AR12" s="23">
        <v>0.195153517403826</v>
      </c>
      <c r="AS12" s="23">
        <v>0.14006288162695901</v>
      </c>
      <c r="AT12" s="23">
        <v>0.35945798149170799</v>
      </c>
      <c r="AU12" s="23"/>
      <c r="AV12" s="23">
        <v>0.28804168974825001</v>
      </c>
      <c r="AW12" s="23">
        <v>0.241842948561837</v>
      </c>
      <c r="AX12" s="23">
        <v>0.210721792529035</v>
      </c>
      <c r="AY12" s="23">
        <v>0.218850278013141</v>
      </c>
      <c r="AZ12" s="23">
        <v>0.211617406923861</v>
      </c>
      <c r="BA12" s="23"/>
      <c r="BB12" s="23">
        <v>0.23478145683187199</v>
      </c>
      <c r="BC12" s="23">
        <v>0.10482550547164</v>
      </c>
      <c r="BD12" s="23">
        <v>0.218091072713296</v>
      </c>
      <c r="BE12" s="23"/>
      <c r="BF12" s="23">
        <v>0.16911939152646099</v>
      </c>
    </row>
    <row r="13" spans="2:58" x14ac:dyDescent="0.35">
      <c r="B13" s="16"/>
    </row>
    <row r="14" spans="2:58" x14ac:dyDescent="0.35">
      <c r="B14" t="s">
        <v>88</v>
      </c>
    </row>
    <row r="15" spans="2:58" x14ac:dyDescent="0.35">
      <c r="B15" t="s">
        <v>89</v>
      </c>
    </row>
    <row r="17" spans="2:2" x14ac:dyDescent="0.35">
      <c r="B17"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BF18"/>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118</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ht="29" x14ac:dyDescent="0.35">
      <c r="B9" s="15" t="s">
        <v>113</v>
      </c>
      <c r="C9" s="14">
        <v>0.32778693898021199</v>
      </c>
      <c r="D9" s="14">
        <v>0.33627385435747498</v>
      </c>
      <c r="E9" s="14">
        <v>0.32048140281953702</v>
      </c>
      <c r="F9" s="14"/>
      <c r="G9" s="14">
        <v>0.30438611810517002</v>
      </c>
      <c r="H9" s="14">
        <v>0.41972893780114601</v>
      </c>
      <c r="I9" s="14">
        <v>0.372601457083168</v>
      </c>
      <c r="J9" s="14">
        <v>0.35073879227919402</v>
      </c>
      <c r="K9" s="14">
        <v>0.29931901730818</v>
      </c>
      <c r="L9" s="14">
        <v>0.233187859987111</v>
      </c>
      <c r="M9" s="14"/>
      <c r="N9" s="14">
        <v>0.36992812694743898</v>
      </c>
      <c r="O9" s="14">
        <v>0.32703443665766802</v>
      </c>
      <c r="P9" s="14">
        <v>0.29311471758455698</v>
      </c>
      <c r="Q9" s="14">
        <v>0.31746813163327797</v>
      </c>
      <c r="R9" s="14"/>
      <c r="S9" s="14">
        <v>0.34897254560733698</v>
      </c>
      <c r="T9" s="14">
        <v>0.28290920880055798</v>
      </c>
      <c r="U9" s="14">
        <v>0.29356758910873598</v>
      </c>
      <c r="V9" s="14">
        <v>0.29471027945948602</v>
      </c>
      <c r="W9" s="14">
        <v>0.31993069826918502</v>
      </c>
      <c r="X9" s="14">
        <v>0.35547249966810401</v>
      </c>
      <c r="Y9" s="14">
        <v>0.30953989653284403</v>
      </c>
      <c r="Z9" s="14">
        <v>0.438471357503528</v>
      </c>
      <c r="AA9" s="14">
        <v>0.36635016590344999</v>
      </c>
      <c r="AB9" s="14">
        <v>0.31200738715278598</v>
      </c>
      <c r="AC9" s="14">
        <v>0.39894648653803699</v>
      </c>
      <c r="AD9" s="14">
        <v>0.23710635642467201</v>
      </c>
      <c r="AE9" s="14"/>
      <c r="AF9" s="14">
        <v>0.21335073433287999</v>
      </c>
      <c r="AG9" s="14">
        <v>0.43583859304516598</v>
      </c>
      <c r="AH9" s="14">
        <v>0.33904897497734399</v>
      </c>
      <c r="AI9" s="14"/>
      <c r="AJ9" s="14">
        <v>0.147149770470616</v>
      </c>
      <c r="AK9" s="14">
        <v>0.59815075278877405</v>
      </c>
      <c r="AL9" s="14">
        <v>0.32578215093738</v>
      </c>
      <c r="AM9" s="14">
        <v>0.126039805178291</v>
      </c>
      <c r="AN9" s="14">
        <v>0.234293362988401</v>
      </c>
      <c r="AO9" s="14"/>
      <c r="AP9" s="14">
        <v>7.3199012863502597E-2</v>
      </c>
      <c r="AQ9" s="14">
        <v>0.68122587457884298</v>
      </c>
      <c r="AR9" s="14">
        <v>0.20234039014986799</v>
      </c>
      <c r="AS9" s="14">
        <v>8.5581435719005297E-2</v>
      </c>
      <c r="AT9" s="14">
        <v>7.4132022544352805E-2</v>
      </c>
      <c r="AU9" s="14"/>
      <c r="AV9" s="14">
        <v>0.29019336269656998</v>
      </c>
      <c r="AW9" s="14">
        <v>0.29543211291952998</v>
      </c>
      <c r="AX9" s="14">
        <v>0.365869180672591</v>
      </c>
      <c r="AY9" s="14">
        <v>0.39598543768710198</v>
      </c>
      <c r="AZ9" s="14">
        <v>0.51124410588868197</v>
      </c>
      <c r="BA9" s="14"/>
      <c r="BB9" s="14">
        <v>0.643056664477207</v>
      </c>
      <c r="BC9" s="14">
        <v>7.9340095788337395E-2</v>
      </c>
      <c r="BD9" s="14">
        <v>4.6427344978700998E-2</v>
      </c>
      <c r="BE9" s="14"/>
      <c r="BF9" s="14">
        <v>0.233557871570375</v>
      </c>
    </row>
    <row r="10" spans="2:58" ht="29" x14ac:dyDescent="0.35">
      <c r="B10" s="15" t="s">
        <v>114</v>
      </c>
      <c r="C10" s="14">
        <v>7.8827822310308202E-2</v>
      </c>
      <c r="D10" s="14">
        <v>8.4902007972480403E-2</v>
      </c>
      <c r="E10" s="14">
        <v>7.3373670710534106E-2</v>
      </c>
      <c r="F10" s="14"/>
      <c r="G10" s="14">
        <v>8.7247545773899801E-2</v>
      </c>
      <c r="H10" s="14">
        <v>8.4154359208479496E-2</v>
      </c>
      <c r="I10" s="14">
        <v>6.2029471430626003E-2</v>
      </c>
      <c r="J10" s="14">
        <v>9.07613734230939E-2</v>
      </c>
      <c r="K10" s="14">
        <v>4.7085831633237797E-2</v>
      </c>
      <c r="L10" s="14">
        <v>9.4134875292544898E-2</v>
      </c>
      <c r="M10" s="14"/>
      <c r="N10" s="14">
        <v>9.5032404612899996E-2</v>
      </c>
      <c r="O10" s="14">
        <v>6.201945152097E-2</v>
      </c>
      <c r="P10" s="14">
        <v>9.0323507740764294E-2</v>
      </c>
      <c r="Q10" s="14">
        <v>6.58269535726793E-2</v>
      </c>
      <c r="R10" s="14"/>
      <c r="S10" s="14">
        <v>8.9293654518841498E-2</v>
      </c>
      <c r="T10" s="14">
        <v>0.10392474671963001</v>
      </c>
      <c r="U10" s="14">
        <v>5.4833184886908498E-2</v>
      </c>
      <c r="V10" s="14">
        <v>7.4838058378670205E-2</v>
      </c>
      <c r="W10" s="14">
        <v>8.57562362896436E-2</v>
      </c>
      <c r="X10" s="14">
        <v>5.4850937866508402E-2</v>
      </c>
      <c r="Y10" s="14">
        <v>4.2825168447594798E-2</v>
      </c>
      <c r="Z10" s="14">
        <v>4.4598245347164098E-2</v>
      </c>
      <c r="AA10" s="14">
        <v>9.5168431283240207E-2</v>
      </c>
      <c r="AB10" s="14">
        <v>8.2416063933883302E-2</v>
      </c>
      <c r="AC10" s="14">
        <v>9.7555707153978405E-2</v>
      </c>
      <c r="AD10" s="14">
        <v>9.2596425769307197E-2</v>
      </c>
      <c r="AE10" s="14"/>
      <c r="AF10" s="14">
        <v>7.9247780884660002E-2</v>
      </c>
      <c r="AG10" s="14">
        <v>8.15825602678934E-2</v>
      </c>
      <c r="AH10" s="14">
        <v>9.3600777702516805E-2</v>
      </c>
      <c r="AI10" s="14"/>
      <c r="AJ10" s="14">
        <v>0.10510907270256099</v>
      </c>
      <c r="AK10" s="14">
        <v>4.6696250811326903E-2</v>
      </c>
      <c r="AL10" s="14">
        <v>0.160927518275821</v>
      </c>
      <c r="AM10" s="14">
        <v>7.8836914905118793E-2</v>
      </c>
      <c r="AN10" s="14">
        <v>6.6103758831502699E-2</v>
      </c>
      <c r="AO10" s="14"/>
      <c r="AP10" s="14">
        <v>0.12430971839216</v>
      </c>
      <c r="AQ10" s="14">
        <v>4.4505295848057402E-2</v>
      </c>
      <c r="AR10" s="14">
        <v>0.18754745261852601</v>
      </c>
      <c r="AS10" s="14">
        <v>5.3700196895877003E-2</v>
      </c>
      <c r="AT10" s="14">
        <v>9.5627278625371195E-2</v>
      </c>
      <c r="AU10" s="14"/>
      <c r="AV10" s="14">
        <v>8.1234934231271802E-2</v>
      </c>
      <c r="AW10" s="14">
        <v>5.2870593469643297E-2</v>
      </c>
      <c r="AX10" s="14">
        <v>9.0595800000474805E-2</v>
      </c>
      <c r="AY10" s="14">
        <v>0.121735327661342</v>
      </c>
      <c r="AZ10" s="14">
        <v>2.1121239689803801E-2</v>
      </c>
      <c r="BA10" s="14"/>
      <c r="BB10" s="14">
        <v>9.5977304352897405E-2</v>
      </c>
      <c r="BC10" s="14">
        <v>5.2954885926061297E-2</v>
      </c>
      <c r="BD10" s="14">
        <v>0.163731696523403</v>
      </c>
      <c r="BE10" s="14"/>
      <c r="BF10" s="14">
        <v>9.8967424470024504E-2</v>
      </c>
    </row>
    <row r="11" spans="2:58" ht="29" x14ac:dyDescent="0.35">
      <c r="B11" s="15" t="s">
        <v>115</v>
      </c>
      <c r="C11" s="14">
        <v>0.18128458378589299</v>
      </c>
      <c r="D11" s="14">
        <v>0.17731828793936</v>
      </c>
      <c r="E11" s="14">
        <v>0.18420614400626101</v>
      </c>
      <c r="F11" s="14"/>
      <c r="G11" s="14">
        <v>0.36359566432231399</v>
      </c>
      <c r="H11" s="14">
        <v>0.20801650642081801</v>
      </c>
      <c r="I11" s="14">
        <v>0.199090633994256</v>
      </c>
      <c r="J11" s="14">
        <v>0.13373571937890999</v>
      </c>
      <c r="K11" s="14">
        <v>0.118579697325551</v>
      </c>
      <c r="L11" s="14">
        <v>0.10362439876478</v>
      </c>
      <c r="M11" s="14"/>
      <c r="N11" s="14">
        <v>0.160827028916561</v>
      </c>
      <c r="O11" s="14">
        <v>0.21408522253020401</v>
      </c>
      <c r="P11" s="14">
        <v>0.172859853839616</v>
      </c>
      <c r="Q11" s="14">
        <v>0.173921522696975</v>
      </c>
      <c r="R11" s="14"/>
      <c r="S11" s="14">
        <v>0.240276885058085</v>
      </c>
      <c r="T11" s="14">
        <v>0.17848631060789699</v>
      </c>
      <c r="U11" s="14">
        <v>0.135197934835881</v>
      </c>
      <c r="V11" s="14">
        <v>0.17349826324835099</v>
      </c>
      <c r="W11" s="14">
        <v>0.171968242367462</v>
      </c>
      <c r="X11" s="14">
        <v>0.23277653278732899</v>
      </c>
      <c r="Y11" s="14">
        <v>0.16325483465764301</v>
      </c>
      <c r="Z11" s="14">
        <v>0.229054043800511</v>
      </c>
      <c r="AA11" s="14">
        <v>0.14845715809357099</v>
      </c>
      <c r="AB11" s="14">
        <v>0.15223473382083499</v>
      </c>
      <c r="AC11" s="14">
        <v>0.18381135999779999</v>
      </c>
      <c r="AD11" s="14">
        <v>0.118904147413893</v>
      </c>
      <c r="AE11" s="14"/>
      <c r="AF11" s="14">
        <v>0.136028783074228</v>
      </c>
      <c r="AG11" s="14">
        <v>0.19166713281359499</v>
      </c>
      <c r="AH11" s="14">
        <v>0.143568221568592</v>
      </c>
      <c r="AI11" s="14"/>
      <c r="AJ11" s="14">
        <v>0.10260060969007399</v>
      </c>
      <c r="AK11" s="14">
        <v>0.24563168587746101</v>
      </c>
      <c r="AL11" s="14">
        <v>0.164836244027699</v>
      </c>
      <c r="AM11" s="14">
        <v>0.20291577712939299</v>
      </c>
      <c r="AN11" s="14">
        <v>0.120390793706142</v>
      </c>
      <c r="AO11" s="14"/>
      <c r="AP11" s="14">
        <v>9.4240335529077998E-2</v>
      </c>
      <c r="AQ11" s="14">
        <v>0.204482227410963</v>
      </c>
      <c r="AR11" s="14">
        <v>0.215126390921451</v>
      </c>
      <c r="AS11" s="14">
        <v>0.13535034984956701</v>
      </c>
      <c r="AT11" s="14">
        <v>0.192360233783716</v>
      </c>
      <c r="AU11" s="14"/>
      <c r="AV11" s="14">
        <v>0.127574935128314</v>
      </c>
      <c r="AW11" s="14">
        <v>0.23206126512723199</v>
      </c>
      <c r="AX11" s="14">
        <v>0.19590432076915701</v>
      </c>
      <c r="AY11" s="14">
        <v>0.14482401334227901</v>
      </c>
      <c r="AZ11" s="14">
        <v>0.22899611436759801</v>
      </c>
      <c r="BA11" s="14"/>
      <c r="BB11" s="14">
        <v>0.144822269558773</v>
      </c>
      <c r="BC11" s="14">
        <v>9.2797642485320603E-2</v>
      </c>
      <c r="BD11" s="14">
        <v>0.15353476642651701</v>
      </c>
      <c r="BE11" s="14"/>
      <c r="BF11" s="14">
        <v>0.123953695477757</v>
      </c>
    </row>
    <row r="12" spans="2:58" ht="29" x14ac:dyDescent="0.35">
      <c r="B12" s="15" t="s">
        <v>116</v>
      </c>
      <c r="C12" s="14">
        <v>0.32388348481072798</v>
      </c>
      <c r="D12" s="14">
        <v>0.33230449742295498</v>
      </c>
      <c r="E12" s="14">
        <v>0.31466796243467499</v>
      </c>
      <c r="F12" s="14"/>
      <c r="G12" s="14">
        <v>0.15213228103225401</v>
      </c>
      <c r="H12" s="14">
        <v>0.17758939543734401</v>
      </c>
      <c r="I12" s="14">
        <v>0.258318904026476</v>
      </c>
      <c r="J12" s="14">
        <v>0.35459703589637298</v>
      </c>
      <c r="K12" s="14">
        <v>0.43457259974906498</v>
      </c>
      <c r="L12" s="14">
        <v>0.51145570668859996</v>
      </c>
      <c r="M12" s="14"/>
      <c r="N12" s="14">
        <v>0.30318763502371099</v>
      </c>
      <c r="O12" s="14">
        <v>0.31950818892299698</v>
      </c>
      <c r="P12" s="14">
        <v>0.36294250321150601</v>
      </c>
      <c r="Q12" s="14">
        <v>0.31649257366384298</v>
      </c>
      <c r="R12" s="14"/>
      <c r="S12" s="14">
        <v>0.20976073206132201</v>
      </c>
      <c r="T12" s="14">
        <v>0.352225263371437</v>
      </c>
      <c r="U12" s="14">
        <v>0.40748111065708098</v>
      </c>
      <c r="V12" s="14">
        <v>0.37138374535233598</v>
      </c>
      <c r="W12" s="14">
        <v>0.32479961755724801</v>
      </c>
      <c r="X12" s="14">
        <v>0.26708667028454702</v>
      </c>
      <c r="Y12" s="14">
        <v>0.40468481584767702</v>
      </c>
      <c r="Z12" s="14">
        <v>0.217241741277063</v>
      </c>
      <c r="AA12" s="14">
        <v>0.275790476307748</v>
      </c>
      <c r="AB12" s="14">
        <v>0.41128344847825699</v>
      </c>
      <c r="AC12" s="14">
        <v>0.24734324472824301</v>
      </c>
      <c r="AD12" s="14">
        <v>0.506226511587612</v>
      </c>
      <c r="AE12" s="14"/>
      <c r="AF12" s="14">
        <v>0.50927480132999503</v>
      </c>
      <c r="AG12" s="14">
        <v>0.22838606711557</v>
      </c>
      <c r="AH12" s="14">
        <v>0.221527485513897</v>
      </c>
      <c r="AI12" s="14"/>
      <c r="AJ12" s="14">
        <v>0.59992848115687503</v>
      </c>
      <c r="AK12" s="14">
        <v>5.4785719602920502E-2</v>
      </c>
      <c r="AL12" s="14">
        <v>0.25926903381454502</v>
      </c>
      <c r="AM12" s="14">
        <v>0.51546228910042102</v>
      </c>
      <c r="AN12" s="14">
        <v>0.34253243023484098</v>
      </c>
      <c r="AO12" s="14"/>
      <c r="AP12" s="14">
        <v>0.65126740515458303</v>
      </c>
      <c r="AQ12" s="14">
        <v>2.7915343213131199E-2</v>
      </c>
      <c r="AR12" s="14">
        <v>0.28065281307463802</v>
      </c>
      <c r="AS12" s="14">
        <v>0.677164595419393</v>
      </c>
      <c r="AT12" s="14">
        <v>0.362572836065291</v>
      </c>
      <c r="AU12" s="14"/>
      <c r="AV12" s="14">
        <v>0.40352552903491501</v>
      </c>
      <c r="AW12" s="14">
        <v>0.33167913937478399</v>
      </c>
      <c r="AX12" s="14">
        <v>0.26231652726691701</v>
      </c>
      <c r="AY12" s="14">
        <v>0.24982490423539</v>
      </c>
      <c r="AZ12" s="14">
        <v>0.121235286159754</v>
      </c>
      <c r="BA12" s="14"/>
      <c r="BB12" s="14">
        <v>6.7993751207122297E-2</v>
      </c>
      <c r="BC12" s="14">
        <v>0.73666572251906004</v>
      </c>
      <c r="BD12" s="14">
        <v>0.51390781063734103</v>
      </c>
      <c r="BE12" s="14"/>
      <c r="BF12" s="14">
        <v>0.48591175651892898</v>
      </c>
    </row>
    <row r="13" spans="2:58" x14ac:dyDescent="0.35">
      <c r="B13" s="15" t="s">
        <v>117</v>
      </c>
      <c r="C13" s="23">
        <v>8.8217170112858304E-2</v>
      </c>
      <c r="D13" s="23">
        <v>6.9201352307729502E-2</v>
      </c>
      <c r="E13" s="23">
        <v>0.10727082002899201</v>
      </c>
      <c r="F13" s="23"/>
      <c r="G13" s="23">
        <v>9.2638390766362294E-2</v>
      </c>
      <c r="H13" s="23">
        <v>0.110510801132212</v>
      </c>
      <c r="I13" s="23">
        <v>0.107959533465474</v>
      </c>
      <c r="J13" s="23">
        <v>7.0167079022428594E-2</v>
      </c>
      <c r="K13" s="23">
        <v>0.100442853983966</v>
      </c>
      <c r="L13" s="23">
        <v>5.7597159266964501E-2</v>
      </c>
      <c r="M13" s="23"/>
      <c r="N13" s="23">
        <v>7.1024804499388902E-2</v>
      </c>
      <c r="O13" s="23">
        <v>7.7352700368160401E-2</v>
      </c>
      <c r="P13" s="23">
        <v>8.0759417623556803E-2</v>
      </c>
      <c r="Q13" s="23">
        <v>0.12629081843322401</v>
      </c>
      <c r="R13" s="23"/>
      <c r="S13" s="23">
        <v>0.11169618275441499</v>
      </c>
      <c r="T13" s="23">
        <v>8.2454470500478494E-2</v>
      </c>
      <c r="U13" s="23">
        <v>0.108920180511394</v>
      </c>
      <c r="V13" s="23">
        <v>8.55696535611567E-2</v>
      </c>
      <c r="W13" s="23">
        <v>9.7545205516461897E-2</v>
      </c>
      <c r="X13" s="23">
        <v>8.9813359393512301E-2</v>
      </c>
      <c r="Y13" s="23">
        <v>7.9695284514241793E-2</v>
      </c>
      <c r="Z13" s="23">
        <v>7.0634612071733993E-2</v>
      </c>
      <c r="AA13" s="23">
        <v>0.114233768411991</v>
      </c>
      <c r="AB13" s="23">
        <v>4.2058366614238403E-2</v>
      </c>
      <c r="AC13" s="23">
        <v>7.2343201581941699E-2</v>
      </c>
      <c r="AD13" s="23">
        <v>4.5166558804515602E-2</v>
      </c>
      <c r="AE13" s="23"/>
      <c r="AF13" s="23">
        <v>6.20979003782373E-2</v>
      </c>
      <c r="AG13" s="23">
        <v>6.2525646757775499E-2</v>
      </c>
      <c r="AH13" s="23">
        <v>0.20225454023764999</v>
      </c>
      <c r="AI13" s="23"/>
      <c r="AJ13" s="23">
        <v>4.5212065979872901E-2</v>
      </c>
      <c r="AK13" s="23">
        <v>5.4735590919517699E-2</v>
      </c>
      <c r="AL13" s="23">
        <v>8.9185052944555296E-2</v>
      </c>
      <c r="AM13" s="23">
        <v>7.6745213686776198E-2</v>
      </c>
      <c r="AN13" s="23">
        <v>0.236679654239113</v>
      </c>
      <c r="AO13" s="23"/>
      <c r="AP13" s="23">
        <v>5.69835280606764E-2</v>
      </c>
      <c r="AQ13" s="23">
        <v>4.1871258949005598E-2</v>
      </c>
      <c r="AR13" s="23">
        <v>0.114332953235517</v>
      </c>
      <c r="AS13" s="23">
        <v>4.82034221161576E-2</v>
      </c>
      <c r="AT13" s="23">
        <v>0.27530762898126798</v>
      </c>
      <c r="AU13" s="23"/>
      <c r="AV13" s="23">
        <v>9.7471238908928198E-2</v>
      </c>
      <c r="AW13" s="23">
        <v>8.7956889108810707E-2</v>
      </c>
      <c r="AX13" s="23">
        <v>8.5314171290859997E-2</v>
      </c>
      <c r="AY13" s="23">
        <v>8.7630317073887298E-2</v>
      </c>
      <c r="AZ13" s="23">
        <v>0.11740325389416199</v>
      </c>
      <c r="BA13" s="23"/>
      <c r="BB13" s="23">
        <v>4.81500104040005E-2</v>
      </c>
      <c r="BC13" s="23">
        <v>3.8241653281220998E-2</v>
      </c>
      <c r="BD13" s="23">
        <v>0.122398381434038</v>
      </c>
      <c r="BE13" s="23"/>
      <c r="BF13" s="23">
        <v>5.7609251962914401E-2</v>
      </c>
    </row>
    <row r="14" spans="2:58" x14ac:dyDescent="0.35">
      <c r="B14" s="16"/>
    </row>
    <row r="15" spans="2:58" x14ac:dyDescent="0.35">
      <c r="B15" t="s">
        <v>88</v>
      </c>
    </row>
    <row r="16" spans="2:58" x14ac:dyDescent="0.35">
      <c r="B16" t="s">
        <v>89</v>
      </c>
    </row>
    <row r="18" spans="2:2" x14ac:dyDescent="0.35">
      <c r="B18"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dimension ref="B2:BF17"/>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455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ht="29" x14ac:dyDescent="0.35">
      <c r="B9" s="15" t="s">
        <v>430</v>
      </c>
      <c r="C9" s="14">
        <v>0.22313749928759299</v>
      </c>
      <c r="D9" s="14">
        <v>0.231546522610416</v>
      </c>
      <c r="E9" s="14">
        <v>0.21428059028836299</v>
      </c>
      <c r="F9" s="14"/>
      <c r="G9" s="14">
        <v>0.30989964002710202</v>
      </c>
      <c r="H9" s="14">
        <v>0.30288033084633398</v>
      </c>
      <c r="I9" s="14">
        <v>0.20943772640472499</v>
      </c>
      <c r="J9" s="14">
        <v>0.25065706810266097</v>
      </c>
      <c r="K9" s="14">
        <v>0.153514946180801</v>
      </c>
      <c r="L9" s="14">
        <v>0.13602909820533801</v>
      </c>
      <c r="M9" s="14"/>
      <c r="N9" s="14">
        <v>0.25855253870124101</v>
      </c>
      <c r="O9" s="14">
        <v>0.22968289480953999</v>
      </c>
      <c r="P9" s="14">
        <v>0.17289375027800999</v>
      </c>
      <c r="Q9" s="14">
        <v>0.224402802259137</v>
      </c>
      <c r="R9" s="14"/>
      <c r="S9" s="14">
        <v>0.258648220682616</v>
      </c>
      <c r="T9" s="14">
        <v>0.19228446510357899</v>
      </c>
      <c r="U9" s="14">
        <v>0.21004464122421701</v>
      </c>
      <c r="V9" s="14">
        <v>0.25574858199053502</v>
      </c>
      <c r="W9" s="14">
        <v>0.22231052504312099</v>
      </c>
      <c r="X9" s="14">
        <v>0.324472883151394</v>
      </c>
      <c r="Y9" s="14">
        <v>0.190735881868562</v>
      </c>
      <c r="Z9" s="14">
        <v>0.181084268362771</v>
      </c>
      <c r="AA9" s="14">
        <v>0.22890685825740201</v>
      </c>
      <c r="AB9" s="14">
        <v>0.17230398587301701</v>
      </c>
      <c r="AC9" s="14">
        <v>0.192381226747082</v>
      </c>
      <c r="AD9" s="14">
        <v>0.1504839187791</v>
      </c>
      <c r="AE9" s="14"/>
      <c r="AF9" s="14">
        <v>0.15001718470768499</v>
      </c>
      <c r="AG9" s="14">
        <v>0.25718971178479499</v>
      </c>
      <c r="AH9" s="14">
        <v>0.27089355558730699</v>
      </c>
      <c r="AI9" s="14"/>
      <c r="AJ9" s="14">
        <v>0.15041570471035601</v>
      </c>
      <c r="AK9" s="14">
        <v>0.30543494627802997</v>
      </c>
      <c r="AL9" s="14">
        <v>0.25686804238980998</v>
      </c>
      <c r="AM9" s="14">
        <v>0.24328539191068799</v>
      </c>
      <c r="AN9" s="14">
        <v>0.21787347940601801</v>
      </c>
      <c r="AO9" s="14"/>
      <c r="AP9" s="14">
        <v>0.14719555054403999</v>
      </c>
      <c r="AQ9" s="14">
        <v>0.32359141972600702</v>
      </c>
      <c r="AR9" s="14">
        <v>0.23598584811226</v>
      </c>
      <c r="AS9" s="14">
        <v>0.13799170973369099</v>
      </c>
      <c r="AT9" s="14">
        <v>0.132245261942873</v>
      </c>
      <c r="AU9" s="14"/>
      <c r="AV9" s="14">
        <v>0.17654357083977601</v>
      </c>
      <c r="AW9" s="14">
        <v>0.22865390945686301</v>
      </c>
      <c r="AX9" s="14">
        <v>0.25459808194505001</v>
      </c>
      <c r="AY9" s="14">
        <v>0.29109523847751301</v>
      </c>
      <c r="AZ9" s="14">
        <v>0.37681043159456501</v>
      </c>
      <c r="BA9" s="14"/>
      <c r="BB9" s="14">
        <v>0.26695971479209002</v>
      </c>
      <c r="BC9" s="14">
        <v>0.13309460556782299</v>
      </c>
      <c r="BD9" s="14">
        <v>9.5302293284977496E-2</v>
      </c>
      <c r="BE9" s="14"/>
      <c r="BF9" s="14">
        <v>0.164393087188693</v>
      </c>
    </row>
    <row r="10" spans="2:58" ht="29" x14ac:dyDescent="0.35">
      <c r="B10" s="15" t="s">
        <v>431</v>
      </c>
      <c r="C10" s="14">
        <v>0.270082777179869</v>
      </c>
      <c r="D10" s="14">
        <v>0.28333576259832799</v>
      </c>
      <c r="E10" s="14">
        <v>0.25876207159171</v>
      </c>
      <c r="F10" s="14"/>
      <c r="G10" s="14">
        <v>0.22991482718735601</v>
      </c>
      <c r="H10" s="14">
        <v>0.27048847987117502</v>
      </c>
      <c r="I10" s="14">
        <v>0.312279723120787</v>
      </c>
      <c r="J10" s="14">
        <v>0.26333826022017098</v>
      </c>
      <c r="K10" s="14">
        <v>0.23708987432650599</v>
      </c>
      <c r="L10" s="14">
        <v>0.28997544841295603</v>
      </c>
      <c r="M10" s="14"/>
      <c r="N10" s="14">
        <v>0.273015437256097</v>
      </c>
      <c r="O10" s="14">
        <v>0.25103192042794098</v>
      </c>
      <c r="P10" s="14">
        <v>0.324060783842536</v>
      </c>
      <c r="Q10" s="14">
        <v>0.23986342347183601</v>
      </c>
      <c r="R10" s="14"/>
      <c r="S10" s="14">
        <v>0.28317842439366298</v>
      </c>
      <c r="T10" s="14">
        <v>0.29434475570757701</v>
      </c>
      <c r="U10" s="14">
        <v>0.301707148077415</v>
      </c>
      <c r="V10" s="14">
        <v>0.26803411776224401</v>
      </c>
      <c r="W10" s="14">
        <v>0.265661581914369</v>
      </c>
      <c r="X10" s="14">
        <v>0.25166650532240997</v>
      </c>
      <c r="Y10" s="14">
        <v>0.24514564597649699</v>
      </c>
      <c r="Z10" s="14">
        <v>0.25475115856045499</v>
      </c>
      <c r="AA10" s="14">
        <v>0.256410271534942</v>
      </c>
      <c r="AB10" s="14">
        <v>0.27088157671297203</v>
      </c>
      <c r="AC10" s="14">
        <v>0.198240037807836</v>
      </c>
      <c r="AD10" s="14">
        <v>0.34650067261486001</v>
      </c>
      <c r="AE10" s="14"/>
      <c r="AF10" s="14">
        <v>0.30492400654075502</v>
      </c>
      <c r="AG10" s="14">
        <v>0.26824640571797898</v>
      </c>
      <c r="AH10" s="14">
        <v>0.232659528280172</v>
      </c>
      <c r="AI10" s="14"/>
      <c r="AJ10" s="14">
        <v>0.35257800180328602</v>
      </c>
      <c r="AK10" s="14">
        <v>0.20406988788003799</v>
      </c>
      <c r="AL10" s="14">
        <v>0.178543326377233</v>
      </c>
      <c r="AM10" s="14">
        <v>0.476012159866604</v>
      </c>
      <c r="AN10" s="14">
        <v>0.24497823516918699</v>
      </c>
      <c r="AO10" s="14"/>
      <c r="AP10" s="14">
        <v>0.39862372188563899</v>
      </c>
      <c r="AQ10" s="14">
        <v>0.18563882134755799</v>
      </c>
      <c r="AR10" s="14">
        <v>0.21034273636676301</v>
      </c>
      <c r="AS10" s="14">
        <v>0.38055617589078899</v>
      </c>
      <c r="AT10" s="14">
        <v>0.247882164812955</v>
      </c>
      <c r="AU10" s="14"/>
      <c r="AV10" s="14">
        <v>0.289866423578932</v>
      </c>
      <c r="AW10" s="14">
        <v>0.26147054102578798</v>
      </c>
      <c r="AX10" s="14">
        <v>0.25693663095203501</v>
      </c>
      <c r="AY10" s="14">
        <v>0.26024992959302601</v>
      </c>
      <c r="AZ10" s="14">
        <v>0.12842225694460299</v>
      </c>
      <c r="BA10" s="14"/>
      <c r="BB10" s="14">
        <v>0.26012625203138301</v>
      </c>
      <c r="BC10" s="14">
        <v>0.35747507081363</v>
      </c>
      <c r="BD10" s="14">
        <v>0.280972131745165</v>
      </c>
      <c r="BE10" s="14"/>
      <c r="BF10" s="14">
        <v>0.31192644360931598</v>
      </c>
    </row>
    <row r="11" spans="2:58" ht="43.5" x14ac:dyDescent="0.35">
      <c r="B11" s="15" t="s">
        <v>432</v>
      </c>
      <c r="C11" s="14">
        <v>0.298315547381728</v>
      </c>
      <c r="D11" s="14">
        <v>0.33044267629565999</v>
      </c>
      <c r="E11" s="14">
        <v>0.267846231583793</v>
      </c>
      <c r="F11" s="14"/>
      <c r="G11" s="14">
        <v>0.25136086229764598</v>
      </c>
      <c r="H11" s="14">
        <v>0.22203209912163999</v>
      </c>
      <c r="I11" s="14">
        <v>0.23785778539491401</v>
      </c>
      <c r="J11" s="14">
        <v>0.30706738641562698</v>
      </c>
      <c r="K11" s="14">
        <v>0.38460619230717802</v>
      </c>
      <c r="L11" s="14">
        <v>0.37563965826155998</v>
      </c>
      <c r="M11" s="14"/>
      <c r="N11" s="14">
        <v>0.31276276520919</v>
      </c>
      <c r="O11" s="14">
        <v>0.31301414649931902</v>
      </c>
      <c r="P11" s="14">
        <v>0.30927887844512197</v>
      </c>
      <c r="Q11" s="14">
        <v>0.25309188377705899</v>
      </c>
      <c r="R11" s="14"/>
      <c r="S11" s="14">
        <v>0.239139055249772</v>
      </c>
      <c r="T11" s="14">
        <v>0.301698390863257</v>
      </c>
      <c r="U11" s="14">
        <v>0.27262694351608602</v>
      </c>
      <c r="V11" s="14">
        <v>0.30788130097216998</v>
      </c>
      <c r="W11" s="14">
        <v>0.34818746858135802</v>
      </c>
      <c r="X11" s="14">
        <v>0.202364730602348</v>
      </c>
      <c r="Y11" s="14">
        <v>0.33769449417141301</v>
      </c>
      <c r="Z11" s="14">
        <v>0.30248628429263302</v>
      </c>
      <c r="AA11" s="14">
        <v>0.33444586612190202</v>
      </c>
      <c r="AB11" s="14">
        <v>0.36362358150570001</v>
      </c>
      <c r="AC11" s="14">
        <v>0.32414227403581197</v>
      </c>
      <c r="AD11" s="14">
        <v>0.28921606417860302</v>
      </c>
      <c r="AE11" s="14"/>
      <c r="AF11" s="14">
        <v>0.37621613577329999</v>
      </c>
      <c r="AG11" s="14">
        <v>0.26219155864854798</v>
      </c>
      <c r="AH11" s="14">
        <v>0.21670267058356199</v>
      </c>
      <c r="AI11" s="14"/>
      <c r="AJ11" s="14">
        <v>0.37247227332001998</v>
      </c>
      <c r="AK11" s="14">
        <v>0.240604146511116</v>
      </c>
      <c r="AL11" s="14">
        <v>0.328137694224446</v>
      </c>
      <c r="AM11" s="14">
        <v>0.19889652596246299</v>
      </c>
      <c r="AN11" s="14">
        <v>0.24869042312187301</v>
      </c>
      <c r="AO11" s="14"/>
      <c r="AP11" s="14">
        <v>0.333111569232595</v>
      </c>
      <c r="AQ11" s="14">
        <v>0.24037389419715899</v>
      </c>
      <c r="AR11" s="14">
        <v>0.408140767627448</v>
      </c>
      <c r="AS11" s="14">
        <v>0.382088076986147</v>
      </c>
      <c r="AT11" s="14">
        <v>0.31481057851463801</v>
      </c>
      <c r="AU11" s="14"/>
      <c r="AV11" s="14">
        <v>0.29295570495654599</v>
      </c>
      <c r="AW11" s="14">
        <v>0.266040183155414</v>
      </c>
      <c r="AX11" s="14">
        <v>0.30820782384180401</v>
      </c>
      <c r="AY11" s="14">
        <v>0.27221745205025399</v>
      </c>
      <c r="AZ11" s="14">
        <v>0.30691870838754898</v>
      </c>
      <c r="BA11" s="14"/>
      <c r="BB11" s="14">
        <v>0.27418886962598299</v>
      </c>
      <c r="BC11" s="14">
        <v>0.42897818233622598</v>
      </c>
      <c r="BD11" s="14">
        <v>0.43914416730841599</v>
      </c>
      <c r="BE11" s="14"/>
      <c r="BF11" s="14">
        <v>0.38387197599810602</v>
      </c>
    </row>
    <row r="12" spans="2:58" x14ac:dyDescent="0.35">
      <c r="B12" s="15" t="s">
        <v>83</v>
      </c>
      <c r="C12" s="23">
        <v>0.20846417615081</v>
      </c>
      <c r="D12" s="23">
        <v>0.154675038495596</v>
      </c>
      <c r="E12" s="23">
        <v>0.25911110653613401</v>
      </c>
      <c r="F12" s="23"/>
      <c r="G12" s="23">
        <v>0.20882467048789599</v>
      </c>
      <c r="H12" s="23">
        <v>0.20459909016085101</v>
      </c>
      <c r="I12" s="23">
        <v>0.240424765079575</v>
      </c>
      <c r="J12" s="23">
        <v>0.17893728526154101</v>
      </c>
      <c r="K12" s="23">
        <v>0.22478898718551499</v>
      </c>
      <c r="L12" s="23">
        <v>0.19835579512014601</v>
      </c>
      <c r="M12" s="23"/>
      <c r="N12" s="23">
        <v>0.15566925883347199</v>
      </c>
      <c r="O12" s="23">
        <v>0.20627103826320001</v>
      </c>
      <c r="P12" s="23">
        <v>0.19376658743433101</v>
      </c>
      <c r="Q12" s="23">
        <v>0.28264189049196697</v>
      </c>
      <c r="R12" s="23"/>
      <c r="S12" s="23">
        <v>0.219034299673948</v>
      </c>
      <c r="T12" s="23">
        <v>0.21167238832558699</v>
      </c>
      <c r="U12" s="23">
        <v>0.215621267182281</v>
      </c>
      <c r="V12" s="23">
        <v>0.16833599927505</v>
      </c>
      <c r="W12" s="23">
        <v>0.16384042446115099</v>
      </c>
      <c r="X12" s="23">
        <v>0.221495880923848</v>
      </c>
      <c r="Y12" s="23">
        <v>0.22642397798352901</v>
      </c>
      <c r="Z12" s="23">
        <v>0.26167828878414101</v>
      </c>
      <c r="AA12" s="23">
        <v>0.18023700408575399</v>
      </c>
      <c r="AB12" s="23">
        <v>0.193190855908311</v>
      </c>
      <c r="AC12" s="23">
        <v>0.28523646140927</v>
      </c>
      <c r="AD12" s="23">
        <v>0.213799344427438</v>
      </c>
      <c r="AE12" s="23"/>
      <c r="AF12" s="23">
        <v>0.16884267297826</v>
      </c>
      <c r="AG12" s="23">
        <v>0.21237232384867699</v>
      </c>
      <c r="AH12" s="23">
        <v>0.27974424554895799</v>
      </c>
      <c r="AI12" s="23"/>
      <c r="AJ12" s="23">
        <v>0.12453402016633899</v>
      </c>
      <c r="AK12" s="23">
        <v>0.249891019330817</v>
      </c>
      <c r="AL12" s="23">
        <v>0.236450937008511</v>
      </c>
      <c r="AM12" s="23">
        <v>8.1805922260244704E-2</v>
      </c>
      <c r="AN12" s="23">
        <v>0.28845786230292197</v>
      </c>
      <c r="AO12" s="23"/>
      <c r="AP12" s="23">
        <v>0.121069158337726</v>
      </c>
      <c r="AQ12" s="23">
        <v>0.250395864729275</v>
      </c>
      <c r="AR12" s="23">
        <v>0.14553064789353001</v>
      </c>
      <c r="AS12" s="23">
        <v>9.93640373893733E-2</v>
      </c>
      <c r="AT12" s="23">
        <v>0.30506199472953299</v>
      </c>
      <c r="AU12" s="23"/>
      <c r="AV12" s="23">
        <v>0.240634300624746</v>
      </c>
      <c r="AW12" s="23">
        <v>0.24383536636193501</v>
      </c>
      <c r="AX12" s="23">
        <v>0.180257463261112</v>
      </c>
      <c r="AY12" s="23">
        <v>0.17643737987920699</v>
      </c>
      <c r="AZ12" s="23">
        <v>0.18784860307328299</v>
      </c>
      <c r="BA12" s="23"/>
      <c r="BB12" s="23">
        <v>0.19872516355054401</v>
      </c>
      <c r="BC12" s="23">
        <v>8.0452141282321393E-2</v>
      </c>
      <c r="BD12" s="23">
        <v>0.18458140766144099</v>
      </c>
      <c r="BE12" s="23"/>
      <c r="BF12" s="23">
        <v>0.139808493203886</v>
      </c>
    </row>
    <row r="13" spans="2:58" x14ac:dyDescent="0.35">
      <c r="B13" s="16"/>
    </row>
    <row r="14" spans="2:58" x14ac:dyDescent="0.35">
      <c r="B14" t="s">
        <v>88</v>
      </c>
    </row>
    <row r="15" spans="2:58" x14ac:dyDescent="0.35">
      <c r="B15" t="s">
        <v>89</v>
      </c>
    </row>
    <row r="17" spans="2:2" x14ac:dyDescent="0.35">
      <c r="B17"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B2:BF17"/>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456</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ht="29" x14ac:dyDescent="0.35">
      <c r="B9" s="15" t="s">
        <v>430</v>
      </c>
      <c r="C9" s="14">
        <v>0.50387558546781297</v>
      </c>
      <c r="D9" s="14">
        <v>0.53285542507053796</v>
      </c>
      <c r="E9" s="14">
        <v>0.47667877670146402</v>
      </c>
      <c r="F9" s="14"/>
      <c r="G9" s="14">
        <v>0.35544373992358202</v>
      </c>
      <c r="H9" s="14">
        <v>0.36614545047075098</v>
      </c>
      <c r="I9" s="14">
        <v>0.41452098709186902</v>
      </c>
      <c r="J9" s="14">
        <v>0.52405993152897601</v>
      </c>
      <c r="K9" s="14">
        <v>0.61632457479685498</v>
      </c>
      <c r="L9" s="14">
        <v>0.69554588673957596</v>
      </c>
      <c r="M9" s="14"/>
      <c r="N9" s="14">
        <v>0.54621260291604601</v>
      </c>
      <c r="O9" s="14">
        <v>0.50827169224941704</v>
      </c>
      <c r="P9" s="14">
        <v>0.52889693528880199</v>
      </c>
      <c r="Q9" s="14">
        <v>0.42638532014749098</v>
      </c>
      <c r="R9" s="14"/>
      <c r="S9" s="14">
        <v>0.39974098085701099</v>
      </c>
      <c r="T9" s="14">
        <v>0.54645433310615699</v>
      </c>
      <c r="U9" s="14">
        <v>0.54161580500161099</v>
      </c>
      <c r="V9" s="14">
        <v>0.52496942499821997</v>
      </c>
      <c r="W9" s="14">
        <v>0.49948701335060097</v>
      </c>
      <c r="X9" s="14">
        <v>0.46671105744247698</v>
      </c>
      <c r="Y9" s="14">
        <v>0.5148577241551</v>
      </c>
      <c r="Z9" s="14">
        <v>0.36463881326292003</v>
      </c>
      <c r="AA9" s="14">
        <v>0.53818918443650499</v>
      </c>
      <c r="AB9" s="14">
        <v>0.57555214658553699</v>
      </c>
      <c r="AC9" s="14">
        <v>0.52318642040086805</v>
      </c>
      <c r="AD9" s="14">
        <v>0.54662490932680197</v>
      </c>
      <c r="AE9" s="14"/>
      <c r="AF9" s="14">
        <v>0.61547710521478305</v>
      </c>
      <c r="AG9" s="14">
        <v>0.48748574779201997</v>
      </c>
      <c r="AH9" s="14">
        <v>0.33471194066174498</v>
      </c>
      <c r="AI9" s="14"/>
      <c r="AJ9" s="14">
        <v>0.67255770560794903</v>
      </c>
      <c r="AK9" s="14">
        <v>0.33843526723052902</v>
      </c>
      <c r="AL9" s="14">
        <v>0.53174740614975302</v>
      </c>
      <c r="AM9" s="14">
        <v>0.67847017869572701</v>
      </c>
      <c r="AN9" s="14">
        <v>0.443978889336829</v>
      </c>
      <c r="AO9" s="14"/>
      <c r="AP9" s="14">
        <v>0.66216398852219205</v>
      </c>
      <c r="AQ9" s="14">
        <v>0.324692263995282</v>
      </c>
      <c r="AR9" s="14">
        <v>0.56006507241167602</v>
      </c>
      <c r="AS9" s="14">
        <v>0.69224790515062795</v>
      </c>
      <c r="AT9" s="14">
        <v>0.55484245162430901</v>
      </c>
      <c r="AU9" s="14"/>
      <c r="AV9" s="14">
        <v>0.53391296985301195</v>
      </c>
      <c r="AW9" s="14">
        <v>0.49145619651735001</v>
      </c>
      <c r="AX9" s="14">
        <v>0.48167463675501299</v>
      </c>
      <c r="AY9" s="14">
        <v>0.44885144967010099</v>
      </c>
      <c r="AZ9" s="14">
        <v>0.55953075797490204</v>
      </c>
      <c r="BA9" s="14"/>
      <c r="BB9" s="14">
        <v>0.42191293452038098</v>
      </c>
      <c r="BC9" s="14">
        <v>0.76532889455443798</v>
      </c>
      <c r="BD9" s="14">
        <v>0.73497753175940195</v>
      </c>
      <c r="BE9" s="14"/>
      <c r="BF9" s="14">
        <v>0.64010092916095296</v>
      </c>
    </row>
    <row r="10" spans="2:58" ht="29" x14ac:dyDescent="0.35">
      <c r="B10" s="15" t="s">
        <v>431</v>
      </c>
      <c r="C10" s="14">
        <v>0.13844248016756699</v>
      </c>
      <c r="D10" s="14">
        <v>0.13259773105167599</v>
      </c>
      <c r="E10" s="14">
        <v>0.14495650130211701</v>
      </c>
      <c r="F10" s="14"/>
      <c r="G10" s="14">
        <v>0.22480988641931901</v>
      </c>
      <c r="H10" s="14">
        <v>0.22798963624479199</v>
      </c>
      <c r="I10" s="14">
        <v>0.171662373506376</v>
      </c>
      <c r="J10" s="14">
        <v>0.122512529299559</v>
      </c>
      <c r="K10" s="14">
        <v>7.8601542033270994E-2</v>
      </c>
      <c r="L10" s="14">
        <v>3.4175484125921703E-2</v>
      </c>
      <c r="M10" s="14"/>
      <c r="N10" s="14">
        <v>0.13043555826466</v>
      </c>
      <c r="O10" s="14">
        <v>0.16419598073441299</v>
      </c>
      <c r="P10" s="14">
        <v>0.16075705057192799</v>
      </c>
      <c r="Q10" s="14">
        <v>0.101208095646732</v>
      </c>
      <c r="R10" s="14"/>
      <c r="S10" s="14">
        <v>0.22408660414715201</v>
      </c>
      <c r="T10" s="14">
        <v>0.13333163703735701</v>
      </c>
      <c r="U10" s="14">
        <v>0.11408229273635399</v>
      </c>
      <c r="V10" s="14">
        <v>0.13335774215905499</v>
      </c>
      <c r="W10" s="14">
        <v>0.11581522247988101</v>
      </c>
      <c r="X10" s="14">
        <v>0.14911134700643799</v>
      </c>
      <c r="Y10" s="14">
        <v>0.10633219961536999</v>
      </c>
      <c r="Z10" s="14">
        <v>0.16019133294530999</v>
      </c>
      <c r="AA10" s="14">
        <v>0.15089006618452599</v>
      </c>
      <c r="AB10" s="14">
        <v>8.9475454442265998E-2</v>
      </c>
      <c r="AC10" s="14">
        <v>4.9557885239851003E-2</v>
      </c>
      <c r="AD10" s="14">
        <v>0.16854867230423201</v>
      </c>
      <c r="AE10" s="14"/>
      <c r="AF10" s="14">
        <v>0.105744101181932</v>
      </c>
      <c r="AG10" s="14">
        <v>0.13240198774925599</v>
      </c>
      <c r="AH10" s="14">
        <v>0.21800076327571799</v>
      </c>
      <c r="AI10" s="14"/>
      <c r="AJ10" s="14">
        <v>9.6682690153798406E-2</v>
      </c>
      <c r="AK10" s="14">
        <v>0.19783090831085401</v>
      </c>
      <c r="AL10" s="14">
        <v>5.0372027695128198E-2</v>
      </c>
      <c r="AM10" s="14">
        <v>0.16208087907796301</v>
      </c>
      <c r="AN10" s="14">
        <v>0.158819862801031</v>
      </c>
      <c r="AO10" s="14"/>
      <c r="AP10" s="14">
        <v>0.11426865650309501</v>
      </c>
      <c r="AQ10" s="14">
        <v>0.21285530714096099</v>
      </c>
      <c r="AR10" s="14">
        <v>0.100573806464548</v>
      </c>
      <c r="AS10" s="14">
        <v>7.6352660757459806E-2</v>
      </c>
      <c r="AT10" s="14">
        <v>5.2826063873202801E-2</v>
      </c>
      <c r="AU10" s="14"/>
      <c r="AV10" s="14">
        <v>0.117710697009724</v>
      </c>
      <c r="AW10" s="14">
        <v>0.12761073736963399</v>
      </c>
      <c r="AX10" s="14">
        <v>0.17547549318556199</v>
      </c>
      <c r="AY10" s="14">
        <v>0.17975742397181299</v>
      </c>
      <c r="AZ10" s="14">
        <v>0.146470871767166</v>
      </c>
      <c r="BA10" s="14"/>
      <c r="BB10" s="14">
        <v>0.18480451468006001</v>
      </c>
      <c r="BC10" s="14">
        <v>6.8032966129433603E-2</v>
      </c>
      <c r="BD10" s="14">
        <v>5.0874757514626501E-2</v>
      </c>
      <c r="BE10" s="14"/>
      <c r="BF10" s="14">
        <v>9.5941719391999206E-2</v>
      </c>
    </row>
    <row r="11" spans="2:58" ht="43.5" x14ac:dyDescent="0.35">
      <c r="B11" s="15" t="s">
        <v>432</v>
      </c>
      <c r="C11" s="14">
        <v>0.15054322008124499</v>
      </c>
      <c r="D11" s="14">
        <v>0.16762669915768699</v>
      </c>
      <c r="E11" s="14">
        <v>0.13280684021099601</v>
      </c>
      <c r="F11" s="14"/>
      <c r="G11" s="14">
        <v>0.19554597989724801</v>
      </c>
      <c r="H11" s="14">
        <v>0.20441837811721</v>
      </c>
      <c r="I11" s="14">
        <v>0.17750963839143799</v>
      </c>
      <c r="J11" s="14">
        <v>0.16505451250116801</v>
      </c>
      <c r="K11" s="14">
        <v>8.7630593097943299E-2</v>
      </c>
      <c r="L11" s="14">
        <v>8.5354712605421601E-2</v>
      </c>
      <c r="M11" s="14"/>
      <c r="N11" s="14">
        <v>0.141805243255339</v>
      </c>
      <c r="O11" s="14">
        <v>0.149596416815168</v>
      </c>
      <c r="P11" s="14">
        <v>0.16638581615197101</v>
      </c>
      <c r="Q11" s="14">
        <v>0.149752573429352</v>
      </c>
      <c r="R11" s="14"/>
      <c r="S11" s="14">
        <v>0.162540777914989</v>
      </c>
      <c r="T11" s="14">
        <v>0.13306192925809299</v>
      </c>
      <c r="U11" s="14">
        <v>0.121899724823331</v>
      </c>
      <c r="V11" s="14">
        <v>0.13756345443208201</v>
      </c>
      <c r="W11" s="14">
        <v>0.19415860369346299</v>
      </c>
      <c r="X11" s="14">
        <v>0.18319797458511899</v>
      </c>
      <c r="Y11" s="14">
        <v>0.17489008642179599</v>
      </c>
      <c r="Z11" s="14">
        <v>0.191942073641477</v>
      </c>
      <c r="AA11" s="14">
        <v>0.13918599478702001</v>
      </c>
      <c r="AB11" s="14">
        <v>0.15607163563610099</v>
      </c>
      <c r="AC11" s="14">
        <v>0.104873447336158</v>
      </c>
      <c r="AD11" s="14">
        <v>6.6797426332710297E-2</v>
      </c>
      <c r="AE11" s="14"/>
      <c r="AF11" s="14">
        <v>0.112824116474982</v>
      </c>
      <c r="AG11" s="14">
        <v>0.18191706147480299</v>
      </c>
      <c r="AH11" s="14">
        <v>0.145658248456844</v>
      </c>
      <c r="AI11" s="14"/>
      <c r="AJ11" s="14">
        <v>0.109541474998719</v>
      </c>
      <c r="AK11" s="14">
        <v>0.22797700311703101</v>
      </c>
      <c r="AL11" s="14">
        <v>0.16130439919977099</v>
      </c>
      <c r="AM11" s="14">
        <v>7.6737470936407301E-2</v>
      </c>
      <c r="AN11" s="14">
        <v>9.5953786935122895E-2</v>
      </c>
      <c r="AO11" s="14"/>
      <c r="AP11" s="14">
        <v>9.8551612089357393E-2</v>
      </c>
      <c r="AQ11" s="14">
        <v>0.236337270805109</v>
      </c>
      <c r="AR11" s="14">
        <v>0.12406306011142</v>
      </c>
      <c r="AS11" s="14">
        <v>9.6421421035616198E-2</v>
      </c>
      <c r="AT11" s="14">
        <v>9.3121202477738294E-2</v>
      </c>
      <c r="AU11" s="14"/>
      <c r="AV11" s="14">
        <v>0.115316541916411</v>
      </c>
      <c r="AW11" s="14">
        <v>0.15288676990932201</v>
      </c>
      <c r="AX11" s="14">
        <v>0.14952647409712</v>
      </c>
      <c r="AY11" s="14">
        <v>0.166404843034207</v>
      </c>
      <c r="AZ11" s="14">
        <v>0.13223996544668801</v>
      </c>
      <c r="BA11" s="14"/>
      <c r="BB11" s="14">
        <v>0.220701675286996</v>
      </c>
      <c r="BC11" s="14">
        <v>8.8912930902719803E-2</v>
      </c>
      <c r="BD11" s="14">
        <v>4.8742328181524797E-2</v>
      </c>
      <c r="BE11" s="14"/>
      <c r="BF11" s="14">
        <v>0.122129876243154</v>
      </c>
    </row>
    <row r="12" spans="2:58" x14ac:dyDescent="0.35">
      <c r="B12" s="15" t="s">
        <v>83</v>
      </c>
      <c r="C12" s="23">
        <v>0.20713871428337499</v>
      </c>
      <c r="D12" s="23">
        <v>0.166920144720099</v>
      </c>
      <c r="E12" s="23">
        <v>0.24555788178542301</v>
      </c>
      <c r="F12" s="23"/>
      <c r="G12" s="23">
        <v>0.22420039375985101</v>
      </c>
      <c r="H12" s="23">
        <v>0.201446535167246</v>
      </c>
      <c r="I12" s="23">
        <v>0.23630700101031701</v>
      </c>
      <c r="J12" s="23">
        <v>0.18837302667029701</v>
      </c>
      <c r="K12" s="23">
        <v>0.217443290071931</v>
      </c>
      <c r="L12" s="23">
        <v>0.18492391652908099</v>
      </c>
      <c r="M12" s="23"/>
      <c r="N12" s="23">
        <v>0.181546595563954</v>
      </c>
      <c r="O12" s="23">
        <v>0.177935910201002</v>
      </c>
      <c r="P12" s="23">
        <v>0.143960197987299</v>
      </c>
      <c r="Q12" s="23">
        <v>0.32265401077642503</v>
      </c>
      <c r="R12" s="23"/>
      <c r="S12" s="23">
        <v>0.21363163708084801</v>
      </c>
      <c r="T12" s="23">
        <v>0.18715210059839299</v>
      </c>
      <c r="U12" s="23">
        <v>0.222402177438703</v>
      </c>
      <c r="V12" s="23">
        <v>0.204109378410643</v>
      </c>
      <c r="W12" s="23">
        <v>0.19053916047605399</v>
      </c>
      <c r="X12" s="23">
        <v>0.200979620965967</v>
      </c>
      <c r="Y12" s="23">
        <v>0.20391998980773399</v>
      </c>
      <c r="Z12" s="23">
        <v>0.28322778015029298</v>
      </c>
      <c r="AA12" s="23">
        <v>0.17173475459194901</v>
      </c>
      <c r="AB12" s="23">
        <v>0.178900763336096</v>
      </c>
      <c r="AC12" s="23">
        <v>0.32238224702312401</v>
      </c>
      <c r="AD12" s="23">
        <v>0.218028992036255</v>
      </c>
      <c r="AE12" s="23"/>
      <c r="AF12" s="23">
        <v>0.165954677128303</v>
      </c>
      <c r="AG12" s="23">
        <v>0.19819520298392099</v>
      </c>
      <c r="AH12" s="23">
        <v>0.30162904760569398</v>
      </c>
      <c r="AI12" s="23"/>
      <c r="AJ12" s="23">
        <v>0.121218129239534</v>
      </c>
      <c r="AK12" s="23">
        <v>0.23575682134158499</v>
      </c>
      <c r="AL12" s="23">
        <v>0.25657616695534802</v>
      </c>
      <c r="AM12" s="23">
        <v>8.2711471289902805E-2</v>
      </c>
      <c r="AN12" s="23">
        <v>0.30124746092701699</v>
      </c>
      <c r="AO12" s="23"/>
      <c r="AP12" s="23">
        <v>0.125015742885355</v>
      </c>
      <c r="AQ12" s="23">
        <v>0.22611515805864901</v>
      </c>
      <c r="AR12" s="23">
        <v>0.21529806101235499</v>
      </c>
      <c r="AS12" s="23">
        <v>0.134978013056296</v>
      </c>
      <c r="AT12" s="23">
        <v>0.29921028202474997</v>
      </c>
      <c r="AU12" s="23"/>
      <c r="AV12" s="23">
        <v>0.23305979122085299</v>
      </c>
      <c r="AW12" s="23">
        <v>0.22804629620369399</v>
      </c>
      <c r="AX12" s="23">
        <v>0.19332339596230499</v>
      </c>
      <c r="AY12" s="23">
        <v>0.204986283323879</v>
      </c>
      <c r="AZ12" s="23">
        <v>0.16175840481124401</v>
      </c>
      <c r="BA12" s="23"/>
      <c r="BB12" s="23">
        <v>0.17258087551256299</v>
      </c>
      <c r="BC12" s="23">
        <v>7.7725208413408298E-2</v>
      </c>
      <c r="BD12" s="23">
        <v>0.165405382544447</v>
      </c>
      <c r="BE12" s="23"/>
      <c r="BF12" s="23">
        <v>0.14182747520389399</v>
      </c>
    </row>
    <row r="13" spans="2:58" x14ac:dyDescent="0.35">
      <c r="B13" s="16"/>
    </row>
    <row r="14" spans="2:58" x14ac:dyDescent="0.35">
      <c r="B14" t="s">
        <v>88</v>
      </c>
    </row>
    <row r="15" spans="2:58" x14ac:dyDescent="0.35">
      <c r="B15" t="s">
        <v>89</v>
      </c>
    </row>
    <row r="17" spans="2:2" x14ac:dyDescent="0.35">
      <c r="B17"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dimension ref="B2:BF17"/>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457</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ht="29" x14ac:dyDescent="0.35">
      <c r="B9" s="15" t="s">
        <v>430</v>
      </c>
      <c r="C9" s="14">
        <v>0.27507093562756302</v>
      </c>
      <c r="D9" s="14">
        <v>0.310709421375235</v>
      </c>
      <c r="E9" s="14">
        <v>0.24196312802954001</v>
      </c>
      <c r="F9" s="14"/>
      <c r="G9" s="14">
        <v>0.19530024863973999</v>
      </c>
      <c r="H9" s="14">
        <v>0.25639185398181902</v>
      </c>
      <c r="I9" s="14">
        <v>0.27566773403328398</v>
      </c>
      <c r="J9" s="14">
        <v>0.332580073975836</v>
      </c>
      <c r="K9" s="14">
        <v>0.30848230553144601</v>
      </c>
      <c r="L9" s="14">
        <v>0.27420268059985903</v>
      </c>
      <c r="M9" s="14"/>
      <c r="N9" s="14">
        <v>0.28783195227306602</v>
      </c>
      <c r="O9" s="14">
        <v>0.27156404916364602</v>
      </c>
      <c r="P9" s="14">
        <v>0.27867666416054299</v>
      </c>
      <c r="Q9" s="14">
        <v>0.26291870791892702</v>
      </c>
      <c r="R9" s="14"/>
      <c r="S9" s="14">
        <v>0.28378887527808999</v>
      </c>
      <c r="T9" s="14">
        <v>0.26062946456651598</v>
      </c>
      <c r="U9" s="14">
        <v>0.31555955677770697</v>
      </c>
      <c r="V9" s="14">
        <v>0.330758866875282</v>
      </c>
      <c r="W9" s="14">
        <v>0.18880667289231701</v>
      </c>
      <c r="X9" s="14">
        <v>0.247951481065361</v>
      </c>
      <c r="Y9" s="14">
        <v>0.311659359585094</v>
      </c>
      <c r="Z9" s="14">
        <v>0.20825540622246699</v>
      </c>
      <c r="AA9" s="14">
        <v>0.256928752264378</v>
      </c>
      <c r="AB9" s="14">
        <v>0.32160065053183201</v>
      </c>
      <c r="AC9" s="14">
        <v>0.196754516974944</v>
      </c>
      <c r="AD9" s="14">
        <v>0.35399065949130298</v>
      </c>
      <c r="AE9" s="14"/>
      <c r="AF9" s="14">
        <v>0.31719947505687901</v>
      </c>
      <c r="AG9" s="14">
        <v>0.26689389957179699</v>
      </c>
      <c r="AH9" s="14">
        <v>0.25693106219459</v>
      </c>
      <c r="AI9" s="14"/>
      <c r="AJ9" s="14">
        <v>0.34789922233818099</v>
      </c>
      <c r="AK9" s="14">
        <v>0.22679928185651499</v>
      </c>
      <c r="AL9" s="14">
        <v>0.205751832955512</v>
      </c>
      <c r="AM9" s="14">
        <v>0.29401593112049301</v>
      </c>
      <c r="AN9" s="14">
        <v>0.24660065666095099</v>
      </c>
      <c r="AO9" s="14"/>
      <c r="AP9" s="14">
        <v>0.33853733755366</v>
      </c>
      <c r="AQ9" s="14">
        <v>0.19954931139836601</v>
      </c>
      <c r="AR9" s="14">
        <v>0.235360984148445</v>
      </c>
      <c r="AS9" s="14">
        <v>0.37974604399630701</v>
      </c>
      <c r="AT9" s="14">
        <v>0.24536479306491199</v>
      </c>
      <c r="AU9" s="14"/>
      <c r="AV9" s="14">
        <v>0.26546161106082999</v>
      </c>
      <c r="AW9" s="14">
        <v>0.29323945573545501</v>
      </c>
      <c r="AX9" s="14">
        <v>0.26160326962262997</v>
      </c>
      <c r="AY9" s="14">
        <v>0.31133579013642898</v>
      </c>
      <c r="AZ9" s="14">
        <v>0.2628091085739</v>
      </c>
      <c r="BA9" s="14"/>
      <c r="BB9" s="14">
        <v>0.30815007242826498</v>
      </c>
      <c r="BC9" s="14">
        <v>0.41519782758434598</v>
      </c>
      <c r="BD9" s="14">
        <v>0.213088890730849</v>
      </c>
      <c r="BE9" s="14"/>
      <c r="BF9" s="14">
        <v>0.34419806171530498</v>
      </c>
    </row>
    <row r="10" spans="2:58" ht="29" x14ac:dyDescent="0.35">
      <c r="B10" s="15" t="s">
        <v>431</v>
      </c>
      <c r="C10" s="14">
        <v>0.21830952940110401</v>
      </c>
      <c r="D10" s="14">
        <v>0.20109182598849201</v>
      </c>
      <c r="E10" s="14">
        <v>0.23344349103151499</v>
      </c>
      <c r="F10" s="14"/>
      <c r="G10" s="14">
        <v>0.26231230603366201</v>
      </c>
      <c r="H10" s="14">
        <v>0.27937218344257198</v>
      </c>
      <c r="I10" s="14">
        <v>0.22733629938768199</v>
      </c>
      <c r="J10" s="14">
        <v>0.19288433046183401</v>
      </c>
      <c r="K10" s="14">
        <v>0.213261056416676</v>
      </c>
      <c r="L10" s="14">
        <v>0.156048926280002</v>
      </c>
      <c r="M10" s="14"/>
      <c r="N10" s="14">
        <v>0.22553101359254599</v>
      </c>
      <c r="O10" s="14">
        <v>0.20979915209859901</v>
      </c>
      <c r="P10" s="14">
        <v>0.23279386652959599</v>
      </c>
      <c r="Q10" s="14">
        <v>0.20452623046204599</v>
      </c>
      <c r="R10" s="14"/>
      <c r="S10" s="14">
        <v>0.226631414711366</v>
      </c>
      <c r="T10" s="14">
        <v>0.24551635480370901</v>
      </c>
      <c r="U10" s="14">
        <v>0.200594349515338</v>
      </c>
      <c r="V10" s="14">
        <v>0.20691461645251399</v>
      </c>
      <c r="W10" s="14">
        <v>0.22793109932004901</v>
      </c>
      <c r="X10" s="14">
        <v>0.27181422622798102</v>
      </c>
      <c r="Y10" s="14">
        <v>0.17729307399342301</v>
      </c>
      <c r="Z10" s="14">
        <v>0.22457479190319299</v>
      </c>
      <c r="AA10" s="14">
        <v>0.22682403613947999</v>
      </c>
      <c r="AB10" s="14">
        <v>0.20596332732835099</v>
      </c>
      <c r="AC10" s="14">
        <v>0.16531506821158401</v>
      </c>
      <c r="AD10" s="14">
        <v>0.155607452050535</v>
      </c>
      <c r="AE10" s="14"/>
      <c r="AF10" s="14">
        <v>0.192543575853413</v>
      </c>
      <c r="AG10" s="14">
        <v>0.226081418926427</v>
      </c>
      <c r="AH10" s="14">
        <v>0.25733507668948502</v>
      </c>
      <c r="AI10" s="14"/>
      <c r="AJ10" s="14">
        <v>0.201271535075979</v>
      </c>
      <c r="AK10" s="14">
        <v>0.24603429123236101</v>
      </c>
      <c r="AL10" s="14">
        <v>0.19286435886334999</v>
      </c>
      <c r="AM10" s="14">
        <v>0.42872536974668801</v>
      </c>
      <c r="AN10" s="14">
        <v>0.222206384706048</v>
      </c>
      <c r="AO10" s="14"/>
      <c r="AP10" s="14">
        <v>0.20583401779301899</v>
      </c>
      <c r="AQ10" s="14">
        <v>0.26614763819946502</v>
      </c>
      <c r="AR10" s="14">
        <v>0.22825510547140801</v>
      </c>
      <c r="AS10" s="14">
        <v>0.221936049613352</v>
      </c>
      <c r="AT10" s="14">
        <v>0.130496005638116</v>
      </c>
      <c r="AU10" s="14"/>
      <c r="AV10" s="14">
        <v>0.20189733985364</v>
      </c>
      <c r="AW10" s="14">
        <v>0.18798713082676699</v>
      </c>
      <c r="AX10" s="14">
        <v>0.252913258581141</v>
      </c>
      <c r="AY10" s="14">
        <v>0.21377227407118499</v>
      </c>
      <c r="AZ10" s="14">
        <v>0.29885452139157298</v>
      </c>
      <c r="BA10" s="14"/>
      <c r="BB10" s="14">
        <v>0.25095777834067901</v>
      </c>
      <c r="BC10" s="14">
        <v>0.211734647199156</v>
      </c>
      <c r="BD10" s="14">
        <v>0.16359076538616299</v>
      </c>
      <c r="BE10" s="14"/>
      <c r="BF10" s="14">
        <v>0.195390515176664</v>
      </c>
    </row>
    <row r="11" spans="2:58" ht="43.5" x14ac:dyDescent="0.35">
      <c r="B11" s="15" t="s">
        <v>432</v>
      </c>
      <c r="C11" s="14">
        <v>0.197052791390184</v>
      </c>
      <c r="D11" s="14">
        <v>0.205593346758429</v>
      </c>
      <c r="E11" s="14">
        <v>0.18892269626073099</v>
      </c>
      <c r="F11" s="14"/>
      <c r="G11" s="14">
        <v>0.24659203401495799</v>
      </c>
      <c r="H11" s="14">
        <v>0.20692739327931101</v>
      </c>
      <c r="I11" s="14">
        <v>0.21143327815264701</v>
      </c>
      <c r="J11" s="14">
        <v>0.16372496280184901</v>
      </c>
      <c r="K11" s="14">
        <v>0.15961653494390299</v>
      </c>
      <c r="L11" s="14">
        <v>0.19627269048430199</v>
      </c>
      <c r="M11" s="14"/>
      <c r="N11" s="14">
        <v>0.22392420085836101</v>
      </c>
      <c r="O11" s="14">
        <v>0.218884533096253</v>
      </c>
      <c r="P11" s="14">
        <v>0.165108602066419</v>
      </c>
      <c r="Q11" s="14">
        <v>0.172665522169658</v>
      </c>
      <c r="R11" s="14"/>
      <c r="S11" s="14">
        <v>0.19741380115621601</v>
      </c>
      <c r="T11" s="14">
        <v>0.225329158196969</v>
      </c>
      <c r="U11" s="14">
        <v>0.196091550148905</v>
      </c>
      <c r="V11" s="14">
        <v>0.14338540857735299</v>
      </c>
      <c r="W11" s="14">
        <v>0.27500716055110302</v>
      </c>
      <c r="X11" s="14">
        <v>0.16102916609815099</v>
      </c>
      <c r="Y11" s="14">
        <v>0.198372619181683</v>
      </c>
      <c r="Z11" s="14">
        <v>0.14971533004330101</v>
      </c>
      <c r="AA11" s="14">
        <v>0.2018662558912</v>
      </c>
      <c r="AB11" s="14">
        <v>0.20051943924347601</v>
      </c>
      <c r="AC11" s="14">
        <v>0.20292312954702299</v>
      </c>
      <c r="AD11" s="14">
        <v>0.18380706931334601</v>
      </c>
      <c r="AE11" s="14"/>
      <c r="AF11" s="14">
        <v>0.18706519906532601</v>
      </c>
      <c r="AG11" s="14">
        <v>0.213749478294634</v>
      </c>
      <c r="AH11" s="14">
        <v>0.142839690576018</v>
      </c>
      <c r="AI11" s="14"/>
      <c r="AJ11" s="14">
        <v>0.18599878853031601</v>
      </c>
      <c r="AK11" s="14">
        <v>0.23426459417318199</v>
      </c>
      <c r="AL11" s="14">
        <v>0.23603804317232199</v>
      </c>
      <c r="AM11" s="14">
        <v>3.8856620411856002E-2</v>
      </c>
      <c r="AN11" s="14">
        <v>0.124799117030034</v>
      </c>
      <c r="AO11" s="14"/>
      <c r="AP11" s="14">
        <v>0.18571373955530801</v>
      </c>
      <c r="AQ11" s="14">
        <v>0.24613687794960601</v>
      </c>
      <c r="AR11" s="14">
        <v>0.23878691041521799</v>
      </c>
      <c r="AS11" s="14">
        <v>0.13292105669307699</v>
      </c>
      <c r="AT11" s="14">
        <v>0.15968594649274501</v>
      </c>
      <c r="AU11" s="14"/>
      <c r="AV11" s="14">
        <v>0.17003461316747201</v>
      </c>
      <c r="AW11" s="14">
        <v>0.23133632634522799</v>
      </c>
      <c r="AX11" s="14">
        <v>0.18232253999013301</v>
      </c>
      <c r="AY11" s="14">
        <v>0.230680464604091</v>
      </c>
      <c r="AZ11" s="14">
        <v>0.20443691773751399</v>
      </c>
      <c r="BA11" s="14"/>
      <c r="BB11" s="14">
        <v>0.208928731775539</v>
      </c>
      <c r="BC11" s="14">
        <v>0.15000553394902999</v>
      </c>
      <c r="BD11" s="14">
        <v>0.20743447640026499</v>
      </c>
      <c r="BE11" s="14"/>
      <c r="BF11" s="14">
        <v>0.18067836729869599</v>
      </c>
    </row>
    <row r="12" spans="2:58" x14ac:dyDescent="0.35">
      <c r="B12" s="15" t="s">
        <v>83</v>
      </c>
      <c r="C12" s="23">
        <v>0.309566743581148</v>
      </c>
      <c r="D12" s="23">
        <v>0.282605405877844</v>
      </c>
      <c r="E12" s="23">
        <v>0.33567068467821398</v>
      </c>
      <c r="F12" s="23"/>
      <c r="G12" s="23">
        <v>0.29579541131164</v>
      </c>
      <c r="H12" s="23">
        <v>0.25730856929629797</v>
      </c>
      <c r="I12" s="23">
        <v>0.28556268842638699</v>
      </c>
      <c r="J12" s="23">
        <v>0.31081063276048099</v>
      </c>
      <c r="K12" s="23">
        <v>0.31864010310797403</v>
      </c>
      <c r="L12" s="23">
        <v>0.37347570263583602</v>
      </c>
      <c r="M12" s="23"/>
      <c r="N12" s="23">
        <v>0.26271283327602701</v>
      </c>
      <c r="O12" s="23">
        <v>0.29975226564150198</v>
      </c>
      <c r="P12" s="23">
        <v>0.32342086724344199</v>
      </c>
      <c r="Q12" s="23">
        <v>0.35988953944936902</v>
      </c>
      <c r="R12" s="23"/>
      <c r="S12" s="23">
        <v>0.29216590885432903</v>
      </c>
      <c r="T12" s="23">
        <v>0.26852502243280602</v>
      </c>
      <c r="U12" s="23">
        <v>0.28775454355805002</v>
      </c>
      <c r="V12" s="23">
        <v>0.31894110809485099</v>
      </c>
      <c r="W12" s="23">
        <v>0.30825506723653201</v>
      </c>
      <c r="X12" s="23">
        <v>0.31920512660850597</v>
      </c>
      <c r="Y12" s="23">
        <v>0.31267494723979899</v>
      </c>
      <c r="Z12" s="23">
        <v>0.41745447183103901</v>
      </c>
      <c r="AA12" s="23">
        <v>0.31438095570494201</v>
      </c>
      <c r="AB12" s="23">
        <v>0.27191658289634102</v>
      </c>
      <c r="AC12" s="23">
        <v>0.435007285266448</v>
      </c>
      <c r="AD12" s="23">
        <v>0.30659481914481601</v>
      </c>
      <c r="AE12" s="23"/>
      <c r="AF12" s="23">
        <v>0.30319175002438298</v>
      </c>
      <c r="AG12" s="23">
        <v>0.29327520320714201</v>
      </c>
      <c r="AH12" s="23">
        <v>0.34289417053990701</v>
      </c>
      <c r="AI12" s="23"/>
      <c r="AJ12" s="23">
        <v>0.26483045405552402</v>
      </c>
      <c r="AK12" s="23">
        <v>0.29290183273794201</v>
      </c>
      <c r="AL12" s="23">
        <v>0.36534576500881599</v>
      </c>
      <c r="AM12" s="23">
        <v>0.238402078720963</v>
      </c>
      <c r="AN12" s="23">
        <v>0.40639384160296699</v>
      </c>
      <c r="AO12" s="23"/>
      <c r="AP12" s="23">
        <v>0.26991490509801302</v>
      </c>
      <c r="AQ12" s="23">
        <v>0.28816617245256299</v>
      </c>
      <c r="AR12" s="23">
        <v>0.297596999964929</v>
      </c>
      <c r="AS12" s="23">
        <v>0.26539684969726401</v>
      </c>
      <c r="AT12" s="23">
        <v>0.464453254804227</v>
      </c>
      <c r="AU12" s="23"/>
      <c r="AV12" s="23">
        <v>0.36260643591805802</v>
      </c>
      <c r="AW12" s="23">
        <v>0.287437087092551</v>
      </c>
      <c r="AX12" s="23">
        <v>0.30316093180609599</v>
      </c>
      <c r="AY12" s="23">
        <v>0.244211471188295</v>
      </c>
      <c r="AZ12" s="23">
        <v>0.23389945229701301</v>
      </c>
      <c r="BA12" s="23"/>
      <c r="BB12" s="23">
        <v>0.23196341745551599</v>
      </c>
      <c r="BC12" s="23">
        <v>0.22306199126746801</v>
      </c>
      <c r="BD12" s="23">
        <v>0.41588586748272299</v>
      </c>
      <c r="BE12" s="23"/>
      <c r="BF12" s="23">
        <v>0.279733055809335</v>
      </c>
    </row>
    <row r="13" spans="2:58" x14ac:dyDescent="0.35">
      <c r="B13" s="16"/>
    </row>
    <row r="14" spans="2:58" x14ac:dyDescent="0.35">
      <c r="B14" t="s">
        <v>88</v>
      </c>
    </row>
    <row r="15" spans="2:58" x14ac:dyDescent="0.35">
      <c r="B15" t="s">
        <v>89</v>
      </c>
    </row>
    <row r="17" spans="2:2" x14ac:dyDescent="0.35">
      <c r="B17"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dimension ref="B2:BF17"/>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458</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ht="29" x14ac:dyDescent="0.35">
      <c r="B9" s="15" t="s">
        <v>430</v>
      </c>
      <c r="C9" s="14">
        <v>0.28452851778823901</v>
      </c>
      <c r="D9" s="14">
        <v>0.30445708956270201</v>
      </c>
      <c r="E9" s="14">
        <v>0.26586628665102102</v>
      </c>
      <c r="F9" s="14"/>
      <c r="G9" s="14">
        <v>0.18991948639852499</v>
      </c>
      <c r="H9" s="14">
        <v>0.20340705210989499</v>
      </c>
      <c r="I9" s="14">
        <v>0.26645831627064998</v>
      </c>
      <c r="J9" s="14">
        <v>0.30591169902413301</v>
      </c>
      <c r="K9" s="14">
        <v>0.38521364424399701</v>
      </c>
      <c r="L9" s="14">
        <v>0.34341167198884698</v>
      </c>
      <c r="M9" s="14"/>
      <c r="N9" s="14">
        <v>0.234102442202857</v>
      </c>
      <c r="O9" s="14">
        <v>0.27509336836813397</v>
      </c>
      <c r="P9" s="14">
        <v>0.32349434211917899</v>
      </c>
      <c r="Q9" s="14">
        <v>0.31168505203726399</v>
      </c>
      <c r="R9" s="14"/>
      <c r="S9" s="14">
        <v>0.18230024541826401</v>
      </c>
      <c r="T9" s="14">
        <v>0.26879028705496999</v>
      </c>
      <c r="U9" s="14">
        <v>0.32157646734793099</v>
      </c>
      <c r="V9" s="14">
        <v>0.35965599665088899</v>
      </c>
      <c r="W9" s="14">
        <v>0.24055843729933901</v>
      </c>
      <c r="X9" s="14">
        <v>0.23861164112154201</v>
      </c>
      <c r="Y9" s="14">
        <v>0.33114265678833199</v>
      </c>
      <c r="Z9" s="14">
        <v>0.34686764637369499</v>
      </c>
      <c r="AA9" s="14">
        <v>0.30437029494836698</v>
      </c>
      <c r="AB9" s="14">
        <v>0.32890767794509002</v>
      </c>
      <c r="AC9" s="14">
        <v>0.23509803687423</v>
      </c>
      <c r="AD9" s="14">
        <v>0.41731726847358402</v>
      </c>
      <c r="AE9" s="14"/>
      <c r="AF9" s="14">
        <v>0.33641401205205601</v>
      </c>
      <c r="AG9" s="14">
        <v>0.25213986972980201</v>
      </c>
      <c r="AH9" s="14">
        <v>0.27489331633978598</v>
      </c>
      <c r="AI9" s="14"/>
      <c r="AJ9" s="14">
        <v>0.32424888733278401</v>
      </c>
      <c r="AK9" s="14">
        <v>0.20866038903376199</v>
      </c>
      <c r="AL9" s="14">
        <v>0.27179462563477802</v>
      </c>
      <c r="AM9" s="14">
        <v>0.44169287690504</v>
      </c>
      <c r="AN9" s="14">
        <v>0.32183007677181402</v>
      </c>
      <c r="AO9" s="14"/>
      <c r="AP9" s="14">
        <v>0.28927235440777699</v>
      </c>
      <c r="AQ9" s="14">
        <v>0.20003393316313201</v>
      </c>
      <c r="AR9" s="14">
        <v>0.29567664869920701</v>
      </c>
      <c r="AS9" s="14">
        <v>0.41054364815817801</v>
      </c>
      <c r="AT9" s="14">
        <v>0.29038890536435202</v>
      </c>
      <c r="AU9" s="14"/>
      <c r="AV9" s="14">
        <v>0.30478115913104298</v>
      </c>
      <c r="AW9" s="14">
        <v>0.309641606557784</v>
      </c>
      <c r="AX9" s="14">
        <v>0.24176902649173801</v>
      </c>
      <c r="AY9" s="14">
        <v>0.245736531654767</v>
      </c>
      <c r="AZ9" s="14">
        <v>0.23379441401735901</v>
      </c>
      <c r="BA9" s="14"/>
      <c r="BB9" s="14">
        <v>0.24972125172818699</v>
      </c>
      <c r="BC9" s="14">
        <v>0.40225231713530701</v>
      </c>
      <c r="BD9" s="14">
        <v>0.345335712947692</v>
      </c>
      <c r="BE9" s="14"/>
      <c r="BF9" s="14">
        <v>0.34172825727603201</v>
      </c>
    </row>
    <row r="10" spans="2:58" ht="29" x14ac:dyDescent="0.35">
      <c r="B10" s="15" t="s">
        <v>431</v>
      </c>
      <c r="C10" s="14">
        <v>0.22761381397959299</v>
      </c>
      <c r="D10" s="14">
        <v>0.22068177276496401</v>
      </c>
      <c r="E10" s="14">
        <v>0.23373451614691201</v>
      </c>
      <c r="F10" s="14"/>
      <c r="G10" s="14">
        <v>0.31705262264470202</v>
      </c>
      <c r="H10" s="14">
        <v>0.31674205914953102</v>
      </c>
      <c r="I10" s="14">
        <v>0.25013711892065799</v>
      </c>
      <c r="J10" s="14">
        <v>0.20324924663999899</v>
      </c>
      <c r="K10" s="14">
        <v>0.146126904841545</v>
      </c>
      <c r="L10" s="14">
        <v>0.151641285636679</v>
      </c>
      <c r="M10" s="14"/>
      <c r="N10" s="14">
        <v>0.26066034806980498</v>
      </c>
      <c r="O10" s="14">
        <v>0.22076103233677699</v>
      </c>
      <c r="P10" s="14">
        <v>0.232685884291773</v>
      </c>
      <c r="Q10" s="14">
        <v>0.196608063003226</v>
      </c>
      <c r="R10" s="14"/>
      <c r="S10" s="14">
        <v>0.282396513198646</v>
      </c>
      <c r="T10" s="14">
        <v>0.23682457575937901</v>
      </c>
      <c r="U10" s="14">
        <v>0.22405476269279201</v>
      </c>
      <c r="V10" s="14">
        <v>0.211970618304267</v>
      </c>
      <c r="W10" s="14">
        <v>0.26814785113575201</v>
      </c>
      <c r="X10" s="14">
        <v>0.26498739805750898</v>
      </c>
      <c r="Y10" s="14">
        <v>0.223170052639593</v>
      </c>
      <c r="Z10" s="14">
        <v>0.18017640491836301</v>
      </c>
      <c r="AA10" s="14">
        <v>0.198253895564624</v>
      </c>
      <c r="AB10" s="14">
        <v>0.18793093197684099</v>
      </c>
      <c r="AC10" s="14">
        <v>0.16452972007488001</v>
      </c>
      <c r="AD10" s="14">
        <v>0.18813410691274199</v>
      </c>
      <c r="AE10" s="14"/>
      <c r="AF10" s="14">
        <v>0.228005699581769</v>
      </c>
      <c r="AG10" s="14">
        <v>0.22667053577079799</v>
      </c>
      <c r="AH10" s="14">
        <v>0.215515851420052</v>
      </c>
      <c r="AI10" s="14"/>
      <c r="AJ10" s="14">
        <v>0.24625201981538999</v>
      </c>
      <c r="AK10" s="14">
        <v>0.26643503915862099</v>
      </c>
      <c r="AL10" s="14">
        <v>0.12516896684010201</v>
      </c>
      <c r="AM10" s="14">
        <v>0.352313990008635</v>
      </c>
      <c r="AN10" s="14">
        <v>0.16897123530270799</v>
      </c>
      <c r="AO10" s="14"/>
      <c r="AP10" s="14">
        <v>0.28934126893493201</v>
      </c>
      <c r="AQ10" s="14">
        <v>0.27543936557363602</v>
      </c>
      <c r="AR10" s="14">
        <v>0.15792046494371301</v>
      </c>
      <c r="AS10" s="14">
        <v>0.22493835448486099</v>
      </c>
      <c r="AT10" s="14">
        <v>0.110106892803605</v>
      </c>
      <c r="AU10" s="14"/>
      <c r="AV10" s="14">
        <v>0.22754768879517301</v>
      </c>
      <c r="AW10" s="14">
        <v>0.19638061470690901</v>
      </c>
      <c r="AX10" s="14">
        <v>0.25981569012512801</v>
      </c>
      <c r="AY10" s="14">
        <v>0.23834591548151299</v>
      </c>
      <c r="AZ10" s="14">
        <v>0.39705989007197501</v>
      </c>
      <c r="BA10" s="14"/>
      <c r="BB10" s="14">
        <v>0.25129810732486502</v>
      </c>
      <c r="BC10" s="14">
        <v>0.23325321382755901</v>
      </c>
      <c r="BD10" s="14">
        <v>0.14627682364004399</v>
      </c>
      <c r="BE10" s="14"/>
      <c r="BF10" s="14">
        <v>0.21817538560156799</v>
      </c>
    </row>
    <row r="11" spans="2:58" ht="43.5" x14ac:dyDescent="0.35">
      <c r="B11" s="15" t="s">
        <v>432</v>
      </c>
      <c r="C11" s="14">
        <v>0.24257182726904</v>
      </c>
      <c r="D11" s="14">
        <v>0.26884614663519002</v>
      </c>
      <c r="E11" s="14">
        <v>0.218398212823841</v>
      </c>
      <c r="F11" s="14"/>
      <c r="G11" s="14">
        <v>0.25024606169254698</v>
      </c>
      <c r="H11" s="14">
        <v>0.27274589906005298</v>
      </c>
      <c r="I11" s="14">
        <v>0.249524396319318</v>
      </c>
      <c r="J11" s="14">
        <v>0.23612620256420799</v>
      </c>
      <c r="K11" s="14">
        <v>0.199514838622211</v>
      </c>
      <c r="L11" s="14">
        <v>0.24144332447640299</v>
      </c>
      <c r="M11" s="14"/>
      <c r="N11" s="14">
        <v>0.280552047463413</v>
      </c>
      <c r="O11" s="14">
        <v>0.253171401485906</v>
      </c>
      <c r="P11" s="14">
        <v>0.221345185494429</v>
      </c>
      <c r="Q11" s="14">
        <v>0.20941748794495399</v>
      </c>
      <c r="R11" s="14"/>
      <c r="S11" s="14">
        <v>0.28986405086140898</v>
      </c>
      <c r="T11" s="14">
        <v>0.216545707672888</v>
      </c>
      <c r="U11" s="14">
        <v>0.204833537029152</v>
      </c>
      <c r="V11" s="14">
        <v>0.21212757397797799</v>
      </c>
      <c r="W11" s="14">
        <v>0.27826118518937498</v>
      </c>
      <c r="X11" s="14">
        <v>0.22001011159869999</v>
      </c>
      <c r="Y11" s="14">
        <v>0.20862581182241999</v>
      </c>
      <c r="Z11" s="14">
        <v>0.28365976665751202</v>
      </c>
      <c r="AA11" s="14">
        <v>0.26629772374313898</v>
      </c>
      <c r="AB11" s="14">
        <v>0.261519182155594</v>
      </c>
      <c r="AC11" s="14">
        <v>0.25168504459145402</v>
      </c>
      <c r="AD11" s="14">
        <v>0.18717778679417299</v>
      </c>
      <c r="AE11" s="14"/>
      <c r="AF11" s="14">
        <v>0.21954905654297699</v>
      </c>
      <c r="AG11" s="14">
        <v>0.26879216827353503</v>
      </c>
      <c r="AH11" s="14">
        <v>0.23532477205775301</v>
      </c>
      <c r="AI11" s="14"/>
      <c r="AJ11" s="14">
        <v>0.23986761577951199</v>
      </c>
      <c r="AK11" s="14">
        <v>0.29150855295632999</v>
      </c>
      <c r="AL11" s="14">
        <v>0.25969769258773301</v>
      </c>
      <c r="AM11" s="14">
        <v>0.16330863685638</v>
      </c>
      <c r="AN11" s="14">
        <v>0.19113740531182599</v>
      </c>
      <c r="AO11" s="14"/>
      <c r="AP11" s="14">
        <v>0.212214489602395</v>
      </c>
      <c r="AQ11" s="14">
        <v>0.29258047355988298</v>
      </c>
      <c r="AR11" s="14">
        <v>0.30330736756474702</v>
      </c>
      <c r="AS11" s="14">
        <v>0.19420928348355301</v>
      </c>
      <c r="AT11" s="14">
        <v>0.17583128113815799</v>
      </c>
      <c r="AU11" s="14"/>
      <c r="AV11" s="14">
        <v>0.19099921649586199</v>
      </c>
      <c r="AW11" s="14">
        <v>0.231891344553255</v>
      </c>
      <c r="AX11" s="14">
        <v>0.25892012624139898</v>
      </c>
      <c r="AY11" s="14">
        <v>0.31550735051003598</v>
      </c>
      <c r="AZ11" s="14">
        <v>0.12676506226902401</v>
      </c>
      <c r="BA11" s="14"/>
      <c r="BB11" s="14">
        <v>0.31473257024159002</v>
      </c>
      <c r="BC11" s="14">
        <v>0.231369129085638</v>
      </c>
      <c r="BD11" s="14">
        <v>0.20425906769546801</v>
      </c>
      <c r="BE11" s="14"/>
      <c r="BF11" s="14">
        <v>0.25107673138483899</v>
      </c>
    </row>
    <row r="12" spans="2:58" x14ac:dyDescent="0.35">
      <c r="B12" s="15" t="s">
        <v>83</v>
      </c>
      <c r="C12" s="23">
        <v>0.245285840963129</v>
      </c>
      <c r="D12" s="23">
        <v>0.20601499103714399</v>
      </c>
      <c r="E12" s="23">
        <v>0.28200098437822702</v>
      </c>
      <c r="F12" s="23"/>
      <c r="G12" s="23">
        <v>0.24278182926422601</v>
      </c>
      <c r="H12" s="23">
        <v>0.20710498968052099</v>
      </c>
      <c r="I12" s="23">
        <v>0.23388016848937401</v>
      </c>
      <c r="J12" s="23">
        <v>0.25471285177165998</v>
      </c>
      <c r="K12" s="23">
        <v>0.26914461229224801</v>
      </c>
      <c r="L12" s="23">
        <v>0.26350371789807098</v>
      </c>
      <c r="M12" s="23"/>
      <c r="N12" s="23">
        <v>0.22468516226392399</v>
      </c>
      <c r="O12" s="23">
        <v>0.25097419780918301</v>
      </c>
      <c r="P12" s="23">
        <v>0.22247458809462001</v>
      </c>
      <c r="Q12" s="23">
        <v>0.28228939701455602</v>
      </c>
      <c r="R12" s="23"/>
      <c r="S12" s="23">
        <v>0.24543919052168101</v>
      </c>
      <c r="T12" s="23">
        <v>0.27783942951276203</v>
      </c>
      <c r="U12" s="23">
        <v>0.249535232930126</v>
      </c>
      <c r="V12" s="23">
        <v>0.21624581106686599</v>
      </c>
      <c r="W12" s="23">
        <v>0.21303252637553299</v>
      </c>
      <c r="X12" s="23">
        <v>0.27639084922224899</v>
      </c>
      <c r="Y12" s="23">
        <v>0.237061478749655</v>
      </c>
      <c r="Z12" s="23">
        <v>0.18929618205043</v>
      </c>
      <c r="AA12" s="23">
        <v>0.23107808574387001</v>
      </c>
      <c r="AB12" s="23">
        <v>0.22164220792247399</v>
      </c>
      <c r="AC12" s="23">
        <v>0.34868719845943702</v>
      </c>
      <c r="AD12" s="23">
        <v>0.207370837819502</v>
      </c>
      <c r="AE12" s="23"/>
      <c r="AF12" s="23">
        <v>0.216031231823198</v>
      </c>
      <c r="AG12" s="23">
        <v>0.25239742622586397</v>
      </c>
      <c r="AH12" s="23">
        <v>0.27426606018240901</v>
      </c>
      <c r="AI12" s="23"/>
      <c r="AJ12" s="23">
        <v>0.18963147707231401</v>
      </c>
      <c r="AK12" s="23">
        <v>0.233396018851287</v>
      </c>
      <c r="AL12" s="23">
        <v>0.34333871493738599</v>
      </c>
      <c r="AM12" s="23">
        <v>4.2684496229944698E-2</v>
      </c>
      <c r="AN12" s="23">
        <v>0.31806128261365202</v>
      </c>
      <c r="AO12" s="23"/>
      <c r="AP12" s="23">
        <v>0.20917188705489501</v>
      </c>
      <c r="AQ12" s="23">
        <v>0.231946227703348</v>
      </c>
      <c r="AR12" s="23">
        <v>0.24309551879233299</v>
      </c>
      <c r="AS12" s="23">
        <v>0.17030871387340801</v>
      </c>
      <c r="AT12" s="23">
        <v>0.42367292069388501</v>
      </c>
      <c r="AU12" s="23"/>
      <c r="AV12" s="23">
        <v>0.27667193557792102</v>
      </c>
      <c r="AW12" s="23">
        <v>0.26208643418205302</v>
      </c>
      <c r="AX12" s="23">
        <v>0.239495157141735</v>
      </c>
      <c r="AY12" s="23">
        <v>0.20041020235368401</v>
      </c>
      <c r="AZ12" s="23">
        <v>0.242380633641642</v>
      </c>
      <c r="BA12" s="23"/>
      <c r="BB12" s="23">
        <v>0.18424807070535801</v>
      </c>
      <c r="BC12" s="23">
        <v>0.133125339951495</v>
      </c>
      <c r="BD12" s="23">
        <v>0.30412839571679601</v>
      </c>
      <c r="BE12" s="23"/>
      <c r="BF12" s="23">
        <v>0.18901962573756101</v>
      </c>
    </row>
    <row r="13" spans="2:58" x14ac:dyDescent="0.35">
      <c r="B13" s="16"/>
    </row>
    <row r="14" spans="2:58" x14ac:dyDescent="0.35">
      <c r="B14" t="s">
        <v>88</v>
      </c>
    </row>
    <row r="15" spans="2:58" x14ac:dyDescent="0.35">
      <c r="B15" t="s">
        <v>89</v>
      </c>
    </row>
    <row r="17" spans="2:2" x14ac:dyDescent="0.35">
      <c r="B17"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dimension ref="B2:BF17"/>
  <sheetViews>
    <sheetView showGridLines="0" topLeftCell="A9"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459</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ht="29" x14ac:dyDescent="0.35">
      <c r="B9" s="15" t="s">
        <v>430</v>
      </c>
      <c r="C9" s="14">
        <v>0.38211466789950799</v>
      </c>
      <c r="D9" s="14">
        <v>0.44430720928432199</v>
      </c>
      <c r="E9" s="14">
        <v>0.32186843805217302</v>
      </c>
      <c r="F9" s="14"/>
      <c r="G9" s="14">
        <v>0.248416423512833</v>
      </c>
      <c r="H9" s="14">
        <v>0.24716659362652099</v>
      </c>
      <c r="I9" s="14">
        <v>0.29740993137995098</v>
      </c>
      <c r="J9" s="14">
        <v>0.46465273334412899</v>
      </c>
      <c r="K9" s="14">
        <v>0.489293261989732</v>
      </c>
      <c r="L9" s="14">
        <v>0.51099202850942405</v>
      </c>
      <c r="M9" s="14"/>
      <c r="N9" s="14">
        <v>0.37547235921967598</v>
      </c>
      <c r="O9" s="14">
        <v>0.38086092000196298</v>
      </c>
      <c r="P9" s="14">
        <v>0.40491437239311201</v>
      </c>
      <c r="Q9" s="14">
        <v>0.36557543184495001</v>
      </c>
      <c r="R9" s="14"/>
      <c r="S9" s="14">
        <v>0.242943626388509</v>
      </c>
      <c r="T9" s="14">
        <v>0.40490860190016198</v>
      </c>
      <c r="U9" s="14">
        <v>0.44999164539771003</v>
      </c>
      <c r="V9" s="14">
        <v>0.40337334397834701</v>
      </c>
      <c r="W9" s="14">
        <v>0.41125696372166398</v>
      </c>
      <c r="X9" s="14">
        <v>0.35017946129550398</v>
      </c>
      <c r="Y9" s="14">
        <v>0.40886653727244798</v>
      </c>
      <c r="Z9" s="14">
        <v>0.33608848412633402</v>
      </c>
      <c r="AA9" s="14">
        <v>0.38137542076996001</v>
      </c>
      <c r="AB9" s="14">
        <v>0.43643267990990398</v>
      </c>
      <c r="AC9" s="14">
        <v>0.43443670188699601</v>
      </c>
      <c r="AD9" s="14">
        <v>0.45898454053444199</v>
      </c>
      <c r="AE9" s="14"/>
      <c r="AF9" s="14">
        <v>0.46303441413156698</v>
      </c>
      <c r="AG9" s="14">
        <v>0.37617988290285898</v>
      </c>
      <c r="AH9" s="14">
        <v>0.24998612866969799</v>
      </c>
      <c r="AI9" s="14"/>
      <c r="AJ9" s="14">
        <v>0.47658015573287998</v>
      </c>
      <c r="AK9" s="14">
        <v>0.29413368784462202</v>
      </c>
      <c r="AL9" s="14">
        <v>0.43344703222319197</v>
      </c>
      <c r="AM9" s="14">
        <v>0.47415163783036501</v>
      </c>
      <c r="AN9" s="14">
        <v>0.29912248859592999</v>
      </c>
      <c r="AO9" s="14"/>
      <c r="AP9" s="14">
        <v>0.44942258273956498</v>
      </c>
      <c r="AQ9" s="14">
        <v>0.27774191233277501</v>
      </c>
      <c r="AR9" s="14">
        <v>0.418230394351359</v>
      </c>
      <c r="AS9" s="14">
        <v>0.49376590895114802</v>
      </c>
      <c r="AT9" s="14">
        <v>0.412610322149561</v>
      </c>
      <c r="AU9" s="14"/>
      <c r="AV9" s="14">
        <v>0.42280169701377002</v>
      </c>
      <c r="AW9" s="14">
        <v>0.36315206526587701</v>
      </c>
      <c r="AX9" s="14">
        <v>0.35316310309202098</v>
      </c>
      <c r="AY9" s="14">
        <v>0.28978741442564099</v>
      </c>
      <c r="AZ9" s="14">
        <v>0.466296291271383</v>
      </c>
      <c r="BA9" s="14"/>
      <c r="BB9" s="14">
        <v>0.303022386557527</v>
      </c>
      <c r="BC9" s="14">
        <v>0.524739073325445</v>
      </c>
      <c r="BD9" s="14">
        <v>0.49720403973177402</v>
      </c>
      <c r="BE9" s="14"/>
      <c r="BF9" s="14">
        <v>0.460677431419864</v>
      </c>
    </row>
    <row r="10" spans="2:58" ht="29" x14ac:dyDescent="0.35">
      <c r="B10" s="15" t="s">
        <v>431</v>
      </c>
      <c r="C10" s="14">
        <v>0.137228156504307</v>
      </c>
      <c r="D10" s="14">
        <v>0.13945734232453599</v>
      </c>
      <c r="E10" s="14">
        <v>0.13586627001123899</v>
      </c>
      <c r="F10" s="14"/>
      <c r="G10" s="14">
        <v>0.235074428806201</v>
      </c>
      <c r="H10" s="14">
        <v>0.26964843495795299</v>
      </c>
      <c r="I10" s="14">
        <v>0.16136374992789401</v>
      </c>
      <c r="J10" s="14">
        <v>7.8919332587194704E-2</v>
      </c>
      <c r="K10" s="14">
        <v>6.7363835736516595E-2</v>
      </c>
      <c r="L10" s="14">
        <v>3.8944097778103898E-2</v>
      </c>
      <c r="M10" s="14"/>
      <c r="N10" s="14">
        <v>0.15158299373510101</v>
      </c>
      <c r="O10" s="14">
        <v>0.13628373888234199</v>
      </c>
      <c r="P10" s="14">
        <v>0.13671712947587</v>
      </c>
      <c r="Q10" s="14">
        <v>0.123520790791292</v>
      </c>
      <c r="R10" s="14"/>
      <c r="S10" s="14">
        <v>0.211752003779762</v>
      </c>
      <c r="T10" s="14">
        <v>0.13837520543936899</v>
      </c>
      <c r="U10" s="14">
        <v>0.116630329770605</v>
      </c>
      <c r="V10" s="14">
        <v>9.3837942994502099E-2</v>
      </c>
      <c r="W10" s="14">
        <v>0.18366006869096699</v>
      </c>
      <c r="X10" s="14">
        <v>0.137623233362307</v>
      </c>
      <c r="Y10" s="14">
        <v>0.13567818476145699</v>
      </c>
      <c r="Z10" s="14">
        <v>0.14325221967892199</v>
      </c>
      <c r="AA10" s="14">
        <v>0.15025446142157001</v>
      </c>
      <c r="AB10" s="14">
        <v>7.4924364351329806E-2</v>
      </c>
      <c r="AC10" s="14">
        <v>6.81543629324282E-2</v>
      </c>
      <c r="AD10" s="14">
        <v>0.110305520007083</v>
      </c>
      <c r="AE10" s="14"/>
      <c r="AF10" s="14">
        <v>0.102439469673152</v>
      </c>
      <c r="AG10" s="14">
        <v>0.16263426953728299</v>
      </c>
      <c r="AH10" s="14">
        <v>0.16404474350804099</v>
      </c>
      <c r="AI10" s="14"/>
      <c r="AJ10" s="14">
        <v>0.11091795101407401</v>
      </c>
      <c r="AK10" s="14">
        <v>0.20060193502010501</v>
      </c>
      <c r="AL10" s="14">
        <v>0.100343583486069</v>
      </c>
      <c r="AM10" s="14">
        <v>0.20593007709640701</v>
      </c>
      <c r="AN10" s="14">
        <v>8.8986115049984299E-2</v>
      </c>
      <c r="AO10" s="14"/>
      <c r="AP10" s="14">
        <v>0.15945667881092601</v>
      </c>
      <c r="AQ10" s="14">
        <v>0.18670390455927199</v>
      </c>
      <c r="AR10" s="14">
        <v>9.8216418325026103E-2</v>
      </c>
      <c r="AS10" s="14">
        <v>8.3540457916625899E-2</v>
      </c>
      <c r="AT10" s="14">
        <v>2.92885864936114E-2</v>
      </c>
      <c r="AU10" s="14"/>
      <c r="AV10" s="14">
        <v>0.101212870379512</v>
      </c>
      <c r="AW10" s="14">
        <v>0.126261086056807</v>
      </c>
      <c r="AX10" s="14">
        <v>0.17578753729017099</v>
      </c>
      <c r="AY10" s="14">
        <v>0.17535334296754401</v>
      </c>
      <c r="AZ10" s="14">
        <v>0.15214263275266099</v>
      </c>
      <c r="BA10" s="14"/>
      <c r="BB10" s="14">
        <v>0.18886169044007101</v>
      </c>
      <c r="BC10" s="14">
        <v>5.7683674041128202E-2</v>
      </c>
      <c r="BD10" s="14">
        <v>1.4934069703293799E-2</v>
      </c>
      <c r="BE10" s="14"/>
      <c r="BF10" s="14">
        <v>8.9195520343430104E-2</v>
      </c>
    </row>
    <row r="11" spans="2:58" ht="43.5" x14ac:dyDescent="0.35">
      <c r="B11" s="15" t="s">
        <v>432</v>
      </c>
      <c r="C11" s="14">
        <v>0.16082572103081699</v>
      </c>
      <c r="D11" s="14">
        <v>0.16246771702205001</v>
      </c>
      <c r="E11" s="14">
        <v>0.15816066917750299</v>
      </c>
      <c r="F11" s="14"/>
      <c r="G11" s="14">
        <v>0.23509457325289701</v>
      </c>
      <c r="H11" s="14">
        <v>0.23797031275272801</v>
      </c>
      <c r="I11" s="14">
        <v>0.20504434447796299</v>
      </c>
      <c r="J11" s="14">
        <v>0.135280336135609</v>
      </c>
      <c r="K11" s="14">
        <v>7.7268768024880904E-2</v>
      </c>
      <c r="L11" s="14">
        <v>8.9446181898737404E-2</v>
      </c>
      <c r="M11" s="14"/>
      <c r="N11" s="14">
        <v>0.21016518839543</v>
      </c>
      <c r="O11" s="14">
        <v>0.156352281878155</v>
      </c>
      <c r="P11" s="14">
        <v>0.17057249310537301</v>
      </c>
      <c r="Q11" s="14">
        <v>0.106419444492327</v>
      </c>
      <c r="R11" s="14"/>
      <c r="S11" s="14">
        <v>0.25037289845482702</v>
      </c>
      <c r="T11" s="14">
        <v>0.139112734483821</v>
      </c>
      <c r="U11" s="14">
        <v>0.14336517281108599</v>
      </c>
      <c r="V11" s="14">
        <v>0.148338182099293</v>
      </c>
      <c r="W11" s="14">
        <v>0.128592913252736</v>
      </c>
      <c r="X11" s="14">
        <v>0.20713904440405401</v>
      </c>
      <c r="Y11" s="14">
        <v>0.16516211738485601</v>
      </c>
      <c r="Z11" s="14">
        <v>0.14144134324775301</v>
      </c>
      <c r="AA11" s="14">
        <v>0.170469551774936</v>
      </c>
      <c r="AB11" s="14">
        <v>0.12918486729110301</v>
      </c>
      <c r="AC11" s="14">
        <v>9.2416919860984895E-2</v>
      </c>
      <c r="AD11" s="14">
        <v>4.4354416515294898E-2</v>
      </c>
      <c r="AE11" s="14"/>
      <c r="AF11" s="14">
        <v>0.122935712917096</v>
      </c>
      <c r="AG11" s="14">
        <v>0.16404396123568599</v>
      </c>
      <c r="AH11" s="14">
        <v>0.209706446074098</v>
      </c>
      <c r="AI11" s="14"/>
      <c r="AJ11" s="14">
        <v>0.129235375666958</v>
      </c>
      <c r="AK11" s="14">
        <v>0.20217492947502999</v>
      </c>
      <c r="AL11" s="14">
        <v>0.116586569020055</v>
      </c>
      <c r="AM11" s="14">
        <v>0.161218898677573</v>
      </c>
      <c r="AN11" s="14">
        <v>0.18825197897514301</v>
      </c>
      <c r="AO11" s="14"/>
      <c r="AP11" s="14">
        <v>0.124462075275194</v>
      </c>
      <c r="AQ11" s="14">
        <v>0.232429265649856</v>
      </c>
      <c r="AR11" s="14">
        <v>0.15136969693108901</v>
      </c>
      <c r="AS11" s="14">
        <v>0.10836961756897399</v>
      </c>
      <c r="AT11" s="14">
        <v>9.4979768273955698E-2</v>
      </c>
      <c r="AU11" s="14"/>
      <c r="AV11" s="14">
        <v>0.10651321435975999</v>
      </c>
      <c r="AW11" s="14">
        <v>0.164937866682413</v>
      </c>
      <c r="AX11" s="14">
        <v>0.17148670889779499</v>
      </c>
      <c r="AY11" s="14">
        <v>0.27314800646204201</v>
      </c>
      <c r="AZ11" s="14">
        <v>0.193764480571369</v>
      </c>
      <c r="BA11" s="14"/>
      <c r="BB11" s="14">
        <v>0.23268207337827901</v>
      </c>
      <c r="BC11" s="14">
        <v>0.123760723117712</v>
      </c>
      <c r="BD11" s="14">
        <v>8.99926178341314E-2</v>
      </c>
      <c r="BE11" s="14"/>
      <c r="BF11" s="14">
        <v>0.14404756412776801</v>
      </c>
    </row>
    <row r="12" spans="2:58" x14ac:dyDescent="0.35">
      <c r="B12" s="15" t="s">
        <v>83</v>
      </c>
      <c r="C12" s="23">
        <v>0.31983145456536699</v>
      </c>
      <c r="D12" s="23">
        <v>0.25376773136909198</v>
      </c>
      <c r="E12" s="23">
        <v>0.38410462275908502</v>
      </c>
      <c r="F12" s="23"/>
      <c r="G12" s="23">
        <v>0.281414574428068</v>
      </c>
      <c r="H12" s="23">
        <v>0.24521465866279801</v>
      </c>
      <c r="I12" s="23">
        <v>0.33618197421419199</v>
      </c>
      <c r="J12" s="23">
        <v>0.32114759793306702</v>
      </c>
      <c r="K12" s="23">
        <v>0.36607413424886998</v>
      </c>
      <c r="L12" s="23">
        <v>0.36061769181373399</v>
      </c>
      <c r="M12" s="23"/>
      <c r="N12" s="23">
        <v>0.26277945864979302</v>
      </c>
      <c r="O12" s="23">
        <v>0.32650305923754003</v>
      </c>
      <c r="P12" s="23">
        <v>0.28779600502564501</v>
      </c>
      <c r="Q12" s="23">
        <v>0.40448433287143098</v>
      </c>
      <c r="R12" s="23"/>
      <c r="S12" s="23">
        <v>0.29493147137690301</v>
      </c>
      <c r="T12" s="23">
        <v>0.31760345817664798</v>
      </c>
      <c r="U12" s="23">
        <v>0.29001285202059901</v>
      </c>
      <c r="V12" s="23">
        <v>0.354450530927858</v>
      </c>
      <c r="W12" s="23">
        <v>0.27649005433463297</v>
      </c>
      <c r="X12" s="23">
        <v>0.30505826093813398</v>
      </c>
      <c r="Y12" s="23">
        <v>0.29029316058124</v>
      </c>
      <c r="Z12" s="23">
        <v>0.37921795294699101</v>
      </c>
      <c r="AA12" s="23">
        <v>0.29790056603353399</v>
      </c>
      <c r="AB12" s="23">
        <v>0.35945808844766303</v>
      </c>
      <c r="AC12" s="23">
        <v>0.404992015319591</v>
      </c>
      <c r="AD12" s="23">
        <v>0.38635552294317999</v>
      </c>
      <c r="AE12" s="23"/>
      <c r="AF12" s="23">
        <v>0.31159040327818499</v>
      </c>
      <c r="AG12" s="23">
        <v>0.29714188632417099</v>
      </c>
      <c r="AH12" s="23">
        <v>0.37626268174816402</v>
      </c>
      <c r="AI12" s="23"/>
      <c r="AJ12" s="23">
        <v>0.28326651758608801</v>
      </c>
      <c r="AK12" s="23">
        <v>0.30308944766024398</v>
      </c>
      <c r="AL12" s="23">
        <v>0.34962281527068401</v>
      </c>
      <c r="AM12" s="23">
        <v>0.15869938639565501</v>
      </c>
      <c r="AN12" s="23">
        <v>0.42363941737894301</v>
      </c>
      <c r="AO12" s="23"/>
      <c r="AP12" s="23">
        <v>0.26665866317431502</v>
      </c>
      <c r="AQ12" s="23">
        <v>0.303124917458098</v>
      </c>
      <c r="AR12" s="23">
        <v>0.33218349039252698</v>
      </c>
      <c r="AS12" s="23">
        <v>0.31432401556325201</v>
      </c>
      <c r="AT12" s="23">
        <v>0.46312132308287202</v>
      </c>
      <c r="AU12" s="23"/>
      <c r="AV12" s="23">
        <v>0.36947221824695797</v>
      </c>
      <c r="AW12" s="23">
        <v>0.34564898199490302</v>
      </c>
      <c r="AX12" s="23">
        <v>0.29956265072001298</v>
      </c>
      <c r="AY12" s="23">
        <v>0.26171123614477199</v>
      </c>
      <c r="AZ12" s="23">
        <v>0.18779659540458701</v>
      </c>
      <c r="BA12" s="23"/>
      <c r="BB12" s="23">
        <v>0.27543384962412298</v>
      </c>
      <c r="BC12" s="23">
        <v>0.29381652951571502</v>
      </c>
      <c r="BD12" s="23">
        <v>0.39786927273080103</v>
      </c>
      <c r="BE12" s="23"/>
      <c r="BF12" s="23">
        <v>0.30607948410893898</v>
      </c>
    </row>
    <row r="13" spans="2:58" x14ac:dyDescent="0.35">
      <c r="B13" s="16"/>
    </row>
    <row r="14" spans="2:58" x14ac:dyDescent="0.35">
      <c r="B14" t="s">
        <v>88</v>
      </c>
    </row>
    <row r="15" spans="2:58" x14ac:dyDescent="0.35">
      <c r="B15" t="s">
        <v>89</v>
      </c>
    </row>
    <row r="17" spans="2:2" x14ac:dyDescent="0.35">
      <c r="B17"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B2:BF17"/>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460</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ht="29" x14ac:dyDescent="0.35">
      <c r="B9" s="15" t="s">
        <v>430</v>
      </c>
      <c r="C9" s="14">
        <v>0.31362886655883498</v>
      </c>
      <c r="D9" s="14">
        <v>0.32335503439154301</v>
      </c>
      <c r="E9" s="14">
        <v>0.30600258241252798</v>
      </c>
      <c r="F9" s="14"/>
      <c r="G9" s="14">
        <v>0.23072634416308799</v>
      </c>
      <c r="H9" s="14">
        <v>0.22894871221149701</v>
      </c>
      <c r="I9" s="14">
        <v>0.273112711797938</v>
      </c>
      <c r="J9" s="14">
        <v>0.31017107493245399</v>
      </c>
      <c r="K9" s="14">
        <v>0.397715630398641</v>
      </c>
      <c r="L9" s="14">
        <v>0.41698808814124</v>
      </c>
      <c r="M9" s="14"/>
      <c r="N9" s="14">
        <v>0.29603380204575103</v>
      </c>
      <c r="O9" s="14">
        <v>0.32012634020483899</v>
      </c>
      <c r="P9" s="14">
        <v>0.33325769675456401</v>
      </c>
      <c r="Q9" s="14">
        <v>0.30417718837012198</v>
      </c>
      <c r="R9" s="14"/>
      <c r="S9" s="14">
        <v>0.24428918404034</v>
      </c>
      <c r="T9" s="14">
        <v>0.35461366080187201</v>
      </c>
      <c r="U9" s="14">
        <v>0.352714961563657</v>
      </c>
      <c r="V9" s="14">
        <v>0.341801059550768</v>
      </c>
      <c r="W9" s="14">
        <v>0.41154551705977399</v>
      </c>
      <c r="X9" s="14">
        <v>0.24245091130490101</v>
      </c>
      <c r="Y9" s="14">
        <v>0.35795490002119301</v>
      </c>
      <c r="Z9" s="14">
        <v>0.22735800033131201</v>
      </c>
      <c r="AA9" s="14">
        <v>0.27330622791475001</v>
      </c>
      <c r="AB9" s="14">
        <v>0.33037424854154401</v>
      </c>
      <c r="AC9" s="14">
        <v>0.29675030757443299</v>
      </c>
      <c r="AD9" s="14">
        <v>0.37855565067673302</v>
      </c>
      <c r="AE9" s="14"/>
      <c r="AF9" s="14">
        <v>0.42597442059253898</v>
      </c>
      <c r="AG9" s="14">
        <v>0.248083075603134</v>
      </c>
      <c r="AH9" s="14">
        <v>0.26114584637992</v>
      </c>
      <c r="AI9" s="14"/>
      <c r="AJ9" s="14">
        <v>0.47997773161594298</v>
      </c>
      <c r="AK9" s="14">
        <v>0.14786623086535</v>
      </c>
      <c r="AL9" s="14">
        <v>0.21638203186566399</v>
      </c>
      <c r="AM9" s="14">
        <v>0.51594322893767197</v>
      </c>
      <c r="AN9" s="14">
        <v>0.32734033605068402</v>
      </c>
      <c r="AO9" s="14"/>
      <c r="AP9" s="14">
        <v>0.51532078481032895</v>
      </c>
      <c r="AQ9" s="14">
        <v>0.101006577467356</v>
      </c>
      <c r="AR9" s="14">
        <v>0.26218768909184997</v>
      </c>
      <c r="AS9" s="14">
        <v>0.52577007246629304</v>
      </c>
      <c r="AT9" s="14">
        <v>0.41944947301345398</v>
      </c>
      <c r="AU9" s="14"/>
      <c r="AV9" s="14">
        <v>0.34729788285604102</v>
      </c>
      <c r="AW9" s="14">
        <v>0.34237904980073502</v>
      </c>
      <c r="AX9" s="14">
        <v>0.26728714003348503</v>
      </c>
      <c r="AY9" s="14">
        <v>0.24454167877651201</v>
      </c>
      <c r="AZ9" s="14">
        <v>0.25854073351330897</v>
      </c>
      <c r="BA9" s="14"/>
      <c r="BB9" s="14">
        <v>7.8772213787937195E-2</v>
      </c>
      <c r="BC9" s="14">
        <v>0.55517332008976195</v>
      </c>
      <c r="BD9" s="14">
        <v>0.55456886236480296</v>
      </c>
      <c r="BE9" s="14"/>
      <c r="BF9" s="14">
        <v>0.41102603495912399</v>
      </c>
    </row>
    <row r="10" spans="2:58" ht="29" x14ac:dyDescent="0.35">
      <c r="B10" s="15" t="s">
        <v>431</v>
      </c>
      <c r="C10" s="14">
        <v>0.216685503172966</v>
      </c>
      <c r="D10" s="14">
        <v>0.21607260848110599</v>
      </c>
      <c r="E10" s="14">
        <v>0.216548012471971</v>
      </c>
      <c r="F10" s="14"/>
      <c r="G10" s="14">
        <v>0.30792776150828</v>
      </c>
      <c r="H10" s="14">
        <v>0.34808924553822901</v>
      </c>
      <c r="I10" s="14">
        <v>0.24714209543292701</v>
      </c>
      <c r="J10" s="14">
        <v>0.19675328920390001</v>
      </c>
      <c r="K10" s="14">
        <v>0.110004212185058</v>
      </c>
      <c r="L10" s="14">
        <v>0.112152784764768</v>
      </c>
      <c r="M10" s="14"/>
      <c r="N10" s="14">
        <v>0.21697409493695199</v>
      </c>
      <c r="O10" s="14">
        <v>0.226892115045528</v>
      </c>
      <c r="P10" s="14">
        <v>0.24274742763500601</v>
      </c>
      <c r="Q10" s="14">
        <v>0.18285564471449101</v>
      </c>
      <c r="R10" s="14"/>
      <c r="S10" s="14">
        <v>0.30146684720885297</v>
      </c>
      <c r="T10" s="14">
        <v>0.20853179602566199</v>
      </c>
      <c r="U10" s="14">
        <v>0.178007473939195</v>
      </c>
      <c r="V10" s="14">
        <v>0.153939795544519</v>
      </c>
      <c r="W10" s="14">
        <v>0.17366317286914501</v>
      </c>
      <c r="X10" s="14">
        <v>0.30175350752263402</v>
      </c>
      <c r="Y10" s="14">
        <v>0.17007773467043799</v>
      </c>
      <c r="Z10" s="14">
        <v>0.25799040799970402</v>
      </c>
      <c r="AA10" s="14">
        <v>0.22189737470212101</v>
      </c>
      <c r="AB10" s="14">
        <v>0.192941274834561</v>
      </c>
      <c r="AC10" s="14">
        <v>0.16446527245321399</v>
      </c>
      <c r="AD10" s="14">
        <v>0.20153214614936499</v>
      </c>
      <c r="AE10" s="14"/>
      <c r="AF10" s="14">
        <v>0.14036870267754101</v>
      </c>
      <c r="AG10" s="14">
        <v>0.25783630856965201</v>
      </c>
      <c r="AH10" s="14">
        <v>0.27115620831922599</v>
      </c>
      <c r="AI10" s="14"/>
      <c r="AJ10" s="14">
        <v>0.145308556257737</v>
      </c>
      <c r="AK10" s="14">
        <v>0.32185539729102702</v>
      </c>
      <c r="AL10" s="14">
        <v>0.18817002452185699</v>
      </c>
      <c r="AM10" s="14">
        <v>0.12295945304766299</v>
      </c>
      <c r="AN10" s="14">
        <v>0.20815351248178601</v>
      </c>
      <c r="AO10" s="14"/>
      <c r="AP10" s="14">
        <v>0.15780453006751699</v>
      </c>
      <c r="AQ10" s="14">
        <v>0.33069710139722502</v>
      </c>
      <c r="AR10" s="14">
        <v>0.21661535403783</v>
      </c>
      <c r="AS10" s="14">
        <v>8.0801813583192203E-2</v>
      </c>
      <c r="AT10" s="14">
        <v>9.0198329248510206E-2</v>
      </c>
      <c r="AU10" s="14"/>
      <c r="AV10" s="14">
        <v>0.179045882374684</v>
      </c>
      <c r="AW10" s="14">
        <v>0.19565540398751499</v>
      </c>
      <c r="AX10" s="14">
        <v>0.231569297009699</v>
      </c>
      <c r="AY10" s="14">
        <v>0.33177974564109902</v>
      </c>
      <c r="AZ10" s="14">
        <v>0.30916887873874299</v>
      </c>
      <c r="BA10" s="14"/>
      <c r="BB10" s="14">
        <v>0.28218518468160497</v>
      </c>
      <c r="BC10" s="14">
        <v>8.2730504910377797E-2</v>
      </c>
      <c r="BD10" s="14">
        <v>7.1520889521825906E-2</v>
      </c>
      <c r="BE10" s="14"/>
      <c r="BF10" s="14">
        <v>0.15051312192345501</v>
      </c>
    </row>
    <row r="11" spans="2:58" ht="43.5" x14ac:dyDescent="0.35">
      <c r="B11" s="15" t="s">
        <v>432</v>
      </c>
      <c r="C11" s="14">
        <v>0.33471731909040497</v>
      </c>
      <c r="D11" s="14">
        <v>0.34466567704699702</v>
      </c>
      <c r="E11" s="14">
        <v>0.32510748738129802</v>
      </c>
      <c r="F11" s="14"/>
      <c r="G11" s="14">
        <v>0.30663543208505301</v>
      </c>
      <c r="H11" s="14">
        <v>0.29523864756757801</v>
      </c>
      <c r="I11" s="14">
        <v>0.329221211126701</v>
      </c>
      <c r="J11" s="14">
        <v>0.37096853426885001</v>
      </c>
      <c r="K11" s="14">
        <v>0.34768915968701702</v>
      </c>
      <c r="L11" s="14">
        <v>0.35191564725722302</v>
      </c>
      <c r="M11" s="14"/>
      <c r="N11" s="14">
        <v>0.37834942985728398</v>
      </c>
      <c r="O11" s="14">
        <v>0.33702368397945498</v>
      </c>
      <c r="P11" s="14">
        <v>0.29685947718065298</v>
      </c>
      <c r="Q11" s="14">
        <v>0.32038323325815998</v>
      </c>
      <c r="R11" s="14"/>
      <c r="S11" s="14">
        <v>0.25943018518605698</v>
      </c>
      <c r="T11" s="14">
        <v>0.32321160729810999</v>
      </c>
      <c r="U11" s="14">
        <v>0.31998908971247503</v>
      </c>
      <c r="V11" s="14">
        <v>0.36428887375894797</v>
      </c>
      <c r="W11" s="14">
        <v>0.28711068958491098</v>
      </c>
      <c r="X11" s="14">
        <v>0.33224216882219199</v>
      </c>
      <c r="Y11" s="14">
        <v>0.37964334221250401</v>
      </c>
      <c r="Z11" s="14">
        <v>0.34733860942511102</v>
      </c>
      <c r="AA11" s="14">
        <v>0.37610007816727797</v>
      </c>
      <c r="AB11" s="14">
        <v>0.37444920508104201</v>
      </c>
      <c r="AC11" s="14">
        <v>0.40300328577647698</v>
      </c>
      <c r="AD11" s="14">
        <v>0.28363110236641098</v>
      </c>
      <c r="AE11" s="14"/>
      <c r="AF11" s="14">
        <v>0.302618618271628</v>
      </c>
      <c r="AG11" s="14">
        <v>0.38268287523569799</v>
      </c>
      <c r="AH11" s="14">
        <v>0.28201050913936099</v>
      </c>
      <c r="AI11" s="14"/>
      <c r="AJ11" s="14">
        <v>0.27418367679842698</v>
      </c>
      <c r="AK11" s="14">
        <v>0.42661283073615702</v>
      </c>
      <c r="AL11" s="14">
        <v>0.42672371683910298</v>
      </c>
      <c r="AM11" s="14">
        <v>0.27929139575442002</v>
      </c>
      <c r="AN11" s="14">
        <v>0.259395541653196</v>
      </c>
      <c r="AO11" s="14"/>
      <c r="AP11" s="14">
        <v>0.20318566970740401</v>
      </c>
      <c r="AQ11" s="14">
        <v>0.47623405998778501</v>
      </c>
      <c r="AR11" s="14">
        <v>0.390453664805338</v>
      </c>
      <c r="AS11" s="14">
        <v>0.25065423572948797</v>
      </c>
      <c r="AT11" s="14">
        <v>0.21530732850557199</v>
      </c>
      <c r="AU11" s="14"/>
      <c r="AV11" s="14">
        <v>0.30746942922368597</v>
      </c>
      <c r="AW11" s="14">
        <v>0.34053492025409698</v>
      </c>
      <c r="AX11" s="14">
        <v>0.36882005458743</v>
      </c>
      <c r="AY11" s="14">
        <v>0.28262421272596</v>
      </c>
      <c r="AZ11" s="14">
        <v>0.26836407948141899</v>
      </c>
      <c r="BA11" s="14"/>
      <c r="BB11" s="14">
        <v>0.56390235321972904</v>
      </c>
      <c r="BC11" s="14">
        <v>0.26088242105734699</v>
      </c>
      <c r="BD11" s="14">
        <v>0.24942906255714101</v>
      </c>
      <c r="BE11" s="14"/>
      <c r="BF11" s="14">
        <v>0.34293307243450899</v>
      </c>
    </row>
    <row r="12" spans="2:58" x14ac:dyDescent="0.35">
      <c r="B12" s="15" t="s">
        <v>83</v>
      </c>
      <c r="C12" s="23">
        <v>0.13496831117779501</v>
      </c>
      <c r="D12" s="23">
        <v>0.115906680080354</v>
      </c>
      <c r="E12" s="23">
        <v>0.152341917734203</v>
      </c>
      <c r="F12" s="23"/>
      <c r="G12" s="23">
        <v>0.15471046224357901</v>
      </c>
      <c r="H12" s="23">
        <v>0.127723394682696</v>
      </c>
      <c r="I12" s="23">
        <v>0.150523981642434</v>
      </c>
      <c r="J12" s="23">
        <v>0.122107101594796</v>
      </c>
      <c r="K12" s="23">
        <v>0.14459099772928499</v>
      </c>
      <c r="L12" s="23">
        <v>0.11894347983676901</v>
      </c>
      <c r="M12" s="23"/>
      <c r="N12" s="23">
        <v>0.108642673160013</v>
      </c>
      <c r="O12" s="23">
        <v>0.115957860770178</v>
      </c>
      <c r="P12" s="23">
        <v>0.127135398429778</v>
      </c>
      <c r="Q12" s="23">
        <v>0.19258393365722701</v>
      </c>
      <c r="R12" s="23"/>
      <c r="S12" s="23">
        <v>0.19481378356474999</v>
      </c>
      <c r="T12" s="23">
        <v>0.113642935874356</v>
      </c>
      <c r="U12" s="23">
        <v>0.149288474784673</v>
      </c>
      <c r="V12" s="23">
        <v>0.13997027114576399</v>
      </c>
      <c r="W12" s="23">
        <v>0.12768062048616999</v>
      </c>
      <c r="X12" s="23">
        <v>0.12355341235027301</v>
      </c>
      <c r="Y12" s="23">
        <v>9.2324023095865806E-2</v>
      </c>
      <c r="Z12" s="23">
        <v>0.167312982243873</v>
      </c>
      <c r="AA12" s="23">
        <v>0.12869631921585001</v>
      </c>
      <c r="AB12" s="23">
        <v>0.102235271542852</v>
      </c>
      <c r="AC12" s="23">
        <v>0.13578113419587601</v>
      </c>
      <c r="AD12" s="23">
        <v>0.13628110080749101</v>
      </c>
      <c r="AE12" s="23"/>
      <c r="AF12" s="23">
        <v>0.13103825845829201</v>
      </c>
      <c r="AG12" s="23">
        <v>0.111397740591516</v>
      </c>
      <c r="AH12" s="23">
        <v>0.185687436161492</v>
      </c>
      <c r="AI12" s="23"/>
      <c r="AJ12" s="23">
        <v>0.100530035327892</v>
      </c>
      <c r="AK12" s="23">
        <v>0.10366554110746699</v>
      </c>
      <c r="AL12" s="23">
        <v>0.16872422677337701</v>
      </c>
      <c r="AM12" s="23">
        <v>8.1805922260244704E-2</v>
      </c>
      <c r="AN12" s="23">
        <v>0.20511060981433399</v>
      </c>
      <c r="AO12" s="23"/>
      <c r="AP12" s="23">
        <v>0.12368901541475</v>
      </c>
      <c r="AQ12" s="23">
        <v>9.2062261147633398E-2</v>
      </c>
      <c r="AR12" s="23">
        <v>0.130743292064982</v>
      </c>
      <c r="AS12" s="23">
        <v>0.142773878221027</v>
      </c>
      <c r="AT12" s="23">
        <v>0.27504486923246402</v>
      </c>
      <c r="AU12" s="23"/>
      <c r="AV12" s="23">
        <v>0.16618680554558901</v>
      </c>
      <c r="AW12" s="23">
        <v>0.121430625957653</v>
      </c>
      <c r="AX12" s="23">
        <v>0.132323508369387</v>
      </c>
      <c r="AY12" s="23">
        <v>0.141054362856429</v>
      </c>
      <c r="AZ12" s="23">
        <v>0.16392630826652899</v>
      </c>
      <c r="BA12" s="23"/>
      <c r="BB12" s="23">
        <v>7.5140248310728699E-2</v>
      </c>
      <c r="BC12" s="23">
        <v>0.101213753942513</v>
      </c>
      <c r="BD12" s="23">
        <v>0.12448118555623</v>
      </c>
      <c r="BE12" s="23"/>
      <c r="BF12" s="23">
        <v>9.5527770682911697E-2</v>
      </c>
    </row>
    <row r="13" spans="2:58" x14ac:dyDescent="0.35">
      <c r="B13" s="16"/>
    </row>
    <row r="14" spans="2:58" x14ac:dyDescent="0.35">
      <c r="B14" t="s">
        <v>88</v>
      </c>
    </row>
    <row r="15" spans="2:58" x14ac:dyDescent="0.35">
      <c r="B15" t="s">
        <v>89</v>
      </c>
    </row>
    <row r="17" spans="2:2" x14ac:dyDescent="0.35">
      <c r="B17"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dimension ref="B2:BF17"/>
  <sheetViews>
    <sheetView showGridLines="0" topLeftCell="A9"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461</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ht="29" x14ac:dyDescent="0.35">
      <c r="B9" s="15" t="s">
        <v>430</v>
      </c>
      <c r="C9" s="14">
        <v>0.23917474015631501</v>
      </c>
      <c r="D9" s="14">
        <v>0.24343297543818701</v>
      </c>
      <c r="E9" s="14">
        <v>0.23551666368973001</v>
      </c>
      <c r="F9" s="14"/>
      <c r="G9" s="14">
        <v>0.17416109250272799</v>
      </c>
      <c r="H9" s="14">
        <v>0.19040822839645299</v>
      </c>
      <c r="I9" s="14">
        <v>0.23955887478396601</v>
      </c>
      <c r="J9" s="14">
        <v>0.26610246398408799</v>
      </c>
      <c r="K9" s="14">
        <v>0.28264138977076902</v>
      </c>
      <c r="L9" s="14">
        <v>0.27094715198238301</v>
      </c>
      <c r="M9" s="14"/>
      <c r="N9" s="14">
        <v>0.21306869879087301</v>
      </c>
      <c r="O9" s="14">
        <v>0.23688324192803301</v>
      </c>
      <c r="P9" s="14">
        <v>0.27372572493904501</v>
      </c>
      <c r="Q9" s="14">
        <v>0.23939574516044801</v>
      </c>
      <c r="R9" s="14"/>
      <c r="S9" s="14">
        <v>0.177292151118702</v>
      </c>
      <c r="T9" s="14">
        <v>0.27640276209875198</v>
      </c>
      <c r="U9" s="14">
        <v>0.22936455159240199</v>
      </c>
      <c r="V9" s="14">
        <v>0.30170757336661103</v>
      </c>
      <c r="W9" s="14">
        <v>0.227751481442411</v>
      </c>
      <c r="X9" s="14">
        <v>0.234419728425309</v>
      </c>
      <c r="Y9" s="14">
        <v>0.24016514466817901</v>
      </c>
      <c r="Z9" s="14">
        <v>0.20634395471464601</v>
      </c>
      <c r="AA9" s="14">
        <v>0.22096488347578899</v>
      </c>
      <c r="AB9" s="14">
        <v>0.27014479338701902</v>
      </c>
      <c r="AC9" s="14">
        <v>0.18838001113793301</v>
      </c>
      <c r="AD9" s="14">
        <v>0.34723033698526901</v>
      </c>
      <c r="AE9" s="14"/>
      <c r="AF9" s="14">
        <v>0.29833315815862899</v>
      </c>
      <c r="AG9" s="14">
        <v>0.206389891549488</v>
      </c>
      <c r="AH9" s="14">
        <v>0.21754740046443799</v>
      </c>
      <c r="AI9" s="14"/>
      <c r="AJ9" s="14">
        <v>0.34072913249811099</v>
      </c>
      <c r="AK9" s="14">
        <v>0.11790258507366699</v>
      </c>
      <c r="AL9" s="14">
        <v>0.24364479152771501</v>
      </c>
      <c r="AM9" s="14">
        <v>0.32376711568201</v>
      </c>
      <c r="AN9" s="14">
        <v>0.262708922849204</v>
      </c>
      <c r="AO9" s="14"/>
      <c r="AP9" s="14">
        <v>0.384259938962494</v>
      </c>
      <c r="AQ9" s="14">
        <v>9.2696716591947698E-2</v>
      </c>
      <c r="AR9" s="14">
        <v>0.245654389955866</v>
      </c>
      <c r="AS9" s="14">
        <v>0.34876954116153802</v>
      </c>
      <c r="AT9" s="14">
        <v>0.234956533499832</v>
      </c>
      <c r="AU9" s="14"/>
      <c r="AV9" s="14">
        <v>0.24695325130427501</v>
      </c>
      <c r="AW9" s="14">
        <v>0.253891574065299</v>
      </c>
      <c r="AX9" s="14">
        <v>0.206343510345387</v>
      </c>
      <c r="AY9" s="14">
        <v>0.22306332056040901</v>
      </c>
      <c r="AZ9" s="14">
        <v>0.26819054717195601</v>
      </c>
      <c r="BA9" s="14"/>
      <c r="BB9" s="14">
        <v>8.2885846576520095E-2</v>
      </c>
      <c r="BC9" s="14">
        <v>0.39097690460829598</v>
      </c>
      <c r="BD9" s="14">
        <v>0.253435813315045</v>
      </c>
      <c r="BE9" s="14"/>
      <c r="BF9" s="14">
        <v>0.28376489080154399</v>
      </c>
    </row>
    <row r="10" spans="2:58" ht="29" x14ac:dyDescent="0.35">
      <c r="B10" s="15" t="s">
        <v>431</v>
      </c>
      <c r="C10" s="14">
        <v>0.307609472577765</v>
      </c>
      <c r="D10" s="14">
        <v>0.31465746465107503</v>
      </c>
      <c r="E10" s="14">
        <v>0.300542910733965</v>
      </c>
      <c r="F10" s="14"/>
      <c r="G10" s="14">
        <v>0.37410533633399401</v>
      </c>
      <c r="H10" s="14">
        <v>0.34606426421631498</v>
      </c>
      <c r="I10" s="14">
        <v>0.29643505238385998</v>
      </c>
      <c r="J10" s="14">
        <v>0.294028347991034</v>
      </c>
      <c r="K10" s="14">
        <v>0.250132280609286</v>
      </c>
      <c r="L10" s="14">
        <v>0.29054268628793201</v>
      </c>
      <c r="M10" s="14"/>
      <c r="N10" s="14">
        <v>0.34566787623740203</v>
      </c>
      <c r="O10" s="14">
        <v>0.30484504084832098</v>
      </c>
      <c r="P10" s="14">
        <v>0.32269024580820899</v>
      </c>
      <c r="Q10" s="14">
        <v>0.25375881127947703</v>
      </c>
      <c r="R10" s="14"/>
      <c r="S10" s="14">
        <v>0.36172993524072999</v>
      </c>
      <c r="T10" s="14">
        <v>0.32512064824512898</v>
      </c>
      <c r="U10" s="14">
        <v>0.29047268575741803</v>
      </c>
      <c r="V10" s="14">
        <v>0.21099016388403599</v>
      </c>
      <c r="W10" s="14">
        <v>0.30068781799812799</v>
      </c>
      <c r="X10" s="14">
        <v>0.338195623679098</v>
      </c>
      <c r="Y10" s="14">
        <v>0.26030665661576402</v>
      </c>
      <c r="Z10" s="14">
        <v>0.39308488816801201</v>
      </c>
      <c r="AA10" s="14">
        <v>0.33249525036644501</v>
      </c>
      <c r="AB10" s="14">
        <v>0.235568630923221</v>
      </c>
      <c r="AC10" s="14">
        <v>0.35086553531938702</v>
      </c>
      <c r="AD10" s="14">
        <v>0.304270370762105</v>
      </c>
      <c r="AE10" s="14"/>
      <c r="AF10" s="14">
        <v>0.26757419321499298</v>
      </c>
      <c r="AG10" s="14">
        <v>0.33201245554124598</v>
      </c>
      <c r="AH10" s="14">
        <v>0.33508168260219501</v>
      </c>
      <c r="AI10" s="14"/>
      <c r="AJ10" s="14">
        <v>0.25895628458599501</v>
      </c>
      <c r="AK10" s="14">
        <v>0.39751615763634301</v>
      </c>
      <c r="AL10" s="14">
        <v>0.25065555330302303</v>
      </c>
      <c r="AM10" s="14">
        <v>0.21861556154113401</v>
      </c>
      <c r="AN10" s="14">
        <v>0.27091680195714801</v>
      </c>
      <c r="AO10" s="14"/>
      <c r="AP10" s="14">
        <v>0.212387292005048</v>
      </c>
      <c r="AQ10" s="14">
        <v>0.427904833464265</v>
      </c>
      <c r="AR10" s="14">
        <v>0.33609048889591903</v>
      </c>
      <c r="AS10" s="14">
        <v>0.25172760883872197</v>
      </c>
      <c r="AT10" s="14">
        <v>0.17651110025445901</v>
      </c>
      <c r="AU10" s="14"/>
      <c r="AV10" s="14">
        <v>0.27350697233381599</v>
      </c>
      <c r="AW10" s="14">
        <v>0.30450329293153799</v>
      </c>
      <c r="AX10" s="14">
        <v>0.328355185220293</v>
      </c>
      <c r="AY10" s="14">
        <v>0.34497164420868498</v>
      </c>
      <c r="AZ10" s="14">
        <v>0.321223144295122</v>
      </c>
      <c r="BA10" s="14"/>
      <c r="BB10" s="14">
        <v>0.48293431842936102</v>
      </c>
      <c r="BC10" s="14">
        <v>0.220079922731856</v>
      </c>
      <c r="BD10" s="14">
        <v>0.180952013755975</v>
      </c>
      <c r="BE10" s="14"/>
      <c r="BF10" s="14">
        <v>0.29953639176848701</v>
      </c>
    </row>
    <row r="11" spans="2:58" ht="43.5" x14ac:dyDescent="0.35">
      <c r="B11" s="15" t="s">
        <v>432</v>
      </c>
      <c r="C11" s="14">
        <v>0.29328831672884798</v>
      </c>
      <c r="D11" s="14">
        <v>0.30844375239021299</v>
      </c>
      <c r="E11" s="14">
        <v>0.27927994927663402</v>
      </c>
      <c r="F11" s="14"/>
      <c r="G11" s="14">
        <v>0.27404009551139602</v>
      </c>
      <c r="H11" s="14">
        <v>0.32039534939483499</v>
      </c>
      <c r="I11" s="14">
        <v>0.30793835711230999</v>
      </c>
      <c r="J11" s="14">
        <v>0.28577088802046202</v>
      </c>
      <c r="K11" s="14">
        <v>0.27417109702865999</v>
      </c>
      <c r="L11" s="14">
        <v>0.29124180361610102</v>
      </c>
      <c r="M11" s="14"/>
      <c r="N11" s="14">
        <v>0.312579495239174</v>
      </c>
      <c r="O11" s="14">
        <v>0.30335177722233703</v>
      </c>
      <c r="P11" s="14">
        <v>0.25472885004733897</v>
      </c>
      <c r="Q11" s="14">
        <v>0.295272304212712</v>
      </c>
      <c r="R11" s="14"/>
      <c r="S11" s="14">
        <v>0.27258480637920601</v>
      </c>
      <c r="T11" s="14">
        <v>0.27142472225928699</v>
      </c>
      <c r="U11" s="14">
        <v>0.293545572645111</v>
      </c>
      <c r="V11" s="14">
        <v>0.30135454164595799</v>
      </c>
      <c r="W11" s="14">
        <v>0.28262330360473598</v>
      </c>
      <c r="X11" s="14">
        <v>0.286555851792203</v>
      </c>
      <c r="Y11" s="14">
        <v>0.353600924092833</v>
      </c>
      <c r="Z11" s="14">
        <v>0.26111628008172399</v>
      </c>
      <c r="AA11" s="14">
        <v>0.30280417477187099</v>
      </c>
      <c r="AB11" s="14">
        <v>0.34165512245569302</v>
      </c>
      <c r="AC11" s="14">
        <v>0.30661406448269801</v>
      </c>
      <c r="AD11" s="14">
        <v>0.183737384002995</v>
      </c>
      <c r="AE11" s="14"/>
      <c r="AF11" s="14">
        <v>0.26378213311681897</v>
      </c>
      <c r="AG11" s="14">
        <v>0.32978774461735699</v>
      </c>
      <c r="AH11" s="14">
        <v>0.25790157957092702</v>
      </c>
      <c r="AI11" s="14"/>
      <c r="AJ11" s="14">
        <v>0.25557212874167701</v>
      </c>
      <c r="AK11" s="14">
        <v>0.355566046304578</v>
      </c>
      <c r="AL11" s="14">
        <v>0.37476040991995802</v>
      </c>
      <c r="AM11" s="14">
        <v>0.32973007700830298</v>
      </c>
      <c r="AN11" s="14">
        <v>0.22016549132590399</v>
      </c>
      <c r="AO11" s="14"/>
      <c r="AP11" s="14">
        <v>0.25940891286957801</v>
      </c>
      <c r="AQ11" s="14">
        <v>0.36788199229977397</v>
      </c>
      <c r="AR11" s="14">
        <v>0.30893936893260598</v>
      </c>
      <c r="AS11" s="14">
        <v>0.22393173476227701</v>
      </c>
      <c r="AT11" s="14">
        <v>0.241753114238209</v>
      </c>
      <c r="AU11" s="14"/>
      <c r="AV11" s="14">
        <v>0.277891404288507</v>
      </c>
      <c r="AW11" s="14">
        <v>0.29908645372312997</v>
      </c>
      <c r="AX11" s="14">
        <v>0.31066300705948302</v>
      </c>
      <c r="AY11" s="14">
        <v>0.28581944368337497</v>
      </c>
      <c r="AZ11" s="14">
        <v>0.26914360063184201</v>
      </c>
      <c r="BA11" s="14"/>
      <c r="BB11" s="14">
        <v>0.34178090709220099</v>
      </c>
      <c r="BC11" s="14">
        <v>0.22307068495035801</v>
      </c>
      <c r="BD11" s="14">
        <v>0.30774798485773702</v>
      </c>
      <c r="BE11" s="14"/>
      <c r="BF11" s="14">
        <v>0.26607666817509201</v>
      </c>
    </row>
    <row r="12" spans="2:58" x14ac:dyDescent="0.35">
      <c r="B12" s="15" t="s">
        <v>83</v>
      </c>
      <c r="C12" s="23">
        <v>0.15992747053707301</v>
      </c>
      <c r="D12" s="23">
        <v>0.133465807520525</v>
      </c>
      <c r="E12" s="23">
        <v>0.184660476299671</v>
      </c>
      <c r="F12" s="23"/>
      <c r="G12" s="23">
        <v>0.17769347565188101</v>
      </c>
      <c r="H12" s="23">
        <v>0.14313215799239801</v>
      </c>
      <c r="I12" s="23">
        <v>0.156067715719863</v>
      </c>
      <c r="J12" s="23">
        <v>0.15409830000441599</v>
      </c>
      <c r="K12" s="23">
        <v>0.19305523259128499</v>
      </c>
      <c r="L12" s="23">
        <v>0.14726835811358399</v>
      </c>
      <c r="M12" s="23"/>
      <c r="N12" s="23">
        <v>0.12868392973255099</v>
      </c>
      <c r="O12" s="23">
        <v>0.15491994000130899</v>
      </c>
      <c r="P12" s="23">
        <v>0.148855179205407</v>
      </c>
      <c r="Q12" s="23">
        <v>0.21157313934736399</v>
      </c>
      <c r="R12" s="23"/>
      <c r="S12" s="23">
        <v>0.18839310726136099</v>
      </c>
      <c r="T12" s="23">
        <v>0.127051867396831</v>
      </c>
      <c r="U12" s="23">
        <v>0.18661719000506899</v>
      </c>
      <c r="V12" s="23">
        <v>0.185947721103395</v>
      </c>
      <c r="W12" s="23">
        <v>0.188937396954726</v>
      </c>
      <c r="X12" s="23">
        <v>0.140828796103389</v>
      </c>
      <c r="Y12" s="23">
        <v>0.145927274623225</v>
      </c>
      <c r="Z12" s="23">
        <v>0.13945487703561801</v>
      </c>
      <c r="AA12" s="23">
        <v>0.14373569138589501</v>
      </c>
      <c r="AB12" s="23">
        <v>0.15263145323406799</v>
      </c>
      <c r="AC12" s="23">
        <v>0.15414038905998201</v>
      </c>
      <c r="AD12" s="23">
        <v>0.164761908249631</v>
      </c>
      <c r="AE12" s="23"/>
      <c r="AF12" s="23">
        <v>0.170310515509559</v>
      </c>
      <c r="AG12" s="23">
        <v>0.131809908291908</v>
      </c>
      <c r="AH12" s="23">
        <v>0.18946933736244001</v>
      </c>
      <c r="AI12" s="23"/>
      <c r="AJ12" s="23">
        <v>0.14474245417421699</v>
      </c>
      <c r="AK12" s="23">
        <v>0.12901521098541199</v>
      </c>
      <c r="AL12" s="23">
        <v>0.130939245249303</v>
      </c>
      <c r="AM12" s="23">
        <v>0.12788724576855301</v>
      </c>
      <c r="AN12" s="23">
        <v>0.246208783867744</v>
      </c>
      <c r="AO12" s="23"/>
      <c r="AP12" s="23">
        <v>0.14394385616288</v>
      </c>
      <c r="AQ12" s="23">
        <v>0.11151645764401399</v>
      </c>
      <c r="AR12" s="23">
        <v>0.10931575221560901</v>
      </c>
      <c r="AS12" s="23">
        <v>0.17557111523746199</v>
      </c>
      <c r="AT12" s="23">
        <v>0.34677925200749998</v>
      </c>
      <c r="AU12" s="23"/>
      <c r="AV12" s="23">
        <v>0.201648372073403</v>
      </c>
      <c r="AW12" s="23">
        <v>0.14251867928003201</v>
      </c>
      <c r="AX12" s="23">
        <v>0.154638297374837</v>
      </c>
      <c r="AY12" s="23">
        <v>0.14614559154753101</v>
      </c>
      <c r="AZ12" s="23">
        <v>0.14144270790107999</v>
      </c>
      <c r="BA12" s="23"/>
      <c r="BB12" s="23">
        <v>9.2398927901918296E-2</v>
      </c>
      <c r="BC12" s="23">
        <v>0.16587248770949001</v>
      </c>
      <c r="BD12" s="23">
        <v>0.25786418807124301</v>
      </c>
      <c r="BE12" s="23"/>
      <c r="BF12" s="23">
        <v>0.15062204925487799</v>
      </c>
    </row>
    <row r="13" spans="2:58" x14ac:dyDescent="0.35">
      <c r="B13" s="16"/>
    </row>
    <row r="14" spans="2:58" x14ac:dyDescent="0.35">
      <c r="B14" t="s">
        <v>88</v>
      </c>
    </row>
    <row r="15" spans="2:58" x14ac:dyDescent="0.35">
      <c r="B15" t="s">
        <v>89</v>
      </c>
    </row>
    <row r="17" spans="2:2" x14ac:dyDescent="0.35">
      <c r="B17"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dimension ref="B2:BF17"/>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462</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ht="29" x14ac:dyDescent="0.35">
      <c r="B9" s="15" t="s">
        <v>430</v>
      </c>
      <c r="C9" s="14">
        <v>0.32251598788126101</v>
      </c>
      <c r="D9" s="14">
        <v>0.33249902350551502</v>
      </c>
      <c r="E9" s="14">
        <v>0.31179119077193201</v>
      </c>
      <c r="F9" s="14"/>
      <c r="G9" s="14">
        <v>0.35335575965609101</v>
      </c>
      <c r="H9" s="14">
        <v>0.398188522095486</v>
      </c>
      <c r="I9" s="14">
        <v>0.29366445479124198</v>
      </c>
      <c r="J9" s="14">
        <v>0.31035065619369701</v>
      </c>
      <c r="K9" s="14">
        <v>0.29329409765389802</v>
      </c>
      <c r="L9" s="14">
        <v>0.29345983806303599</v>
      </c>
      <c r="M9" s="14"/>
      <c r="N9" s="14">
        <v>0.38602260199918997</v>
      </c>
      <c r="O9" s="14">
        <v>0.34512516791358999</v>
      </c>
      <c r="P9" s="14">
        <v>0.27175241995925298</v>
      </c>
      <c r="Q9" s="14">
        <v>0.27676637801287801</v>
      </c>
      <c r="R9" s="14"/>
      <c r="S9" s="14">
        <v>0.359998504154593</v>
      </c>
      <c r="T9" s="14">
        <v>0.32022895003166202</v>
      </c>
      <c r="U9" s="14">
        <v>0.31165906448918301</v>
      </c>
      <c r="V9" s="14">
        <v>0.327445445909468</v>
      </c>
      <c r="W9" s="14">
        <v>0.32627991767280601</v>
      </c>
      <c r="X9" s="14">
        <v>0.34749357774941603</v>
      </c>
      <c r="Y9" s="14">
        <v>0.25969284115705499</v>
      </c>
      <c r="Z9" s="14">
        <v>0.36226288972592702</v>
      </c>
      <c r="AA9" s="14">
        <v>0.30474903343215398</v>
      </c>
      <c r="AB9" s="14">
        <v>0.30304688449926198</v>
      </c>
      <c r="AC9" s="14">
        <v>0.35811240684227302</v>
      </c>
      <c r="AD9" s="14">
        <v>0.26618145800484599</v>
      </c>
      <c r="AE9" s="14"/>
      <c r="AF9" s="14">
        <v>0.29348538353835302</v>
      </c>
      <c r="AG9" s="14">
        <v>0.33942541484943001</v>
      </c>
      <c r="AH9" s="14">
        <v>0.29533291380826399</v>
      </c>
      <c r="AI9" s="14"/>
      <c r="AJ9" s="14">
        <v>0.29073749105841101</v>
      </c>
      <c r="AK9" s="14">
        <v>0.36179933636335199</v>
      </c>
      <c r="AL9" s="14">
        <v>0.39850298724442501</v>
      </c>
      <c r="AM9" s="14">
        <v>0.32752798487307</v>
      </c>
      <c r="AN9" s="14">
        <v>0.26648186318143402</v>
      </c>
      <c r="AO9" s="14"/>
      <c r="AP9" s="14">
        <v>0.29801753480798698</v>
      </c>
      <c r="AQ9" s="14">
        <v>0.38543145453831901</v>
      </c>
      <c r="AR9" s="14">
        <v>0.395524691962443</v>
      </c>
      <c r="AS9" s="14">
        <v>0.26504503940058599</v>
      </c>
      <c r="AT9" s="14">
        <v>0.21665708998759101</v>
      </c>
      <c r="AU9" s="14"/>
      <c r="AV9" s="14">
        <v>0.24683875471911901</v>
      </c>
      <c r="AW9" s="14">
        <v>0.29751838493976002</v>
      </c>
      <c r="AX9" s="14">
        <v>0.384339842327516</v>
      </c>
      <c r="AY9" s="14">
        <v>0.396652450971205</v>
      </c>
      <c r="AZ9" s="14">
        <v>0.458920672196233</v>
      </c>
      <c r="BA9" s="14"/>
      <c r="BB9" s="14">
        <v>0.35837391508845101</v>
      </c>
      <c r="BC9" s="14">
        <v>0.29545284959701501</v>
      </c>
      <c r="BD9" s="14">
        <v>0.189694003677226</v>
      </c>
      <c r="BE9" s="14"/>
      <c r="BF9" s="14">
        <v>0.29373938997786903</v>
      </c>
    </row>
    <row r="10" spans="2:58" ht="29" x14ac:dyDescent="0.35">
      <c r="B10" s="15" t="s">
        <v>431</v>
      </c>
      <c r="C10" s="14">
        <v>0.17637161821293401</v>
      </c>
      <c r="D10" s="14">
        <v>0.18562495361883299</v>
      </c>
      <c r="E10" s="14">
        <v>0.16839533338086299</v>
      </c>
      <c r="F10" s="14"/>
      <c r="G10" s="14">
        <v>0.23110241113202101</v>
      </c>
      <c r="H10" s="14">
        <v>0.16563276877826699</v>
      </c>
      <c r="I10" s="14">
        <v>0.198749522155372</v>
      </c>
      <c r="J10" s="14">
        <v>0.16759104883401901</v>
      </c>
      <c r="K10" s="14">
        <v>0.136337164517919</v>
      </c>
      <c r="L10" s="14">
        <v>0.16419589205535501</v>
      </c>
      <c r="M10" s="14"/>
      <c r="N10" s="14">
        <v>0.15811387407742999</v>
      </c>
      <c r="O10" s="14">
        <v>0.155028952194084</v>
      </c>
      <c r="P10" s="14">
        <v>0.21602854707215899</v>
      </c>
      <c r="Q10" s="14">
        <v>0.18273652513278699</v>
      </c>
      <c r="R10" s="14"/>
      <c r="S10" s="14">
        <v>0.17575479324721899</v>
      </c>
      <c r="T10" s="14">
        <v>0.17006338623405501</v>
      </c>
      <c r="U10" s="14">
        <v>0.215011851906419</v>
      </c>
      <c r="V10" s="14">
        <v>0.187475973054019</v>
      </c>
      <c r="W10" s="14">
        <v>0.14023034593123199</v>
      </c>
      <c r="X10" s="14">
        <v>0.17442486805281601</v>
      </c>
      <c r="Y10" s="14">
        <v>0.21127854210948199</v>
      </c>
      <c r="Z10" s="14">
        <v>0.117829632251821</v>
      </c>
      <c r="AA10" s="14">
        <v>0.20254671862731699</v>
      </c>
      <c r="AB10" s="14">
        <v>0.177456691437582</v>
      </c>
      <c r="AC10" s="14">
        <v>0.109762270323572</v>
      </c>
      <c r="AD10" s="14">
        <v>0.157240181361021</v>
      </c>
      <c r="AE10" s="14"/>
      <c r="AF10" s="14">
        <v>0.17952164768079201</v>
      </c>
      <c r="AG10" s="14">
        <v>0.172789784459256</v>
      </c>
      <c r="AH10" s="14">
        <v>0.19391224766450699</v>
      </c>
      <c r="AI10" s="14"/>
      <c r="AJ10" s="14">
        <v>0.18054913749655699</v>
      </c>
      <c r="AK10" s="14">
        <v>0.18305849807155899</v>
      </c>
      <c r="AL10" s="14">
        <v>0.118095482150538</v>
      </c>
      <c r="AM10" s="14">
        <v>0.34900319729699703</v>
      </c>
      <c r="AN10" s="14">
        <v>0.20481851061043499</v>
      </c>
      <c r="AO10" s="14"/>
      <c r="AP10" s="14">
        <v>0.222360181295056</v>
      </c>
      <c r="AQ10" s="14">
        <v>0.16246363832428901</v>
      </c>
      <c r="AR10" s="14">
        <v>0.110869738472713</v>
      </c>
      <c r="AS10" s="14">
        <v>0.22871922171664799</v>
      </c>
      <c r="AT10" s="14">
        <v>0.132361386286063</v>
      </c>
      <c r="AU10" s="14"/>
      <c r="AV10" s="14">
        <v>0.198848096426987</v>
      </c>
      <c r="AW10" s="14">
        <v>0.18065612516906099</v>
      </c>
      <c r="AX10" s="14">
        <v>0.158047567821616</v>
      </c>
      <c r="AY10" s="14">
        <v>0.17840227724869601</v>
      </c>
      <c r="AZ10" s="14">
        <v>8.6512587331905394E-2</v>
      </c>
      <c r="BA10" s="14"/>
      <c r="BB10" s="14">
        <v>0.158627138318957</v>
      </c>
      <c r="BC10" s="14">
        <v>0.177172821711195</v>
      </c>
      <c r="BD10" s="14">
        <v>0.120237489954041</v>
      </c>
      <c r="BE10" s="14"/>
      <c r="BF10" s="14">
        <v>0.14606655995172199</v>
      </c>
    </row>
    <row r="11" spans="2:58" ht="43.5" x14ac:dyDescent="0.35">
      <c r="B11" s="15" t="s">
        <v>432</v>
      </c>
      <c r="C11" s="14">
        <v>0.19278184457762801</v>
      </c>
      <c r="D11" s="14">
        <v>0.22109771210484</v>
      </c>
      <c r="E11" s="14">
        <v>0.16531870891220099</v>
      </c>
      <c r="F11" s="14"/>
      <c r="G11" s="14">
        <v>0.18330154474792101</v>
      </c>
      <c r="H11" s="14">
        <v>0.194250920255297</v>
      </c>
      <c r="I11" s="14">
        <v>0.19167474091075001</v>
      </c>
      <c r="J11" s="14">
        <v>0.21475513803944499</v>
      </c>
      <c r="K11" s="14">
        <v>0.18445576570507699</v>
      </c>
      <c r="L11" s="14">
        <v>0.18664612830380201</v>
      </c>
      <c r="M11" s="14"/>
      <c r="N11" s="14">
        <v>0.208827549100117</v>
      </c>
      <c r="O11" s="14">
        <v>0.20115918781549</v>
      </c>
      <c r="P11" s="14">
        <v>0.22080365623356099</v>
      </c>
      <c r="Q11" s="14">
        <v>0.145502079575617</v>
      </c>
      <c r="R11" s="14"/>
      <c r="S11" s="14">
        <v>0.176031829914294</v>
      </c>
      <c r="T11" s="14">
        <v>0.18520284114953001</v>
      </c>
      <c r="U11" s="14">
        <v>0.19201963585732601</v>
      </c>
      <c r="V11" s="14">
        <v>0.18133279561564</v>
      </c>
      <c r="W11" s="14">
        <v>0.20760432709826701</v>
      </c>
      <c r="X11" s="14">
        <v>0.18174461040658099</v>
      </c>
      <c r="Y11" s="14">
        <v>0.178365839686843</v>
      </c>
      <c r="Z11" s="14">
        <v>0.17518884921140901</v>
      </c>
      <c r="AA11" s="14">
        <v>0.19397051741055299</v>
      </c>
      <c r="AB11" s="14">
        <v>0.24778775640741799</v>
      </c>
      <c r="AC11" s="14">
        <v>0.162200912813764</v>
      </c>
      <c r="AD11" s="14">
        <v>0.28274971304110003</v>
      </c>
      <c r="AE11" s="14"/>
      <c r="AF11" s="14">
        <v>0.20568030807234799</v>
      </c>
      <c r="AG11" s="14">
        <v>0.19424913126110899</v>
      </c>
      <c r="AH11" s="14">
        <v>0.16918620495605899</v>
      </c>
      <c r="AI11" s="14"/>
      <c r="AJ11" s="14">
        <v>0.22275843347124699</v>
      </c>
      <c r="AK11" s="14">
        <v>0.189469695592522</v>
      </c>
      <c r="AL11" s="14">
        <v>0.148887036998127</v>
      </c>
      <c r="AM11" s="14">
        <v>0.194083933687556</v>
      </c>
      <c r="AN11" s="14">
        <v>0.16554123737458601</v>
      </c>
      <c r="AO11" s="14"/>
      <c r="AP11" s="14">
        <v>0.233557951020438</v>
      </c>
      <c r="AQ11" s="14">
        <v>0.16947785809402599</v>
      </c>
      <c r="AR11" s="14">
        <v>0.176645719066782</v>
      </c>
      <c r="AS11" s="14">
        <v>0.21053534175149</v>
      </c>
      <c r="AT11" s="14">
        <v>0.15171030164080099</v>
      </c>
      <c r="AU11" s="14"/>
      <c r="AV11" s="14">
        <v>0.157193048679377</v>
      </c>
      <c r="AW11" s="14">
        <v>0.19013130458972399</v>
      </c>
      <c r="AX11" s="14">
        <v>0.19021914929994899</v>
      </c>
      <c r="AY11" s="14">
        <v>0.20638186424515401</v>
      </c>
      <c r="AZ11" s="14">
        <v>0.218335876742692</v>
      </c>
      <c r="BA11" s="14"/>
      <c r="BB11" s="14">
        <v>0.152066855598916</v>
      </c>
      <c r="BC11" s="14">
        <v>0.21356892483061801</v>
      </c>
      <c r="BD11" s="14">
        <v>0.216619559546333</v>
      </c>
      <c r="BE11" s="14"/>
      <c r="BF11" s="14">
        <v>0.20140103618251101</v>
      </c>
    </row>
    <row r="12" spans="2:58" x14ac:dyDescent="0.35">
      <c r="B12" s="15" t="s">
        <v>83</v>
      </c>
      <c r="C12" s="23">
        <v>0.30833054932817699</v>
      </c>
      <c r="D12" s="23">
        <v>0.26077831077081198</v>
      </c>
      <c r="E12" s="23">
        <v>0.35449476693500398</v>
      </c>
      <c r="F12" s="23"/>
      <c r="G12" s="23">
        <v>0.23224028446396699</v>
      </c>
      <c r="H12" s="23">
        <v>0.24192778887095001</v>
      </c>
      <c r="I12" s="23">
        <v>0.31591128214263597</v>
      </c>
      <c r="J12" s="23">
        <v>0.307303156932838</v>
      </c>
      <c r="K12" s="23">
        <v>0.38591297212310599</v>
      </c>
      <c r="L12" s="23">
        <v>0.35569814157780699</v>
      </c>
      <c r="M12" s="23"/>
      <c r="N12" s="23">
        <v>0.247035974823263</v>
      </c>
      <c r="O12" s="23">
        <v>0.29868669207683501</v>
      </c>
      <c r="P12" s="23">
        <v>0.29141537673502699</v>
      </c>
      <c r="Q12" s="23">
        <v>0.394995017278718</v>
      </c>
      <c r="R12" s="23"/>
      <c r="S12" s="23">
        <v>0.28821487268389401</v>
      </c>
      <c r="T12" s="23">
        <v>0.32450482258475299</v>
      </c>
      <c r="U12" s="23">
        <v>0.281309447747073</v>
      </c>
      <c r="V12" s="23">
        <v>0.30374578542087299</v>
      </c>
      <c r="W12" s="23">
        <v>0.32588540929769499</v>
      </c>
      <c r="X12" s="23">
        <v>0.29633694379118702</v>
      </c>
      <c r="Y12" s="23">
        <v>0.35066277704662102</v>
      </c>
      <c r="Z12" s="23">
        <v>0.34471862881084397</v>
      </c>
      <c r="AA12" s="23">
        <v>0.29873373052997698</v>
      </c>
      <c r="AB12" s="23">
        <v>0.27170866765573798</v>
      </c>
      <c r="AC12" s="23">
        <v>0.369924410020391</v>
      </c>
      <c r="AD12" s="23">
        <v>0.29382864759303301</v>
      </c>
      <c r="AE12" s="23"/>
      <c r="AF12" s="23">
        <v>0.321312660708507</v>
      </c>
      <c r="AG12" s="23">
        <v>0.29353566943020398</v>
      </c>
      <c r="AH12" s="23">
        <v>0.34156863357116901</v>
      </c>
      <c r="AI12" s="23"/>
      <c r="AJ12" s="23">
        <v>0.30595493797378498</v>
      </c>
      <c r="AK12" s="23">
        <v>0.26567246997256699</v>
      </c>
      <c r="AL12" s="23">
        <v>0.33451449360690999</v>
      </c>
      <c r="AM12" s="23">
        <v>0.129384884142377</v>
      </c>
      <c r="AN12" s="23">
        <v>0.36315838883354401</v>
      </c>
      <c r="AO12" s="23"/>
      <c r="AP12" s="23">
        <v>0.24606433287651799</v>
      </c>
      <c r="AQ12" s="23">
        <v>0.282627049043367</v>
      </c>
      <c r="AR12" s="23">
        <v>0.31695985049806302</v>
      </c>
      <c r="AS12" s="23">
        <v>0.29570039713127599</v>
      </c>
      <c r="AT12" s="23">
        <v>0.49927122208554398</v>
      </c>
      <c r="AU12" s="23"/>
      <c r="AV12" s="23">
        <v>0.39712010017451799</v>
      </c>
      <c r="AW12" s="23">
        <v>0.331694185301455</v>
      </c>
      <c r="AX12" s="23">
        <v>0.26739344055091901</v>
      </c>
      <c r="AY12" s="23">
        <v>0.21856340753494499</v>
      </c>
      <c r="AZ12" s="23">
        <v>0.23623086372916899</v>
      </c>
      <c r="BA12" s="23"/>
      <c r="BB12" s="23">
        <v>0.33093209099367599</v>
      </c>
      <c r="BC12" s="23">
        <v>0.31380540386117201</v>
      </c>
      <c r="BD12" s="23">
        <v>0.47344894682240002</v>
      </c>
      <c r="BE12" s="23"/>
      <c r="BF12" s="23">
        <v>0.35879301388789803</v>
      </c>
    </row>
    <row r="13" spans="2:58" x14ac:dyDescent="0.35">
      <c r="B13" s="16"/>
    </row>
    <row r="14" spans="2:58" x14ac:dyDescent="0.35">
      <c r="B14" t="s">
        <v>88</v>
      </c>
    </row>
    <row r="15" spans="2:58" x14ac:dyDescent="0.35">
      <c r="B15" t="s">
        <v>89</v>
      </c>
    </row>
    <row r="17" spans="2:2" x14ac:dyDescent="0.35">
      <c r="B17"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B2:BF17"/>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463</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ht="29" x14ac:dyDescent="0.35">
      <c r="B9" s="15" t="s">
        <v>430</v>
      </c>
      <c r="C9" s="14">
        <v>0.142428664174132</v>
      </c>
      <c r="D9" s="14">
        <v>0.141691473609173</v>
      </c>
      <c r="E9" s="14">
        <v>0.14398848384164301</v>
      </c>
      <c r="F9" s="14"/>
      <c r="G9" s="14">
        <v>0.18930163354189999</v>
      </c>
      <c r="H9" s="14">
        <v>0.209509764599041</v>
      </c>
      <c r="I9" s="14">
        <v>0.18177368702248201</v>
      </c>
      <c r="J9" s="14">
        <v>0.15209313980255501</v>
      </c>
      <c r="K9" s="14">
        <v>9.3956369323962105E-2</v>
      </c>
      <c r="L9" s="14">
        <v>4.9495220487032698E-2</v>
      </c>
      <c r="M9" s="14"/>
      <c r="N9" s="14">
        <v>0.16489632445153901</v>
      </c>
      <c r="O9" s="14">
        <v>0.121504046235191</v>
      </c>
      <c r="P9" s="14">
        <v>0.137205930848568</v>
      </c>
      <c r="Q9" s="14">
        <v>0.14516395981168001</v>
      </c>
      <c r="R9" s="14"/>
      <c r="S9" s="14">
        <v>0.16603102618335</v>
      </c>
      <c r="T9" s="14">
        <v>0.11698356548533501</v>
      </c>
      <c r="U9" s="14">
        <v>0.102439952974959</v>
      </c>
      <c r="V9" s="14">
        <v>0.14731870827044699</v>
      </c>
      <c r="W9" s="14">
        <v>0.17688173416317901</v>
      </c>
      <c r="X9" s="14">
        <v>0.14405980535010099</v>
      </c>
      <c r="Y9" s="14">
        <v>0.130758183693549</v>
      </c>
      <c r="Z9" s="14">
        <v>9.9447923182089407E-2</v>
      </c>
      <c r="AA9" s="14">
        <v>0.17162812753701301</v>
      </c>
      <c r="AB9" s="14">
        <v>0.154483439497518</v>
      </c>
      <c r="AC9" s="14">
        <v>0.109417447918412</v>
      </c>
      <c r="AD9" s="14">
        <v>0.149150842491797</v>
      </c>
      <c r="AE9" s="14"/>
      <c r="AF9" s="14">
        <v>0.12728294647423899</v>
      </c>
      <c r="AG9" s="14">
        <v>0.13288189678057699</v>
      </c>
      <c r="AH9" s="14">
        <v>0.18909144089241101</v>
      </c>
      <c r="AI9" s="14"/>
      <c r="AJ9" s="14">
        <v>0.109561862695658</v>
      </c>
      <c r="AK9" s="14">
        <v>0.153835327356492</v>
      </c>
      <c r="AL9" s="14">
        <v>0.110601397389664</v>
      </c>
      <c r="AM9" s="14">
        <v>0.24577463455016799</v>
      </c>
      <c r="AN9" s="14">
        <v>0.20478435408132001</v>
      </c>
      <c r="AO9" s="14"/>
      <c r="AP9" s="14">
        <v>0.14315631609646601</v>
      </c>
      <c r="AQ9" s="14">
        <v>0.133523348331298</v>
      </c>
      <c r="AR9" s="14">
        <v>0.12643592358532399</v>
      </c>
      <c r="AS9" s="14">
        <v>0.11118999962109399</v>
      </c>
      <c r="AT9" s="14">
        <v>0.121702727622539</v>
      </c>
      <c r="AU9" s="14"/>
      <c r="AV9" s="14">
        <v>0.128586381088624</v>
      </c>
      <c r="AW9" s="14">
        <v>0.147777232891948</v>
      </c>
      <c r="AX9" s="14">
        <v>0.15005537157443499</v>
      </c>
      <c r="AY9" s="14">
        <v>0.18362687888507401</v>
      </c>
      <c r="AZ9" s="14">
        <v>0.230523313788323</v>
      </c>
      <c r="BA9" s="14"/>
      <c r="BB9" s="14">
        <v>8.8163939714689804E-2</v>
      </c>
      <c r="BC9" s="14">
        <v>7.8221492635715401E-2</v>
      </c>
      <c r="BD9" s="14">
        <v>0.10712397613093499</v>
      </c>
      <c r="BE9" s="14"/>
      <c r="BF9" s="14">
        <v>8.5769711499105297E-2</v>
      </c>
    </row>
    <row r="10" spans="2:58" ht="29" x14ac:dyDescent="0.35">
      <c r="B10" s="15" t="s">
        <v>431</v>
      </c>
      <c r="C10" s="14">
        <v>0.49256424259492898</v>
      </c>
      <c r="D10" s="14">
        <v>0.50835609264702497</v>
      </c>
      <c r="E10" s="14">
        <v>0.477182784619337</v>
      </c>
      <c r="F10" s="14"/>
      <c r="G10" s="14">
        <v>0.41319880115472901</v>
      </c>
      <c r="H10" s="14">
        <v>0.38682495861785998</v>
      </c>
      <c r="I10" s="14">
        <v>0.379183524496715</v>
      </c>
      <c r="J10" s="14">
        <v>0.48745730618760302</v>
      </c>
      <c r="K10" s="14">
        <v>0.57400035763589397</v>
      </c>
      <c r="L10" s="14">
        <v>0.67284098947647297</v>
      </c>
      <c r="M10" s="14"/>
      <c r="N10" s="14">
        <v>0.53253573007421096</v>
      </c>
      <c r="O10" s="14">
        <v>0.48449526221132599</v>
      </c>
      <c r="P10" s="14">
        <v>0.51473243720162498</v>
      </c>
      <c r="Q10" s="14">
        <v>0.43506545066517099</v>
      </c>
      <c r="R10" s="14"/>
      <c r="S10" s="14">
        <v>0.422103700638433</v>
      </c>
      <c r="T10" s="14">
        <v>0.54369077430853496</v>
      </c>
      <c r="U10" s="14">
        <v>0.57307800698104305</v>
      </c>
      <c r="V10" s="14">
        <v>0.52989212040868205</v>
      </c>
      <c r="W10" s="14">
        <v>0.44666913562105098</v>
      </c>
      <c r="X10" s="14">
        <v>0.47948817218779499</v>
      </c>
      <c r="Y10" s="14">
        <v>0.48734604041839102</v>
      </c>
      <c r="Z10" s="14">
        <v>0.48945398989157601</v>
      </c>
      <c r="AA10" s="14">
        <v>0.44453535721362603</v>
      </c>
      <c r="AB10" s="14">
        <v>0.52666141616190998</v>
      </c>
      <c r="AC10" s="14">
        <v>0.478527505364161</v>
      </c>
      <c r="AD10" s="14">
        <v>0.53577132236061498</v>
      </c>
      <c r="AE10" s="14"/>
      <c r="AF10" s="14">
        <v>0.542699085951722</v>
      </c>
      <c r="AG10" s="14">
        <v>0.51939605990356696</v>
      </c>
      <c r="AH10" s="14">
        <v>0.32680562285020798</v>
      </c>
      <c r="AI10" s="14"/>
      <c r="AJ10" s="14">
        <v>0.59255193584782795</v>
      </c>
      <c r="AK10" s="14">
        <v>0.46056621333227299</v>
      </c>
      <c r="AL10" s="14">
        <v>0.54461871058404998</v>
      </c>
      <c r="AM10" s="14">
        <v>0.462699543790481</v>
      </c>
      <c r="AN10" s="14">
        <v>0.32137217764959503</v>
      </c>
      <c r="AO10" s="14"/>
      <c r="AP10" s="14">
        <v>0.54970217709531899</v>
      </c>
      <c r="AQ10" s="14">
        <v>0.48160398120833597</v>
      </c>
      <c r="AR10" s="14">
        <v>0.55145559750796602</v>
      </c>
      <c r="AS10" s="14">
        <v>0.59304816477149702</v>
      </c>
      <c r="AT10" s="14">
        <v>0.40542072082810399</v>
      </c>
      <c r="AU10" s="14"/>
      <c r="AV10" s="14">
        <v>0.49717904070845398</v>
      </c>
      <c r="AW10" s="14">
        <v>0.45596334308290398</v>
      </c>
      <c r="AX10" s="14">
        <v>0.50239845967699004</v>
      </c>
      <c r="AY10" s="14">
        <v>0.41784760843527702</v>
      </c>
      <c r="AZ10" s="14">
        <v>0.48109612517328798</v>
      </c>
      <c r="BA10" s="14"/>
      <c r="BB10" s="14">
        <v>0.53655897405637998</v>
      </c>
      <c r="BC10" s="14">
        <v>0.67559510813907597</v>
      </c>
      <c r="BD10" s="14">
        <v>0.58787888131662502</v>
      </c>
      <c r="BE10" s="14"/>
      <c r="BF10" s="14">
        <v>0.60302102143576797</v>
      </c>
    </row>
    <row r="11" spans="2:58" ht="43.5" x14ac:dyDescent="0.35">
      <c r="B11" s="15" t="s">
        <v>432</v>
      </c>
      <c r="C11" s="14">
        <v>0.16489823483129201</v>
      </c>
      <c r="D11" s="14">
        <v>0.19610383312917401</v>
      </c>
      <c r="E11" s="14">
        <v>0.13445409538886799</v>
      </c>
      <c r="F11" s="14"/>
      <c r="G11" s="14">
        <v>0.17325057171563399</v>
      </c>
      <c r="H11" s="14">
        <v>0.188308804884189</v>
      </c>
      <c r="I11" s="14">
        <v>0.19541167433513401</v>
      </c>
      <c r="J11" s="14">
        <v>0.17266279443181201</v>
      </c>
      <c r="K11" s="14">
        <v>0.13506965203907101</v>
      </c>
      <c r="L11" s="14">
        <v>0.12930919053503701</v>
      </c>
      <c r="M11" s="14"/>
      <c r="N11" s="14">
        <v>0.14360169423342101</v>
      </c>
      <c r="O11" s="14">
        <v>0.17899847293343901</v>
      </c>
      <c r="P11" s="14">
        <v>0.185049585454614</v>
      </c>
      <c r="Q11" s="14">
        <v>0.1544171576002</v>
      </c>
      <c r="R11" s="14"/>
      <c r="S11" s="14">
        <v>0.204880009495989</v>
      </c>
      <c r="T11" s="14">
        <v>0.16488348086641999</v>
      </c>
      <c r="U11" s="14">
        <v>0.142320146172221</v>
      </c>
      <c r="V11" s="14">
        <v>0.129887556422141</v>
      </c>
      <c r="W11" s="14">
        <v>0.214113805266128</v>
      </c>
      <c r="X11" s="14">
        <v>0.16357810399148101</v>
      </c>
      <c r="Y11" s="14">
        <v>0.175745037191503</v>
      </c>
      <c r="Z11" s="14">
        <v>0.14503953919330101</v>
      </c>
      <c r="AA11" s="14">
        <v>0.19100887331614699</v>
      </c>
      <c r="AB11" s="14">
        <v>0.11678293758347</v>
      </c>
      <c r="AC11" s="14">
        <v>0.124570088543084</v>
      </c>
      <c r="AD11" s="14">
        <v>0.14589478026359501</v>
      </c>
      <c r="AE11" s="14"/>
      <c r="AF11" s="14">
        <v>0.16097596812930401</v>
      </c>
      <c r="AG11" s="14">
        <v>0.17084258403351299</v>
      </c>
      <c r="AH11" s="14">
        <v>0.17210537666387801</v>
      </c>
      <c r="AI11" s="14"/>
      <c r="AJ11" s="14">
        <v>0.159315601837662</v>
      </c>
      <c r="AK11" s="14">
        <v>0.18271862576204001</v>
      </c>
      <c r="AL11" s="14">
        <v>0.185572084036113</v>
      </c>
      <c r="AM11" s="14">
        <v>0.16866422574402101</v>
      </c>
      <c r="AN11" s="14">
        <v>0.14529879140392199</v>
      </c>
      <c r="AO11" s="14"/>
      <c r="AP11" s="14">
        <v>0.16024715303960299</v>
      </c>
      <c r="AQ11" s="14">
        <v>0.19315245190220801</v>
      </c>
      <c r="AR11" s="14">
        <v>0.14011255621697</v>
      </c>
      <c r="AS11" s="14">
        <v>0.16230726707982299</v>
      </c>
      <c r="AT11" s="14">
        <v>0.14841192815705101</v>
      </c>
      <c r="AU11" s="14"/>
      <c r="AV11" s="14">
        <v>0.13136150231788499</v>
      </c>
      <c r="AW11" s="14">
        <v>0.192035217161656</v>
      </c>
      <c r="AX11" s="14">
        <v>0.16505140054387399</v>
      </c>
      <c r="AY11" s="14">
        <v>0.21271486219848701</v>
      </c>
      <c r="AZ11" s="14">
        <v>5.6527334976177401E-2</v>
      </c>
      <c r="BA11" s="14"/>
      <c r="BB11" s="14">
        <v>0.16364198966396201</v>
      </c>
      <c r="BC11" s="14">
        <v>0.164892517257821</v>
      </c>
      <c r="BD11" s="14">
        <v>0.15728596766332201</v>
      </c>
      <c r="BE11" s="14"/>
      <c r="BF11" s="14">
        <v>0.16548235860813901</v>
      </c>
    </row>
    <row r="12" spans="2:58" x14ac:dyDescent="0.35">
      <c r="B12" s="15" t="s">
        <v>83</v>
      </c>
      <c r="C12" s="23">
        <v>0.20010885839964701</v>
      </c>
      <c r="D12" s="23">
        <v>0.15384860061462799</v>
      </c>
      <c r="E12" s="23">
        <v>0.24437463615015201</v>
      </c>
      <c r="F12" s="23"/>
      <c r="G12" s="23">
        <v>0.224248993587738</v>
      </c>
      <c r="H12" s="23">
        <v>0.21535647189891</v>
      </c>
      <c r="I12" s="23">
        <v>0.24363111414567001</v>
      </c>
      <c r="J12" s="23">
        <v>0.18778675957802901</v>
      </c>
      <c r="K12" s="23">
        <v>0.19697362100107299</v>
      </c>
      <c r="L12" s="23">
        <v>0.14835459950145699</v>
      </c>
      <c r="M12" s="23"/>
      <c r="N12" s="23">
        <v>0.158966251240829</v>
      </c>
      <c r="O12" s="23">
        <v>0.21500221862004401</v>
      </c>
      <c r="P12" s="23">
        <v>0.16301204649519299</v>
      </c>
      <c r="Q12" s="23">
        <v>0.26535343192294902</v>
      </c>
      <c r="R12" s="23"/>
      <c r="S12" s="23">
        <v>0.206985263682227</v>
      </c>
      <c r="T12" s="23">
        <v>0.17444217933971001</v>
      </c>
      <c r="U12" s="23">
        <v>0.182161893871777</v>
      </c>
      <c r="V12" s="23">
        <v>0.19290161489873001</v>
      </c>
      <c r="W12" s="23">
        <v>0.16233532494964201</v>
      </c>
      <c r="X12" s="23">
        <v>0.21287391847062201</v>
      </c>
      <c r="Y12" s="23">
        <v>0.20615073869655701</v>
      </c>
      <c r="Z12" s="23">
        <v>0.266058547733034</v>
      </c>
      <c r="AA12" s="23">
        <v>0.192827641933215</v>
      </c>
      <c r="AB12" s="23">
        <v>0.202072206757102</v>
      </c>
      <c r="AC12" s="23">
        <v>0.287484958174343</v>
      </c>
      <c r="AD12" s="23">
        <v>0.16918305488399299</v>
      </c>
      <c r="AE12" s="23"/>
      <c r="AF12" s="23">
        <v>0.169041999444735</v>
      </c>
      <c r="AG12" s="23">
        <v>0.176879459282342</v>
      </c>
      <c r="AH12" s="23">
        <v>0.311997559593503</v>
      </c>
      <c r="AI12" s="23"/>
      <c r="AJ12" s="23">
        <v>0.13857059961885199</v>
      </c>
      <c r="AK12" s="23">
        <v>0.202879833549196</v>
      </c>
      <c r="AL12" s="23">
        <v>0.15920780799017401</v>
      </c>
      <c r="AM12" s="23">
        <v>0.12286159591533</v>
      </c>
      <c r="AN12" s="23">
        <v>0.32854467686516198</v>
      </c>
      <c r="AO12" s="23"/>
      <c r="AP12" s="23">
        <v>0.14689435376861201</v>
      </c>
      <c r="AQ12" s="23">
        <v>0.19172021855815799</v>
      </c>
      <c r="AR12" s="23">
        <v>0.18199592268973999</v>
      </c>
      <c r="AS12" s="23">
        <v>0.133454568527586</v>
      </c>
      <c r="AT12" s="23">
        <v>0.32446462339230697</v>
      </c>
      <c r="AU12" s="23"/>
      <c r="AV12" s="23">
        <v>0.24287307588503701</v>
      </c>
      <c r="AW12" s="23">
        <v>0.20422420686349099</v>
      </c>
      <c r="AX12" s="23">
        <v>0.18249476820470101</v>
      </c>
      <c r="AY12" s="23">
        <v>0.18581065048116199</v>
      </c>
      <c r="AZ12" s="23">
        <v>0.23185322606221101</v>
      </c>
      <c r="BA12" s="23"/>
      <c r="BB12" s="23">
        <v>0.21163509656496801</v>
      </c>
      <c r="BC12" s="23">
        <v>8.1290881967387804E-2</v>
      </c>
      <c r="BD12" s="23">
        <v>0.147711174889117</v>
      </c>
      <c r="BE12" s="23"/>
      <c r="BF12" s="23">
        <v>0.14572690845698899</v>
      </c>
    </row>
    <row r="13" spans="2:58" x14ac:dyDescent="0.35">
      <c r="B13" s="16"/>
    </row>
    <row r="14" spans="2:58" x14ac:dyDescent="0.35">
      <c r="B14" t="s">
        <v>88</v>
      </c>
    </row>
    <row r="15" spans="2:58" x14ac:dyDescent="0.35">
      <c r="B15" t="s">
        <v>89</v>
      </c>
    </row>
    <row r="17" spans="2:2" x14ac:dyDescent="0.35">
      <c r="B17"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B2:BF17"/>
  <sheetViews>
    <sheetView showGridLines="0" topLeftCell="A9"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464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ht="29" x14ac:dyDescent="0.35">
      <c r="B9" s="15" t="s">
        <v>430</v>
      </c>
      <c r="C9" s="14">
        <v>0.41018986008726899</v>
      </c>
      <c r="D9" s="14">
        <v>0.43923183733058802</v>
      </c>
      <c r="E9" s="14">
        <v>0.38237906580159198</v>
      </c>
      <c r="F9" s="14"/>
      <c r="G9" s="14">
        <v>0.24940966989108701</v>
      </c>
      <c r="H9" s="14">
        <v>0.317616083094789</v>
      </c>
      <c r="I9" s="14">
        <v>0.34417632202950299</v>
      </c>
      <c r="J9" s="14">
        <v>0.46044195065235299</v>
      </c>
      <c r="K9" s="14">
        <v>0.54304041846392603</v>
      </c>
      <c r="L9" s="14">
        <v>0.51664201648657704</v>
      </c>
      <c r="M9" s="14"/>
      <c r="N9" s="14">
        <v>0.39797978123508598</v>
      </c>
      <c r="O9" s="14">
        <v>0.43340955793418301</v>
      </c>
      <c r="P9" s="14">
        <v>0.43373841545587799</v>
      </c>
      <c r="Q9" s="14">
        <v>0.37971387242924098</v>
      </c>
      <c r="R9" s="14"/>
      <c r="S9" s="14">
        <v>0.35461805311900702</v>
      </c>
      <c r="T9" s="14">
        <v>0.43928422157255798</v>
      </c>
      <c r="U9" s="14">
        <v>0.43435436945372602</v>
      </c>
      <c r="V9" s="14">
        <v>0.431642308323964</v>
      </c>
      <c r="W9" s="14">
        <v>0.40346064367219198</v>
      </c>
      <c r="X9" s="14">
        <v>0.31232331613304998</v>
      </c>
      <c r="Y9" s="14">
        <v>0.41347969918215699</v>
      </c>
      <c r="Z9" s="14">
        <v>0.287481615175259</v>
      </c>
      <c r="AA9" s="14">
        <v>0.41576339881718999</v>
      </c>
      <c r="AB9" s="14">
        <v>0.50072386449615203</v>
      </c>
      <c r="AC9" s="14">
        <v>0.41734709873904902</v>
      </c>
      <c r="AD9" s="14">
        <v>0.57523758547960702</v>
      </c>
      <c r="AE9" s="14"/>
      <c r="AF9" s="14">
        <v>0.56284469582739904</v>
      </c>
      <c r="AG9" s="14">
        <v>0.336442443409952</v>
      </c>
      <c r="AH9" s="14">
        <v>0.32189832497258503</v>
      </c>
      <c r="AI9" s="14"/>
      <c r="AJ9" s="14">
        <v>0.59526283682819703</v>
      </c>
      <c r="AK9" s="14">
        <v>0.229430077764565</v>
      </c>
      <c r="AL9" s="14">
        <v>0.35326849821049</v>
      </c>
      <c r="AM9" s="14">
        <v>0.62799885163820701</v>
      </c>
      <c r="AN9" s="14">
        <v>0.426214231157236</v>
      </c>
      <c r="AO9" s="14"/>
      <c r="AP9" s="14">
        <v>0.59928723426020503</v>
      </c>
      <c r="AQ9" s="14">
        <v>0.193814941595084</v>
      </c>
      <c r="AR9" s="14">
        <v>0.42254990965285799</v>
      </c>
      <c r="AS9" s="14">
        <v>0.73085369676325795</v>
      </c>
      <c r="AT9" s="14">
        <v>0.42166737808819599</v>
      </c>
      <c r="AU9" s="14"/>
      <c r="AV9" s="14">
        <v>0.44815057589838603</v>
      </c>
      <c r="AW9" s="14">
        <v>0.41055696296328398</v>
      </c>
      <c r="AX9" s="14">
        <v>0.37781967486152401</v>
      </c>
      <c r="AY9" s="14">
        <v>0.36935898597123401</v>
      </c>
      <c r="AZ9" s="14">
        <v>0.36775733172046599</v>
      </c>
      <c r="BA9" s="14"/>
      <c r="BB9" s="14">
        <v>0.23110562785951999</v>
      </c>
      <c r="BC9" s="14">
        <v>0.80336483060095398</v>
      </c>
      <c r="BD9" s="14">
        <v>0.54765601067889602</v>
      </c>
      <c r="BE9" s="14"/>
      <c r="BF9" s="14">
        <v>0.56551949122849499</v>
      </c>
    </row>
    <row r="10" spans="2:58" ht="29" x14ac:dyDescent="0.35">
      <c r="B10" s="15" t="s">
        <v>431</v>
      </c>
      <c r="C10" s="14">
        <v>0.17381004479248099</v>
      </c>
      <c r="D10" s="14">
        <v>0.18861609796454301</v>
      </c>
      <c r="E10" s="14">
        <v>0.160407033699348</v>
      </c>
      <c r="F10" s="14"/>
      <c r="G10" s="14">
        <v>0.29376476689757303</v>
      </c>
      <c r="H10" s="14">
        <v>0.24822531269895801</v>
      </c>
      <c r="I10" s="14">
        <v>0.19122201670300401</v>
      </c>
      <c r="J10" s="14">
        <v>0.15688768352431501</v>
      </c>
      <c r="K10" s="14">
        <v>7.9256616725223897E-2</v>
      </c>
      <c r="L10" s="14">
        <v>9.6200736567468595E-2</v>
      </c>
      <c r="M10" s="14"/>
      <c r="N10" s="14">
        <v>0.18965195278020699</v>
      </c>
      <c r="O10" s="14">
        <v>0.17616296003825599</v>
      </c>
      <c r="P10" s="14">
        <v>0.18723955353695501</v>
      </c>
      <c r="Q10" s="14">
        <v>0.14370167941016099</v>
      </c>
      <c r="R10" s="14"/>
      <c r="S10" s="14">
        <v>0.214056198760849</v>
      </c>
      <c r="T10" s="14">
        <v>0.15332686882643901</v>
      </c>
      <c r="U10" s="14">
        <v>0.15156638139377299</v>
      </c>
      <c r="V10" s="14">
        <v>0.13464884032079899</v>
      </c>
      <c r="W10" s="14">
        <v>0.204335768279474</v>
      </c>
      <c r="X10" s="14">
        <v>0.20023702695809301</v>
      </c>
      <c r="Y10" s="14">
        <v>0.17698663177353999</v>
      </c>
      <c r="Z10" s="14">
        <v>0.16858755289720001</v>
      </c>
      <c r="AA10" s="14">
        <v>0.197348181441209</v>
      </c>
      <c r="AB10" s="14">
        <v>0.14353440457430799</v>
      </c>
      <c r="AC10" s="14">
        <v>0.13455947280428099</v>
      </c>
      <c r="AD10" s="14">
        <v>0.16932039665919199</v>
      </c>
      <c r="AE10" s="14"/>
      <c r="AF10" s="14">
        <v>0.103615033444358</v>
      </c>
      <c r="AG10" s="14">
        <v>0.215863375982114</v>
      </c>
      <c r="AH10" s="14">
        <v>0.18458548062910199</v>
      </c>
      <c r="AI10" s="14"/>
      <c r="AJ10" s="14">
        <v>0.116665466248215</v>
      </c>
      <c r="AK10" s="14">
        <v>0.249765127679759</v>
      </c>
      <c r="AL10" s="14">
        <v>0.14195219771258799</v>
      </c>
      <c r="AM10" s="14">
        <v>0.16652844965146901</v>
      </c>
      <c r="AN10" s="14">
        <v>0.15341232574358199</v>
      </c>
      <c r="AO10" s="14"/>
      <c r="AP10" s="14">
        <v>0.143023289428274</v>
      </c>
      <c r="AQ10" s="14">
        <v>0.25924290421905199</v>
      </c>
      <c r="AR10" s="14">
        <v>0.16111397486673701</v>
      </c>
      <c r="AS10" s="14">
        <v>7.2542016436654505E-2</v>
      </c>
      <c r="AT10" s="14">
        <v>5.4211598888390403E-2</v>
      </c>
      <c r="AU10" s="14"/>
      <c r="AV10" s="14">
        <v>0.161164132646649</v>
      </c>
      <c r="AW10" s="14">
        <v>0.15905425640591001</v>
      </c>
      <c r="AX10" s="14">
        <v>0.191682799697626</v>
      </c>
      <c r="AY10" s="14">
        <v>0.21253913791085</v>
      </c>
      <c r="AZ10" s="14">
        <v>0.15598871284844201</v>
      </c>
      <c r="BA10" s="14"/>
      <c r="BB10" s="14">
        <v>0.24770402633385699</v>
      </c>
      <c r="BC10" s="14">
        <v>2.6507704223711299E-2</v>
      </c>
      <c r="BD10" s="14">
        <v>4.58645157038974E-2</v>
      </c>
      <c r="BE10" s="14"/>
      <c r="BF10" s="14">
        <v>0.10458280690065599</v>
      </c>
    </row>
    <row r="11" spans="2:58" ht="43.5" x14ac:dyDescent="0.35">
      <c r="B11" s="15" t="s">
        <v>432</v>
      </c>
      <c r="C11" s="14">
        <v>0.20862424162346799</v>
      </c>
      <c r="D11" s="14">
        <v>0.21204648123869099</v>
      </c>
      <c r="E11" s="14">
        <v>0.20555073495328999</v>
      </c>
      <c r="F11" s="14"/>
      <c r="G11" s="14">
        <v>0.22827664321684499</v>
      </c>
      <c r="H11" s="14">
        <v>0.22232939915653999</v>
      </c>
      <c r="I11" s="14">
        <v>0.225474221692883</v>
      </c>
      <c r="J11" s="14">
        <v>0.194779602447405</v>
      </c>
      <c r="K11" s="14">
        <v>0.183494031817724</v>
      </c>
      <c r="L11" s="14">
        <v>0.19874239367959001</v>
      </c>
      <c r="M11" s="14"/>
      <c r="N11" s="14">
        <v>0.23792680495194901</v>
      </c>
      <c r="O11" s="14">
        <v>0.178583949112708</v>
      </c>
      <c r="P11" s="14">
        <v>0.205223289022711</v>
      </c>
      <c r="Q11" s="14">
        <v>0.208796438606732</v>
      </c>
      <c r="R11" s="14"/>
      <c r="S11" s="14">
        <v>0.205129284296793</v>
      </c>
      <c r="T11" s="14">
        <v>0.19464130368896099</v>
      </c>
      <c r="U11" s="14">
        <v>0.19877544771157099</v>
      </c>
      <c r="V11" s="14">
        <v>0.21425793336194501</v>
      </c>
      <c r="W11" s="14">
        <v>0.195891143076763</v>
      </c>
      <c r="X11" s="14">
        <v>0.22835280367063601</v>
      </c>
      <c r="Y11" s="14">
        <v>0.24085510085859599</v>
      </c>
      <c r="Z11" s="14">
        <v>0.31992314282849998</v>
      </c>
      <c r="AA11" s="14">
        <v>0.206249037921275</v>
      </c>
      <c r="AB11" s="14">
        <v>0.200010213306929</v>
      </c>
      <c r="AC11" s="14">
        <v>0.22177054503636601</v>
      </c>
      <c r="AD11" s="14">
        <v>4.3513204727433898E-2</v>
      </c>
      <c r="AE11" s="14"/>
      <c r="AF11" s="14">
        <v>0.18485029904668401</v>
      </c>
      <c r="AG11" s="14">
        <v>0.23449623218406199</v>
      </c>
      <c r="AH11" s="14">
        <v>0.220741578452334</v>
      </c>
      <c r="AI11" s="14"/>
      <c r="AJ11" s="14">
        <v>0.156128116197295</v>
      </c>
      <c r="AK11" s="14">
        <v>0.29614970074107599</v>
      </c>
      <c r="AL11" s="14">
        <v>0.20525514482874599</v>
      </c>
      <c r="AM11" s="14">
        <v>0.12366677645007899</v>
      </c>
      <c r="AN11" s="14">
        <v>0.163661367218527</v>
      </c>
      <c r="AO11" s="14"/>
      <c r="AP11" s="14">
        <v>0.121888428503226</v>
      </c>
      <c r="AQ11" s="14">
        <v>0.32045873627225901</v>
      </c>
      <c r="AR11" s="14">
        <v>0.20860974401396201</v>
      </c>
      <c r="AS11" s="14">
        <v>9.5573893797429005E-2</v>
      </c>
      <c r="AT11" s="14">
        <v>0.15603073555385999</v>
      </c>
      <c r="AU11" s="14"/>
      <c r="AV11" s="14">
        <v>0.18813912785408499</v>
      </c>
      <c r="AW11" s="14">
        <v>0.206741819727075</v>
      </c>
      <c r="AX11" s="14">
        <v>0.21836375916751699</v>
      </c>
      <c r="AY11" s="14">
        <v>0.23572123187063901</v>
      </c>
      <c r="AZ11" s="14">
        <v>0.25666836653175401</v>
      </c>
      <c r="BA11" s="14"/>
      <c r="BB11" s="14">
        <v>0.31314476684104398</v>
      </c>
      <c r="BC11" s="14">
        <v>9.4142213751482198E-2</v>
      </c>
      <c r="BD11" s="14">
        <v>0.17690834875727299</v>
      </c>
      <c r="BE11" s="14"/>
      <c r="BF11" s="14">
        <v>0.18958545089880599</v>
      </c>
    </row>
    <row r="12" spans="2:58" x14ac:dyDescent="0.35">
      <c r="B12" s="15" t="s">
        <v>83</v>
      </c>
      <c r="C12" s="23">
        <v>0.207375853496782</v>
      </c>
      <c r="D12" s="23">
        <v>0.16010558346617701</v>
      </c>
      <c r="E12" s="23">
        <v>0.25166316554576901</v>
      </c>
      <c r="F12" s="23"/>
      <c r="G12" s="23">
        <v>0.228548919994495</v>
      </c>
      <c r="H12" s="23">
        <v>0.211829205049713</v>
      </c>
      <c r="I12" s="23">
        <v>0.239127439574609</v>
      </c>
      <c r="J12" s="23">
        <v>0.187890763375927</v>
      </c>
      <c r="K12" s="23">
        <v>0.194208932993126</v>
      </c>
      <c r="L12" s="23">
        <v>0.18841485326636401</v>
      </c>
      <c r="M12" s="23"/>
      <c r="N12" s="23">
        <v>0.17444146103275701</v>
      </c>
      <c r="O12" s="23">
        <v>0.211843532914853</v>
      </c>
      <c r="P12" s="23">
        <v>0.173798741984456</v>
      </c>
      <c r="Q12" s="23">
        <v>0.267788009553866</v>
      </c>
      <c r="R12" s="23"/>
      <c r="S12" s="23">
        <v>0.22619646382335101</v>
      </c>
      <c r="T12" s="23">
        <v>0.212747605912042</v>
      </c>
      <c r="U12" s="23">
        <v>0.21530380144093</v>
      </c>
      <c r="V12" s="23">
        <v>0.219450917993291</v>
      </c>
      <c r="W12" s="23">
        <v>0.19631244497157099</v>
      </c>
      <c r="X12" s="23">
        <v>0.259086853238222</v>
      </c>
      <c r="Y12" s="23">
        <v>0.16867856818570701</v>
      </c>
      <c r="Z12" s="23">
        <v>0.22400768909904101</v>
      </c>
      <c r="AA12" s="23">
        <v>0.18063938182032599</v>
      </c>
      <c r="AB12" s="23">
        <v>0.155731517622611</v>
      </c>
      <c r="AC12" s="23">
        <v>0.22632288342030399</v>
      </c>
      <c r="AD12" s="23">
        <v>0.21192881313376699</v>
      </c>
      <c r="AE12" s="23"/>
      <c r="AF12" s="23">
        <v>0.14868997168155901</v>
      </c>
      <c r="AG12" s="23">
        <v>0.21319794842387199</v>
      </c>
      <c r="AH12" s="23">
        <v>0.27277461594597902</v>
      </c>
      <c r="AI12" s="23"/>
      <c r="AJ12" s="23">
        <v>0.131943580726292</v>
      </c>
      <c r="AK12" s="23">
        <v>0.2246550938146</v>
      </c>
      <c r="AL12" s="23">
        <v>0.29952415924817499</v>
      </c>
      <c r="AM12" s="23">
        <v>8.1805922260244704E-2</v>
      </c>
      <c r="AN12" s="23">
        <v>0.25671207588065598</v>
      </c>
      <c r="AO12" s="23"/>
      <c r="AP12" s="23">
        <v>0.13580104780829499</v>
      </c>
      <c r="AQ12" s="23">
        <v>0.22648341791360499</v>
      </c>
      <c r="AR12" s="23">
        <v>0.20772637146644299</v>
      </c>
      <c r="AS12" s="23">
        <v>0.10103039300265799</v>
      </c>
      <c r="AT12" s="23">
        <v>0.36809028746955402</v>
      </c>
      <c r="AU12" s="23"/>
      <c r="AV12" s="23">
        <v>0.20254616360088001</v>
      </c>
      <c r="AW12" s="23">
        <v>0.22364696090373001</v>
      </c>
      <c r="AX12" s="23">
        <v>0.212133766273333</v>
      </c>
      <c r="AY12" s="23">
        <v>0.18238064424727701</v>
      </c>
      <c r="AZ12" s="23">
        <v>0.21958558889933799</v>
      </c>
      <c r="BA12" s="23"/>
      <c r="BB12" s="23">
        <v>0.20804557896557899</v>
      </c>
      <c r="BC12" s="23">
        <v>7.5985251423852901E-2</v>
      </c>
      <c r="BD12" s="23">
        <v>0.229571124859933</v>
      </c>
      <c r="BE12" s="23"/>
      <c r="BF12" s="23">
        <v>0.140312250972043</v>
      </c>
    </row>
    <row r="13" spans="2:58" x14ac:dyDescent="0.35">
      <c r="B13" s="16"/>
    </row>
    <row r="14" spans="2:58" x14ac:dyDescent="0.35">
      <c r="B14" t="s">
        <v>88</v>
      </c>
    </row>
    <row r="15" spans="2:58" x14ac:dyDescent="0.35">
      <c r="B15" t="s">
        <v>89</v>
      </c>
    </row>
    <row r="17" spans="2:2" x14ac:dyDescent="0.35">
      <c r="B17"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BF17"/>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124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785</v>
      </c>
      <c r="D7" s="10">
        <v>371</v>
      </c>
      <c r="E7" s="10">
        <v>411</v>
      </c>
      <c r="F7" s="10"/>
      <c r="G7" s="10">
        <v>161</v>
      </c>
      <c r="H7" s="10">
        <v>181</v>
      </c>
      <c r="I7" s="10">
        <v>136</v>
      </c>
      <c r="J7" s="10">
        <v>124</v>
      </c>
      <c r="K7" s="10">
        <v>78</v>
      </c>
      <c r="L7" s="10">
        <v>105</v>
      </c>
      <c r="M7" s="10"/>
      <c r="N7" s="10">
        <v>236</v>
      </c>
      <c r="O7" s="10">
        <v>199</v>
      </c>
      <c r="P7" s="10">
        <v>156</v>
      </c>
      <c r="Q7" s="10">
        <v>190</v>
      </c>
      <c r="R7" s="10"/>
      <c r="S7" s="10">
        <v>114</v>
      </c>
      <c r="T7" s="10">
        <v>90</v>
      </c>
      <c r="U7" s="10">
        <v>56</v>
      </c>
      <c r="V7" s="10">
        <v>62</v>
      </c>
      <c r="W7" s="10">
        <v>55</v>
      </c>
      <c r="X7" s="10">
        <v>88</v>
      </c>
      <c r="Y7" s="10">
        <v>57</v>
      </c>
      <c r="Z7" s="10">
        <v>46</v>
      </c>
      <c r="AA7" s="10">
        <v>106</v>
      </c>
      <c r="AB7" s="10">
        <v>52</v>
      </c>
      <c r="AC7" s="10">
        <v>50</v>
      </c>
      <c r="AD7" s="10">
        <v>9</v>
      </c>
      <c r="AE7" s="10"/>
      <c r="AF7" s="10">
        <v>178</v>
      </c>
      <c r="AG7" s="10">
        <v>402</v>
      </c>
      <c r="AH7" s="10">
        <v>98</v>
      </c>
      <c r="AI7" s="10"/>
      <c r="AJ7" s="10">
        <v>100</v>
      </c>
      <c r="AK7" s="10">
        <v>520</v>
      </c>
      <c r="AL7" s="10">
        <v>20</v>
      </c>
      <c r="AM7" s="10">
        <v>2</v>
      </c>
      <c r="AN7" s="10">
        <v>56</v>
      </c>
      <c r="AO7" s="10"/>
      <c r="AP7" s="10" t="s">
        <v>122</v>
      </c>
      <c r="AQ7" s="10">
        <v>785</v>
      </c>
      <c r="AR7" s="10" t="s">
        <v>122</v>
      </c>
      <c r="AS7" s="10" t="s">
        <v>122</v>
      </c>
      <c r="AT7" s="10" t="s">
        <v>122</v>
      </c>
      <c r="AU7" s="10"/>
      <c r="AV7" s="10">
        <v>146</v>
      </c>
      <c r="AW7" s="10">
        <v>188</v>
      </c>
      <c r="AX7" s="10">
        <v>221</v>
      </c>
      <c r="AY7" s="10">
        <v>117</v>
      </c>
      <c r="AZ7" s="10">
        <v>24</v>
      </c>
      <c r="BA7" s="10"/>
      <c r="BB7" s="10">
        <v>100</v>
      </c>
      <c r="BC7" s="10" t="s">
        <v>122</v>
      </c>
      <c r="BD7" s="10" t="s">
        <v>122</v>
      </c>
      <c r="BE7" s="10"/>
      <c r="BF7" s="10">
        <v>100</v>
      </c>
    </row>
    <row r="8" spans="2:58" ht="30" customHeight="1" x14ac:dyDescent="0.35">
      <c r="B8" s="11" t="s">
        <v>20</v>
      </c>
      <c r="C8" s="11">
        <v>788</v>
      </c>
      <c r="D8" s="11">
        <v>381</v>
      </c>
      <c r="E8" s="11">
        <v>404</v>
      </c>
      <c r="F8" s="11"/>
      <c r="G8" s="11">
        <v>155</v>
      </c>
      <c r="H8" s="11">
        <v>174</v>
      </c>
      <c r="I8" s="11">
        <v>153</v>
      </c>
      <c r="J8" s="11">
        <v>132</v>
      </c>
      <c r="K8" s="11">
        <v>74</v>
      </c>
      <c r="L8" s="11">
        <v>100</v>
      </c>
      <c r="M8" s="11"/>
      <c r="N8" s="11">
        <v>229</v>
      </c>
      <c r="O8" s="11">
        <v>211</v>
      </c>
      <c r="P8" s="11">
        <v>155</v>
      </c>
      <c r="Q8" s="11">
        <v>190</v>
      </c>
      <c r="R8" s="11"/>
      <c r="S8" s="11">
        <v>121</v>
      </c>
      <c r="T8" s="11">
        <v>94</v>
      </c>
      <c r="U8" s="11">
        <v>55</v>
      </c>
      <c r="V8" s="11">
        <v>64</v>
      </c>
      <c r="W8" s="11">
        <v>53</v>
      </c>
      <c r="X8" s="11">
        <v>91</v>
      </c>
      <c r="Y8" s="11">
        <v>57</v>
      </c>
      <c r="Z8" s="11">
        <v>44</v>
      </c>
      <c r="AA8" s="11">
        <v>100</v>
      </c>
      <c r="AB8" s="11">
        <v>52</v>
      </c>
      <c r="AC8" s="11">
        <v>48</v>
      </c>
      <c r="AD8" s="11">
        <v>9</v>
      </c>
      <c r="AE8" s="11"/>
      <c r="AF8" s="11">
        <v>182</v>
      </c>
      <c r="AG8" s="11">
        <v>403</v>
      </c>
      <c r="AH8" s="11">
        <v>100</v>
      </c>
      <c r="AI8" s="11"/>
      <c r="AJ8" s="11">
        <v>101</v>
      </c>
      <c r="AK8" s="11">
        <v>522</v>
      </c>
      <c r="AL8" s="11">
        <v>20</v>
      </c>
      <c r="AM8" s="11">
        <v>2</v>
      </c>
      <c r="AN8" s="11">
        <v>58</v>
      </c>
      <c r="AO8" s="11"/>
      <c r="AP8" s="11" t="s">
        <v>122</v>
      </c>
      <c r="AQ8" s="11">
        <v>788</v>
      </c>
      <c r="AR8" s="11" t="s">
        <v>122</v>
      </c>
      <c r="AS8" s="11" t="s">
        <v>122</v>
      </c>
      <c r="AT8" s="11" t="s">
        <v>122</v>
      </c>
      <c r="AU8" s="11"/>
      <c r="AV8" s="11">
        <v>146</v>
      </c>
      <c r="AW8" s="11">
        <v>188</v>
      </c>
      <c r="AX8" s="11">
        <v>224</v>
      </c>
      <c r="AY8" s="11">
        <v>117</v>
      </c>
      <c r="AZ8" s="11">
        <v>23</v>
      </c>
      <c r="BA8" s="11"/>
      <c r="BB8" s="11">
        <v>101</v>
      </c>
      <c r="BC8" s="11" t="s">
        <v>122</v>
      </c>
      <c r="BD8" s="11" t="s">
        <v>122</v>
      </c>
      <c r="BE8" s="11"/>
      <c r="BF8" s="11">
        <v>101</v>
      </c>
    </row>
    <row r="9" spans="2:58" ht="29" x14ac:dyDescent="0.35">
      <c r="B9" s="15" t="s">
        <v>119</v>
      </c>
      <c r="C9" s="14">
        <v>0.24774128352656899</v>
      </c>
      <c r="D9" s="14">
        <v>0.21344194518187501</v>
      </c>
      <c r="E9" s="14">
        <v>0.27947078197325798</v>
      </c>
      <c r="F9" s="14"/>
      <c r="G9" s="14">
        <v>0.303034215665552</v>
      </c>
      <c r="H9" s="14">
        <v>0.173601329791637</v>
      </c>
      <c r="I9" s="14">
        <v>0.29608737694810899</v>
      </c>
      <c r="J9" s="14">
        <v>0.28207883230902298</v>
      </c>
      <c r="K9" s="14">
        <v>0.18234270235449199</v>
      </c>
      <c r="L9" s="14">
        <v>0.21976951564078501</v>
      </c>
      <c r="M9" s="14"/>
      <c r="N9" s="14">
        <v>0.24667179475707199</v>
      </c>
      <c r="O9" s="14">
        <v>0.23746470327598601</v>
      </c>
      <c r="P9" s="14">
        <v>0.27764093298592102</v>
      </c>
      <c r="Q9" s="14">
        <v>0.225885834729739</v>
      </c>
      <c r="R9" s="14"/>
      <c r="S9" s="14">
        <v>0.200202884290507</v>
      </c>
      <c r="T9" s="14">
        <v>0.27420140779555702</v>
      </c>
      <c r="U9" s="14">
        <v>0.42083671725223798</v>
      </c>
      <c r="V9" s="14">
        <v>0.29645956090539399</v>
      </c>
      <c r="W9" s="14">
        <v>0.241573079976279</v>
      </c>
      <c r="X9" s="14">
        <v>0.20420899692777</v>
      </c>
      <c r="Y9" s="14">
        <v>0.28548902224437001</v>
      </c>
      <c r="Z9" s="14">
        <v>0.219848088128245</v>
      </c>
      <c r="AA9" s="14">
        <v>0.22289209745369601</v>
      </c>
      <c r="AB9" s="14">
        <v>0.24636598678366101</v>
      </c>
      <c r="AC9" s="14">
        <v>0.201532533470932</v>
      </c>
      <c r="AD9" s="14">
        <v>0.10311793889063001</v>
      </c>
      <c r="AE9" s="14"/>
      <c r="AF9" s="14">
        <v>0.28951096795758102</v>
      </c>
      <c r="AG9" s="14">
        <v>0.22343084656321499</v>
      </c>
      <c r="AH9" s="14">
        <v>0.178853207921402</v>
      </c>
      <c r="AI9" s="14"/>
      <c r="AJ9" s="14">
        <v>0.30106845044601799</v>
      </c>
      <c r="AK9" s="14">
        <v>0.20204520212948601</v>
      </c>
      <c r="AL9" s="14">
        <v>0.39904984957520001</v>
      </c>
      <c r="AM9" s="14">
        <v>0</v>
      </c>
      <c r="AN9" s="14">
        <v>0.331564930549135</v>
      </c>
      <c r="AO9" s="14"/>
      <c r="AP9" s="14" t="s">
        <v>123</v>
      </c>
      <c r="AQ9" s="14">
        <v>0.24774128352656899</v>
      </c>
      <c r="AR9" s="14" t="s">
        <v>123</v>
      </c>
      <c r="AS9" s="14" t="s">
        <v>123</v>
      </c>
      <c r="AT9" s="14" t="s">
        <v>123</v>
      </c>
      <c r="AU9" s="14"/>
      <c r="AV9" s="14">
        <v>0.24109296883266401</v>
      </c>
      <c r="AW9" s="14">
        <v>0.29689547675373701</v>
      </c>
      <c r="AX9" s="14">
        <v>0.24719793761939199</v>
      </c>
      <c r="AY9" s="14">
        <v>0.21927311647491099</v>
      </c>
      <c r="AZ9" s="14">
        <v>0.20272164909379101</v>
      </c>
      <c r="BA9" s="14"/>
      <c r="BB9" s="14">
        <v>0.30106845044601799</v>
      </c>
      <c r="BC9" s="14" t="s">
        <v>123</v>
      </c>
      <c r="BD9" s="14" t="s">
        <v>123</v>
      </c>
      <c r="BE9" s="14"/>
      <c r="BF9" s="14">
        <v>0.30106845044601799</v>
      </c>
    </row>
    <row r="10" spans="2:58" ht="29" x14ac:dyDescent="0.35">
      <c r="B10" s="15" t="s">
        <v>120</v>
      </c>
      <c r="C10" s="14">
        <v>0.51272573716612901</v>
      </c>
      <c r="D10" s="14">
        <v>0.53358096435181701</v>
      </c>
      <c r="E10" s="14">
        <v>0.491864909603973</v>
      </c>
      <c r="F10" s="14"/>
      <c r="G10" s="14">
        <v>0.49186763441842102</v>
      </c>
      <c r="H10" s="14">
        <v>0.53916502617746398</v>
      </c>
      <c r="I10" s="14">
        <v>0.49885209262371299</v>
      </c>
      <c r="J10" s="14">
        <v>0.460235879108294</v>
      </c>
      <c r="K10" s="14">
        <v>0.55314744443133301</v>
      </c>
      <c r="L10" s="14">
        <v>0.56000310284125099</v>
      </c>
      <c r="M10" s="14"/>
      <c r="N10" s="14">
        <v>0.51031111373341198</v>
      </c>
      <c r="O10" s="14">
        <v>0.52025380105902597</v>
      </c>
      <c r="P10" s="14">
        <v>0.50117669689104105</v>
      </c>
      <c r="Q10" s="14">
        <v>0.52196598256604798</v>
      </c>
      <c r="R10" s="14"/>
      <c r="S10" s="14">
        <v>0.53949591592789103</v>
      </c>
      <c r="T10" s="14">
        <v>0.45682545145237602</v>
      </c>
      <c r="U10" s="14">
        <v>0.39062696783452899</v>
      </c>
      <c r="V10" s="14">
        <v>0.52283747659067104</v>
      </c>
      <c r="W10" s="14">
        <v>0.47805637385720701</v>
      </c>
      <c r="X10" s="14">
        <v>0.55253889968607695</v>
      </c>
      <c r="Y10" s="14">
        <v>0.43188583934656299</v>
      </c>
      <c r="Z10" s="14">
        <v>0.62789630351750503</v>
      </c>
      <c r="AA10" s="14">
        <v>0.56190527864885997</v>
      </c>
      <c r="AB10" s="14">
        <v>0.53378780713643903</v>
      </c>
      <c r="AC10" s="14">
        <v>0.50675874244094399</v>
      </c>
      <c r="AD10" s="14">
        <v>0.52933443448664697</v>
      </c>
      <c r="AE10" s="14"/>
      <c r="AF10" s="14">
        <v>0.43346594133111999</v>
      </c>
      <c r="AG10" s="14">
        <v>0.54044463961007205</v>
      </c>
      <c r="AH10" s="14">
        <v>0.54346208988918399</v>
      </c>
      <c r="AI10" s="14"/>
      <c r="AJ10" s="14">
        <v>0.37824122555337403</v>
      </c>
      <c r="AK10" s="14">
        <v>0.55882918353313504</v>
      </c>
      <c r="AL10" s="14">
        <v>0.40433549716105099</v>
      </c>
      <c r="AM10" s="14">
        <v>1</v>
      </c>
      <c r="AN10" s="14">
        <v>0.39768021761995598</v>
      </c>
      <c r="AO10" s="14"/>
      <c r="AP10" s="14" t="s">
        <v>123</v>
      </c>
      <c r="AQ10" s="14">
        <v>0.51272573716612901</v>
      </c>
      <c r="AR10" s="14" t="s">
        <v>123</v>
      </c>
      <c r="AS10" s="14" t="s">
        <v>123</v>
      </c>
      <c r="AT10" s="14" t="s">
        <v>123</v>
      </c>
      <c r="AU10" s="14"/>
      <c r="AV10" s="14">
        <v>0.47420343017806799</v>
      </c>
      <c r="AW10" s="14">
        <v>0.47950945959337798</v>
      </c>
      <c r="AX10" s="14">
        <v>0.52273632465419595</v>
      </c>
      <c r="AY10" s="14">
        <v>0.56444447315774704</v>
      </c>
      <c r="AZ10" s="14">
        <v>0.63236996647101296</v>
      </c>
      <c r="BA10" s="14"/>
      <c r="BB10" s="14">
        <v>0.37824122555337403</v>
      </c>
      <c r="BC10" s="14" t="s">
        <v>123</v>
      </c>
      <c r="BD10" s="14" t="s">
        <v>123</v>
      </c>
      <c r="BE10" s="14"/>
      <c r="BF10" s="14">
        <v>0.37824122555337403</v>
      </c>
    </row>
    <row r="11" spans="2:58" ht="29" x14ac:dyDescent="0.35">
      <c r="B11" s="15" t="s">
        <v>121</v>
      </c>
      <c r="C11" s="14">
        <v>0.21351602840064399</v>
      </c>
      <c r="D11" s="14">
        <v>0.22933870003783</v>
      </c>
      <c r="E11" s="14">
        <v>0.20021176410567801</v>
      </c>
      <c r="F11" s="14"/>
      <c r="G11" s="14">
        <v>0.167771020665334</v>
      </c>
      <c r="H11" s="14">
        <v>0.25427290711879302</v>
      </c>
      <c r="I11" s="14">
        <v>0.17191721202663399</v>
      </c>
      <c r="J11" s="14">
        <v>0.243380095301475</v>
      </c>
      <c r="K11" s="14">
        <v>0.23729691475933301</v>
      </c>
      <c r="L11" s="14">
        <v>0.220227381517965</v>
      </c>
      <c r="M11" s="14"/>
      <c r="N11" s="14">
        <v>0.22292596106629101</v>
      </c>
      <c r="O11" s="14">
        <v>0.221198054751997</v>
      </c>
      <c r="P11" s="14">
        <v>0.19982970906021899</v>
      </c>
      <c r="Q11" s="14">
        <v>0.20919967634421899</v>
      </c>
      <c r="R11" s="14"/>
      <c r="S11" s="14">
        <v>0.23986403960331101</v>
      </c>
      <c r="T11" s="14">
        <v>0.233238216957802</v>
      </c>
      <c r="U11" s="14">
        <v>0.15226788086625601</v>
      </c>
      <c r="V11" s="14">
        <v>0.180702962503935</v>
      </c>
      <c r="W11" s="14">
        <v>0.28037054616651402</v>
      </c>
      <c r="X11" s="14">
        <v>0.17599835340046699</v>
      </c>
      <c r="Y11" s="14">
        <v>0.248296975514642</v>
      </c>
      <c r="Z11" s="14">
        <v>0.13112850411055499</v>
      </c>
      <c r="AA11" s="14">
        <v>0.178607333367787</v>
      </c>
      <c r="AB11" s="14">
        <v>0.21984620607989999</v>
      </c>
      <c r="AC11" s="14">
        <v>0.29170872408812398</v>
      </c>
      <c r="AD11" s="14">
        <v>0.367547626622723</v>
      </c>
      <c r="AE11" s="14"/>
      <c r="AF11" s="14">
        <v>0.26086191639345602</v>
      </c>
      <c r="AG11" s="14">
        <v>0.21751333099602899</v>
      </c>
      <c r="AH11" s="14">
        <v>0.22636111921376401</v>
      </c>
      <c r="AI11" s="14"/>
      <c r="AJ11" s="14">
        <v>0.30176212799396301</v>
      </c>
      <c r="AK11" s="14">
        <v>0.20823326461380301</v>
      </c>
      <c r="AL11" s="14">
        <v>0.196614653263749</v>
      </c>
      <c r="AM11" s="14">
        <v>0</v>
      </c>
      <c r="AN11" s="14">
        <v>0.22814295804507201</v>
      </c>
      <c r="AO11" s="14"/>
      <c r="AP11" s="14" t="s">
        <v>123</v>
      </c>
      <c r="AQ11" s="14">
        <v>0.21351602840064399</v>
      </c>
      <c r="AR11" s="14" t="s">
        <v>123</v>
      </c>
      <c r="AS11" s="14" t="s">
        <v>123</v>
      </c>
      <c r="AT11" s="14" t="s">
        <v>123</v>
      </c>
      <c r="AU11" s="14"/>
      <c r="AV11" s="14">
        <v>0.26214533285517</v>
      </c>
      <c r="AW11" s="14">
        <v>0.20592090953683101</v>
      </c>
      <c r="AX11" s="14">
        <v>0.18555519248322599</v>
      </c>
      <c r="AY11" s="14">
        <v>0.216282410367342</v>
      </c>
      <c r="AZ11" s="14">
        <v>0.16490838443519601</v>
      </c>
      <c r="BA11" s="14"/>
      <c r="BB11" s="14">
        <v>0.30176212799396301</v>
      </c>
      <c r="BC11" s="14" t="s">
        <v>123</v>
      </c>
      <c r="BD11" s="14" t="s">
        <v>123</v>
      </c>
      <c r="BE11" s="14"/>
      <c r="BF11" s="14">
        <v>0.30176212799396301</v>
      </c>
    </row>
    <row r="12" spans="2:58" x14ac:dyDescent="0.35">
      <c r="B12" s="15" t="s">
        <v>117</v>
      </c>
      <c r="C12" s="23">
        <v>2.6016950906657801E-2</v>
      </c>
      <c r="D12" s="23">
        <v>2.3638390428477998E-2</v>
      </c>
      <c r="E12" s="23">
        <v>2.8452544317090701E-2</v>
      </c>
      <c r="F12" s="23"/>
      <c r="G12" s="23">
        <v>3.7327129250692898E-2</v>
      </c>
      <c r="H12" s="23">
        <v>3.2960736912106103E-2</v>
      </c>
      <c r="I12" s="23">
        <v>3.3143318401543997E-2</v>
      </c>
      <c r="J12" s="23">
        <v>1.43051932812076E-2</v>
      </c>
      <c r="K12" s="23">
        <v>2.7212938454841601E-2</v>
      </c>
      <c r="L12" s="23">
        <v>0</v>
      </c>
      <c r="M12" s="23"/>
      <c r="N12" s="23">
        <v>2.0091130443224602E-2</v>
      </c>
      <c r="O12" s="23">
        <v>2.1083440912991299E-2</v>
      </c>
      <c r="P12" s="23">
        <v>2.1352661062819699E-2</v>
      </c>
      <c r="Q12" s="23">
        <v>4.29485063599939E-2</v>
      </c>
      <c r="R12" s="23"/>
      <c r="S12" s="23">
        <v>2.0437160178290399E-2</v>
      </c>
      <c r="T12" s="23">
        <v>3.5734923794264101E-2</v>
      </c>
      <c r="U12" s="23">
        <v>3.6268434046978298E-2</v>
      </c>
      <c r="V12" s="23">
        <v>0</v>
      </c>
      <c r="W12" s="23">
        <v>0</v>
      </c>
      <c r="X12" s="23">
        <v>6.7253749985686395E-2</v>
      </c>
      <c r="Y12" s="23">
        <v>3.4328162894425002E-2</v>
      </c>
      <c r="Z12" s="23">
        <v>2.1127104243694801E-2</v>
      </c>
      <c r="AA12" s="23">
        <v>3.6595290529657098E-2</v>
      </c>
      <c r="AB12" s="23">
        <v>0</v>
      </c>
      <c r="AC12" s="23">
        <v>0</v>
      </c>
      <c r="AD12" s="23">
        <v>0</v>
      </c>
      <c r="AE12" s="23"/>
      <c r="AF12" s="23">
        <v>1.6161174317842301E-2</v>
      </c>
      <c r="AG12" s="23">
        <v>1.8611182830683502E-2</v>
      </c>
      <c r="AH12" s="23">
        <v>5.1323582975649901E-2</v>
      </c>
      <c r="AI12" s="23"/>
      <c r="AJ12" s="23">
        <v>1.89281960066453E-2</v>
      </c>
      <c r="AK12" s="23">
        <v>3.0892349723576702E-2</v>
      </c>
      <c r="AL12" s="23">
        <v>0</v>
      </c>
      <c r="AM12" s="23">
        <v>0</v>
      </c>
      <c r="AN12" s="23">
        <v>4.2611893785838101E-2</v>
      </c>
      <c r="AO12" s="23"/>
      <c r="AP12" s="23" t="s">
        <v>123</v>
      </c>
      <c r="AQ12" s="23">
        <v>2.6016950906657801E-2</v>
      </c>
      <c r="AR12" s="23" t="s">
        <v>123</v>
      </c>
      <c r="AS12" s="23" t="s">
        <v>123</v>
      </c>
      <c r="AT12" s="23" t="s">
        <v>123</v>
      </c>
      <c r="AU12" s="23"/>
      <c r="AV12" s="23">
        <v>2.25582681340986E-2</v>
      </c>
      <c r="AW12" s="23">
        <v>1.76741541160533E-2</v>
      </c>
      <c r="AX12" s="23">
        <v>4.4510545243185498E-2</v>
      </c>
      <c r="AY12" s="23">
        <v>0</v>
      </c>
      <c r="AZ12" s="23">
        <v>0</v>
      </c>
      <c r="BA12" s="23"/>
      <c r="BB12" s="23">
        <v>1.89281960066453E-2</v>
      </c>
      <c r="BC12" s="23" t="s">
        <v>123</v>
      </c>
      <c r="BD12" s="23" t="s">
        <v>123</v>
      </c>
      <c r="BE12" s="23"/>
      <c r="BF12" s="23">
        <v>1.89281960066453E-2</v>
      </c>
    </row>
    <row r="13" spans="2:58" x14ac:dyDescent="0.35">
      <c r="B13" s="16" t="s">
        <v>125</v>
      </c>
    </row>
    <row r="14" spans="2:58" x14ac:dyDescent="0.35">
      <c r="B14" t="s">
        <v>88</v>
      </c>
    </row>
    <row r="15" spans="2:58" x14ac:dyDescent="0.35">
      <c r="B15" t="s">
        <v>89</v>
      </c>
    </row>
    <row r="17" spans="2:2" x14ac:dyDescent="0.35">
      <c r="B17"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dimension ref="B2:BF17"/>
  <sheetViews>
    <sheetView showGridLines="0" topLeftCell="A11"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465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ht="29" x14ac:dyDescent="0.35">
      <c r="B9" s="15" t="s">
        <v>430</v>
      </c>
      <c r="C9" s="14">
        <v>0.41311415187238099</v>
      </c>
      <c r="D9" s="14">
        <v>0.43885096194161399</v>
      </c>
      <c r="E9" s="14">
        <v>0.38854179787369703</v>
      </c>
      <c r="F9" s="14"/>
      <c r="G9" s="14">
        <v>0.24911873575740701</v>
      </c>
      <c r="H9" s="14">
        <v>0.26871352296440598</v>
      </c>
      <c r="I9" s="14">
        <v>0.34500397078187001</v>
      </c>
      <c r="J9" s="14">
        <v>0.44649398029453602</v>
      </c>
      <c r="K9" s="14">
        <v>0.54636480118311004</v>
      </c>
      <c r="L9" s="14">
        <v>0.57874743860405298</v>
      </c>
      <c r="M9" s="14"/>
      <c r="N9" s="14">
        <v>0.40668583679586601</v>
      </c>
      <c r="O9" s="14">
        <v>0.41430498851541198</v>
      </c>
      <c r="P9" s="14">
        <v>0.45322530100800001</v>
      </c>
      <c r="Q9" s="14">
        <v>0.37866206873967601</v>
      </c>
      <c r="R9" s="14"/>
      <c r="S9" s="14">
        <v>0.32882739474992601</v>
      </c>
      <c r="T9" s="14">
        <v>0.47998128612236401</v>
      </c>
      <c r="U9" s="14">
        <v>0.46845492887127799</v>
      </c>
      <c r="V9" s="14">
        <v>0.48649519858618701</v>
      </c>
      <c r="W9" s="14">
        <v>0.44775364596920902</v>
      </c>
      <c r="X9" s="14">
        <v>0.31952607507955699</v>
      </c>
      <c r="Y9" s="14">
        <v>0.41316521469468798</v>
      </c>
      <c r="Z9" s="14">
        <v>0.27302850094565201</v>
      </c>
      <c r="AA9" s="14">
        <v>0.37211500706485101</v>
      </c>
      <c r="AB9" s="14">
        <v>0.46484981115199198</v>
      </c>
      <c r="AC9" s="14">
        <v>0.37733255312243502</v>
      </c>
      <c r="AD9" s="14">
        <v>0.591236828454903</v>
      </c>
      <c r="AE9" s="14"/>
      <c r="AF9" s="14">
        <v>0.57349791595523203</v>
      </c>
      <c r="AG9" s="14">
        <v>0.34207368782881498</v>
      </c>
      <c r="AH9" s="14">
        <v>0.29927121123237299</v>
      </c>
      <c r="AI9" s="14"/>
      <c r="AJ9" s="14">
        <v>0.62303530357035297</v>
      </c>
      <c r="AK9" s="14">
        <v>0.218627815589262</v>
      </c>
      <c r="AL9" s="14">
        <v>0.39185621274078802</v>
      </c>
      <c r="AM9" s="14">
        <v>0.58599872077090698</v>
      </c>
      <c r="AN9" s="14">
        <v>0.38531371408793902</v>
      </c>
      <c r="AO9" s="14"/>
      <c r="AP9" s="14">
        <v>0.61234150446856295</v>
      </c>
      <c r="AQ9" s="14">
        <v>0.18230835611160101</v>
      </c>
      <c r="AR9" s="14">
        <v>0.37737885477703897</v>
      </c>
      <c r="AS9" s="14">
        <v>0.72481746617350395</v>
      </c>
      <c r="AT9" s="14">
        <v>0.50872764853654695</v>
      </c>
      <c r="AU9" s="14"/>
      <c r="AV9" s="14">
        <v>0.43650759633650699</v>
      </c>
      <c r="AW9" s="14">
        <v>0.42811182487191202</v>
      </c>
      <c r="AX9" s="14">
        <v>0.39211212859133898</v>
      </c>
      <c r="AY9" s="14">
        <v>0.32832811144937202</v>
      </c>
      <c r="AZ9" s="14">
        <v>0.32721191445903802</v>
      </c>
      <c r="BA9" s="14"/>
      <c r="BB9" s="14">
        <v>0.237143873238115</v>
      </c>
      <c r="BC9" s="14">
        <v>0.78973268405587704</v>
      </c>
      <c r="BD9" s="14">
        <v>0.70586986514872296</v>
      </c>
      <c r="BE9" s="14"/>
      <c r="BF9" s="14">
        <v>0.58910777177574503</v>
      </c>
    </row>
    <row r="10" spans="2:58" ht="29" x14ac:dyDescent="0.35">
      <c r="B10" s="15" t="s">
        <v>431</v>
      </c>
      <c r="C10" s="14">
        <v>0.17610088377395799</v>
      </c>
      <c r="D10" s="14">
        <v>0.181903594772235</v>
      </c>
      <c r="E10" s="14">
        <v>0.17148592574723601</v>
      </c>
      <c r="F10" s="14"/>
      <c r="G10" s="14">
        <v>0.276234282547276</v>
      </c>
      <c r="H10" s="14">
        <v>0.306201563386228</v>
      </c>
      <c r="I10" s="14">
        <v>0.18358243054593901</v>
      </c>
      <c r="J10" s="14">
        <v>0.15353422589414201</v>
      </c>
      <c r="K10" s="14">
        <v>7.29192159858328E-2</v>
      </c>
      <c r="L10" s="14">
        <v>8.5099456138998705E-2</v>
      </c>
      <c r="M10" s="14"/>
      <c r="N10" s="14">
        <v>0.18098922859299399</v>
      </c>
      <c r="O10" s="14">
        <v>0.18410957987322801</v>
      </c>
      <c r="P10" s="14">
        <v>0.18063569120220099</v>
      </c>
      <c r="Q10" s="14">
        <v>0.15981952235076699</v>
      </c>
      <c r="R10" s="14"/>
      <c r="S10" s="14">
        <v>0.25613908964897097</v>
      </c>
      <c r="T10" s="14">
        <v>0.14360508278449399</v>
      </c>
      <c r="U10" s="14">
        <v>0.16553959185911499</v>
      </c>
      <c r="V10" s="14">
        <v>9.5639920043627105E-2</v>
      </c>
      <c r="W10" s="14">
        <v>0.19094362918298799</v>
      </c>
      <c r="X10" s="14">
        <v>0.20164105415756001</v>
      </c>
      <c r="Y10" s="14">
        <v>0.178902882346827</v>
      </c>
      <c r="Z10" s="14">
        <v>0.176308098050975</v>
      </c>
      <c r="AA10" s="14">
        <v>0.22837687889166899</v>
      </c>
      <c r="AB10" s="14">
        <v>0.12840114316350201</v>
      </c>
      <c r="AC10" s="14">
        <v>0.114625208337353</v>
      </c>
      <c r="AD10" s="14">
        <v>0.147506774296466</v>
      </c>
      <c r="AE10" s="14"/>
      <c r="AF10" s="14">
        <v>0.12394915806550499</v>
      </c>
      <c r="AG10" s="14">
        <v>0.19649663980122001</v>
      </c>
      <c r="AH10" s="14">
        <v>0.229139335107506</v>
      </c>
      <c r="AI10" s="14"/>
      <c r="AJ10" s="14">
        <v>0.120056340889954</v>
      </c>
      <c r="AK10" s="14">
        <v>0.26782721580311802</v>
      </c>
      <c r="AL10" s="14">
        <v>0.11243032462729401</v>
      </c>
      <c r="AM10" s="14">
        <v>0.208419265454347</v>
      </c>
      <c r="AN10" s="14">
        <v>0.14358518277979801</v>
      </c>
      <c r="AO10" s="14"/>
      <c r="AP10" s="14">
        <v>0.121899670868582</v>
      </c>
      <c r="AQ10" s="14">
        <v>0.28184058647584098</v>
      </c>
      <c r="AR10" s="14">
        <v>0.13346267549304</v>
      </c>
      <c r="AS10" s="14">
        <v>8.1473392853598295E-2</v>
      </c>
      <c r="AT10" s="14">
        <v>9.7251245027228594E-2</v>
      </c>
      <c r="AU10" s="14"/>
      <c r="AV10" s="14">
        <v>0.146452600170109</v>
      </c>
      <c r="AW10" s="14">
        <v>0.15461713257454601</v>
      </c>
      <c r="AX10" s="14">
        <v>0.17905956685688701</v>
      </c>
      <c r="AY10" s="14">
        <v>0.292786741780797</v>
      </c>
      <c r="AZ10" s="14">
        <v>0.29927780942858001</v>
      </c>
      <c r="BA10" s="14"/>
      <c r="BB10" s="14">
        <v>0.29076458547919498</v>
      </c>
      <c r="BC10" s="14">
        <v>5.1531051825747402E-2</v>
      </c>
      <c r="BD10" s="14">
        <v>3.2113163184562303E-2</v>
      </c>
      <c r="BE10" s="14"/>
      <c r="BF10" s="14">
        <v>0.121559713272251</v>
      </c>
    </row>
    <row r="11" spans="2:58" ht="43.5" x14ac:dyDescent="0.35">
      <c r="B11" s="15" t="s">
        <v>432</v>
      </c>
      <c r="C11" s="14">
        <v>0.19539877670567601</v>
      </c>
      <c r="D11" s="14">
        <v>0.202940231246824</v>
      </c>
      <c r="E11" s="14">
        <v>0.18722688293536799</v>
      </c>
      <c r="F11" s="14"/>
      <c r="G11" s="14">
        <v>0.209359075100297</v>
      </c>
      <c r="H11" s="14">
        <v>0.191953566852824</v>
      </c>
      <c r="I11" s="14">
        <v>0.21833783393599701</v>
      </c>
      <c r="J11" s="14">
        <v>0.194691022470699</v>
      </c>
      <c r="K11" s="14">
        <v>0.18960544919890401</v>
      </c>
      <c r="L11" s="14">
        <v>0.17468069106808801</v>
      </c>
      <c r="M11" s="14"/>
      <c r="N11" s="14">
        <v>0.22396747566240699</v>
      </c>
      <c r="O11" s="14">
        <v>0.20058947628755799</v>
      </c>
      <c r="P11" s="14">
        <v>0.181146389452045</v>
      </c>
      <c r="Q11" s="14">
        <v>0.17513801423406899</v>
      </c>
      <c r="R11" s="14"/>
      <c r="S11" s="14">
        <v>0.19038629099898</v>
      </c>
      <c r="T11" s="14">
        <v>0.17043225333078901</v>
      </c>
      <c r="U11" s="14">
        <v>0.18094705201056299</v>
      </c>
      <c r="V11" s="14">
        <v>0.142147886084904</v>
      </c>
      <c r="W11" s="14">
        <v>0.21350666746747099</v>
      </c>
      <c r="X11" s="14">
        <v>0.25404222363970602</v>
      </c>
      <c r="Y11" s="14">
        <v>0.20746907179416699</v>
      </c>
      <c r="Z11" s="14">
        <v>0.228583061071475</v>
      </c>
      <c r="AA11" s="14">
        <v>0.201463248911879</v>
      </c>
      <c r="AB11" s="14">
        <v>0.22169717171836101</v>
      </c>
      <c r="AC11" s="14">
        <v>0.22461312383865001</v>
      </c>
      <c r="AD11" s="14">
        <v>8.0029747291337994E-2</v>
      </c>
      <c r="AE11" s="14"/>
      <c r="AF11" s="14">
        <v>0.14866354427278</v>
      </c>
      <c r="AG11" s="14">
        <v>0.24045762755346101</v>
      </c>
      <c r="AH11" s="14">
        <v>0.175001866255762</v>
      </c>
      <c r="AI11" s="14"/>
      <c r="AJ11" s="14">
        <v>0.12754125773458999</v>
      </c>
      <c r="AK11" s="14">
        <v>0.274441884028988</v>
      </c>
      <c r="AL11" s="14">
        <v>0.23070762456013799</v>
      </c>
      <c r="AM11" s="14">
        <v>0.121841843889716</v>
      </c>
      <c r="AN11" s="14">
        <v>0.17879659583803401</v>
      </c>
      <c r="AO11" s="14"/>
      <c r="AP11" s="14">
        <v>0.12499626245241099</v>
      </c>
      <c r="AQ11" s="14">
        <v>0.29173521652447898</v>
      </c>
      <c r="AR11" s="14">
        <v>0.27558685806230399</v>
      </c>
      <c r="AS11" s="14">
        <v>8.8582944709357098E-2</v>
      </c>
      <c r="AT11" s="14">
        <v>9.8659028349638994E-2</v>
      </c>
      <c r="AU11" s="14"/>
      <c r="AV11" s="14">
        <v>0.19025536501353699</v>
      </c>
      <c r="AW11" s="14">
        <v>0.20068093406450399</v>
      </c>
      <c r="AX11" s="14">
        <v>0.19767995563660301</v>
      </c>
      <c r="AY11" s="14">
        <v>0.191945931079747</v>
      </c>
      <c r="AZ11" s="14">
        <v>0.18789974839734</v>
      </c>
      <c r="BA11" s="14"/>
      <c r="BB11" s="14">
        <v>0.245117504885009</v>
      </c>
      <c r="BC11" s="14">
        <v>8.4097197394328096E-2</v>
      </c>
      <c r="BD11" s="14">
        <v>0.14222276514118801</v>
      </c>
      <c r="BE11" s="14"/>
      <c r="BF11" s="14">
        <v>0.15064132718185699</v>
      </c>
    </row>
    <row r="12" spans="2:58" x14ac:dyDescent="0.35">
      <c r="B12" s="15" t="s">
        <v>83</v>
      </c>
      <c r="C12" s="23">
        <v>0.21538618764798501</v>
      </c>
      <c r="D12" s="23">
        <v>0.176305212039327</v>
      </c>
      <c r="E12" s="23">
        <v>0.25274539344369901</v>
      </c>
      <c r="F12" s="23"/>
      <c r="G12" s="23">
        <v>0.26528790659502</v>
      </c>
      <c r="H12" s="23">
        <v>0.23313134679654199</v>
      </c>
      <c r="I12" s="23">
        <v>0.25307576473619398</v>
      </c>
      <c r="J12" s="23">
        <v>0.205280771340622</v>
      </c>
      <c r="K12" s="23">
        <v>0.191110533632153</v>
      </c>
      <c r="L12" s="23">
        <v>0.16147241418885999</v>
      </c>
      <c r="M12" s="23"/>
      <c r="N12" s="23">
        <v>0.18835745894873299</v>
      </c>
      <c r="O12" s="23">
        <v>0.20099595532380199</v>
      </c>
      <c r="P12" s="23">
        <v>0.18499261833775399</v>
      </c>
      <c r="Q12" s="23">
        <v>0.28638039467548898</v>
      </c>
      <c r="R12" s="23"/>
      <c r="S12" s="23">
        <v>0.224647224602124</v>
      </c>
      <c r="T12" s="23">
        <v>0.20598137776235301</v>
      </c>
      <c r="U12" s="23">
        <v>0.18505842725904401</v>
      </c>
      <c r="V12" s="23">
        <v>0.27571699528528198</v>
      </c>
      <c r="W12" s="23">
        <v>0.147796057380332</v>
      </c>
      <c r="X12" s="23">
        <v>0.22479064712317701</v>
      </c>
      <c r="Y12" s="23">
        <v>0.20046283116431801</v>
      </c>
      <c r="Z12" s="23">
        <v>0.322080339931898</v>
      </c>
      <c r="AA12" s="23">
        <v>0.19804486513160099</v>
      </c>
      <c r="AB12" s="23">
        <v>0.185051873966144</v>
      </c>
      <c r="AC12" s="23">
        <v>0.28342911470156201</v>
      </c>
      <c r="AD12" s="23">
        <v>0.18122664995729301</v>
      </c>
      <c r="AE12" s="23"/>
      <c r="AF12" s="23">
        <v>0.153889381706483</v>
      </c>
      <c r="AG12" s="23">
        <v>0.22097204481650401</v>
      </c>
      <c r="AH12" s="23">
        <v>0.29658758740435898</v>
      </c>
      <c r="AI12" s="23"/>
      <c r="AJ12" s="23">
        <v>0.129367097805102</v>
      </c>
      <c r="AK12" s="23">
        <v>0.239103084578632</v>
      </c>
      <c r="AL12" s="23">
        <v>0.26500583807178002</v>
      </c>
      <c r="AM12" s="23">
        <v>8.3740169885030497E-2</v>
      </c>
      <c r="AN12" s="23">
        <v>0.29230450729422802</v>
      </c>
      <c r="AO12" s="23"/>
      <c r="AP12" s="23">
        <v>0.140762562210444</v>
      </c>
      <c r="AQ12" s="23">
        <v>0.244115840888079</v>
      </c>
      <c r="AR12" s="23">
        <v>0.21357161166761701</v>
      </c>
      <c r="AS12" s="23">
        <v>0.10512619626354</v>
      </c>
      <c r="AT12" s="23">
        <v>0.29536207808658499</v>
      </c>
      <c r="AU12" s="23"/>
      <c r="AV12" s="23">
        <v>0.226784438479847</v>
      </c>
      <c r="AW12" s="23">
        <v>0.21659010848903801</v>
      </c>
      <c r="AX12" s="23">
        <v>0.231148348915171</v>
      </c>
      <c r="AY12" s="23">
        <v>0.18693921569008401</v>
      </c>
      <c r="AZ12" s="23">
        <v>0.185610527715042</v>
      </c>
      <c r="BA12" s="23"/>
      <c r="BB12" s="23">
        <v>0.22697403639768099</v>
      </c>
      <c r="BC12" s="23">
        <v>7.4639066724047506E-2</v>
      </c>
      <c r="BD12" s="23">
        <v>0.119794206525526</v>
      </c>
      <c r="BE12" s="23"/>
      <c r="BF12" s="23">
        <v>0.138691187770147</v>
      </c>
    </row>
    <row r="13" spans="2:58" x14ac:dyDescent="0.35">
      <c r="B13" s="16"/>
    </row>
    <row r="14" spans="2:58" x14ac:dyDescent="0.35">
      <c r="B14" t="s">
        <v>88</v>
      </c>
    </row>
    <row r="15" spans="2:58" x14ac:dyDescent="0.35">
      <c r="B15" t="s">
        <v>89</v>
      </c>
    </row>
    <row r="17" spans="2:2" x14ac:dyDescent="0.35">
      <c r="B17"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dimension ref="B2:BF17"/>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466</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ht="29" x14ac:dyDescent="0.35">
      <c r="B9" s="15" t="s">
        <v>430</v>
      </c>
      <c r="C9" s="14">
        <v>0.17271612318742799</v>
      </c>
      <c r="D9" s="14">
        <v>0.18676457214521999</v>
      </c>
      <c r="E9" s="14">
        <v>0.159035907072136</v>
      </c>
      <c r="F9" s="14"/>
      <c r="G9" s="14">
        <v>0.143202489325256</v>
      </c>
      <c r="H9" s="14">
        <v>0.13991261695347701</v>
      </c>
      <c r="I9" s="14">
        <v>0.17853680197869201</v>
      </c>
      <c r="J9" s="14">
        <v>0.20239280110348501</v>
      </c>
      <c r="K9" s="14">
        <v>0.213629002669323</v>
      </c>
      <c r="L9" s="14">
        <v>0.162876033285697</v>
      </c>
      <c r="M9" s="14"/>
      <c r="N9" s="14">
        <v>0.15694483497343201</v>
      </c>
      <c r="O9" s="14">
        <v>0.16714010049779299</v>
      </c>
      <c r="P9" s="14">
        <v>0.183625760519738</v>
      </c>
      <c r="Q9" s="14">
        <v>0.187019956449024</v>
      </c>
      <c r="R9" s="14"/>
      <c r="S9" s="14">
        <v>0.133556575383319</v>
      </c>
      <c r="T9" s="14">
        <v>0.184129962519962</v>
      </c>
      <c r="U9" s="14">
        <v>0.192570196718266</v>
      </c>
      <c r="V9" s="14">
        <v>0.216690500321713</v>
      </c>
      <c r="W9" s="14">
        <v>0.140208223468719</v>
      </c>
      <c r="X9" s="14">
        <v>0.13756352799033</v>
      </c>
      <c r="Y9" s="14">
        <v>0.17663606099384499</v>
      </c>
      <c r="Z9" s="14">
        <v>0.151398499282828</v>
      </c>
      <c r="AA9" s="14">
        <v>0.17551206926521701</v>
      </c>
      <c r="AB9" s="14">
        <v>0.201414173060631</v>
      </c>
      <c r="AC9" s="14">
        <v>0.19942176466148701</v>
      </c>
      <c r="AD9" s="14">
        <v>0.17966808763085099</v>
      </c>
      <c r="AE9" s="14"/>
      <c r="AF9" s="14">
        <v>0.20449261818905601</v>
      </c>
      <c r="AG9" s="14">
        <v>0.15323713584318399</v>
      </c>
      <c r="AH9" s="14">
        <v>0.16224314585195301</v>
      </c>
      <c r="AI9" s="14"/>
      <c r="AJ9" s="14">
        <v>0.22184283161585899</v>
      </c>
      <c r="AK9" s="14">
        <v>0.109448222389184</v>
      </c>
      <c r="AL9" s="14">
        <v>0.13962539653988701</v>
      </c>
      <c r="AM9" s="14">
        <v>0.34358098845079998</v>
      </c>
      <c r="AN9" s="14">
        <v>0.19722067718422401</v>
      </c>
      <c r="AO9" s="14"/>
      <c r="AP9" s="14">
        <v>0.239586485593721</v>
      </c>
      <c r="AQ9" s="14">
        <v>8.8189459767936795E-2</v>
      </c>
      <c r="AR9" s="14">
        <v>0.163674957047345</v>
      </c>
      <c r="AS9" s="14">
        <v>0.24618850331426601</v>
      </c>
      <c r="AT9" s="14">
        <v>0.21515270699566699</v>
      </c>
      <c r="AU9" s="14"/>
      <c r="AV9" s="14">
        <v>0.188514298910373</v>
      </c>
      <c r="AW9" s="14">
        <v>0.17717254326323501</v>
      </c>
      <c r="AX9" s="14">
        <v>0.16130535332570101</v>
      </c>
      <c r="AY9" s="14">
        <v>0.15308118275234101</v>
      </c>
      <c r="AZ9" s="14">
        <v>0.16734527658213399</v>
      </c>
      <c r="BA9" s="14"/>
      <c r="BB9" s="14">
        <v>7.2638754360165605E-2</v>
      </c>
      <c r="BC9" s="14">
        <v>0.19896422942238701</v>
      </c>
      <c r="BD9" s="14">
        <v>0.25087611899738799</v>
      </c>
      <c r="BE9" s="14"/>
      <c r="BF9" s="14">
        <v>0.17656410740792</v>
      </c>
    </row>
    <row r="10" spans="2:58" ht="29" x14ac:dyDescent="0.35">
      <c r="B10" s="15" t="s">
        <v>431</v>
      </c>
      <c r="C10" s="14">
        <v>0.27761094167038702</v>
      </c>
      <c r="D10" s="14">
        <v>0.29342227777796398</v>
      </c>
      <c r="E10" s="14">
        <v>0.26292044183533497</v>
      </c>
      <c r="F10" s="14"/>
      <c r="G10" s="14">
        <v>0.34428843413284899</v>
      </c>
      <c r="H10" s="14">
        <v>0.32714468930726498</v>
      </c>
      <c r="I10" s="14">
        <v>0.29737871415985301</v>
      </c>
      <c r="J10" s="14">
        <v>0.23175390056793799</v>
      </c>
      <c r="K10" s="14">
        <v>0.20379823501480199</v>
      </c>
      <c r="L10" s="14">
        <v>0.263401889950588</v>
      </c>
      <c r="M10" s="14"/>
      <c r="N10" s="14">
        <v>0.312822995134588</v>
      </c>
      <c r="O10" s="14">
        <v>0.25568962171321802</v>
      </c>
      <c r="P10" s="14">
        <v>0.27346835315344098</v>
      </c>
      <c r="Q10" s="14">
        <v>0.26705449460668201</v>
      </c>
      <c r="R10" s="14"/>
      <c r="S10" s="14">
        <v>0.34753740520142001</v>
      </c>
      <c r="T10" s="14">
        <v>0.25811870119577501</v>
      </c>
      <c r="U10" s="14">
        <v>0.25478136380734601</v>
      </c>
      <c r="V10" s="14">
        <v>0.235277059286287</v>
      </c>
      <c r="W10" s="14">
        <v>0.31002175193439102</v>
      </c>
      <c r="X10" s="14">
        <v>0.291205726836197</v>
      </c>
      <c r="Y10" s="14">
        <v>0.25702176198026699</v>
      </c>
      <c r="Z10" s="14">
        <v>0.31793635418461003</v>
      </c>
      <c r="AA10" s="14">
        <v>0.265768873502993</v>
      </c>
      <c r="AB10" s="14">
        <v>0.26527926407636498</v>
      </c>
      <c r="AC10" s="14">
        <v>0.23152322825452001</v>
      </c>
      <c r="AD10" s="14">
        <v>0.265423459094902</v>
      </c>
      <c r="AE10" s="14"/>
      <c r="AF10" s="14">
        <v>0.25800534055340701</v>
      </c>
      <c r="AG10" s="14">
        <v>0.300617402947705</v>
      </c>
      <c r="AH10" s="14">
        <v>0.25935554955353302</v>
      </c>
      <c r="AI10" s="14"/>
      <c r="AJ10" s="14">
        <v>0.25722714951043602</v>
      </c>
      <c r="AK10" s="14">
        <v>0.326186691820889</v>
      </c>
      <c r="AL10" s="14">
        <v>0.278545748466698</v>
      </c>
      <c r="AM10" s="14">
        <v>0.294428664461027</v>
      </c>
      <c r="AN10" s="14">
        <v>0.245619272148835</v>
      </c>
      <c r="AO10" s="14"/>
      <c r="AP10" s="14">
        <v>0.25553236260113099</v>
      </c>
      <c r="AQ10" s="14">
        <v>0.34848763815787898</v>
      </c>
      <c r="AR10" s="14">
        <v>0.26728643116622203</v>
      </c>
      <c r="AS10" s="14">
        <v>0.218200601307699</v>
      </c>
      <c r="AT10" s="14">
        <v>0.160172520510557</v>
      </c>
      <c r="AU10" s="14"/>
      <c r="AV10" s="14">
        <v>0.26653938539455102</v>
      </c>
      <c r="AW10" s="14">
        <v>0.25239240260985102</v>
      </c>
      <c r="AX10" s="14">
        <v>0.28047865657085802</v>
      </c>
      <c r="AY10" s="14">
        <v>0.31250905072328899</v>
      </c>
      <c r="AZ10" s="14">
        <v>0.410695381548631</v>
      </c>
      <c r="BA10" s="14"/>
      <c r="BB10" s="14">
        <v>0.33638505504113497</v>
      </c>
      <c r="BC10" s="14">
        <v>0.24380752279906301</v>
      </c>
      <c r="BD10" s="14">
        <v>0.203913023013397</v>
      </c>
      <c r="BE10" s="14"/>
      <c r="BF10" s="14">
        <v>0.27280134121239802</v>
      </c>
    </row>
    <row r="11" spans="2:58" ht="43.5" x14ac:dyDescent="0.35">
      <c r="B11" s="15" t="s">
        <v>432</v>
      </c>
      <c r="C11" s="14">
        <v>0.303814716725954</v>
      </c>
      <c r="D11" s="14">
        <v>0.32046028932811299</v>
      </c>
      <c r="E11" s="14">
        <v>0.288416266771651</v>
      </c>
      <c r="F11" s="14"/>
      <c r="G11" s="14">
        <v>0.28821092618914002</v>
      </c>
      <c r="H11" s="14">
        <v>0.31560811812986</v>
      </c>
      <c r="I11" s="14">
        <v>0.278083208012609</v>
      </c>
      <c r="J11" s="14">
        <v>0.28463719191568099</v>
      </c>
      <c r="K11" s="14">
        <v>0.32729675604200997</v>
      </c>
      <c r="L11" s="14">
        <v>0.32537038930738399</v>
      </c>
      <c r="M11" s="14"/>
      <c r="N11" s="14">
        <v>0.334021286239085</v>
      </c>
      <c r="O11" s="14">
        <v>0.319197257366783</v>
      </c>
      <c r="P11" s="14">
        <v>0.306675016108507</v>
      </c>
      <c r="Q11" s="14">
        <v>0.25007605106377701</v>
      </c>
      <c r="R11" s="14"/>
      <c r="S11" s="14">
        <v>0.299422246298367</v>
      </c>
      <c r="T11" s="14">
        <v>0.32382845742836303</v>
      </c>
      <c r="U11" s="14">
        <v>0.33264040510045501</v>
      </c>
      <c r="V11" s="14">
        <v>0.28573677619055798</v>
      </c>
      <c r="W11" s="14">
        <v>0.27236421247855203</v>
      </c>
      <c r="X11" s="14">
        <v>0.33726970738475698</v>
      </c>
      <c r="Y11" s="14">
        <v>0.29202531826814498</v>
      </c>
      <c r="Z11" s="14">
        <v>0.24620512292352201</v>
      </c>
      <c r="AA11" s="14">
        <v>0.29500397161570702</v>
      </c>
      <c r="AB11" s="14">
        <v>0.31217633298804698</v>
      </c>
      <c r="AC11" s="14">
        <v>0.33806827915222398</v>
      </c>
      <c r="AD11" s="14">
        <v>0.24555956276031601</v>
      </c>
      <c r="AE11" s="14"/>
      <c r="AF11" s="14">
        <v>0.30378911667388098</v>
      </c>
      <c r="AG11" s="14">
        <v>0.31773428656364999</v>
      </c>
      <c r="AH11" s="14">
        <v>0.27335413432952299</v>
      </c>
      <c r="AI11" s="14"/>
      <c r="AJ11" s="14">
        <v>0.310344962336145</v>
      </c>
      <c r="AK11" s="14">
        <v>0.33417193585250399</v>
      </c>
      <c r="AL11" s="14">
        <v>0.34458817488056998</v>
      </c>
      <c r="AM11" s="14">
        <v>0.24481557412630001</v>
      </c>
      <c r="AN11" s="14">
        <v>0.239684602800395</v>
      </c>
      <c r="AO11" s="14"/>
      <c r="AP11" s="14">
        <v>0.290377855190184</v>
      </c>
      <c r="AQ11" s="14">
        <v>0.36533545993732802</v>
      </c>
      <c r="AR11" s="14">
        <v>0.32984239011213601</v>
      </c>
      <c r="AS11" s="14">
        <v>0.31037002712921002</v>
      </c>
      <c r="AT11" s="14">
        <v>0.201997308835517</v>
      </c>
      <c r="AU11" s="14"/>
      <c r="AV11" s="14">
        <v>0.274623176834631</v>
      </c>
      <c r="AW11" s="14">
        <v>0.295584904550179</v>
      </c>
      <c r="AX11" s="14">
        <v>0.31795170134655898</v>
      </c>
      <c r="AY11" s="14">
        <v>0.34697439270195801</v>
      </c>
      <c r="AZ11" s="14">
        <v>0.21121279205948501</v>
      </c>
      <c r="BA11" s="14"/>
      <c r="BB11" s="14">
        <v>0.468532408923166</v>
      </c>
      <c r="BC11" s="14">
        <v>0.34948557372102002</v>
      </c>
      <c r="BD11" s="14">
        <v>0.22015160229360101</v>
      </c>
      <c r="BE11" s="14"/>
      <c r="BF11" s="14">
        <v>0.33855686842247101</v>
      </c>
    </row>
    <row r="12" spans="2:58" x14ac:dyDescent="0.35">
      <c r="B12" s="15" t="s">
        <v>83</v>
      </c>
      <c r="C12" s="23">
        <v>0.24585821841623101</v>
      </c>
      <c r="D12" s="23">
        <v>0.19935286074870301</v>
      </c>
      <c r="E12" s="23">
        <v>0.28962738432087898</v>
      </c>
      <c r="F12" s="23"/>
      <c r="G12" s="23">
        <v>0.22429815035275499</v>
      </c>
      <c r="H12" s="23">
        <v>0.21733457560939801</v>
      </c>
      <c r="I12" s="23">
        <v>0.24600127584884601</v>
      </c>
      <c r="J12" s="23">
        <v>0.28121610641289602</v>
      </c>
      <c r="K12" s="23">
        <v>0.25527600627386499</v>
      </c>
      <c r="L12" s="23">
        <v>0.24835168745632999</v>
      </c>
      <c r="M12" s="23"/>
      <c r="N12" s="23">
        <v>0.19621088365289399</v>
      </c>
      <c r="O12" s="23">
        <v>0.25797302042220599</v>
      </c>
      <c r="P12" s="23">
        <v>0.23623087021831399</v>
      </c>
      <c r="Q12" s="23">
        <v>0.29584949788051801</v>
      </c>
      <c r="R12" s="23"/>
      <c r="S12" s="23">
        <v>0.21948377311689299</v>
      </c>
      <c r="T12" s="23">
        <v>0.23392287885590099</v>
      </c>
      <c r="U12" s="23">
        <v>0.22000803437393401</v>
      </c>
      <c r="V12" s="23">
        <v>0.26229566420144301</v>
      </c>
      <c r="W12" s="23">
        <v>0.27740581211833898</v>
      </c>
      <c r="X12" s="23">
        <v>0.23396103778871499</v>
      </c>
      <c r="Y12" s="23">
        <v>0.27431685875774298</v>
      </c>
      <c r="Z12" s="23">
        <v>0.28446002360903999</v>
      </c>
      <c r="AA12" s="23">
        <v>0.26371508561608198</v>
      </c>
      <c r="AB12" s="23">
        <v>0.22113022987495801</v>
      </c>
      <c r="AC12" s="23">
        <v>0.230986727931769</v>
      </c>
      <c r="AD12" s="23">
        <v>0.309348890513932</v>
      </c>
      <c r="AE12" s="23"/>
      <c r="AF12" s="23">
        <v>0.233712924583656</v>
      </c>
      <c r="AG12" s="23">
        <v>0.22841117464546101</v>
      </c>
      <c r="AH12" s="23">
        <v>0.30504717026499101</v>
      </c>
      <c r="AI12" s="23"/>
      <c r="AJ12" s="23">
        <v>0.21058505653755999</v>
      </c>
      <c r="AK12" s="23">
        <v>0.23019314993742401</v>
      </c>
      <c r="AL12" s="23">
        <v>0.23724068011284499</v>
      </c>
      <c r="AM12" s="23">
        <v>0.11717477296187299</v>
      </c>
      <c r="AN12" s="23">
        <v>0.31747544786654602</v>
      </c>
      <c r="AO12" s="23"/>
      <c r="AP12" s="23">
        <v>0.21450329661496501</v>
      </c>
      <c r="AQ12" s="23">
        <v>0.19798744213685601</v>
      </c>
      <c r="AR12" s="23">
        <v>0.23919622167429799</v>
      </c>
      <c r="AS12" s="23">
        <v>0.225240868248825</v>
      </c>
      <c r="AT12" s="23">
        <v>0.42267746365825898</v>
      </c>
      <c r="AU12" s="23"/>
      <c r="AV12" s="23">
        <v>0.27032313886044501</v>
      </c>
      <c r="AW12" s="23">
        <v>0.27485014957673498</v>
      </c>
      <c r="AX12" s="23">
        <v>0.24026428875688099</v>
      </c>
      <c r="AY12" s="23">
        <v>0.18743537382241199</v>
      </c>
      <c r="AZ12" s="23">
        <v>0.210746549809749</v>
      </c>
      <c r="BA12" s="23"/>
      <c r="BB12" s="23">
        <v>0.12244378167553401</v>
      </c>
      <c r="BC12" s="23">
        <v>0.20774267405753</v>
      </c>
      <c r="BD12" s="23">
        <v>0.325059255695614</v>
      </c>
      <c r="BE12" s="23"/>
      <c r="BF12" s="23">
        <v>0.21207768295721099</v>
      </c>
    </row>
    <row r="13" spans="2:58" x14ac:dyDescent="0.35">
      <c r="B13" s="16"/>
    </row>
    <row r="14" spans="2:58" x14ac:dyDescent="0.35">
      <c r="B14" t="s">
        <v>88</v>
      </c>
    </row>
    <row r="15" spans="2:58" x14ac:dyDescent="0.35">
      <c r="B15" t="s">
        <v>89</v>
      </c>
    </row>
    <row r="17" spans="2:2" x14ac:dyDescent="0.35">
      <c r="B17"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dimension ref="B2:BF17"/>
  <sheetViews>
    <sheetView showGridLines="0" topLeftCell="A8"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467</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ht="29" x14ac:dyDescent="0.35">
      <c r="B9" s="15" t="s">
        <v>430</v>
      </c>
      <c r="C9" s="14">
        <v>0.23694538239400101</v>
      </c>
      <c r="D9" s="14">
        <v>0.28815939861481199</v>
      </c>
      <c r="E9" s="14">
        <v>0.188432681466701</v>
      </c>
      <c r="F9" s="14"/>
      <c r="G9" s="14">
        <v>0.217588392098268</v>
      </c>
      <c r="H9" s="14">
        <v>0.16425808689730101</v>
      </c>
      <c r="I9" s="14">
        <v>0.239843439050684</v>
      </c>
      <c r="J9" s="14">
        <v>0.254170112021467</v>
      </c>
      <c r="K9" s="14">
        <v>0.264136269382721</v>
      </c>
      <c r="L9" s="14">
        <v>0.27422758704310701</v>
      </c>
      <c r="M9" s="14"/>
      <c r="N9" s="14">
        <v>0.20640504224265299</v>
      </c>
      <c r="O9" s="14">
        <v>0.23781086333273299</v>
      </c>
      <c r="P9" s="14">
        <v>0.26060657482414201</v>
      </c>
      <c r="Q9" s="14">
        <v>0.250544226703664</v>
      </c>
      <c r="R9" s="14"/>
      <c r="S9" s="14">
        <v>0.22245117714826501</v>
      </c>
      <c r="T9" s="14">
        <v>0.27152288363420601</v>
      </c>
      <c r="U9" s="14">
        <v>0.23408076382371501</v>
      </c>
      <c r="V9" s="14">
        <v>0.22419447015170901</v>
      </c>
      <c r="W9" s="14">
        <v>0.25567831218647202</v>
      </c>
      <c r="X9" s="14">
        <v>0.21226805035649901</v>
      </c>
      <c r="Y9" s="14">
        <v>0.28088665360424397</v>
      </c>
      <c r="Z9" s="14">
        <v>0.14011424570584799</v>
      </c>
      <c r="AA9" s="14">
        <v>0.229940389238773</v>
      </c>
      <c r="AB9" s="14">
        <v>0.25148265772143902</v>
      </c>
      <c r="AC9" s="14">
        <v>0.21099058915116001</v>
      </c>
      <c r="AD9" s="14">
        <v>0.26807453849365198</v>
      </c>
      <c r="AE9" s="14"/>
      <c r="AF9" s="14">
        <v>0.30119459921181702</v>
      </c>
      <c r="AG9" s="14">
        <v>0.204971907758521</v>
      </c>
      <c r="AH9" s="14">
        <v>0.18445148195299099</v>
      </c>
      <c r="AI9" s="14"/>
      <c r="AJ9" s="14">
        <v>0.29964446027400798</v>
      </c>
      <c r="AK9" s="14">
        <v>0.16568817046013901</v>
      </c>
      <c r="AL9" s="14">
        <v>0.19328600690987499</v>
      </c>
      <c r="AM9" s="14">
        <v>0.243570299581576</v>
      </c>
      <c r="AN9" s="14">
        <v>0.27255824707088699</v>
      </c>
      <c r="AO9" s="14"/>
      <c r="AP9" s="14">
        <v>0.28153635359155199</v>
      </c>
      <c r="AQ9" s="14">
        <v>0.13836788753718299</v>
      </c>
      <c r="AR9" s="14">
        <v>0.28273184374310001</v>
      </c>
      <c r="AS9" s="14">
        <v>0.32900561985937798</v>
      </c>
      <c r="AT9" s="14">
        <v>0.221180342420606</v>
      </c>
      <c r="AU9" s="14"/>
      <c r="AV9" s="14">
        <v>0.24100552125874899</v>
      </c>
      <c r="AW9" s="14">
        <v>0.22470976249048899</v>
      </c>
      <c r="AX9" s="14">
        <v>0.23931746013263699</v>
      </c>
      <c r="AY9" s="14">
        <v>0.208067482084247</v>
      </c>
      <c r="AZ9" s="14">
        <v>0.25807212297566401</v>
      </c>
      <c r="BA9" s="14"/>
      <c r="BB9" s="14">
        <v>0.15833739435828201</v>
      </c>
      <c r="BC9" s="14">
        <v>0.33726184134333098</v>
      </c>
      <c r="BD9" s="14">
        <v>0.256444410507638</v>
      </c>
      <c r="BE9" s="14"/>
      <c r="BF9" s="14">
        <v>0.29030286079878398</v>
      </c>
    </row>
    <row r="10" spans="2:58" ht="29" x14ac:dyDescent="0.35">
      <c r="B10" s="15" t="s">
        <v>431</v>
      </c>
      <c r="C10" s="14">
        <v>0.15869069574615999</v>
      </c>
      <c r="D10" s="14">
        <v>0.164446141086805</v>
      </c>
      <c r="E10" s="14">
        <v>0.154018955384252</v>
      </c>
      <c r="F10" s="14"/>
      <c r="G10" s="14">
        <v>0.22853184195168999</v>
      </c>
      <c r="H10" s="14">
        <v>0.24310275517260299</v>
      </c>
      <c r="I10" s="14">
        <v>0.190526833249827</v>
      </c>
      <c r="J10" s="14">
        <v>0.148167827939544</v>
      </c>
      <c r="K10" s="14">
        <v>7.51401475086967E-2</v>
      </c>
      <c r="L10" s="14">
        <v>8.2286550734547007E-2</v>
      </c>
      <c r="M10" s="14"/>
      <c r="N10" s="14">
        <v>0.17022574554348599</v>
      </c>
      <c r="O10" s="14">
        <v>0.150098749074768</v>
      </c>
      <c r="P10" s="14">
        <v>0.160539334175961</v>
      </c>
      <c r="Q10" s="14">
        <v>0.152515809993788</v>
      </c>
      <c r="R10" s="14"/>
      <c r="S10" s="14">
        <v>0.19475592026445199</v>
      </c>
      <c r="T10" s="14">
        <v>0.123906352573922</v>
      </c>
      <c r="U10" s="14">
        <v>0.162338904715846</v>
      </c>
      <c r="V10" s="14">
        <v>0.115864277855055</v>
      </c>
      <c r="W10" s="14">
        <v>0.203803257176259</v>
      </c>
      <c r="X10" s="14">
        <v>0.19721042225535301</v>
      </c>
      <c r="Y10" s="14">
        <v>0.146451783953817</v>
      </c>
      <c r="Z10" s="14">
        <v>0.229601832258745</v>
      </c>
      <c r="AA10" s="14">
        <v>0.156972266094143</v>
      </c>
      <c r="AB10" s="14">
        <v>0.152552082713904</v>
      </c>
      <c r="AC10" s="14">
        <v>9.8525797027728304E-2</v>
      </c>
      <c r="AD10" s="14">
        <v>0.10216539276294399</v>
      </c>
      <c r="AE10" s="14"/>
      <c r="AF10" s="14">
        <v>0.11945542489522</v>
      </c>
      <c r="AG10" s="14">
        <v>0.172003004699292</v>
      </c>
      <c r="AH10" s="14">
        <v>0.223111216968472</v>
      </c>
      <c r="AI10" s="14"/>
      <c r="AJ10" s="14">
        <v>0.142319527165992</v>
      </c>
      <c r="AK10" s="14">
        <v>0.21091331278423101</v>
      </c>
      <c r="AL10" s="14">
        <v>0.115747719171664</v>
      </c>
      <c r="AM10" s="14">
        <v>0.35221438073411698</v>
      </c>
      <c r="AN10" s="14">
        <v>0.1025946631106</v>
      </c>
      <c r="AO10" s="14"/>
      <c r="AP10" s="14">
        <v>0.162277840163918</v>
      </c>
      <c r="AQ10" s="14">
        <v>0.211103494723972</v>
      </c>
      <c r="AR10" s="14">
        <v>0.11207766653126</v>
      </c>
      <c r="AS10" s="14">
        <v>0.150134812670669</v>
      </c>
      <c r="AT10" s="14">
        <v>6.82574629307897E-2</v>
      </c>
      <c r="AU10" s="14"/>
      <c r="AV10" s="14">
        <v>0.13163582267332399</v>
      </c>
      <c r="AW10" s="14">
        <v>0.13917558615512601</v>
      </c>
      <c r="AX10" s="14">
        <v>0.17280218884561999</v>
      </c>
      <c r="AY10" s="14">
        <v>0.25853914910912901</v>
      </c>
      <c r="AZ10" s="14">
        <v>0.179202442367769</v>
      </c>
      <c r="BA10" s="14"/>
      <c r="BB10" s="14">
        <v>0.274882177686681</v>
      </c>
      <c r="BC10" s="14">
        <v>0.124584491999716</v>
      </c>
      <c r="BD10" s="14">
        <v>0</v>
      </c>
      <c r="BE10" s="14"/>
      <c r="BF10" s="14">
        <v>0.13350417770314199</v>
      </c>
    </row>
    <row r="11" spans="2:58" ht="43.5" x14ac:dyDescent="0.35">
      <c r="B11" s="15" t="s">
        <v>432</v>
      </c>
      <c r="C11" s="14">
        <v>0.323769732449665</v>
      </c>
      <c r="D11" s="14">
        <v>0.33472856473784501</v>
      </c>
      <c r="E11" s="14">
        <v>0.31210134495209602</v>
      </c>
      <c r="F11" s="14"/>
      <c r="G11" s="14">
        <v>0.301965891447876</v>
      </c>
      <c r="H11" s="14">
        <v>0.33462806884868901</v>
      </c>
      <c r="I11" s="14">
        <v>0.246923396022285</v>
      </c>
      <c r="J11" s="14">
        <v>0.31754512435610699</v>
      </c>
      <c r="K11" s="14">
        <v>0.36281282247750801</v>
      </c>
      <c r="L11" s="14">
        <v>0.37080603024536102</v>
      </c>
      <c r="M11" s="14"/>
      <c r="N11" s="14">
        <v>0.39871463725566098</v>
      </c>
      <c r="O11" s="14">
        <v>0.32082020226802199</v>
      </c>
      <c r="P11" s="14">
        <v>0.32384027737932702</v>
      </c>
      <c r="Q11" s="14">
        <v>0.24356742148272301</v>
      </c>
      <c r="R11" s="14"/>
      <c r="S11" s="14">
        <v>0.31779764292491203</v>
      </c>
      <c r="T11" s="14">
        <v>0.32700791729337902</v>
      </c>
      <c r="U11" s="14">
        <v>0.315878796009603</v>
      </c>
      <c r="V11" s="14">
        <v>0.35480055540694899</v>
      </c>
      <c r="W11" s="14">
        <v>0.32168118735779899</v>
      </c>
      <c r="X11" s="14">
        <v>0.314529693892802</v>
      </c>
      <c r="Y11" s="14">
        <v>0.327196548370352</v>
      </c>
      <c r="Z11" s="14">
        <v>0.34878030299902202</v>
      </c>
      <c r="AA11" s="14">
        <v>0.31961800307737198</v>
      </c>
      <c r="AB11" s="14">
        <v>0.304996996763719</v>
      </c>
      <c r="AC11" s="14">
        <v>0.32472702891889099</v>
      </c>
      <c r="AD11" s="14">
        <v>0.32590428738188698</v>
      </c>
      <c r="AE11" s="14"/>
      <c r="AF11" s="14">
        <v>0.33698602156287599</v>
      </c>
      <c r="AG11" s="14">
        <v>0.346804098985313</v>
      </c>
      <c r="AH11" s="14">
        <v>0.231557145727498</v>
      </c>
      <c r="AI11" s="14"/>
      <c r="AJ11" s="14">
        <v>0.33055996723403502</v>
      </c>
      <c r="AK11" s="14">
        <v>0.369008072582581</v>
      </c>
      <c r="AL11" s="14">
        <v>0.35452755305457601</v>
      </c>
      <c r="AM11" s="14">
        <v>0.20189585429274801</v>
      </c>
      <c r="AN11" s="14">
        <v>0.22951338382956099</v>
      </c>
      <c r="AO11" s="14"/>
      <c r="AP11" s="14">
        <v>0.32156541913812398</v>
      </c>
      <c r="AQ11" s="14">
        <v>0.39411156752554599</v>
      </c>
      <c r="AR11" s="14">
        <v>0.31474311210425598</v>
      </c>
      <c r="AS11" s="14">
        <v>0.296564162021549</v>
      </c>
      <c r="AT11" s="14">
        <v>0.21547282248465399</v>
      </c>
      <c r="AU11" s="14"/>
      <c r="AV11" s="14">
        <v>0.29821501305627801</v>
      </c>
      <c r="AW11" s="14">
        <v>0.327208411607736</v>
      </c>
      <c r="AX11" s="14">
        <v>0.32532096198170102</v>
      </c>
      <c r="AY11" s="14">
        <v>0.32347897225581801</v>
      </c>
      <c r="AZ11" s="14">
        <v>0.37453423249421502</v>
      </c>
      <c r="BA11" s="14"/>
      <c r="BB11" s="14">
        <v>0.33987665464266398</v>
      </c>
      <c r="BC11" s="14">
        <v>0.374951057771925</v>
      </c>
      <c r="BD11" s="14">
        <v>0.31794131172206802</v>
      </c>
      <c r="BE11" s="14"/>
      <c r="BF11" s="14">
        <v>0.33573741501740401</v>
      </c>
    </row>
    <row r="12" spans="2:58" x14ac:dyDescent="0.35">
      <c r="B12" s="15" t="s">
        <v>83</v>
      </c>
      <c r="C12" s="23">
        <v>0.280594189410174</v>
      </c>
      <c r="D12" s="23">
        <v>0.212665895560538</v>
      </c>
      <c r="E12" s="23">
        <v>0.34544701819695101</v>
      </c>
      <c r="F12" s="23"/>
      <c r="G12" s="23">
        <v>0.25191387450216601</v>
      </c>
      <c r="H12" s="23">
        <v>0.25801108908140802</v>
      </c>
      <c r="I12" s="23">
        <v>0.32270633167720397</v>
      </c>
      <c r="J12" s="23">
        <v>0.28011693568288198</v>
      </c>
      <c r="K12" s="23">
        <v>0.29791076063107502</v>
      </c>
      <c r="L12" s="23">
        <v>0.27267983197698598</v>
      </c>
      <c r="M12" s="23"/>
      <c r="N12" s="23">
        <v>0.22465457495819999</v>
      </c>
      <c r="O12" s="23">
        <v>0.29127018532447602</v>
      </c>
      <c r="P12" s="23">
        <v>0.25501381362057102</v>
      </c>
      <c r="Q12" s="23">
        <v>0.35337254181982503</v>
      </c>
      <c r="R12" s="23"/>
      <c r="S12" s="23">
        <v>0.26499525966237197</v>
      </c>
      <c r="T12" s="23">
        <v>0.277562846498492</v>
      </c>
      <c r="U12" s="23">
        <v>0.28770153545083599</v>
      </c>
      <c r="V12" s="23">
        <v>0.30514069658628701</v>
      </c>
      <c r="W12" s="23">
        <v>0.21883724327946999</v>
      </c>
      <c r="X12" s="23">
        <v>0.27599183349534701</v>
      </c>
      <c r="Y12" s="23">
        <v>0.245465014071587</v>
      </c>
      <c r="Z12" s="23">
        <v>0.28150361903638499</v>
      </c>
      <c r="AA12" s="23">
        <v>0.293469341589712</v>
      </c>
      <c r="AB12" s="23">
        <v>0.29096826280093802</v>
      </c>
      <c r="AC12" s="23">
        <v>0.36575658490222102</v>
      </c>
      <c r="AD12" s="23">
        <v>0.30385578136151697</v>
      </c>
      <c r="AE12" s="23"/>
      <c r="AF12" s="23">
        <v>0.24236395433008701</v>
      </c>
      <c r="AG12" s="23">
        <v>0.27622098855687299</v>
      </c>
      <c r="AH12" s="23">
        <v>0.36088015535103801</v>
      </c>
      <c r="AI12" s="23"/>
      <c r="AJ12" s="23">
        <v>0.22747604532596499</v>
      </c>
      <c r="AK12" s="23">
        <v>0.25439044417304901</v>
      </c>
      <c r="AL12" s="23">
        <v>0.33643872086388499</v>
      </c>
      <c r="AM12" s="23">
        <v>0.20231946539155901</v>
      </c>
      <c r="AN12" s="23">
        <v>0.39533370598895201</v>
      </c>
      <c r="AO12" s="23"/>
      <c r="AP12" s="23">
        <v>0.23462038710640501</v>
      </c>
      <c r="AQ12" s="23">
        <v>0.25641705021329902</v>
      </c>
      <c r="AR12" s="23">
        <v>0.29044737762138401</v>
      </c>
      <c r="AS12" s="23">
        <v>0.22429540544840401</v>
      </c>
      <c r="AT12" s="23">
        <v>0.49508937216394999</v>
      </c>
      <c r="AU12" s="23"/>
      <c r="AV12" s="23">
        <v>0.329143643011649</v>
      </c>
      <c r="AW12" s="23">
        <v>0.30890623974664799</v>
      </c>
      <c r="AX12" s="23">
        <v>0.262559389040042</v>
      </c>
      <c r="AY12" s="23">
        <v>0.20991439655080699</v>
      </c>
      <c r="AZ12" s="23">
        <v>0.18819120216235299</v>
      </c>
      <c r="BA12" s="23"/>
      <c r="BB12" s="23">
        <v>0.22690377331237299</v>
      </c>
      <c r="BC12" s="23">
        <v>0.16320260888502799</v>
      </c>
      <c r="BD12" s="23">
        <v>0.42561427777029298</v>
      </c>
      <c r="BE12" s="23"/>
      <c r="BF12" s="23">
        <v>0.24045554648067</v>
      </c>
    </row>
    <row r="13" spans="2:58" x14ac:dyDescent="0.35">
      <c r="B13" s="16"/>
    </row>
    <row r="14" spans="2:58" x14ac:dyDescent="0.35">
      <c r="B14" t="s">
        <v>88</v>
      </c>
    </row>
    <row r="15" spans="2:58" x14ac:dyDescent="0.35">
      <c r="B15" t="s">
        <v>89</v>
      </c>
    </row>
    <row r="17" spans="2:2" x14ac:dyDescent="0.35">
      <c r="B17"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dimension ref="B2:H19"/>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8" width="20.7265625" customWidth="1"/>
  </cols>
  <sheetData>
    <row r="2" spans="2:8" ht="40" customHeight="1" x14ac:dyDescent="0.35">
      <c r="D2" s="29" t="s">
        <v>478</v>
      </c>
      <c r="E2" s="26"/>
      <c r="F2" s="26"/>
      <c r="G2" s="26"/>
      <c r="H2" s="26"/>
    </row>
    <row r="6" spans="2:8" ht="50" customHeight="1" x14ac:dyDescent="0.35">
      <c r="B6" s="17" t="s">
        <v>15</v>
      </c>
      <c r="C6" s="17" t="s">
        <v>468</v>
      </c>
      <c r="D6" s="17" t="s">
        <v>469</v>
      </c>
      <c r="E6" s="17" t="s">
        <v>470</v>
      </c>
      <c r="F6" s="17" t="s">
        <v>471</v>
      </c>
      <c r="G6" s="17" t="s">
        <v>472</v>
      </c>
    </row>
    <row r="7" spans="2:8" x14ac:dyDescent="0.35">
      <c r="B7" s="15" t="s">
        <v>473</v>
      </c>
      <c r="C7" s="14">
        <v>9.4506187399305899E-2</v>
      </c>
      <c r="D7" s="14">
        <v>9.8822956306085299E-2</v>
      </c>
      <c r="E7" s="14">
        <v>7.1586445853550396E-2</v>
      </c>
      <c r="F7" s="14">
        <v>7.72617397367691E-2</v>
      </c>
      <c r="G7" s="14">
        <v>0.103184972259884</v>
      </c>
    </row>
    <row r="8" spans="2:8" x14ac:dyDescent="0.35">
      <c r="B8" s="15" t="s">
        <v>474</v>
      </c>
      <c r="C8" s="14">
        <v>0.28175388820973901</v>
      </c>
      <c r="D8" s="14">
        <v>0.30572150498760597</v>
      </c>
      <c r="E8" s="14">
        <v>0.24731628436467301</v>
      </c>
      <c r="F8" s="14">
        <v>0.29424485981450399</v>
      </c>
      <c r="G8" s="14">
        <v>0.30336716167458599</v>
      </c>
    </row>
    <row r="9" spans="2:8" x14ac:dyDescent="0.35">
      <c r="B9" s="15" t="s">
        <v>475</v>
      </c>
      <c r="C9" s="14">
        <v>0.234532508013995</v>
      </c>
      <c r="D9" s="14">
        <v>0.23859346996481301</v>
      </c>
      <c r="E9" s="14">
        <v>0.25521837548586102</v>
      </c>
      <c r="F9" s="14">
        <v>0.236855587373416</v>
      </c>
      <c r="G9" s="14">
        <v>0.20506363926750501</v>
      </c>
    </row>
    <row r="10" spans="2:8" x14ac:dyDescent="0.35">
      <c r="B10" s="15" t="s">
        <v>476</v>
      </c>
      <c r="C10" s="14">
        <v>0.16023165553982799</v>
      </c>
      <c r="D10" s="14">
        <v>0.154079740679541</v>
      </c>
      <c r="E10" s="14">
        <v>0.18981710096631299</v>
      </c>
      <c r="F10" s="14">
        <v>0.17577053755976099</v>
      </c>
      <c r="G10" s="14">
        <v>0.15836766916364101</v>
      </c>
    </row>
    <row r="11" spans="2:8" x14ac:dyDescent="0.35">
      <c r="B11" s="15" t="s">
        <v>477</v>
      </c>
      <c r="C11" s="14">
        <v>0.12503666102126401</v>
      </c>
      <c r="D11" s="14">
        <v>0.118071636195306</v>
      </c>
      <c r="E11" s="14">
        <v>0.134354777661428</v>
      </c>
      <c r="F11" s="14">
        <v>0.13228001588045801</v>
      </c>
      <c r="G11" s="14">
        <v>0.126001968284046</v>
      </c>
    </row>
    <row r="12" spans="2:8" x14ac:dyDescent="0.35">
      <c r="B12" s="15" t="s">
        <v>117</v>
      </c>
      <c r="C12" s="14">
        <v>0.10393909981586801</v>
      </c>
      <c r="D12" s="14">
        <v>8.4710691866649299E-2</v>
      </c>
      <c r="E12" s="14">
        <v>0.101707015668175</v>
      </c>
      <c r="F12" s="14">
        <v>8.3587259635092295E-2</v>
      </c>
      <c r="G12" s="14">
        <v>0.104014589350337</v>
      </c>
    </row>
    <row r="13" spans="2:8" x14ac:dyDescent="0.35">
      <c r="B13" s="16"/>
      <c r="C13" s="16"/>
      <c r="D13" s="16"/>
      <c r="E13" s="16"/>
      <c r="F13" s="16"/>
      <c r="G13" s="16"/>
    </row>
    <row r="14" spans="2:8" x14ac:dyDescent="0.35">
      <c r="B14" t="s">
        <v>88</v>
      </c>
    </row>
    <row r="15" spans="2:8" x14ac:dyDescent="0.35">
      <c r="B15" t="s">
        <v>89</v>
      </c>
    </row>
    <row r="19" spans="2:2" x14ac:dyDescent="0.35">
      <c r="B19" s="8" t="str">
        <f>HYPERLINK("#'Contents'!A1", "Return to Contents")</f>
        <v>Return to Contents</v>
      </c>
    </row>
  </sheetData>
  <mergeCells count="1">
    <mergeCell ref="D2:H2"/>
  </mergeCells>
  <pageMargins left="0.7" right="0.7" top="0.75" bottom="0.75" header="0.3" footer="0.3"/>
  <pageSetup paperSize="9" orientation="portrait" horizontalDpi="300" verticalDpi="300"/>
  <drawing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dimension ref="B2:BF19"/>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479</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x14ac:dyDescent="0.35">
      <c r="B9" s="15" t="s">
        <v>473</v>
      </c>
      <c r="C9" s="14">
        <v>9.4506187399305899E-2</v>
      </c>
      <c r="D9" s="14">
        <v>0.102076282726871</v>
      </c>
      <c r="E9" s="14">
        <v>8.6716117132511303E-2</v>
      </c>
      <c r="F9" s="14"/>
      <c r="G9" s="14">
        <v>0.10192451323007</v>
      </c>
      <c r="H9" s="14">
        <v>0.17318160431684801</v>
      </c>
      <c r="I9" s="14">
        <v>0.119990600128162</v>
      </c>
      <c r="J9" s="14">
        <v>9.3192644733459798E-2</v>
      </c>
      <c r="K9" s="14">
        <v>4.8198205893937598E-2</v>
      </c>
      <c r="L9" s="14">
        <v>3.7282059273215998E-2</v>
      </c>
      <c r="M9" s="14"/>
      <c r="N9" s="14">
        <v>0.112663223529876</v>
      </c>
      <c r="O9" s="14">
        <v>8.3010247688539804E-2</v>
      </c>
      <c r="P9" s="14">
        <v>8.7842343404478898E-2</v>
      </c>
      <c r="Q9" s="14">
        <v>9.4404337573283106E-2</v>
      </c>
      <c r="R9" s="14"/>
      <c r="S9" s="14">
        <v>0.115187013195082</v>
      </c>
      <c r="T9" s="14">
        <v>5.4611540680127899E-2</v>
      </c>
      <c r="U9" s="14">
        <v>0.10563854330296001</v>
      </c>
      <c r="V9" s="14">
        <v>8.2422727086931005E-2</v>
      </c>
      <c r="W9" s="14">
        <v>6.2308604564909803E-2</v>
      </c>
      <c r="X9" s="14">
        <v>9.6345694288644701E-2</v>
      </c>
      <c r="Y9" s="14">
        <v>9.5126445438746501E-2</v>
      </c>
      <c r="Z9" s="14">
        <v>0.1636773098373</v>
      </c>
      <c r="AA9" s="14">
        <v>0.12499106892554</v>
      </c>
      <c r="AB9" s="14">
        <v>6.9323610951643702E-2</v>
      </c>
      <c r="AC9" s="14">
        <v>0.12887257552617701</v>
      </c>
      <c r="AD9" s="14">
        <v>5.9474434395093603E-2</v>
      </c>
      <c r="AE9" s="14"/>
      <c r="AF9" s="14">
        <v>6.7328488864941596E-2</v>
      </c>
      <c r="AG9" s="14">
        <v>0.119853222732723</v>
      </c>
      <c r="AH9" s="14">
        <v>0.113066435465529</v>
      </c>
      <c r="AI9" s="14"/>
      <c r="AJ9" s="14">
        <v>5.2030827768956601E-2</v>
      </c>
      <c r="AK9" s="14">
        <v>0.18028886013090301</v>
      </c>
      <c r="AL9" s="14">
        <v>5.7131391224118998E-2</v>
      </c>
      <c r="AM9" s="14">
        <v>4.1090037862859301E-2</v>
      </c>
      <c r="AN9" s="14">
        <v>6.2275016975177497E-2</v>
      </c>
      <c r="AO9" s="14"/>
      <c r="AP9" s="14">
        <v>4.9975769993241902E-2</v>
      </c>
      <c r="AQ9" s="14">
        <v>0.18885868697310099</v>
      </c>
      <c r="AR9" s="14">
        <v>4.2008188358643499E-2</v>
      </c>
      <c r="AS9" s="14">
        <v>2.2299174444516699E-2</v>
      </c>
      <c r="AT9" s="14">
        <v>5.8804020482436702E-3</v>
      </c>
      <c r="AU9" s="14"/>
      <c r="AV9" s="14">
        <v>6.5703695621393707E-2</v>
      </c>
      <c r="AW9" s="14">
        <v>6.1917331465244398E-2</v>
      </c>
      <c r="AX9" s="14">
        <v>0.103581662534198</v>
      </c>
      <c r="AY9" s="14">
        <v>0.171644032103908</v>
      </c>
      <c r="AZ9" s="14">
        <v>0.19845381587144301</v>
      </c>
      <c r="BA9" s="14"/>
      <c r="BB9" s="14">
        <v>0.17955983141755399</v>
      </c>
      <c r="BC9" s="14">
        <v>1.3946463325802299E-2</v>
      </c>
      <c r="BD9" s="14">
        <v>1.4934069703293799E-2</v>
      </c>
      <c r="BE9" s="14"/>
      <c r="BF9" s="14">
        <v>5.9912641055847302E-2</v>
      </c>
    </row>
    <row r="10" spans="2:58" x14ac:dyDescent="0.35">
      <c r="B10" s="15" t="s">
        <v>474</v>
      </c>
      <c r="C10" s="14">
        <v>0.28175388820973901</v>
      </c>
      <c r="D10" s="14">
        <v>0.265660634283234</v>
      </c>
      <c r="E10" s="14">
        <v>0.29818159047277998</v>
      </c>
      <c r="F10" s="14"/>
      <c r="G10" s="14">
        <v>0.30384080815558501</v>
      </c>
      <c r="H10" s="14">
        <v>0.36052762017634499</v>
      </c>
      <c r="I10" s="14">
        <v>0.27787682589635998</v>
      </c>
      <c r="J10" s="14">
        <v>0.32445531515985399</v>
      </c>
      <c r="K10" s="14">
        <v>0.20998521787111901</v>
      </c>
      <c r="L10" s="14">
        <v>0.21991986141366601</v>
      </c>
      <c r="M10" s="14"/>
      <c r="N10" s="14">
        <v>0.31087530654170498</v>
      </c>
      <c r="O10" s="14">
        <v>0.28785734248002198</v>
      </c>
      <c r="P10" s="14">
        <v>0.25067025948259702</v>
      </c>
      <c r="Q10" s="14">
        <v>0.27448358112794602</v>
      </c>
      <c r="R10" s="14"/>
      <c r="S10" s="14">
        <v>0.297616877861414</v>
      </c>
      <c r="T10" s="14">
        <v>0.31398725080154999</v>
      </c>
      <c r="U10" s="14">
        <v>0.21797796539311801</v>
      </c>
      <c r="V10" s="14">
        <v>0.26997425415371501</v>
      </c>
      <c r="W10" s="14">
        <v>0.30955260652053401</v>
      </c>
      <c r="X10" s="14">
        <v>0.29854552375820997</v>
      </c>
      <c r="Y10" s="14">
        <v>0.239831724945893</v>
      </c>
      <c r="Z10" s="14">
        <v>0.30327116238863</v>
      </c>
      <c r="AA10" s="14">
        <v>0.26764138539398902</v>
      </c>
      <c r="AB10" s="14">
        <v>0.33684594360466302</v>
      </c>
      <c r="AC10" s="14">
        <v>0.257264013062869</v>
      </c>
      <c r="AD10" s="14">
        <v>0.16845402919580801</v>
      </c>
      <c r="AE10" s="14"/>
      <c r="AF10" s="14">
        <v>0.184649594685624</v>
      </c>
      <c r="AG10" s="14">
        <v>0.36118956156480603</v>
      </c>
      <c r="AH10" s="14">
        <v>0.28272535780172597</v>
      </c>
      <c r="AI10" s="14"/>
      <c r="AJ10" s="14">
        <v>0.15855673226094899</v>
      </c>
      <c r="AK10" s="14">
        <v>0.40849299758791102</v>
      </c>
      <c r="AL10" s="14">
        <v>0.37401158611141999</v>
      </c>
      <c r="AM10" s="14">
        <v>0.32861128048518601</v>
      </c>
      <c r="AN10" s="14">
        <v>0.22257012929672301</v>
      </c>
      <c r="AO10" s="14"/>
      <c r="AP10" s="14">
        <v>0.15428482029263599</v>
      </c>
      <c r="AQ10" s="14">
        <v>0.47178991503027101</v>
      </c>
      <c r="AR10" s="14">
        <v>0.33722202979052401</v>
      </c>
      <c r="AS10" s="14">
        <v>9.6546427020649098E-2</v>
      </c>
      <c r="AT10" s="14">
        <v>0.107266974325938</v>
      </c>
      <c r="AU10" s="14"/>
      <c r="AV10" s="14">
        <v>0.23270117594572001</v>
      </c>
      <c r="AW10" s="14">
        <v>0.29900063324148202</v>
      </c>
      <c r="AX10" s="14">
        <v>0.33273810226414902</v>
      </c>
      <c r="AY10" s="14">
        <v>0.32202901544382301</v>
      </c>
      <c r="AZ10" s="14">
        <v>0.30529369269675499</v>
      </c>
      <c r="BA10" s="14"/>
      <c r="BB10" s="14">
        <v>0.45596970419166299</v>
      </c>
      <c r="BC10" s="14">
        <v>6.7386545998210798E-2</v>
      </c>
      <c r="BD10" s="14">
        <v>5.8479030888852299E-2</v>
      </c>
      <c r="BE10" s="14"/>
      <c r="BF10" s="14">
        <v>0.19744543677153101</v>
      </c>
    </row>
    <row r="11" spans="2:58" x14ac:dyDescent="0.35">
      <c r="B11" s="15" t="s">
        <v>475</v>
      </c>
      <c r="C11" s="14">
        <v>0.234532508013995</v>
      </c>
      <c r="D11" s="14">
        <v>0.239100352037557</v>
      </c>
      <c r="E11" s="14">
        <v>0.23046046769972101</v>
      </c>
      <c r="F11" s="14"/>
      <c r="G11" s="14">
        <v>0.288228891708671</v>
      </c>
      <c r="H11" s="14">
        <v>0.19497967080362399</v>
      </c>
      <c r="I11" s="14">
        <v>0.23359996406405301</v>
      </c>
      <c r="J11" s="14">
        <v>0.18884746943620401</v>
      </c>
      <c r="K11" s="14">
        <v>0.235915326563372</v>
      </c>
      <c r="L11" s="14">
        <v>0.26737679975654899</v>
      </c>
      <c r="M11" s="14"/>
      <c r="N11" s="14">
        <v>0.228909145189994</v>
      </c>
      <c r="O11" s="14">
        <v>0.25399185215068798</v>
      </c>
      <c r="P11" s="14">
        <v>0.248775545156532</v>
      </c>
      <c r="Q11" s="14">
        <v>0.20583972107795401</v>
      </c>
      <c r="R11" s="14"/>
      <c r="S11" s="14">
        <v>0.24934028083961299</v>
      </c>
      <c r="T11" s="14">
        <v>0.24034142470706199</v>
      </c>
      <c r="U11" s="14">
        <v>0.24152307140311799</v>
      </c>
      <c r="V11" s="14">
        <v>0.190640618558818</v>
      </c>
      <c r="W11" s="14">
        <v>0.234473790875978</v>
      </c>
      <c r="X11" s="14">
        <v>0.22558703477588801</v>
      </c>
      <c r="Y11" s="14">
        <v>0.24177182580812301</v>
      </c>
      <c r="Z11" s="14">
        <v>0.16334953291020601</v>
      </c>
      <c r="AA11" s="14">
        <v>0.25917785565733897</v>
      </c>
      <c r="AB11" s="14">
        <v>0.21184535297283799</v>
      </c>
      <c r="AC11" s="14">
        <v>0.21009611403348899</v>
      </c>
      <c r="AD11" s="14">
        <v>0.37468392828229302</v>
      </c>
      <c r="AE11" s="14"/>
      <c r="AF11" s="14">
        <v>0.22514262015896799</v>
      </c>
      <c r="AG11" s="14">
        <v>0.238444758592087</v>
      </c>
      <c r="AH11" s="14">
        <v>0.223664022003983</v>
      </c>
      <c r="AI11" s="14"/>
      <c r="AJ11" s="14">
        <v>0.24029424010509201</v>
      </c>
      <c r="AK11" s="14">
        <v>0.21589554831966501</v>
      </c>
      <c r="AL11" s="14">
        <v>0.25263398311926399</v>
      </c>
      <c r="AM11" s="14">
        <v>0.16481324972706299</v>
      </c>
      <c r="AN11" s="14">
        <v>0.21506677951893799</v>
      </c>
      <c r="AO11" s="14"/>
      <c r="AP11" s="14">
        <v>0.23602318063882399</v>
      </c>
      <c r="AQ11" s="14">
        <v>0.19883554090742001</v>
      </c>
      <c r="AR11" s="14">
        <v>0.28699346047166902</v>
      </c>
      <c r="AS11" s="14">
        <v>0.20195630517431701</v>
      </c>
      <c r="AT11" s="14">
        <v>0.30134399680188201</v>
      </c>
      <c r="AU11" s="14"/>
      <c r="AV11" s="14">
        <v>0.24694790915171899</v>
      </c>
      <c r="AW11" s="14">
        <v>0.23494534572859399</v>
      </c>
      <c r="AX11" s="14">
        <v>0.22242295427334</v>
      </c>
      <c r="AY11" s="14">
        <v>0.199565674889911</v>
      </c>
      <c r="AZ11" s="14">
        <v>0.257200798465543</v>
      </c>
      <c r="BA11" s="14"/>
      <c r="BB11" s="14">
        <v>0.19817402289510999</v>
      </c>
      <c r="BC11" s="14">
        <v>0.17941262776772801</v>
      </c>
      <c r="BD11" s="14">
        <v>0.38068568849819201</v>
      </c>
      <c r="BE11" s="14"/>
      <c r="BF11" s="14">
        <v>0.23958634268266699</v>
      </c>
    </row>
    <row r="12" spans="2:58" x14ac:dyDescent="0.35">
      <c r="B12" s="15" t="s">
        <v>476</v>
      </c>
      <c r="C12" s="14">
        <v>0.16023165553982799</v>
      </c>
      <c r="D12" s="14">
        <v>0.16937548171391301</v>
      </c>
      <c r="E12" s="14">
        <v>0.15226675358147601</v>
      </c>
      <c r="F12" s="14"/>
      <c r="G12" s="14">
        <v>0.13641499977086199</v>
      </c>
      <c r="H12" s="14">
        <v>0.126244221414341</v>
      </c>
      <c r="I12" s="14">
        <v>0.17317054116363101</v>
      </c>
      <c r="J12" s="14">
        <v>0.1381493023507</v>
      </c>
      <c r="K12" s="14">
        <v>0.18154941667642899</v>
      </c>
      <c r="L12" s="14">
        <v>0.19675934604971099</v>
      </c>
      <c r="M12" s="14"/>
      <c r="N12" s="14">
        <v>0.15190433215083299</v>
      </c>
      <c r="O12" s="14">
        <v>0.16971798775684799</v>
      </c>
      <c r="P12" s="14">
        <v>0.16325766282548901</v>
      </c>
      <c r="Q12" s="14">
        <v>0.15359017711934</v>
      </c>
      <c r="R12" s="14"/>
      <c r="S12" s="14">
        <v>0.147252586007633</v>
      </c>
      <c r="T12" s="14">
        <v>0.181904673886465</v>
      </c>
      <c r="U12" s="14">
        <v>0.19908350341307601</v>
      </c>
      <c r="V12" s="14">
        <v>0.16027938880161</v>
      </c>
      <c r="W12" s="14">
        <v>0.14748616379191901</v>
      </c>
      <c r="X12" s="14">
        <v>0.14947174520034101</v>
      </c>
      <c r="Y12" s="14">
        <v>0.19253940558086699</v>
      </c>
      <c r="Z12" s="14">
        <v>0.19643131013218401</v>
      </c>
      <c r="AA12" s="14">
        <v>0.15613553416146</v>
      </c>
      <c r="AB12" s="14">
        <v>0.107048068567228</v>
      </c>
      <c r="AC12" s="14">
        <v>0.15244711642543901</v>
      </c>
      <c r="AD12" s="14">
        <v>0.138721939380441</v>
      </c>
      <c r="AE12" s="14"/>
      <c r="AF12" s="14">
        <v>0.21824220271470199</v>
      </c>
      <c r="AG12" s="14">
        <v>0.116617586885398</v>
      </c>
      <c r="AH12" s="14">
        <v>0.14307309321421599</v>
      </c>
      <c r="AI12" s="14"/>
      <c r="AJ12" s="14">
        <v>0.24995177354349099</v>
      </c>
      <c r="AK12" s="14">
        <v>8.1395636138023794E-2</v>
      </c>
      <c r="AL12" s="14">
        <v>0.120640659055988</v>
      </c>
      <c r="AM12" s="14">
        <v>0.159678578204977</v>
      </c>
      <c r="AN12" s="14">
        <v>0.167123143802347</v>
      </c>
      <c r="AO12" s="14"/>
      <c r="AP12" s="14">
        <v>0.26736310012144499</v>
      </c>
      <c r="AQ12" s="14">
        <v>5.7178666086647102E-2</v>
      </c>
      <c r="AR12" s="14">
        <v>0.14653240163759099</v>
      </c>
      <c r="AS12" s="14">
        <v>0.26064834320443803</v>
      </c>
      <c r="AT12" s="14">
        <v>0.22266555632927501</v>
      </c>
      <c r="AU12" s="14"/>
      <c r="AV12" s="14">
        <v>0.174985710963694</v>
      </c>
      <c r="AW12" s="14">
        <v>0.17307299576938701</v>
      </c>
      <c r="AX12" s="14">
        <v>0.13943812518847301</v>
      </c>
      <c r="AY12" s="14">
        <v>0.13190683520716801</v>
      </c>
      <c r="AZ12" s="14">
        <v>7.4330883987065E-2</v>
      </c>
      <c r="BA12" s="14"/>
      <c r="BB12" s="14">
        <v>7.6773507321491297E-2</v>
      </c>
      <c r="BC12" s="14">
        <v>0.29293316737101999</v>
      </c>
      <c r="BD12" s="14">
        <v>0.27837897510957799</v>
      </c>
      <c r="BE12" s="14"/>
      <c r="BF12" s="14">
        <v>0.213095707285021</v>
      </c>
    </row>
    <row r="13" spans="2:58" x14ac:dyDescent="0.35">
      <c r="B13" s="15" t="s">
        <v>477</v>
      </c>
      <c r="C13" s="14">
        <v>0.12503666102126401</v>
      </c>
      <c r="D13" s="14">
        <v>0.14848284625163999</v>
      </c>
      <c r="E13" s="14">
        <v>0.101920907114288</v>
      </c>
      <c r="F13" s="14"/>
      <c r="G13" s="14">
        <v>5.1613989361346702E-2</v>
      </c>
      <c r="H13" s="14">
        <v>7.0512281023341505E-2</v>
      </c>
      <c r="I13" s="14">
        <v>9.4389705146662006E-2</v>
      </c>
      <c r="J13" s="14">
        <v>0.163275593243048</v>
      </c>
      <c r="K13" s="14">
        <v>0.210967597358349</v>
      </c>
      <c r="L13" s="14">
        <v>0.15466910391885999</v>
      </c>
      <c r="M13" s="14"/>
      <c r="N13" s="14">
        <v>0.108354277060211</v>
      </c>
      <c r="O13" s="14">
        <v>0.115323240676363</v>
      </c>
      <c r="P13" s="14">
        <v>0.15820380043978599</v>
      </c>
      <c r="Q13" s="14">
        <v>0.124192636083106</v>
      </c>
      <c r="R13" s="14"/>
      <c r="S13" s="14">
        <v>9.9789089068136397E-2</v>
      </c>
      <c r="T13" s="14">
        <v>0.115641030803167</v>
      </c>
      <c r="U13" s="14">
        <v>0.12662370891116501</v>
      </c>
      <c r="V13" s="14">
        <v>0.18099943219964701</v>
      </c>
      <c r="W13" s="14">
        <v>0.151707361245463</v>
      </c>
      <c r="X13" s="14">
        <v>9.36578217053817E-2</v>
      </c>
      <c r="Y13" s="14">
        <v>0.12724632893750301</v>
      </c>
      <c r="Z13" s="14">
        <v>6.8055021119334203E-2</v>
      </c>
      <c r="AA13" s="14">
        <v>0.107482864426622</v>
      </c>
      <c r="AB13" s="14">
        <v>0.17721782172114001</v>
      </c>
      <c r="AC13" s="14">
        <v>0.112460941380854</v>
      </c>
      <c r="AD13" s="14">
        <v>0.141933657299641</v>
      </c>
      <c r="AE13" s="14"/>
      <c r="AF13" s="14">
        <v>0.21610346266769101</v>
      </c>
      <c r="AG13" s="14">
        <v>7.2396188282516399E-2</v>
      </c>
      <c r="AH13" s="14">
        <v>8.37405132490147E-2</v>
      </c>
      <c r="AI13" s="14"/>
      <c r="AJ13" s="14">
        <v>0.21806213775560901</v>
      </c>
      <c r="AK13" s="14">
        <v>4.0823453328690897E-2</v>
      </c>
      <c r="AL13" s="14">
        <v>5.5224883976588902E-2</v>
      </c>
      <c r="AM13" s="14">
        <v>0.22206668383488401</v>
      </c>
      <c r="AN13" s="14">
        <v>0.14242515819068</v>
      </c>
      <c r="AO13" s="14"/>
      <c r="AP13" s="14">
        <v>0.22159092101898401</v>
      </c>
      <c r="AQ13" s="14">
        <v>1.10558287627197E-2</v>
      </c>
      <c r="AR13" s="14">
        <v>6.26930854305075E-2</v>
      </c>
      <c r="AS13" s="14">
        <v>0.359252700566422</v>
      </c>
      <c r="AT13" s="14">
        <v>9.2682615344975197E-2</v>
      </c>
      <c r="AU13" s="14"/>
      <c r="AV13" s="14">
        <v>0.15027006527259801</v>
      </c>
      <c r="AW13" s="14">
        <v>0.126448647681601</v>
      </c>
      <c r="AX13" s="14">
        <v>0.105190282340251</v>
      </c>
      <c r="AY13" s="14">
        <v>0.10358881235621099</v>
      </c>
      <c r="AZ13" s="14">
        <v>4.6904402172688903E-2</v>
      </c>
      <c r="BA13" s="14"/>
      <c r="BB13" s="14">
        <v>8.6607794926646005E-3</v>
      </c>
      <c r="BC13" s="14">
        <v>0.39943552675891703</v>
      </c>
      <c r="BD13" s="14">
        <v>8.8804448926032606E-2</v>
      </c>
      <c r="BE13" s="14"/>
      <c r="BF13" s="14">
        <v>0.19473848511365299</v>
      </c>
    </row>
    <row r="14" spans="2:58" x14ac:dyDescent="0.35">
      <c r="B14" s="15" t="s">
        <v>117</v>
      </c>
      <c r="C14" s="23">
        <v>0.10393909981586801</v>
      </c>
      <c r="D14" s="23">
        <v>7.53044029867838E-2</v>
      </c>
      <c r="E14" s="23">
        <v>0.13045416399922299</v>
      </c>
      <c r="F14" s="23"/>
      <c r="G14" s="23">
        <v>0.11797679777346699</v>
      </c>
      <c r="H14" s="23">
        <v>7.45546022654998E-2</v>
      </c>
      <c r="I14" s="23">
        <v>0.100972363601132</v>
      </c>
      <c r="J14" s="23">
        <v>9.20796750767338E-2</v>
      </c>
      <c r="K14" s="23">
        <v>0.11338423563679199</v>
      </c>
      <c r="L14" s="23">
        <v>0.123992829587997</v>
      </c>
      <c r="M14" s="23"/>
      <c r="N14" s="23">
        <v>8.7293715527380897E-2</v>
      </c>
      <c r="O14" s="23">
        <v>9.0099329247539203E-2</v>
      </c>
      <c r="P14" s="23">
        <v>9.1250388691117401E-2</v>
      </c>
      <c r="Q14" s="23">
        <v>0.147489547018371</v>
      </c>
      <c r="R14" s="23"/>
      <c r="S14" s="23">
        <v>9.0814153028121194E-2</v>
      </c>
      <c r="T14" s="23">
        <v>9.3514079121628194E-2</v>
      </c>
      <c r="U14" s="23">
        <v>0.10915320757656299</v>
      </c>
      <c r="V14" s="23">
        <v>0.11568357919928</v>
      </c>
      <c r="W14" s="23">
        <v>9.4471473001196293E-2</v>
      </c>
      <c r="X14" s="23">
        <v>0.13639218027153399</v>
      </c>
      <c r="Y14" s="23">
        <v>0.103484269288867</v>
      </c>
      <c r="Z14" s="23">
        <v>0.10521566361234599</v>
      </c>
      <c r="AA14" s="23">
        <v>8.4571291435050294E-2</v>
      </c>
      <c r="AB14" s="23">
        <v>9.7719202182487294E-2</v>
      </c>
      <c r="AC14" s="23">
        <v>0.13885923957117199</v>
      </c>
      <c r="AD14" s="23">
        <v>0.116732011446723</v>
      </c>
      <c r="AE14" s="23"/>
      <c r="AF14" s="23">
        <v>8.8533630908074604E-2</v>
      </c>
      <c r="AG14" s="23">
        <v>9.1498681942468199E-2</v>
      </c>
      <c r="AH14" s="23">
        <v>0.15373057826553099</v>
      </c>
      <c r="AI14" s="23"/>
      <c r="AJ14" s="23">
        <v>8.1104288565902294E-2</v>
      </c>
      <c r="AK14" s="23">
        <v>7.3103504494806695E-2</v>
      </c>
      <c r="AL14" s="23">
        <v>0.140357496512621</v>
      </c>
      <c r="AM14" s="23">
        <v>8.3740169885030497E-2</v>
      </c>
      <c r="AN14" s="23">
        <v>0.19053977221613499</v>
      </c>
      <c r="AO14" s="23"/>
      <c r="AP14" s="23">
        <v>7.0762207934869994E-2</v>
      </c>
      <c r="AQ14" s="23">
        <v>7.2281362239841496E-2</v>
      </c>
      <c r="AR14" s="23">
        <v>0.12455083431106501</v>
      </c>
      <c r="AS14" s="23">
        <v>5.9297049589657501E-2</v>
      </c>
      <c r="AT14" s="23">
        <v>0.27016045514968701</v>
      </c>
      <c r="AU14" s="23"/>
      <c r="AV14" s="23">
        <v>0.12939144304487499</v>
      </c>
      <c r="AW14" s="23">
        <v>0.104615046113692</v>
      </c>
      <c r="AX14" s="23">
        <v>9.6628873399589296E-2</v>
      </c>
      <c r="AY14" s="23">
        <v>7.1265629998978897E-2</v>
      </c>
      <c r="AZ14" s="23">
        <v>0.117816406806505</v>
      </c>
      <c r="BA14" s="23"/>
      <c r="BB14" s="23">
        <v>8.0862154681517806E-2</v>
      </c>
      <c r="BC14" s="23">
        <v>4.6885668778322002E-2</v>
      </c>
      <c r="BD14" s="23">
        <v>0.17871778687405099</v>
      </c>
      <c r="BE14" s="23"/>
      <c r="BF14" s="23">
        <v>9.5221387091280599E-2</v>
      </c>
    </row>
    <row r="15" spans="2:58" x14ac:dyDescent="0.35">
      <c r="B15" s="16"/>
    </row>
    <row r="16" spans="2:58" x14ac:dyDescent="0.35">
      <c r="B16" t="s">
        <v>88</v>
      </c>
    </row>
    <row r="17" spans="2:2" x14ac:dyDescent="0.35">
      <c r="B17" t="s">
        <v>89</v>
      </c>
    </row>
    <row r="19" spans="2:2" x14ac:dyDescent="0.35">
      <c r="B19"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dimension ref="B2:BF19"/>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480</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x14ac:dyDescent="0.35">
      <c r="B9" s="15" t="s">
        <v>473</v>
      </c>
      <c r="C9" s="14">
        <v>9.8822956306085299E-2</v>
      </c>
      <c r="D9" s="14">
        <v>9.9185927753824094E-2</v>
      </c>
      <c r="E9" s="14">
        <v>9.9052983991954696E-2</v>
      </c>
      <c r="F9" s="14"/>
      <c r="G9" s="14">
        <v>0.13008950231830499</v>
      </c>
      <c r="H9" s="14">
        <v>0.146959643289716</v>
      </c>
      <c r="I9" s="14">
        <v>0.104609300392792</v>
      </c>
      <c r="J9" s="14">
        <v>9.5058062129824206E-2</v>
      </c>
      <c r="K9" s="14">
        <v>6.5313756811969395E-2</v>
      </c>
      <c r="L9" s="14">
        <v>5.9738080312442002E-2</v>
      </c>
      <c r="M9" s="14"/>
      <c r="N9" s="14">
        <v>0.12892703391430799</v>
      </c>
      <c r="O9" s="14">
        <v>9.1299778978616797E-2</v>
      </c>
      <c r="P9" s="14">
        <v>8.6268279561310696E-2</v>
      </c>
      <c r="Q9" s="14">
        <v>8.6916423858122094E-2</v>
      </c>
      <c r="R9" s="14"/>
      <c r="S9" s="14">
        <v>0.10057470164207299</v>
      </c>
      <c r="T9" s="14">
        <v>7.3014699703148694E-2</v>
      </c>
      <c r="U9" s="14">
        <v>8.6598320244413204E-2</v>
      </c>
      <c r="V9" s="14">
        <v>6.6670701610627006E-2</v>
      </c>
      <c r="W9" s="14">
        <v>7.3134810648265103E-2</v>
      </c>
      <c r="X9" s="14">
        <v>0.108393810949495</v>
      </c>
      <c r="Y9" s="14">
        <v>0.10189030716375</v>
      </c>
      <c r="Z9" s="14">
        <v>0.14835899822145199</v>
      </c>
      <c r="AA9" s="14">
        <v>0.15741022978813199</v>
      </c>
      <c r="AB9" s="14">
        <v>8.6202495668378606E-2</v>
      </c>
      <c r="AC9" s="14">
        <v>0.13809013876482601</v>
      </c>
      <c r="AD9" s="14">
        <v>4.6026878422735597E-2</v>
      </c>
      <c r="AE9" s="14"/>
      <c r="AF9" s="14">
        <v>6.9296407344388203E-2</v>
      </c>
      <c r="AG9" s="14">
        <v>0.122588444391318</v>
      </c>
      <c r="AH9" s="14">
        <v>9.64636835836747E-2</v>
      </c>
      <c r="AI9" s="14"/>
      <c r="AJ9" s="14">
        <v>5.2247002049226901E-2</v>
      </c>
      <c r="AK9" s="14">
        <v>0.17981890723854399</v>
      </c>
      <c r="AL9" s="14">
        <v>7.8814725219649898E-2</v>
      </c>
      <c r="AM9" s="14">
        <v>4.1090037862859301E-2</v>
      </c>
      <c r="AN9" s="14">
        <v>5.5030294427878497E-2</v>
      </c>
      <c r="AO9" s="14"/>
      <c r="AP9" s="14">
        <v>3.1625546270225499E-2</v>
      </c>
      <c r="AQ9" s="14">
        <v>0.205970874834842</v>
      </c>
      <c r="AR9" s="14">
        <v>6.4863532492009601E-2</v>
      </c>
      <c r="AS9" s="14">
        <v>3.0464958058327801E-2</v>
      </c>
      <c r="AT9" s="14">
        <v>1.16341841781781E-2</v>
      </c>
      <c r="AU9" s="14"/>
      <c r="AV9" s="14">
        <v>6.8484563727697803E-2</v>
      </c>
      <c r="AW9" s="14">
        <v>9.1888029001137503E-2</v>
      </c>
      <c r="AX9" s="14">
        <v>0.103029281771874</v>
      </c>
      <c r="AY9" s="14">
        <v>0.164989249127201</v>
      </c>
      <c r="AZ9" s="14">
        <v>0.13751274617645201</v>
      </c>
      <c r="BA9" s="14"/>
      <c r="BB9" s="14">
        <v>0.22981447644195899</v>
      </c>
      <c r="BC9" s="14">
        <v>2.3195323073616901E-2</v>
      </c>
      <c r="BD9" s="14">
        <v>1.4934069703293799E-2</v>
      </c>
      <c r="BE9" s="14"/>
      <c r="BF9" s="14">
        <v>7.8013949186341594E-2</v>
      </c>
    </row>
    <row r="10" spans="2:58" x14ac:dyDescent="0.35">
      <c r="B10" s="15" t="s">
        <v>474</v>
      </c>
      <c r="C10" s="14">
        <v>0.30572150498760597</v>
      </c>
      <c r="D10" s="14">
        <v>0.30532001920395502</v>
      </c>
      <c r="E10" s="14">
        <v>0.306027187519684</v>
      </c>
      <c r="F10" s="14"/>
      <c r="G10" s="14">
        <v>0.35277924949447598</v>
      </c>
      <c r="H10" s="14">
        <v>0.378071776301588</v>
      </c>
      <c r="I10" s="14">
        <v>0.31242339669832597</v>
      </c>
      <c r="J10" s="14">
        <v>0.30635653077316799</v>
      </c>
      <c r="K10" s="14">
        <v>0.26100829249526603</v>
      </c>
      <c r="L10" s="14">
        <v>0.23967369005625699</v>
      </c>
      <c r="M10" s="14"/>
      <c r="N10" s="14">
        <v>0.33766220125943103</v>
      </c>
      <c r="O10" s="14">
        <v>0.31634815333024702</v>
      </c>
      <c r="P10" s="14">
        <v>0.27300932697448399</v>
      </c>
      <c r="Q10" s="14">
        <v>0.29053024966063201</v>
      </c>
      <c r="R10" s="14"/>
      <c r="S10" s="14">
        <v>0.328215988298654</v>
      </c>
      <c r="T10" s="14">
        <v>0.26727936704502198</v>
      </c>
      <c r="U10" s="14">
        <v>0.29846075960497198</v>
      </c>
      <c r="V10" s="14">
        <v>0.30157107544883299</v>
      </c>
      <c r="W10" s="14">
        <v>0.27031040276499002</v>
      </c>
      <c r="X10" s="14">
        <v>0.31255360451757702</v>
      </c>
      <c r="Y10" s="14">
        <v>0.29380062478477897</v>
      </c>
      <c r="Z10" s="14">
        <v>0.36039004510035599</v>
      </c>
      <c r="AA10" s="14">
        <v>0.294386288134453</v>
      </c>
      <c r="AB10" s="14">
        <v>0.360045021268104</v>
      </c>
      <c r="AC10" s="14">
        <v>0.35185671409785502</v>
      </c>
      <c r="AD10" s="14">
        <v>0.22104323073667001</v>
      </c>
      <c r="AE10" s="14"/>
      <c r="AF10" s="14">
        <v>0.205075906606212</v>
      </c>
      <c r="AG10" s="14">
        <v>0.38557702052402798</v>
      </c>
      <c r="AH10" s="14">
        <v>0.33236164698303</v>
      </c>
      <c r="AI10" s="14"/>
      <c r="AJ10" s="14">
        <v>0.184925009953463</v>
      </c>
      <c r="AK10" s="14">
        <v>0.463623018229123</v>
      </c>
      <c r="AL10" s="14">
        <v>0.33600918494336601</v>
      </c>
      <c r="AM10" s="14">
        <v>0.32861128048518601</v>
      </c>
      <c r="AN10" s="14">
        <v>0.233114378620037</v>
      </c>
      <c r="AO10" s="14"/>
      <c r="AP10" s="14">
        <v>0.15486535834224199</v>
      </c>
      <c r="AQ10" s="14">
        <v>0.50972292410067899</v>
      </c>
      <c r="AR10" s="14">
        <v>0.287963085753977</v>
      </c>
      <c r="AS10" s="14">
        <v>9.1710967277112504E-2</v>
      </c>
      <c r="AT10" s="14">
        <v>0.130708536196634</v>
      </c>
      <c r="AU10" s="14"/>
      <c r="AV10" s="14">
        <v>0.265520359054572</v>
      </c>
      <c r="AW10" s="14">
        <v>0.28500576666116401</v>
      </c>
      <c r="AX10" s="14">
        <v>0.34938236172928</v>
      </c>
      <c r="AY10" s="14">
        <v>0.34809652714992501</v>
      </c>
      <c r="AZ10" s="14">
        <v>0.50799944554867205</v>
      </c>
      <c r="BA10" s="14"/>
      <c r="BB10" s="14">
        <v>0.48358764676740301</v>
      </c>
      <c r="BC10" s="14">
        <v>9.0920979500947505E-2</v>
      </c>
      <c r="BD10" s="14">
        <v>0.13351020301500299</v>
      </c>
      <c r="BE10" s="14"/>
      <c r="BF10" s="14">
        <v>0.22609040407068301</v>
      </c>
    </row>
    <row r="11" spans="2:58" x14ac:dyDescent="0.35">
      <c r="B11" s="15" t="s">
        <v>475</v>
      </c>
      <c r="C11" s="14">
        <v>0.23859346996481301</v>
      </c>
      <c r="D11" s="14">
        <v>0.24549988713308099</v>
      </c>
      <c r="E11" s="14">
        <v>0.232262924937954</v>
      </c>
      <c r="F11" s="14"/>
      <c r="G11" s="14">
        <v>0.24134005434404701</v>
      </c>
      <c r="H11" s="14">
        <v>0.21239859485034199</v>
      </c>
      <c r="I11" s="14">
        <v>0.22382645892240699</v>
      </c>
      <c r="J11" s="14">
        <v>0.219963974486378</v>
      </c>
      <c r="K11" s="14">
        <v>0.25047855958795801</v>
      </c>
      <c r="L11" s="14">
        <v>0.27704207207262399</v>
      </c>
      <c r="M11" s="14"/>
      <c r="N11" s="14">
        <v>0.217694844271481</v>
      </c>
      <c r="O11" s="14">
        <v>0.24653300119358601</v>
      </c>
      <c r="P11" s="14">
        <v>0.25453939561518801</v>
      </c>
      <c r="Q11" s="14">
        <v>0.23718341415810601</v>
      </c>
      <c r="R11" s="14"/>
      <c r="S11" s="14">
        <v>0.25048837741261498</v>
      </c>
      <c r="T11" s="14">
        <v>0.27799853108400102</v>
      </c>
      <c r="U11" s="14">
        <v>0.21210778726751101</v>
      </c>
      <c r="V11" s="14">
        <v>0.29560623476563402</v>
      </c>
      <c r="W11" s="14">
        <v>0.23475062145452999</v>
      </c>
      <c r="X11" s="14">
        <v>0.222413046802269</v>
      </c>
      <c r="Y11" s="14">
        <v>0.19122993997962701</v>
      </c>
      <c r="Z11" s="14">
        <v>0.192221047878638</v>
      </c>
      <c r="AA11" s="14">
        <v>0.24643065587751301</v>
      </c>
      <c r="AB11" s="14">
        <v>0.18923098615117001</v>
      </c>
      <c r="AC11" s="14">
        <v>0.22385845666047599</v>
      </c>
      <c r="AD11" s="14">
        <v>0.302014302221778</v>
      </c>
      <c r="AE11" s="14"/>
      <c r="AF11" s="14">
        <v>0.24849158858561801</v>
      </c>
      <c r="AG11" s="14">
        <v>0.227799211764037</v>
      </c>
      <c r="AH11" s="14">
        <v>0.245297003124018</v>
      </c>
      <c r="AI11" s="14"/>
      <c r="AJ11" s="14">
        <v>0.26471727123101801</v>
      </c>
      <c r="AK11" s="14">
        <v>0.18573775336551299</v>
      </c>
      <c r="AL11" s="14">
        <v>0.29223109399989999</v>
      </c>
      <c r="AM11" s="14">
        <v>0.198434618544063</v>
      </c>
      <c r="AN11" s="14">
        <v>0.26089536393190899</v>
      </c>
      <c r="AO11" s="14"/>
      <c r="AP11" s="14">
        <v>0.28124351484127902</v>
      </c>
      <c r="AQ11" s="14">
        <v>0.169181783015903</v>
      </c>
      <c r="AR11" s="14">
        <v>0.34588639833572199</v>
      </c>
      <c r="AS11" s="14">
        <v>0.28308079918366902</v>
      </c>
      <c r="AT11" s="14">
        <v>0.30154085384078999</v>
      </c>
      <c r="AU11" s="14"/>
      <c r="AV11" s="14">
        <v>0.28009837131833998</v>
      </c>
      <c r="AW11" s="14">
        <v>0.244352008637155</v>
      </c>
      <c r="AX11" s="14">
        <v>0.219314895374422</v>
      </c>
      <c r="AY11" s="14">
        <v>0.19836401497193301</v>
      </c>
      <c r="AZ11" s="14">
        <v>6.7530925637668701E-2</v>
      </c>
      <c r="BA11" s="14"/>
      <c r="BB11" s="14">
        <v>0.15473774218686701</v>
      </c>
      <c r="BC11" s="14">
        <v>0.26993609841525501</v>
      </c>
      <c r="BD11" s="14">
        <v>0.39268868974948501</v>
      </c>
      <c r="BE11" s="14"/>
      <c r="BF11" s="14">
        <v>0.255982275155137</v>
      </c>
    </row>
    <row r="12" spans="2:58" x14ac:dyDescent="0.35">
      <c r="B12" s="15" t="s">
        <v>476</v>
      </c>
      <c r="C12" s="14">
        <v>0.154079740679541</v>
      </c>
      <c r="D12" s="14">
        <v>0.15190291096425601</v>
      </c>
      <c r="E12" s="14">
        <v>0.156105700461732</v>
      </c>
      <c r="F12" s="14"/>
      <c r="G12" s="14">
        <v>0.140558513968083</v>
      </c>
      <c r="H12" s="14">
        <v>0.13556580426561901</v>
      </c>
      <c r="I12" s="14">
        <v>0.14728776953542499</v>
      </c>
      <c r="J12" s="14">
        <v>0.14933149495342701</v>
      </c>
      <c r="K12" s="14">
        <v>0.157229536687404</v>
      </c>
      <c r="L12" s="14">
        <v>0.18535879281971199</v>
      </c>
      <c r="M12" s="14"/>
      <c r="N12" s="14">
        <v>0.13348308280117999</v>
      </c>
      <c r="O12" s="14">
        <v>0.16346970410506001</v>
      </c>
      <c r="P12" s="14">
        <v>0.17111140482503501</v>
      </c>
      <c r="Q12" s="14">
        <v>0.14622635678143001</v>
      </c>
      <c r="R12" s="14"/>
      <c r="S12" s="14">
        <v>0.17407601244213</v>
      </c>
      <c r="T12" s="14">
        <v>0.18139417120021001</v>
      </c>
      <c r="U12" s="14">
        <v>0.185742337771273</v>
      </c>
      <c r="V12" s="14">
        <v>0.15077409868444899</v>
      </c>
      <c r="W12" s="14">
        <v>0.18767844799400199</v>
      </c>
      <c r="X12" s="14">
        <v>0.14098134160279299</v>
      </c>
      <c r="Y12" s="14">
        <v>0.174177117427149</v>
      </c>
      <c r="Z12" s="14">
        <v>0.17312831232982301</v>
      </c>
      <c r="AA12" s="14">
        <v>0.10962176628421599</v>
      </c>
      <c r="AB12" s="14">
        <v>0.10884104607893801</v>
      </c>
      <c r="AC12" s="14">
        <v>8.41097777049718E-2</v>
      </c>
      <c r="AD12" s="14">
        <v>0.165629007599668</v>
      </c>
      <c r="AE12" s="14"/>
      <c r="AF12" s="14">
        <v>0.20616629550645099</v>
      </c>
      <c r="AG12" s="14">
        <v>0.113354088681499</v>
      </c>
      <c r="AH12" s="14">
        <v>0.12777442179694701</v>
      </c>
      <c r="AI12" s="14"/>
      <c r="AJ12" s="14">
        <v>0.24104526095690401</v>
      </c>
      <c r="AK12" s="14">
        <v>7.0251487164083803E-2</v>
      </c>
      <c r="AL12" s="14">
        <v>0.115536229063035</v>
      </c>
      <c r="AM12" s="14">
        <v>0.22477994414726701</v>
      </c>
      <c r="AN12" s="14">
        <v>0.167182000614263</v>
      </c>
      <c r="AO12" s="14"/>
      <c r="AP12" s="14">
        <v>0.268636674885816</v>
      </c>
      <c r="AQ12" s="14">
        <v>4.5325161760471501E-2</v>
      </c>
      <c r="AR12" s="14">
        <v>0.14116643327842099</v>
      </c>
      <c r="AS12" s="14">
        <v>0.25620519947554898</v>
      </c>
      <c r="AT12" s="14">
        <v>0.19687557806520301</v>
      </c>
      <c r="AU12" s="14"/>
      <c r="AV12" s="14">
        <v>0.151921837349481</v>
      </c>
      <c r="AW12" s="14">
        <v>0.19689109466364399</v>
      </c>
      <c r="AX12" s="14">
        <v>0.12690433315906399</v>
      </c>
      <c r="AY12" s="14">
        <v>0.119387101758047</v>
      </c>
      <c r="AZ12" s="14">
        <v>0.124163918765976</v>
      </c>
      <c r="BA12" s="14"/>
      <c r="BB12" s="14">
        <v>6.2584136588254805E-2</v>
      </c>
      <c r="BC12" s="14">
        <v>0.27309727900306202</v>
      </c>
      <c r="BD12" s="14">
        <v>0.18715825853433199</v>
      </c>
      <c r="BE12" s="14"/>
      <c r="BF12" s="14">
        <v>0.20198872868186099</v>
      </c>
    </row>
    <row r="13" spans="2:58" x14ac:dyDescent="0.35">
      <c r="B13" s="15" t="s">
        <v>477</v>
      </c>
      <c r="C13" s="14">
        <v>0.118071636195306</v>
      </c>
      <c r="D13" s="14">
        <v>0.13491564603903899</v>
      </c>
      <c r="E13" s="14">
        <v>0.10134911778453699</v>
      </c>
      <c r="F13" s="14"/>
      <c r="G13" s="14">
        <v>5.0703435559176398E-2</v>
      </c>
      <c r="H13" s="14">
        <v>6.4331201542965205E-2</v>
      </c>
      <c r="I13" s="14">
        <v>0.111342417047205</v>
      </c>
      <c r="J13" s="14">
        <v>0.162472983199414</v>
      </c>
      <c r="K13" s="14">
        <v>0.187106647760161</v>
      </c>
      <c r="L13" s="14">
        <v>0.129946951949617</v>
      </c>
      <c r="M13" s="14"/>
      <c r="N13" s="14">
        <v>0.1123413548202</v>
      </c>
      <c r="O13" s="14">
        <v>9.9775534392240794E-2</v>
      </c>
      <c r="P13" s="14">
        <v>0.13854955268401301</v>
      </c>
      <c r="Q13" s="14">
        <v>0.12744106166341701</v>
      </c>
      <c r="R13" s="14"/>
      <c r="S13" s="14">
        <v>6.8672700991288499E-2</v>
      </c>
      <c r="T13" s="14">
        <v>0.122662450538455</v>
      </c>
      <c r="U13" s="14">
        <v>0.116563099895217</v>
      </c>
      <c r="V13" s="14">
        <v>0.124543768671165</v>
      </c>
      <c r="W13" s="14">
        <v>0.133543912464024</v>
      </c>
      <c r="X13" s="14">
        <v>9.8714126127936105E-2</v>
      </c>
      <c r="Y13" s="14">
        <v>0.14976901515372501</v>
      </c>
      <c r="Z13" s="14">
        <v>5.6009438400580501E-2</v>
      </c>
      <c r="AA13" s="14">
        <v>0.11569468210570399</v>
      </c>
      <c r="AB13" s="14">
        <v>0.17060753781659699</v>
      </c>
      <c r="AC13" s="14">
        <v>0.13130188735816001</v>
      </c>
      <c r="AD13" s="14">
        <v>0.16248480808643401</v>
      </c>
      <c r="AE13" s="14"/>
      <c r="AF13" s="14">
        <v>0.191534342635721</v>
      </c>
      <c r="AG13" s="14">
        <v>7.5171090448780897E-2</v>
      </c>
      <c r="AH13" s="14">
        <v>8.5697095502203294E-2</v>
      </c>
      <c r="AI13" s="14"/>
      <c r="AJ13" s="14">
        <v>0.19465040577144199</v>
      </c>
      <c r="AK13" s="14">
        <v>4.0587924158651097E-2</v>
      </c>
      <c r="AL13" s="14">
        <v>5.2231579264721703E-2</v>
      </c>
      <c r="AM13" s="14">
        <v>0.16439962273068101</v>
      </c>
      <c r="AN13" s="14">
        <v>0.13981196162806001</v>
      </c>
      <c r="AO13" s="14"/>
      <c r="AP13" s="14">
        <v>0.20049989251009201</v>
      </c>
      <c r="AQ13" s="14">
        <v>1.6531134806413501E-2</v>
      </c>
      <c r="AR13" s="14">
        <v>4.6723043899134897E-2</v>
      </c>
      <c r="AS13" s="14">
        <v>0.29059173696778101</v>
      </c>
      <c r="AT13" s="14">
        <v>0.129009259638284</v>
      </c>
      <c r="AU13" s="14"/>
      <c r="AV13" s="14">
        <v>0.13256662938207101</v>
      </c>
      <c r="AW13" s="14">
        <v>0.10170323031008301</v>
      </c>
      <c r="AX13" s="14">
        <v>0.111739003347036</v>
      </c>
      <c r="AY13" s="14">
        <v>9.5759551543790802E-2</v>
      </c>
      <c r="AZ13" s="14">
        <v>9.2952529767576494E-2</v>
      </c>
      <c r="BA13" s="14"/>
      <c r="BB13" s="14">
        <v>8.6607794926646005E-3</v>
      </c>
      <c r="BC13" s="14">
        <v>0.300141750826947</v>
      </c>
      <c r="BD13" s="14">
        <v>0.16342365505556</v>
      </c>
      <c r="BE13" s="14"/>
      <c r="BF13" s="14">
        <v>0.166664354904274</v>
      </c>
    </row>
    <row r="14" spans="2:58" x14ac:dyDescent="0.35">
      <c r="B14" s="15" t="s">
        <v>117</v>
      </c>
      <c r="C14" s="23">
        <v>8.4710691866649299E-2</v>
      </c>
      <c r="D14" s="23">
        <v>6.3175608905844699E-2</v>
      </c>
      <c r="E14" s="23">
        <v>0.10520208530413901</v>
      </c>
      <c r="F14" s="23"/>
      <c r="G14" s="23">
        <v>8.4529244315912702E-2</v>
      </c>
      <c r="H14" s="23">
        <v>6.2672979749770805E-2</v>
      </c>
      <c r="I14" s="23">
        <v>0.100510657403844</v>
      </c>
      <c r="J14" s="23">
        <v>6.6816954457788097E-2</v>
      </c>
      <c r="K14" s="23">
        <v>7.8863206657241905E-2</v>
      </c>
      <c r="L14" s="23">
        <v>0.108240412789348</v>
      </c>
      <c r="M14" s="23"/>
      <c r="N14" s="23">
        <v>6.9891482933400403E-2</v>
      </c>
      <c r="O14" s="23">
        <v>8.25738280002489E-2</v>
      </c>
      <c r="P14" s="23">
        <v>7.6522040339969302E-2</v>
      </c>
      <c r="Q14" s="23">
        <v>0.11170249387829199</v>
      </c>
      <c r="R14" s="23"/>
      <c r="S14" s="23">
        <v>7.7972219213240102E-2</v>
      </c>
      <c r="T14" s="23">
        <v>7.7650780429164207E-2</v>
      </c>
      <c r="U14" s="23">
        <v>0.100527695216614</v>
      </c>
      <c r="V14" s="23">
        <v>6.0834120819292403E-2</v>
      </c>
      <c r="W14" s="23">
        <v>0.10058180467418799</v>
      </c>
      <c r="X14" s="23">
        <v>0.116944069999931</v>
      </c>
      <c r="Y14" s="23">
        <v>8.9132995490971395E-2</v>
      </c>
      <c r="Z14" s="23">
        <v>6.9892158069150903E-2</v>
      </c>
      <c r="AA14" s="23">
        <v>7.6456377809981504E-2</v>
      </c>
      <c r="AB14" s="23">
        <v>8.5072913016812801E-2</v>
      </c>
      <c r="AC14" s="23">
        <v>7.0783025413711398E-2</v>
      </c>
      <c r="AD14" s="23">
        <v>0.102801772932714</v>
      </c>
      <c r="AE14" s="23"/>
      <c r="AF14" s="23">
        <v>7.9435459321608795E-2</v>
      </c>
      <c r="AG14" s="23">
        <v>7.5510144190336803E-2</v>
      </c>
      <c r="AH14" s="23">
        <v>0.11240614901012699</v>
      </c>
      <c r="AI14" s="23"/>
      <c r="AJ14" s="23">
        <v>6.2415050037945903E-2</v>
      </c>
      <c r="AK14" s="23">
        <v>5.9980909844085398E-2</v>
      </c>
      <c r="AL14" s="23">
        <v>0.12517718750932799</v>
      </c>
      <c r="AM14" s="23">
        <v>4.2684496229944698E-2</v>
      </c>
      <c r="AN14" s="23">
        <v>0.14396600077785299</v>
      </c>
      <c r="AO14" s="23"/>
      <c r="AP14" s="23">
        <v>6.3129013150344901E-2</v>
      </c>
      <c r="AQ14" s="23">
        <v>5.3268121481691001E-2</v>
      </c>
      <c r="AR14" s="23">
        <v>0.113397506240735</v>
      </c>
      <c r="AS14" s="23">
        <v>4.7946339037559897E-2</v>
      </c>
      <c r="AT14" s="23">
        <v>0.23023158808090999</v>
      </c>
      <c r="AU14" s="23"/>
      <c r="AV14" s="23">
        <v>0.101408239167838</v>
      </c>
      <c r="AW14" s="23">
        <v>8.0159870726815893E-2</v>
      </c>
      <c r="AX14" s="23">
        <v>8.9630124618324605E-2</v>
      </c>
      <c r="AY14" s="23">
        <v>7.3403555449103E-2</v>
      </c>
      <c r="AZ14" s="23">
        <v>6.9840434103654897E-2</v>
      </c>
      <c r="BA14" s="23"/>
      <c r="BB14" s="23">
        <v>6.0615218522851198E-2</v>
      </c>
      <c r="BC14" s="23">
        <v>4.2708569180171102E-2</v>
      </c>
      <c r="BD14" s="23">
        <v>0.10828512394232501</v>
      </c>
      <c r="BE14" s="23"/>
      <c r="BF14" s="23">
        <v>7.1260288001703295E-2</v>
      </c>
    </row>
    <row r="15" spans="2:58" x14ac:dyDescent="0.35">
      <c r="B15" s="16"/>
    </row>
    <row r="16" spans="2:58" x14ac:dyDescent="0.35">
      <c r="B16" t="s">
        <v>88</v>
      </c>
    </row>
    <row r="17" spans="2:2" x14ac:dyDescent="0.35">
      <c r="B17" t="s">
        <v>89</v>
      </c>
    </row>
    <row r="19" spans="2:2" x14ac:dyDescent="0.35">
      <c r="B19"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dimension ref="B2:BF19"/>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481</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x14ac:dyDescent="0.35">
      <c r="B9" s="15" t="s">
        <v>473</v>
      </c>
      <c r="C9" s="14">
        <v>7.1586445853550396E-2</v>
      </c>
      <c r="D9" s="14">
        <v>7.9887939454607398E-2</v>
      </c>
      <c r="E9" s="14">
        <v>6.3918817000838804E-2</v>
      </c>
      <c r="F9" s="14"/>
      <c r="G9" s="14">
        <v>9.1512946436381595E-2</v>
      </c>
      <c r="H9" s="14">
        <v>0.13176368717029199</v>
      </c>
      <c r="I9" s="14">
        <v>9.5676083805185094E-2</v>
      </c>
      <c r="J9" s="14">
        <v>5.71274470120018E-2</v>
      </c>
      <c r="K9" s="14">
        <v>3.54798210209313E-2</v>
      </c>
      <c r="L9" s="14">
        <v>2.58866053308121E-2</v>
      </c>
      <c r="M9" s="14"/>
      <c r="N9" s="14">
        <v>9.4590296451876693E-2</v>
      </c>
      <c r="O9" s="14">
        <v>6.0032535522395299E-2</v>
      </c>
      <c r="P9" s="14">
        <v>6.3909477844539694E-2</v>
      </c>
      <c r="Q9" s="14">
        <v>6.6779741944518203E-2</v>
      </c>
      <c r="R9" s="14"/>
      <c r="S9" s="14">
        <v>9.7608076773434194E-2</v>
      </c>
      <c r="T9" s="14">
        <v>4.7731273862733903E-2</v>
      </c>
      <c r="U9" s="14">
        <v>7.6790163652712601E-2</v>
      </c>
      <c r="V9" s="14">
        <v>4.5009840970043499E-2</v>
      </c>
      <c r="W9" s="14">
        <v>4.7715003587694697E-2</v>
      </c>
      <c r="X9" s="14">
        <v>7.6659641603780998E-2</v>
      </c>
      <c r="Y9" s="14">
        <v>8.3887729202324998E-2</v>
      </c>
      <c r="Z9" s="14">
        <v>6.6552735506188607E-2</v>
      </c>
      <c r="AA9" s="14">
        <v>0.12228211942799</v>
      </c>
      <c r="AB9" s="14">
        <v>3.8349398973538097E-2</v>
      </c>
      <c r="AC9" s="14">
        <v>7.3378030147050896E-2</v>
      </c>
      <c r="AD9" s="14">
        <v>4.4310431571891698E-2</v>
      </c>
      <c r="AE9" s="14"/>
      <c r="AF9" s="14">
        <v>4.87048408105238E-2</v>
      </c>
      <c r="AG9" s="14">
        <v>8.0868641360634E-2</v>
      </c>
      <c r="AH9" s="14">
        <v>9.9742277605862295E-2</v>
      </c>
      <c r="AI9" s="14"/>
      <c r="AJ9" s="14">
        <v>3.8791550041747697E-2</v>
      </c>
      <c r="AK9" s="14">
        <v>0.12887277368855601</v>
      </c>
      <c r="AL9" s="14">
        <v>4.1441154817711101E-2</v>
      </c>
      <c r="AM9" s="14">
        <v>0.12535578377239701</v>
      </c>
      <c r="AN9" s="14">
        <v>5.5080392002878398E-2</v>
      </c>
      <c r="AO9" s="14"/>
      <c r="AP9" s="14">
        <v>3.4664930499010503E-2</v>
      </c>
      <c r="AQ9" s="14">
        <v>0.139321469682858</v>
      </c>
      <c r="AR9" s="14">
        <v>4.9522252687702897E-2</v>
      </c>
      <c r="AS9" s="14">
        <v>1.6744769365245601E-2</v>
      </c>
      <c r="AT9" s="14">
        <v>5.8804020482436702E-3</v>
      </c>
      <c r="AU9" s="14"/>
      <c r="AV9" s="14">
        <v>5.4514039304827303E-2</v>
      </c>
      <c r="AW9" s="14">
        <v>5.6486009631679997E-2</v>
      </c>
      <c r="AX9" s="14">
        <v>7.5814885827082804E-2</v>
      </c>
      <c r="AY9" s="14">
        <v>0.12582261995473801</v>
      </c>
      <c r="AZ9" s="14">
        <v>0.122633080622362</v>
      </c>
      <c r="BA9" s="14"/>
      <c r="BB9" s="14">
        <v>0.14258278264667401</v>
      </c>
      <c r="BC9" s="14">
        <v>7.2740711477560496E-3</v>
      </c>
      <c r="BD9" s="14">
        <v>1.4934069703293799E-2</v>
      </c>
      <c r="BE9" s="14"/>
      <c r="BF9" s="14">
        <v>4.6646217832198501E-2</v>
      </c>
    </row>
    <row r="10" spans="2:58" x14ac:dyDescent="0.35">
      <c r="B10" s="15" t="s">
        <v>474</v>
      </c>
      <c r="C10" s="14">
        <v>0.24731628436467301</v>
      </c>
      <c r="D10" s="14">
        <v>0.24266999575468401</v>
      </c>
      <c r="E10" s="14">
        <v>0.25233480712708101</v>
      </c>
      <c r="F10" s="14"/>
      <c r="G10" s="14">
        <v>0.29553737698817301</v>
      </c>
      <c r="H10" s="14">
        <v>0.32508314896450902</v>
      </c>
      <c r="I10" s="14">
        <v>0.25002047445592501</v>
      </c>
      <c r="J10" s="14">
        <v>0.28228081226913299</v>
      </c>
      <c r="K10" s="14">
        <v>0.16474985842682099</v>
      </c>
      <c r="L10" s="14">
        <v>0.17695422734385599</v>
      </c>
      <c r="M10" s="14"/>
      <c r="N10" s="14">
        <v>0.27767485482611998</v>
      </c>
      <c r="O10" s="14">
        <v>0.23561270469461101</v>
      </c>
      <c r="P10" s="14">
        <v>0.24736851969663601</v>
      </c>
      <c r="Q10" s="14">
        <v>0.22913887815518799</v>
      </c>
      <c r="R10" s="14"/>
      <c r="S10" s="14">
        <v>0.26203004176649097</v>
      </c>
      <c r="T10" s="14">
        <v>0.230207436135455</v>
      </c>
      <c r="U10" s="14">
        <v>0.187732076078649</v>
      </c>
      <c r="V10" s="14">
        <v>0.257791769723133</v>
      </c>
      <c r="W10" s="14">
        <v>0.238911100235005</v>
      </c>
      <c r="X10" s="14">
        <v>0.26258349039923501</v>
      </c>
      <c r="Y10" s="14">
        <v>0.224341404250294</v>
      </c>
      <c r="Z10" s="14">
        <v>0.32045837111196501</v>
      </c>
      <c r="AA10" s="14">
        <v>0.24748251728937201</v>
      </c>
      <c r="AB10" s="14">
        <v>0.26706800836866901</v>
      </c>
      <c r="AC10" s="14">
        <v>0.32017568451821299</v>
      </c>
      <c r="AD10" s="14">
        <v>0.13579587289630199</v>
      </c>
      <c r="AE10" s="14"/>
      <c r="AF10" s="14">
        <v>0.170086981187308</v>
      </c>
      <c r="AG10" s="14">
        <v>0.30012842158958403</v>
      </c>
      <c r="AH10" s="14">
        <v>0.274526048585928</v>
      </c>
      <c r="AI10" s="14"/>
      <c r="AJ10" s="14">
        <v>0.13801814749298499</v>
      </c>
      <c r="AK10" s="14">
        <v>0.37646141273483302</v>
      </c>
      <c r="AL10" s="14">
        <v>0.30807903323831798</v>
      </c>
      <c r="AM10" s="14">
        <v>0.12522121338570899</v>
      </c>
      <c r="AN10" s="14">
        <v>0.166430419209772</v>
      </c>
      <c r="AO10" s="14"/>
      <c r="AP10" s="14">
        <v>0.10513960557346</v>
      </c>
      <c r="AQ10" s="14">
        <v>0.42783803565877299</v>
      </c>
      <c r="AR10" s="14">
        <v>0.26345022122497602</v>
      </c>
      <c r="AS10" s="14">
        <v>7.7853571365435997E-2</v>
      </c>
      <c r="AT10" s="14">
        <v>0.110972061406233</v>
      </c>
      <c r="AU10" s="14"/>
      <c r="AV10" s="14">
        <v>0.211502801809968</v>
      </c>
      <c r="AW10" s="14">
        <v>0.24173913947656001</v>
      </c>
      <c r="AX10" s="14">
        <v>0.27541798433165698</v>
      </c>
      <c r="AY10" s="14">
        <v>0.30048792879699598</v>
      </c>
      <c r="AZ10" s="14">
        <v>0.30143399090058398</v>
      </c>
      <c r="BA10" s="14"/>
      <c r="BB10" s="14">
        <v>0.399976115301101</v>
      </c>
      <c r="BC10" s="14">
        <v>8.0332956270036296E-2</v>
      </c>
      <c r="BD10" s="14">
        <v>0.111334728030569</v>
      </c>
      <c r="BE10" s="14"/>
      <c r="BF10" s="14">
        <v>0.184817370177563</v>
      </c>
    </row>
    <row r="11" spans="2:58" x14ac:dyDescent="0.35">
      <c r="B11" s="15" t="s">
        <v>475</v>
      </c>
      <c r="C11" s="14">
        <v>0.25521837548586102</v>
      </c>
      <c r="D11" s="14">
        <v>0.249183055916883</v>
      </c>
      <c r="E11" s="14">
        <v>0.26260795073530702</v>
      </c>
      <c r="F11" s="14"/>
      <c r="G11" s="14">
        <v>0.29680128249426102</v>
      </c>
      <c r="H11" s="14">
        <v>0.23198313455852401</v>
      </c>
      <c r="I11" s="14">
        <v>0.232861470610388</v>
      </c>
      <c r="J11" s="14">
        <v>0.26839896746637798</v>
      </c>
      <c r="K11" s="14">
        <v>0.24481461409769301</v>
      </c>
      <c r="L11" s="14">
        <v>0.260638098035823</v>
      </c>
      <c r="M11" s="14"/>
      <c r="N11" s="14">
        <v>0.247232755553461</v>
      </c>
      <c r="O11" s="14">
        <v>0.27159677453869302</v>
      </c>
      <c r="P11" s="14">
        <v>0.246074747877261</v>
      </c>
      <c r="Q11" s="14">
        <v>0.25370154187253802</v>
      </c>
      <c r="R11" s="14"/>
      <c r="S11" s="14">
        <v>0.27086551686307803</v>
      </c>
      <c r="T11" s="14">
        <v>0.27883404218919999</v>
      </c>
      <c r="U11" s="14">
        <v>0.25197459925473098</v>
      </c>
      <c r="V11" s="14">
        <v>0.24223091438209701</v>
      </c>
      <c r="W11" s="14">
        <v>0.24247246831629299</v>
      </c>
      <c r="X11" s="14">
        <v>0.27867630841141999</v>
      </c>
      <c r="Y11" s="14">
        <v>0.24528868841107199</v>
      </c>
      <c r="Z11" s="14">
        <v>0.24530949543125599</v>
      </c>
      <c r="AA11" s="14">
        <v>0.25256123866230601</v>
      </c>
      <c r="AB11" s="14">
        <v>0.21697035582875801</v>
      </c>
      <c r="AC11" s="14">
        <v>0.26866328741805001</v>
      </c>
      <c r="AD11" s="14">
        <v>0.22843523179440101</v>
      </c>
      <c r="AE11" s="14"/>
      <c r="AF11" s="14">
        <v>0.23552011576369999</v>
      </c>
      <c r="AG11" s="14">
        <v>0.27194854566465798</v>
      </c>
      <c r="AH11" s="14">
        <v>0.260709391201567</v>
      </c>
      <c r="AI11" s="14"/>
      <c r="AJ11" s="14">
        <v>0.25144234044411401</v>
      </c>
      <c r="AK11" s="14">
        <v>0.24260892452269001</v>
      </c>
      <c r="AL11" s="14">
        <v>0.29228172529065599</v>
      </c>
      <c r="AM11" s="14">
        <v>0.24790841243864201</v>
      </c>
      <c r="AN11" s="14">
        <v>0.26630293493795498</v>
      </c>
      <c r="AO11" s="14"/>
      <c r="AP11" s="14">
        <v>0.24902181537292101</v>
      </c>
      <c r="AQ11" s="14">
        <v>0.25739966393047597</v>
      </c>
      <c r="AR11" s="14">
        <v>0.31929945650679398</v>
      </c>
      <c r="AS11" s="14">
        <v>0.27553951622991801</v>
      </c>
      <c r="AT11" s="14">
        <v>0.25525754184997201</v>
      </c>
      <c r="AU11" s="14"/>
      <c r="AV11" s="14">
        <v>0.27282696631673098</v>
      </c>
      <c r="AW11" s="14">
        <v>0.270100510955539</v>
      </c>
      <c r="AX11" s="14">
        <v>0.233543365542767</v>
      </c>
      <c r="AY11" s="14">
        <v>0.25076917964657403</v>
      </c>
      <c r="AZ11" s="14">
        <v>0.248909596815103</v>
      </c>
      <c r="BA11" s="14"/>
      <c r="BB11" s="14">
        <v>0.29919157339483998</v>
      </c>
      <c r="BC11" s="14">
        <v>0.21387021193140399</v>
      </c>
      <c r="BD11" s="14">
        <v>0.29148163916471398</v>
      </c>
      <c r="BE11" s="14"/>
      <c r="BF11" s="14">
        <v>0.25993291688689102</v>
      </c>
    </row>
    <row r="12" spans="2:58" x14ac:dyDescent="0.35">
      <c r="B12" s="15" t="s">
        <v>476</v>
      </c>
      <c r="C12" s="14">
        <v>0.18981710096631299</v>
      </c>
      <c r="D12" s="14">
        <v>0.19438224572444901</v>
      </c>
      <c r="E12" s="14">
        <v>0.184562609750797</v>
      </c>
      <c r="F12" s="14"/>
      <c r="G12" s="14">
        <v>0.16570442788453299</v>
      </c>
      <c r="H12" s="14">
        <v>0.14850218270211701</v>
      </c>
      <c r="I12" s="14">
        <v>0.191411989743966</v>
      </c>
      <c r="J12" s="14">
        <v>0.155892790320076</v>
      </c>
      <c r="K12" s="14">
        <v>0.205989270670448</v>
      </c>
      <c r="L12" s="14">
        <v>0.254707036985864</v>
      </c>
      <c r="M12" s="14"/>
      <c r="N12" s="14">
        <v>0.187735466976894</v>
      </c>
      <c r="O12" s="14">
        <v>0.194807932382555</v>
      </c>
      <c r="P12" s="14">
        <v>0.20667244243014801</v>
      </c>
      <c r="Q12" s="14">
        <v>0.16706550733188999</v>
      </c>
      <c r="R12" s="14"/>
      <c r="S12" s="14">
        <v>0.16699308019693601</v>
      </c>
      <c r="T12" s="14">
        <v>0.20522811812785699</v>
      </c>
      <c r="U12" s="14">
        <v>0.25891483439840901</v>
      </c>
      <c r="V12" s="14">
        <v>0.198375954625572</v>
      </c>
      <c r="W12" s="14">
        <v>0.20526106078051001</v>
      </c>
      <c r="X12" s="14">
        <v>0.14826998616428699</v>
      </c>
      <c r="Y12" s="14">
        <v>0.18691813024942799</v>
      </c>
      <c r="Z12" s="14">
        <v>0.18438758002936301</v>
      </c>
      <c r="AA12" s="14">
        <v>0.167965572852837</v>
      </c>
      <c r="AB12" s="14">
        <v>0.197402634725967</v>
      </c>
      <c r="AC12" s="14">
        <v>0.11883939842355</v>
      </c>
      <c r="AD12" s="14">
        <v>0.29997440146499599</v>
      </c>
      <c r="AE12" s="14"/>
      <c r="AF12" s="14">
        <v>0.23926049168541499</v>
      </c>
      <c r="AG12" s="14">
        <v>0.16453865736596199</v>
      </c>
      <c r="AH12" s="14">
        <v>0.12343694003439901</v>
      </c>
      <c r="AI12" s="14"/>
      <c r="AJ12" s="14">
        <v>0.279871481749083</v>
      </c>
      <c r="AK12" s="14">
        <v>0.10939382720621001</v>
      </c>
      <c r="AL12" s="14">
        <v>0.15050652666325501</v>
      </c>
      <c r="AM12" s="14">
        <v>0.11522776300764</v>
      </c>
      <c r="AN12" s="14">
        <v>0.177164564436817</v>
      </c>
      <c r="AO12" s="14"/>
      <c r="AP12" s="14">
        <v>0.32740739209414599</v>
      </c>
      <c r="AQ12" s="14">
        <v>7.3738188832956506E-2</v>
      </c>
      <c r="AR12" s="14">
        <v>0.19857160704364399</v>
      </c>
      <c r="AS12" s="14">
        <v>0.22810884470801601</v>
      </c>
      <c r="AT12" s="14">
        <v>0.26048021935888899</v>
      </c>
      <c r="AU12" s="14"/>
      <c r="AV12" s="14">
        <v>0.19170016976954199</v>
      </c>
      <c r="AW12" s="14">
        <v>0.210156953779289</v>
      </c>
      <c r="AX12" s="14">
        <v>0.18690386060765099</v>
      </c>
      <c r="AY12" s="14">
        <v>0.144504679548317</v>
      </c>
      <c r="AZ12" s="14">
        <v>0.13777541771134799</v>
      </c>
      <c r="BA12" s="14"/>
      <c r="BB12" s="14">
        <v>7.0520902185973497E-2</v>
      </c>
      <c r="BC12" s="14">
        <v>0.27195770230726402</v>
      </c>
      <c r="BD12" s="14">
        <v>0.34432261898500799</v>
      </c>
      <c r="BE12" s="14"/>
      <c r="BF12" s="14">
        <v>0.22958047943837001</v>
      </c>
    </row>
    <row r="13" spans="2:58" x14ac:dyDescent="0.35">
      <c r="B13" s="15" t="s">
        <v>477</v>
      </c>
      <c r="C13" s="14">
        <v>0.134354777661428</v>
      </c>
      <c r="D13" s="14">
        <v>0.15853109456648901</v>
      </c>
      <c r="E13" s="14">
        <v>0.110582493175506</v>
      </c>
      <c r="F13" s="14"/>
      <c r="G13" s="14">
        <v>6.0236408039802097E-2</v>
      </c>
      <c r="H13" s="14">
        <v>7.9384596463813101E-2</v>
      </c>
      <c r="I13" s="14">
        <v>0.115443403198985</v>
      </c>
      <c r="J13" s="14">
        <v>0.15494543157680099</v>
      </c>
      <c r="K13" s="14">
        <v>0.22374806892943</v>
      </c>
      <c r="L13" s="14">
        <v>0.167244609810524</v>
      </c>
      <c r="M13" s="14"/>
      <c r="N13" s="14">
        <v>0.11145469801984299</v>
      </c>
      <c r="O13" s="14">
        <v>0.12997729669743699</v>
      </c>
      <c r="P13" s="14">
        <v>0.15634499766634499</v>
      </c>
      <c r="Q13" s="14">
        <v>0.144810068630434</v>
      </c>
      <c r="R13" s="14"/>
      <c r="S13" s="14">
        <v>0.116893430824898</v>
      </c>
      <c r="T13" s="14">
        <v>0.122807843916888</v>
      </c>
      <c r="U13" s="14">
        <v>0.12899337550982701</v>
      </c>
      <c r="V13" s="14">
        <v>0.150201997757828</v>
      </c>
      <c r="W13" s="14">
        <v>0.171006627334017</v>
      </c>
      <c r="X13" s="14">
        <v>0.11077466307091299</v>
      </c>
      <c r="Y13" s="14">
        <v>0.15090873102687699</v>
      </c>
      <c r="Z13" s="14">
        <v>7.9692988209390497E-2</v>
      </c>
      <c r="AA13" s="14">
        <v>0.119128725727703</v>
      </c>
      <c r="AB13" s="14">
        <v>0.19465100097667401</v>
      </c>
      <c r="AC13" s="14">
        <v>0.121658694221165</v>
      </c>
      <c r="AD13" s="14">
        <v>0.14223446417625199</v>
      </c>
      <c r="AE13" s="14"/>
      <c r="AF13" s="14">
        <v>0.222088162177179</v>
      </c>
      <c r="AG13" s="14">
        <v>7.9444287012259002E-2</v>
      </c>
      <c r="AH13" s="14">
        <v>0.105760090881694</v>
      </c>
      <c r="AI13" s="14"/>
      <c r="AJ13" s="14">
        <v>0.216755668203746</v>
      </c>
      <c r="AK13" s="14">
        <v>4.9586084039145002E-2</v>
      </c>
      <c r="AL13" s="14">
        <v>7.4725392717768499E-2</v>
      </c>
      <c r="AM13" s="14">
        <v>0.30254665751058102</v>
      </c>
      <c r="AN13" s="14">
        <v>0.159150619345129</v>
      </c>
      <c r="AO13" s="14"/>
      <c r="AP13" s="14">
        <v>0.21301744456455399</v>
      </c>
      <c r="AQ13" s="14">
        <v>2.23681476985442E-2</v>
      </c>
      <c r="AR13" s="14">
        <v>5.5716155900339598E-2</v>
      </c>
      <c r="AS13" s="14">
        <v>0.353617464141324</v>
      </c>
      <c r="AT13" s="14">
        <v>0.116864912904919</v>
      </c>
      <c r="AU13" s="14"/>
      <c r="AV13" s="14">
        <v>0.15725102748887401</v>
      </c>
      <c r="AW13" s="14">
        <v>0.11590577934028599</v>
      </c>
      <c r="AX13" s="14">
        <v>0.12547365612043601</v>
      </c>
      <c r="AY13" s="14">
        <v>0.101786681435898</v>
      </c>
      <c r="AZ13" s="14">
        <v>9.6457525441785597E-2</v>
      </c>
      <c r="BA13" s="14"/>
      <c r="BB13" s="14">
        <v>8.6607794926646005E-3</v>
      </c>
      <c r="BC13" s="14">
        <v>0.38306824852883198</v>
      </c>
      <c r="BD13" s="14">
        <v>0.103188803203035</v>
      </c>
      <c r="BE13" s="14"/>
      <c r="BF13" s="14">
        <v>0.197090311998701</v>
      </c>
    </row>
    <row r="14" spans="2:58" x14ac:dyDescent="0.35">
      <c r="B14" s="15" t="s">
        <v>117</v>
      </c>
      <c r="C14" s="23">
        <v>0.101707015668175</v>
      </c>
      <c r="D14" s="23">
        <v>7.5345668582887798E-2</v>
      </c>
      <c r="E14" s="23">
        <v>0.12599332221046999</v>
      </c>
      <c r="F14" s="23"/>
      <c r="G14" s="23">
        <v>9.0207558156849402E-2</v>
      </c>
      <c r="H14" s="23">
        <v>8.3283250140744502E-2</v>
      </c>
      <c r="I14" s="23">
        <v>0.114586578185551</v>
      </c>
      <c r="J14" s="23">
        <v>8.1354551355611301E-2</v>
      </c>
      <c r="K14" s="23">
        <v>0.12521836685467599</v>
      </c>
      <c r="L14" s="23">
        <v>0.11456942249312101</v>
      </c>
      <c r="M14" s="23"/>
      <c r="N14" s="23">
        <v>8.1311928171806797E-2</v>
      </c>
      <c r="O14" s="23">
        <v>0.107972756164309</v>
      </c>
      <c r="P14" s="23">
        <v>7.9629814485071101E-2</v>
      </c>
      <c r="Q14" s="23">
        <v>0.13850426206543201</v>
      </c>
      <c r="R14" s="23"/>
      <c r="S14" s="23">
        <v>8.5609853575162806E-2</v>
      </c>
      <c r="T14" s="23">
        <v>0.115191285767866</v>
      </c>
      <c r="U14" s="23">
        <v>9.5594951105671996E-2</v>
      </c>
      <c r="V14" s="23">
        <v>0.106389522541326</v>
      </c>
      <c r="W14" s="23">
        <v>9.46337397464799E-2</v>
      </c>
      <c r="X14" s="23">
        <v>0.123035910350365</v>
      </c>
      <c r="Y14" s="23">
        <v>0.108655316860005</v>
      </c>
      <c r="Z14" s="23">
        <v>0.103598829711836</v>
      </c>
      <c r="AA14" s="23">
        <v>9.0579826039792199E-2</v>
      </c>
      <c r="AB14" s="23">
        <v>8.5558601126393394E-2</v>
      </c>
      <c r="AC14" s="23">
        <v>9.7284905271970798E-2</v>
      </c>
      <c r="AD14" s="23">
        <v>0.14924959809615801</v>
      </c>
      <c r="AE14" s="23"/>
      <c r="AF14" s="23">
        <v>8.4339408375874295E-2</v>
      </c>
      <c r="AG14" s="23">
        <v>0.103071447006903</v>
      </c>
      <c r="AH14" s="23">
        <v>0.13582525169054999</v>
      </c>
      <c r="AI14" s="23"/>
      <c r="AJ14" s="23">
        <v>7.5120812068324896E-2</v>
      </c>
      <c r="AK14" s="23">
        <v>9.3076977808565206E-2</v>
      </c>
      <c r="AL14" s="23">
        <v>0.13296616727229099</v>
      </c>
      <c r="AM14" s="23">
        <v>8.3740169885030497E-2</v>
      </c>
      <c r="AN14" s="23">
        <v>0.17587107006744901</v>
      </c>
      <c r="AO14" s="23"/>
      <c r="AP14" s="23">
        <v>7.0748811895907496E-2</v>
      </c>
      <c r="AQ14" s="23">
        <v>7.9334494196393102E-2</v>
      </c>
      <c r="AR14" s="23">
        <v>0.113440306636543</v>
      </c>
      <c r="AS14" s="23">
        <v>4.8135834190060997E-2</v>
      </c>
      <c r="AT14" s="23">
        <v>0.25054486243174301</v>
      </c>
      <c r="AU14" s="23"/>
      <c r="AV14" s="23">
        <v>0.11220499531005899</v>
      </c>
      <c r="AW14" s="23">
        <v>0.105611606816646</v>
      </c>
      <c r="AX14" s="23">
        <v>0.102846247570407</v>
      </c>
      <c r="AY14" s="23">
        <v>7.66289106174778E-2</v>
      </c>
      <c r="AZ14" s="23">
        <v>9.2790388508817698E-2</v>
      </c>
      <c r="BA14" s="23"/>
      <c r="BB14" s="23">
        <v>7.9067846978746803E-2</v>
      </c>
      <c r="BC14" s="23">
        <v>4.3496809814708402E-2</v>
      </c>
      <c r="BD14" s="23">
        <v>0.13473814091337999</v>
      </c>
      <c r="BE14" s="23"/>
      <c r="BF14" s="23">
        <v>8.1932703666275905E-2</v>
      </c>
    </row>
    <row r="15" spans="2:58" x14ac:dyDescent="0.35">
      <c r="B15" s="16"/>
    </row>
    <row r="16" spans="2:58" x14ac:dyDescent="0.35">
      <c r="B16" t="s">
        <v>88</v>
      </c>
    </row>
    <row r="17" spans="2:2" x14ac:dyDescent="0.35">
      <c r="B17" t="s">
        <v>89</v>
      </c>
    </row>
    <row r="19" spans="2:2" x14ac:dyDescent="0.35">
      <c r="B19"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dimension ref="B2:BF19"/>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482</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x14ac:dyDescent="0.35">
      <c r="B9" s="15" t="s">
        <v>473</v>
      </c>
      <c r="C9" s="14">
        <v>7.72617397367691E-2</v>
      </c>
      <c r="D9" s="14">
        <v>8.5209880230042195E-2</v>
      </c>
      <c r="E9" s="14">
        <v>6.99720089609778E-2</v>
      </c>
      <c r="F9" s="14"/>
      <c r="G9" s="14">
        <v>8.5240088346753506E-2</v>
      </c>
      <c r="H9" s="14">
        <v>0.15051318496332</v>
      </c>
      <c r="I9" s="14">
        <v>9.0652731447639398E-2</v>
      </c>
      <c r="J9" s="14">
        <v>6.80164589535108E-2</v>
      </c>
      <c r="K9" s="14">
        <v>4.5469434496175798E-2</v>
      </c>
      <c r="L9" s="14">
        <v>3.0552673137715199E-2</v>
      </c>
      <c r="M9" s="14"/>
      <c r="N9" s="14">
        <v>9.8337106020659107E-2</v>
      </c>
      <c r="O9" s="14">
        <v>7.8038528086754197E-2</v>
      </c>
      <c r="P9" s="14">
        <v>6.0167530821313202E-2</v>
      </c>
      <c r="Q9" s="14">
        <v>7.0082395117778501E-2</v>
      </c>
      <c r="R9" s="14"/>
      <c r="S9" s="14">
        <v>8.2103230081810197E-2</v>
      </c>
      <c r="T9" s="14">
        <v>4.7937729621892397E-2</v>
      </c>
      <c r="U9" s="14">
        <v>9.0512826567544502E-2</v>
      </c>
      <c r="V9" s="14">
        <v>5.3533891995774102E-2</v>
      </c>
      <c r="W9" s="14">
        <v>7.92908110208701E-2</v>
      </c>
      <c r="X9" s="14">
        <v>7.6299627056734695E-2</v>
      </c>
      <c r="Y9" s="14">
        <v>7.2675236765329193E-2</v>
      </c>
      <c r="Z9" s="14">
        <v>0.125041703108316</v>
      </c>
      <c r="AA9" s="14">
        <v>0.13140564558857001</v>
      </c>
      <c r="AB9" s="14">
        <v>4.1977369790225802E-2</v>
      </c>
      <c r="AC9" s="14">
        <v>9.3068625446422096E-2</v>
      </c>
      <c r="AD9" s="14">
        <v>4.5261787869332402E-2</v>
      </c>
      <c r="AE9" s="14"/>
      <c r="AF9" s="14">
        <v>5.3734528371656799E-2</v>
      </c>
      <c r="AG9" s="14">
        <v>8.7564160415922104E-2</v>
      </c>
      <c r="AH9" s="14">
        <v>0.107855485169608</v>
      </c>
      <c r="AI9" s="14"/>
      <c r="AJ9" s="14">
        <v>3.9596407116520002E-2</v>
      </c>
      <c r="AK9" s="14">
        <v>0.13890656637888499</v>
      </c>
      <c r="AL9" s="14">
        <v>6.3021440877350898E-2</v>
      </c>
      <c r="AM9" s="14">
        <v>8.0211463893159293E-2</v>
      </c>
      <c r="AN9" s="14">
        <v>4.6293580136361402E-2</v>
      </c>
      <c r="AO9" s="14"/>
      <c r="AP9" s="14">
        <v>3.0115665100021199E-2</v>
      </c>
      <c r="AQ9" s="14">
        <v>0.154891644054512</v>
      </c>
      <c r="AR9" s="14">
        <v>6.3603226011134106E-2</v>
      </c>
      <c r="AS9" s="14">
        <v>2.7806446496258901E-2</v>
      </c>
      <c r="AT9" s="14">
        <v>5.8804020482436702E-3</v>
      </c>
      <c r="AU9" s="14"/>
      <c r="AV9" s="14">
        <v>6.4890826766452206E-2</v>
      </c>
      <c r="AW9" s="14">
        <v>6.0804405765896297E-2</v>
      </c>
      <c r="AX9" s="14">
        <v>7.5692871593439806E-2</v>
      </c>
      <c r="AY9" s="14">
        <v>0.136070371034101</v>
      </c>
      <c r="AZ9" s="14">
        <v>0.13615988438285501</v>
      </c>
      <c r="BA9" s="14"/>
      <c r="BB9" s="14">
        <v>0.14173827032789399</v>
      </c>
      <c r="BC9" s="14">
        <v>1.40774775594509E-2</v>
      </c>
      <c r="BD9" s="14">
        <v>1.4934069703293799E-2</v>
      </c>
      <c r="BE9" s="14"/>
      <c r="BF9" s="14">
        <v>5.2361134519333899E-2</v>
      </c>
    </row>
    <row r="10" spans="2:58" x14ac:dyDescent="0.35">
      <c r="B10" s="15" t="s">
        <v>474</v>
      </c>
      <c r="C10" s="14">
        <v>0.29424485981450399</v>
      </c>
      <c r="D10" s="14">
        <v>0.27713957663869698</v>
      </c>
      <c r="E10" s="14">
        <v>0.311682949225842</v>
      </c>
      <c r="F10" s="14"/>
      <c r="G10" s="14">
        <v>0.37644149230955398</v>
      </c>
      <c r="H10" s="14">
        <v>0.368399748160254</v>
      </c>
      <c r="I10" s="14">
        <v>0.34869081758128101</v>
      </c>
      <c r="J10" s="14">
        <v>0.30273578824484398</v>
      </c>
      <c r="K10" s="14">
        <v>0.17987102594519999</v>
      </c>
      <c r="L10" s="14">
        <v>0.20480297053263599</v>
      </c>
      <c r="M10" s="14"/>
      <c r="N10" s="14">
        <v>0.34754504786005802</v>
      </c>
      <c r="O10" s="14">
        <v>0.27677905028435901</v>
      </c>
      <c r="P10" s="14">
        <v>0.29321363564307401</v>
      </c>
      <c r="Q10" s="14">
        <v>0.25904702561430198</v>
      </c>
      <c r="R10" s="14"/>
      <c r="S10" s="14">
        <v>0.32380641647787101</v>
      </c>
      <c r="T10" s="14">
        <v>0.28913487371897201</v>
      </c>
      <c r="U10" s="14">
        <v>0.22904507590503101</v>
      </c>
      <c r="V10" s="14">
        <v>0.29472609243768999</v>
      </c>
      <c r="W10" s="14">
        <v>0.248137204903291</v>
      </c>
      <c r="X10" s="14">
        <v>0.33230219044870002</v>
      </c>
      <c r="Y10" s="14">
        <v>0.27337403990549503</v>
      </c>
      <c r="Z10" s="14">
        <v>0.35949168262237202</v>
      </c>
      <c r="AA10" s="14">
        <v>0.26689787590566499</v>
      </c>
      <c r="AB10" s="14">
        <v>0.31339044710115799</v>
      </c>
      <c r="AC10" s="14">
        <v>0.33877789131700198</v>
      </c>
      <c r="AD10" s="14">
        <v>0.281493370703082</v>
      </c>
      <c r="AE10" s="14"/>
      <c r="AF10" s="14">
        <v>0.185985722098408</v>
      </c>
      <c r="AG10" s="14">
        <v>0.36904181057003099</v>
      </c>
      <c r="AH10" s="14">
        <v>0.33171705211142499</v>
      </c>
      <c r="AI10" s="14"/>
      <c r="AJ10" s="14">
        <v>0.16543752779130899</v>
      </c>
      <c r="AK10" s="14">
        <v>0.44107759490621101</v>
      </c>
      <c r="AL10" s="14">
        <v>0.31794063728164901</v>
      </c>
      <c r="AM10" s="14">
        <v>0.29017056768367899</v>
      </c>
      <c r="AN10" s="14">
        <v>0.24077171152770599</v>
      </c>
      <c r="AO10" s="14"/>
      <c r="AP10" s="14">
        <v>0.14429723870973199</v>
      </c>
      <c r="AQ10" s="14">
        <v>0.48509885044357598</v>
      </c>
      <c r="AR10" s="14">
        <v>0.31913353186134702</v>
      </c>
      <c r="AS10" s="14">
        <v>9.9868772566249098E-2</v>
      </c>
      <c r="AT10" s="14">
        <v>0.13083536460894599</v>
      </c>
      <c r="AU10" s="14"/>
      <c r="AV10" s="14">
        <v>0.22388121402811301</v>
      </c>
      <c r="AW10" s="14">
        <v>0.27640954748327901</v>
      </c>
      <c r="AX10" s="14">
        <v>0.36381102919247099</v>
      </c>
      <c r="AY10" s="14">
        <v>0.35896277396158</v>
      </c>
      <c r="AZ10" s="14">
        <v>0.40085568738354599</v>
      </c>
      <c r="BA10" s="14"/>
      <c r="BB10" s="14">
        <v>0.434125666719477</v>
      </c>
      <c r="BC10" s="14">
        <v>0.107229184435623</v>
      </c>
      <c r="BD10" s="14">
        <v>0.10830506043378101</v>
      </c>
      <c r="BE10" s="14"/>
      <c r="BF10" s="14">
        <v>0.21077244560725</v>
      </c>
    </row>
    <row r="11" spans="2:58" x14ac:dyDescent="0.35">
      <c r="B11" s="15" t="s">
        <v>475</v>
      </c>
      <c r="C11" s="14">
        <v>0.236855587373416</v>
      </c>
      <c r="D11" s="14">
        <v>0.24360245862628799</v>
      </c>
      <c r="E11" s="14">
        <v>0.23067026722480899</v>
      </c>
      <c r="F11" s="14"/>
      <c r="G11" s="14">
        <v>0.24864491409119799</v>
      </c>
      <c r="H11" s="14">
        <v>0.20065919258391399</v>
      </c>
      <c r="I11" s="14">
        <v>0.218627696397177</v>
      </c>
      <c r="J11" s="14">
        <v>0.22593104760830399</v>
      </c>
      <c r="K11" s="14">
        <v>0.25159012158585298</v>
      </c>
      <c r="L11" s="14">
        <v>0.27201107862643098</v>
      </c>
      <c r="M11" s="14"/>
      <c r="N11" s="14">
        <v>0.209015806606482</v>
      </c>
      <c r="O11" s="14">
        <v>0.249288885432074</v>
      </c>
      <c r="P11" s="14">
        <v>0.218379071381996</v>
      </c>
      <c r="Q11" s="14">
        <v>0.264783914255113</v>
      </c>
      <c r="R11" s="14"/>
      <c r="S11" s="14">
        <v>0.25264100834245401</v>
      </c>
      <c r="T11" s="14">
        <v>0.23826796822983501</v>
      </c>
      <c r="U11" s="14">
        <v>0.243220815664796</v>
      </c>
      <c r="V11" s="14">
        <v>0.21860246009966899</v>
      </c>
      <c r="W11" s="14">
        <v>0.27593771445284498</v>
      </c>
      <c r="X11" s="14">
        <v>0.268459588975547</v>
      </c>
      <c r="Y11" s="14">
        <v>0.19798057413571701</v>
      </c>
      <c r="Z11" s="14">
        <v>0.143384943100936</v>
      </c>
      <c r="AA11" s="14">
        <v>0.24249491729393099</v>
      </c>
      <c r="AB11" s="14">
        <v>0.25111888345681399</v>
      </c>
      <c r="AC11" s="14">
        <v>0.19854559105616501</v>
      </c>
      <c r="AD11" s="14">
        <v>0.23697381831196801</v>
      </c>
      <c r="AE11" s="14"/>
      <c r="AF11" s="14">
        <v>0.24029777091967899</v>
      </c>
      <c r="AG11" s="14">
        <v>0.23757448002027901</v>
      </c>
      <c r="AH11" s="14">
        <v>0.21626648273353399</v>
      </c>
      <c r="AI11" s="14"/>
      <c r="AJ11" s="14">
        <v>0.24571652576111999</v>
      </c>
      <c r="AK11" s="14">
        <v>0.21380751531202799</v>
      </c>
      <c r="AL11" s="14">
        <v>0.26499212451028598</v>
      </c>
      <c r="AM11" s="14">
        <v>0.12901439463094999</v>
      </c>
      <c r="AN11" s="14">
        <v>0.24877931238726</v>
      </c>
      <c r="AO11" s="14"/>
      <c r="AP11" s="14">
        <v>0.23648523549044601</v>
      </c>
      <c r="AQ11" s="14">
        <v>0.21892618522225199</v>
      </c>
      <c r="AR11" s="14">
        <v>0.26712896291816601</v>
      </c>
      <c r="AS11" s="14">
        <v>0.240598173297176</v>
      </c>
      <c r="AT11" s="14">
        <v>0.312013471612478</v>
      </c>
      <c r="AU11" s="14"/>
      <c r="AV11" s="14">
        <v>0.27722196192754001</v>
      </c>
      <c r="AW11" s="14">
        <v>0.25219028392364701</v>
      </c>
      <c r="AX11" s="14">
        <v>0.202404480416775</v>
      </c>
      <c r="AY11" s="14">
        <v>0.17292302076340399</v>
      </c>
      <c r="AZ11" s="14">
        <v>0.177211775916298</v>
      </c>
      <c r="BA11" s="14"/>
      <c r="BB11" s="14">
        <v>0.26597200309248997</v>
      </c>
      <c r="BC11" s="14">
        <v>0.22170226181542901</v>
      </c>
      <c r="BD11" s="14">
        <v>0.30889149761788798</v>
      </c>
      <c r="BE11" s="14"/>
      <c r="BF11" s="14">
        <v>0.25503554202727002</v>
      </c>
    </row>
    <row r="12" spans="2:58" x14ac:dyDescent="0.35">
      <c r="B12" s="15" t="s">
        <v>476</v>
      </c>
      <c r="C12" s="14">
        <v>0.17577053755976099</v>
      </c>
      <c r="D12" s="14">
        <v>0.17537643933189501</v>
      </c>
      <c r="E12" s="14">
        <v>0.17526627231206199</v>
      </c>
      <c r="F12" s="14"/>
      <c r="G12" s="14">
        <v>0.13567925266876299</v>
      </c>
      <c r="H12" s="14">
        <v>0.13049311248193801</v>
      </c>
      <c r="I12" s="14">
        <v>0.16111423939143801</v>
      </c>
      <c r="J12" s="14">
        <v>0.161597976663304</v>
      </c>
      <c r="K12" s="14">
        <v>0.21443007247462501</v>
      </c>
      <c r="L12" s="14">
        <v>0.23670451840352699</v>
      </c>
      <c r="M12" s="14"/>
      <c r="N12" s="14">
        <v>0.15464779101331699</v>
      </c>
      <c r="O12" s="14">
        <v>0.182208630117461</v>
      </c>
      <c r="P12" s="14">
        <v>0.210414872312224</v>
      </c>
      <c r="Q12" s="14">
        <v>0.158285554960818</v>
      </c>
      <c r="R12" s="14"/>
      <c r="S12" s="14">
        <v>0.16389522960891001</v>
      </c>
      <c r="T12" s="14">
        <v>0.20330512364355499</v>
      </c>
      <c r="U12" s="14">
        <v>0.19225305256181199</v>
      </c>
      <c r="V12" s="14">
        <v>0.18844568421236399</v>
      </c>
      <c r="W12" s="14">
        <v>0.16837975297347799</v>
      </c>
      <c r="X12" s="14">
        <v>0.118076164641516</v>
      </c>
      <c r="Y12" s="14">
        <v>0.218375220187563</v>
      </c>
      <c r="Z12" s="14">
        <v>0.176114523080529</v>
      </c>
      <c r="AA12" s="14">
        <v>0.18091791975030899</v>
      </c>
      <c r="AB12" s="14">
        <v>0.156731681949069</v>
      </c>
      <c r="AC12" s="14">
        <v>0.16208196374468201</v>
      </c>
      <c r="AD12" s="14">
        <v>0.16753670447111499</v>
      </c>
      <c r="AE12" s="14"/>
      <c r="AF12" s="14">
        <v>0.221426512610368</v>
      </c>
      <c r="AG12" s="14">
        <v>0.147547483777415</v>
      </c>
      <c r="AH12" s="14">
        <v>0.14615015277292601</v>
      </c>
      <c r="AI12" s="14"/>
      <c r="AJ12" s="14">
        <v>0.26434788412114002</v>
      </c>
      <c r="AK12" s="14">
        <v>9.6546400552523906E-2</v>
      </c>
      <c r="AL12" s="14">
        <v>0.18007143981920601</v>
      </c>
      <c r="AM12" s="14">
        <v>0.23631483073988199</v>
      </c>
      <c r="AN12" s="14">
        <v>0.16244588931130499</v>
      </c>
      <c r="AO12" s="14"/>
      <c r="AP12" s="14">
        <v>0.29923766944631602</v>
      </c>
      <c r="AQ12" s="14">
        <v>6.6127323148667996E-2</v>
      </c>
      <c r="AR12" s="14">
        <v>0.172473925599197</v>
      </c>
      <c r="AS12" s="14">
        <v>0.25563871913487501</v>
      </c>
      <c r="AT12" s="14">
        <v>0.22280982638108099</v>
      </c>
      <c r="AU12" s="14"/>
      <c r="AV12" s="14">
        <v>0.178248878782028</v>
      </c>
      <c r="AW12" s="14">
        <v>0.200431101353653</v>
      </c>
      <c r="AX12" s="14">
        <v>0.16086668048696201</v>
      </c>
      <c r="AY12" s="14">
        <v>0.15121830321964599</v>
      </c>
      <c r="AZ12" s="14">
        <v>0.118489913308692</v>
      </c>
      <c r="BA12" s="14"/>
      <c r="BB12" s="14">
        <v>7.7422551525670194E-2</v>
      </c>
      <c r="BC12" s="14">
        <v>0.26231330519840301</v>
      </c>
      <c r="BD12" s="14">
        <v>0.36630936989200302</v>
      </c>
      <c r="BE12" s="14"/>
      <c r="BF12" s="14">
        <v>0.21856467126146101</v>
      </c>
    </row>
    <row r="13" spans="2:58" x14ac:dyDescent="0.35">
      <c r="B13" s="15" t="s">
        <v>477</v>
      </c>
      <c r="C13" s="14">
        <v>0.13228001588045801</v>
      </c>
      <c r="D13" s="14">
        <v>0.156285893217599</v>
      </c>
      <c r="E13" s="14">
        <v>0.108661583023776</v>
      </c>
      <c r="F13" s="14"/>
      <c r="G13" s="14">
        <v>5.8771360880979902E-2</v>
      </c>
      <c r="H13" s="14">
        <v>8.0527490455117395E-2</v>
      </c>
      <c r="I13" s="14">
        <v>9.8651285959284199E-2</v>
      </c>
      <c r="J13" s="14">
        <v>0.16482809654623201</v>
      </c>
      <c r="K13" s="14">
        <v>0.218538089538097</v>
      </c>
      <c r="L13" s="14">
        <v>0.16653012317563501</v>
      </c>
      <c r="M13" s="14"/>
      <c r="N13" s="14">
        <v>0.123824110810675</v>
      </c>
      <c r="O13" s="14">
        <v>0.12537402853476501</v>
      </c>
      <c r="P13" s="14">
        <v>0.14824112637529599</v>
      </c>
      <c r="Q13" s="14">
        <v>0.13696060703056501</v>
      </c>
      <c r="R13" s="14"/>
      <c r="S13" s="14">
        <v>9.30668395929211E-2</v>
      </c>
      <c r="T13" s="14">
        <v>0.140279529753217</v>
      </c>
      <c r="U13" s="14">
        <v>0.15505395059980201</v>
      </c>
      <c r="V13" s="14">
        <v>0.171752722418654</v>
      </c>
      <c r="W13" s="14">
        <v>0.16672986469141399</v>
      </c>
      <c r="X13" s="14">
        <v>0.106342873058811</v>
      </c>
      <c r="Y13" s="14">
        <v>0.13107565460072201</v>
      </c>
      <c r="Z13" s="14">
        <v>9.1297499312473301E-2</v>
      </c>
      <c r="AA13" s="14">
        <v>0.107694094727564</v>
      </c>
      <c r="AB13" s="14">
        <v>0.159603892746807</v>
      </c>
      <c r="AC13" s="14">
        <v>0.129532714455421</v>
      </c>
      <c r="AD13" s="14">
        <v>0.169523873830006</v>
      </c>
      <c r="AE13" s="14"/>
      <c r="AF13" s="14">
        <v>0.22534838612911501</v>
      </c>
      <c r="AG13" s="14">
        <v>8.0550256635741002E-2</v>
      </c>
      <c r="AH13" s="14">
        <v>9.1335471217511496E-2</v>
      </c>
      <c r="AI13" s="14"/>
      <c r="AJ13" s="14">
        <v>0.22270351789500001</v>
      </c>
      <c r="AK13" s="14">
        <v>4.6402868666589499E-2</v>
      </c>
      <c r="AL13" s="14">
        <v>6.8818885890293294E-2</v>
      </c>
      <c r="AM13" s="14">
        <v>0.18398045916590799</v>
      </c>
      <c r="AN13" s="14">
        <v>0.145107712769556</v>
      </c>
      <c r="AO13" s="14"/>
      <c r="AP13" s="14">
        <v>0.22300819558182</v>
      </c>
      <c r="AQ13" s="14">
        <v>1.86749147935154E-2</v>
      </c>
      <c r="AR13" s="14">
        <v>6.9310625287169705E-2</v>
      </c>
      <c r="AS13" s="14">
        <v>0.33275956763297299</v>
      </c>
      <c r="AT13" s="14">
        <v>0.118250247464825</v>
      </c>
      <c r="AU13" s="14"/>
      <c r="AV13" s="14">
        <v>0.16223705928971299</v>
      </c>
      <c r="AW13" s="14">
        <v>0.11510755652967899</v>
      </c>
      <c r="AX13" s="14">
        <v>0.11922749596743699</v>
      </c>
      <c r="AY13" s="14">
        <v>0.11227844679839601</v>
      </c>
      <c r="AZ13" s="14">
        <v>4.7073547618706101E-2</v>
      </c>
      <c r="BA13" s="14"/>
      <c r="BB13" s="14">
        <v>8.6607794926646005E-3</v>
      </c>
      <c r="BC13" s="14">
        <v>0.367503971400718</v>
      </c>
      <c r="BD13" s="14">
        <v>9.8980170572392903E-2</v>
      </c>
      <c r="BE13" s="14"/>
      <c r="BF13" s="14">
        <v>0.195609132443718</v>
      </c>
    </row>
    <row r="14" spans="2:58" x14ac:dyDescent="0.35">
      <c r="B14" s="15" t="s">
        <v>117</v>
      </c>
      <c r="C14" s="23">
        <v>8.3587259635092295E-2</v>
      </c>
      <c r="D14" s="23">
        <v>6.2385751955477797E-2</v>
      </c>
      <c r="E14" s="23">
        <v>0.103746919252532</v>
      </c>
      <c r="F14" s="23"/>
      <c r="G14" s="23">
        <v>9.5222891702752194E-2</v>
      </c>
      <c r="H14" s="23">
        <v>6.9407271355456795E-2</v>
      </c>
      <c r="I14" s="23">
        <v>8.2263229223179496E-2</v>
      </c>
      <c r="J14" s="23">
        <v>7.68906319838049E-2</v>
      </c>
      <c r="K14" s="23">
        <v>9.0101255960049295E-2</v>
      </c>
      <c r="L14" s="23">
        <v>8.9398636124056505E-2</v>
      </c>
      <c r="M14" s="23"/>
      <c r="N14" s="23">
        <v>6.6630137688808905E-2</v>
      </c>
      <c r="O14" s="23">
        <v>8.8310877544587399E-2</v>
      </c>
      <c r="P14" s="23">
        <v>6.9583763466096807E-2</v>
      </c>
      <c r="Q14" s="23">
        <v>0.11084050302142499</v>
      </c>
      <c r="R14" s="23"/>
      <c r="S14" s="23">
        <v>8.4487275896033998E-2</v>
      </c>
      <c r="T14" s="23">
        <v>8.1074775032528301E-2</v>
      </c>
      <c r="U14" s="23">
        <v>8.99142787010144E-2</v>
      </c>
      <c r="V14" s="23">
        <v>7.2939148835849704E-2</v>
      </c>
      <c r="W14" s="23">
        <v>6.1524651958101702E-2</v>
      </c>
      <c r="X14" s="23">
        <v>9.8519555818691207E-2</v>
      </c>
      <c r="Y14" s="23">
        <v>0.106519274405175</v>
      </c>
      <c r="Z14" s="23">
        <v>0.10466964877537401</v>
      </c>
      <c r="AA14" s="23">
        <v>7.0589546733960604E-2</v>
      </c>
      <c r="AB14" s="23">
        <v>7.7177724955925397E-2</v>
      </c>
      <c r="AC14" s="23">
        <v>7.7993213980307702E-2</v>
      </c>
      <c r="AD14" s="23">
        <v>9.9210444814496507E-2</v>
      </c>
      <c r="AE14" s="23"/>
      <c r="AF14" s="23">
        <v>7.3207079870773406E-2</v>
      </c>
      <c r="AG14" s="23">
        <v>7.7721808580612201E-2</v>
      </c>
      <c r="AH14" s="23">
        <v>0.106675355994997</v>
      </c>
      <c r="AI14" s="23"/>
      <c r="AJ14" s="23">
        <v>6.2198137314911299E-2</v>
      </c>
      <c r="AK14" s="23">
        <v>6.3259054183762098E-2</v>
      </c>
      <c r="AL14" s="23">
        <v>0.105155471621214</v>
      </c>
      <c r="AM14" s="23">
        <v>8.0308283886420903E-2</v>
      </c>
      <c r="AN14" s="23">
        <v>0.15660179386781101</v>
      </c>
      <c r="AO14" s="23"/>
      <c r="AP14" s="23">
        <v>6.6855995671664795E-2</v>
      </c>
      <c r="AQ14" s="23">
        <v>5.62810823374763E-2</v>
      </c>
      <c r="AR14" s="23">
        <v>0.108349728322987</v>
      </c>
      <c r="AS14" s="23">
        <v>4.3328320872467102E-2</v>
      </c>
      <c r="AT14" s="23">
        <v>0.21021068788442601</v>
      </c>
      <c r="AU14" s="23"/>
      <c r="AV14" s="23">
        <v>9.3520059206154402E-2</v>
      </c>
      <c r="AW14" s="23">
        <v>9.5057104943846005E-2</v>
      </c>
      <c r="AX14" s="23">
        <v>7.79974423429146E-2</v>
      </c>
      <c r="AY14" s="23">
        <v>6.8547084222873395E-2</v>
      </c>
      <c r="AZ14" s="23">
        <v>0.12020919138990201</v>
      </c>
      <c r="BA14" s="23"/>
      <c r="BB14" s="23">
        <v>7.2080728841804595E-2</v>
      </c>
      <c r="BC14" s="23">
        <v>2.7173799590376201E-2</v>
      </c>
      <c r="BD14" s="23">
        <v>0.10257983178064201</v>
      </c>
      <c r="BE14" s="23"/>
      <c r="BF14" s="23">
        <v>6.7657074140967902E-2</v>
      </c>
    </row>
    <row r="15" spans="2:58" x14ac:dyDescent="0.35">
      <c r="B15" s="16"/>
    </row>
    <row r="16" spans="2:58" x14ac:dyDescent="0.35">
      <c r="B16" t="s">
        <v>88</v>
      </c>
    </row>
    <row r="17" spans="2:2" x14ac:dyDescent="0.35">
      <c r="B17" t="s">
        <v>89</v>
      </c>
    </row>
    <row r="19" spans="2:2" x14ac:dyDescent="0.35">
      <c r="B19"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dimension ref="B2:BF19"/>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483</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x14ac:dyDescent="0.35">
      <c r="B9" s="15" t="s">
        <v>473</v>
      </c>
      <c r="C9" s="14">
        <v>0.103184972259884</v>
      </c>
      <c r="D9" s="14">
        <v>0.114884620987521</v>
      </c>
      <c r="E9" s="14">
        <v>9.1421569955516799E-2</v>
      </c>
      <c r="F9" s="14"/>
      <c r="G9" s="14">
        <v>0.105750443828557</v>
      </c>
      <c r="H9" s="14">
        <v>0.16533821415408101</v>
      </c>
      <c r="I9" s="14">
        <v>0.120691972505884</v>
      </c>
      <c r="J9" s="14">
        <v>9.3961944769479597E-2</v>
      </c>
      <c r="K9" s="14">
        <v>6.7648125552278504E-2</v>
      </c>
      <c r="L9" s="14">
        <v>6.8234488226112694E-2</v>
      </c>
      <c r="M9" s="14"/>
      <c r="N9" s="14">
        <v>0.12468718804812499</v>
      </c>
      <c r="O9" s="14">
        <v>8.4601032183525604E-2</v>
      </c>
      <c r="P9" s="14">
        <v>0.10986321154440799</v>
      </c>
      <c r="Q9" s="14">
        <v>9.3438222902239604E-2</v>
      </c>
      <c r="R9" s="14"/>
      <c r="S9" s="14">
        <v>0.11727456808291301</v>
      </c>
      <c r="T9" s="14">
        <v>0.10144947664331</v>
      </c>
      <c r="U9" s="14">
        <v>9.5195087558457195E-2</v>
      </c>
      <c r="V9" s="14">
        <v>7.7914175108678402E-2</v>
      </c>
      <c r="W9" s="14">
        <v>7.97818899329409E-2</v>
      </c>
      <c r="X9" s="14">
        <v>8.7691842990101507E-2</v>
      </c>
      <c r="Y9" s="14">
        <v>8.6678078360687694E-2</v>
      </c>
      <c r="Z9" s="14">
        <v>0.12462750369207901</v>
      </c>
      <c r="AA9" s="14">
        <v>0.16101556843459799</v>
      </c>
      <c r="AB9" s="14">
        <v>8.5312783912654802E-2</v>
      </c>
      <c r="AC9" s="14">
        <v>0.14550692858242001</v>
      </c>
      <c r="AD9" s="14">
        <v>2.9270132288989701E-2</v>
      </c>
      <c r="AE9" s="14"/>
      <c r="AF9" s="14">
        <v>6.7070117344553107E-2</v>
      </c>
      <c r="AG9" s="14">
        <v>0.13041359067875399</v>
      </c>
      <c r="AH9" s="14">
        <v>0.13439585855255701</v>
      </c>
      <c r="AI9" s="14"/>
      <c r="AJ9" s="14">
        <v>5.5523929803729798E-2</v>
      </c>
      <c r="AK9" s="14">
        <v>0.182806881394247</v>
      </c>
      <c r="AL9" s="14">
        <v>0.10667053701191399</v>
      </c>
      <c r="AM9" s="14">
        <v>8.0211463893159293E-2</v>
      </c>
      <c r="AN9" s="14">
        <v>8.32795863299335E-2</v>
      </c>
      <c r="AO9" s="14"/>
      <c r="AP9" s="14">
        <v>4.0670189575730202E-2</v>
      </c>
      <c r="AQ9" s="14">
        <v>0.204575260046643</v>
      </c>
      <c r="AR9" s="14">
        <v>7.7037726531364301E-2</v>
      </c>
      <c r="AS9" s="14">
        <v>3.3270109584024599E-2</v>
      </c>
      <c r="AT9" s="14">
        <v>5.8804020482436702E-3</v>
      </c>
      <c r="AU9" s="14"/>
      <c r="AV9" s="14">
        <v>7.5708046185603894E-2</v>
      </c>
      <c r="AW9" s="14">
        <v>8.3569382671510706E-2</v>
      </c>
      <c r="AX9" s="14">
        <v>0.112483906477991</v>
      </c>
      <c r="AY9" s="14">
        <v>0.15528748048798899</v>
      </c>
      <c r="AZ9" s="14">
        <v>0.20466499401753699</v>
      </c>
      <c r="BA9" s="14"/>
      <c r="BB9" s="14">
        <v>0.21096514274743799</v>
      </c>
      <c r="BC9" s="14">
        <v>3.3176918743644798E-2</v>
      </c>
      <c r="BD9" s="14">
        <v>1.4934069703293799E-2</v>
      </c>
      <c r="BE9" s="14"/>
      <c r="BF9" s="14">
        <v>8.19546113279013E-2</v>
      </c>
    </row>
    <row r="10" spans="2:58" x14ac:dyDescent="0.35">
      <c r="B10" s="15" t="s">
        <v>474</v>
      </c>
      <c r="C10" s="14">
        <v>0.30336716167458599</v>
      </c>
      <c r="D10" s="14">
        <v>0.30004940722441498</v>
      </c>
      <c r="E10" s="14">
        <v>0.30747173179940002</v>
      </c>
      <c r="F10" s="14"/>
      <c r="G10" s="14">
        <v>0.347217507477175</v>
      </c>
      <c r="H10" s="14">
        <v>0.386879169645093</v>
      </c>
      <c r="I10" s="14">
        <v>0.29807496241269898</v>
      </c>
      <c r="J10" s="14">
        <v>0.33708240831966002</v>
      </c>
      <c r="K10" s="14">
        <v>0.215101402903422</v>
      </c>
      <c r="L10" s="14">
        <v>0.24260130730979099</v>
      </c>
      <c r="M10" s="14"/>
      <c r="N10" s="14">
        <v>0.335795775490207</v>
      </c>
      <c r="O10" s="14">
        <v>0.331596120756878</v>
      </c>
      <c r="P10" s="14">
        <v>0.269417223043662</v>
      </c>
      <c r="Q10" s="14">
        <v>0.27420138106769298</v>
      </c>
      <c r="R10" s="14"/>
      <c r="S10" s="14">
        <v>0.32360078472541998</v>
      </c>
      <c r="T10" s="14">
        <v>0.27002458296770998</v>
      </c>
      <c r="U10" s="14">
        <v>0.260731625122194</v>
      </c>
      <c r="V10" s="14">
        <v>0.34190854906563001</v>
      </c>
      <c r="W10" s="14">
        <v>0.275762371386641</v>
      </c>
      <c r="X10" s="14">
        <v>0.332684865509908</v>
      </c>
      <c r="Y10" s="14">
        <v>0.28160231667254099</v>
      </c>
      <c r="Z10" s="14">
        <v>0.337193061388875</v>
      </c>
      <c r="AA10" s="14">
        <v>0.30549934159352299</v>
      </c>
      <c r="AB10" s="14">
        <v>0.336044399356759</v>
      </c>
      <c r="AC10" s="14">
        <v>0.28719840094843901</v>
      </c>
      <c r="AD10" s="14">
        <v>0.26195874691162002</v>
      </c>
      <c r="AE10" s="14"/>
      <c r="AF10" s="14">
        <v>0.21680768210072199</v>
      </c>
      <c r="AG10" s="14">
        <v>0.38195411096821802</v>
      </c>
      <c r="AH10" s="14">
        <v>0.30636871717432801</v>
      </c>
      <c r="AI10" s="14"/>
      <c r="AJ10" s="14">
        <v>0.19812222323798501</v>
      </c>
      <c r="AK10" s="14">
        <v>0.45331261328924899</v>
      </c>
      <c r="AL10" s="14">
        <v>0.35599635279482</v>
      </c>
      <c r="AM10" s="14">
        <v>0.200733305149881</v>
      </c>
      <c r="AN10" s="14">
        <v>0.19762924546563801</v>
      </c>
      <c r="AO10" s="14"/>
      <c r="AP10" s="14">
        <v>0.175790887659517</v>
      </c>
      <c r="AQ10" s="14">
        <v>0.48923343548447501</v>
      </c>
      <c r="AR10" s="14">
        <v>0.32972112415493898</v>
      </c>
      <c r="AS10" s="14">
        <v>0.127852970094121</v>
      </c>
      <c r="AT10" s="14">
        <v>0.14616850429577599</v>
      </c>
      <c r="AU10" s="14"/>
      <c r="AV10" s="14">
        <v>0.24927815443700499</v>
      </c>
      <c r="AW10" s="14">
        <v>0.299273621002416</v>
      </c>
      <c r="AX10" s="14">
        <v>0.33754975021001599</v>
      </c>
      <c r="AY10" s="14">
        <v>0.38465073768615199</v>
      </c>
      <c r="AZ10" s="14">
        <v>0.44283293022239301</v>
      </c>
      <c r="BA10" s="14"/>
      <c r="BB10" s="14">
        <v>0.48407069563138799</v>
      </c>
      <c r="BC10" s="14">
        <v>0.13573656409563001</v>
      </c>
      <c r="BD10" s="14">
        <v>0.138213490727226</v>
      </c>
      <c r="BE10" s="14"/>
      <c r="BF10" s="14">
        <v>0.23883084130461099</v>
      </c>
    </row>
    <row r="11" spans="2:58" x14ac:dyDescent="0.35">
      <c r="B11" s="15" t="s">
        <v>475</v>
      </c>
      <c r="C11" s="14">
        <v>0.20506363926750501</v>
      </c>
      <c r="D11" s="14">
        <v>0.203119241074325</v>
      </c>
      <c r="E11" s="14">
        <v>0.20716425060806901</v>
      </c>
      <c r="F11" s="14"/>
      <c r="G11" s="14">
        <v>0.23957800556922401</v>
      </c>
      <c r="H11" s="14">
        <v>0.172501948684819</v>
      </c>
      <c r="I11" s="14">
        <v>0.210639372753886</v>
      </c>
      <c r="J11" s="14">
        <v>0.16634556210023699</v>
      </c>
      <c r="K11" s="14">
        <v>0.21985901292875701</v>
      </c>
      <c r="L11" s="14">
        <v>0.22518547292196001</v>
      </c>
      <c r="M11" s="14"/>
      <c r="N11" s="14">
        <v>0.19948411462204299</v>
      </c>
      <c r="O11" s="14">
        <v>0.186837996904864</v>
      </c>
      <c r="P11" s="14">
        <v>0.23489129955601301</v>
      </c>
      <c r="Q11" s="14">
        <v>0.20134626734870201</v>
      </c>
      <c r="R11" s="14"/>
      <c r="S11" s="14">
        <v>0.176071565990055</v>
      </c>
      <c r="T11" s="14">
        <v>0.224037618315367</v>
      </c>
      <c r="U11" s="14">
        <v>0.20379258980536899</v>
      </c>
      <c r="V11" s="14">
        <v>0.19898506641314501</v>
      </c>
      <c r="W11" s="14">
        <v>0.22520549380288399</v>
      </c>
      <c r="X11" s="14">
        <v>0.22532818559324</v>
      </c>
      <c r="Y11" s="14">
        <v>0.205436212157212</v>
      </c>
      <c r="Z11" s="14">
        <v>0.21410925312166901</v>
      </c>
      <c r="AA11" s="14">
        <v>0.20767304384712301</v>
      </c>
      <c r="AB11" s="14">
        <v>0.170369235966886</v>
      </c>
      <c r="AC11" s="14">
        <v>0.23475919043383101</v>
      </c>
      <c r="AD11" s="14">
        <v>0.204112729444936</v>
      </c>
      <c r="AE11" s="14"/>
      <c r="AF11" s="14">
        <v>0.20406788450274899</v>
      </c>
      <c r="AG11" s="14">
        <v>0.20524956004998901</v>
      </c>
      <c r="AH11" s="14">
        <v>0.17887682966747301</v>
      </c>
      <c r="AI11" s="14"/>
      <c r="AJ11" s="14">
        <v>0.22284617693678599</v>
      </c>
      <c r="AK11" s="14">
        <v>0.17967054230729801</v>
      </c>
      <c r="AL11" s="14">
        <v>0.22970726363112801</v>
      </c>
      <c r="AM11" s="14">
        <v>0.12569182369676299</v>
      </c>
      <c r="AN11" s="14">
        <v>0.21401150170522501</v>
      </c>
      <c r="AO11" s="14"/>
      <c r="AP11" s="14">
        <v>0.21991727440725001</v>
      </c>
      <c r="AQ11" s="14">
        <v>0.167115862157103</v>
      </c>
      <c r="AR11" s="14">
        <v>0.258519654648663</v>
      </c>
      <c r="AS11" s="14">
        <v>0.216925704846121</v>
      </c>
      <c r="AT11" s="14">
        <v>0.28713760666640098</v>
      </c>
      <c r="AU11" s="14"/>
      <c r="AV11" s="14">
        <v>0.244232772055961</v>
      </c>
      <c r="AW11" s="14">
        <v>0.21239805140447601</v>
      </c>
      <c r="AX11" s="14">
        <v>0.19190215978342701</v>
      </c>
      <c r="AY11" s="14">
        <v>0.13235353421652499</v>
      </c>
      <c r="AZ11" s="14">
        <v>0.111607295908543</v>
      </c>
      <c r="BA11" s="14"/>
      <c r="BB11" s="14">
        <v>0.14298985512283599</v>
      </c>
      <c r="BC11" s="14">
        <v>0.193796782312222</v>
      </c>
      <c r="BD11" s="14">
        <v>0.34328710647209099</v>
      </c>
      <c r="BE11" s="14"/>
      <c r="BF11" s="14">
        <v>0.215415123993174</v>
      </c>
    </row>
    <row r="12" spans="2:58" x14ac:dyDescent="0.35">
      <c r="B12" s="15" t="s">
        <v>476</v>
      </c>
      <c r="C12" s="14">
        <v>0.15836766916364101</v>
      </c>
      <c r="D12" s="14">
        <v>0.17107203495239201</v>
      </c>
      <c r="E12" s="14">
        <v>0.14692170833177601</v>
      </c>
      <c r="F12" s="14"/>
      <c r="G12" s="14">
        <v>0.16383262288497499</v>
      </c>
      <c r="H12" s="14">
        <v>0.13541475755673599</v>
      </c>
      <c r="I12" s="14">
        <v>0.16920513012852001</v>
      </c>
      <c r="J12" s="14">
        <v>0.13445320060744401</v>
      </c>
      <c r="K12" s="14">
        <v>0.156259769317622</v>
      </c>
      <c r="L12" s="14">
        <v>0.18524811056593199</v>
      </c>
      <c r="M12" s="14"/>
      <c r="N12" s="14">
        <v>0.148433187132398</v>
      </c>
      <c r="O12" s="14">
        <v>0.16802494911764701</v>
      </c>
      <c r="P12" s="14">
        <v>0.158770832591558</v>
      </c>
      <c r="Q12" s="14">
        <v>0.153482234098684</v>
      </c>
      <c r="R12" s="14"/>
      <c r="S12" s="14">
        <v>0.15668882146830901</v>
      </c>
      <c r="T12" s="14">
        <v>0.13348831943237699</v>
      </c>
      <c r="U12" s="14">
        <v>0.20828374905244501</v>
      </c>
      <c r="V12" s="14">
        <v>0.14525580999932799</v>
      </c>
      <c r="W12" s="14">
        <v>0.130685758634147</v>
      </c>
      <c r="X12" s="14">
        <v>0.152573338473976</v>
      </c>
      <c r="Y12" s="14">
        <v>0.16654936662814099</v>
      </c>
      <c r="Z12" s="14">
        <v>0.18454436000448901</v>
      </c>
      <c r="AA12" s="14">
        <v>0.15653891936096201</v>
      </c>
      <c r="AB12" s="14">
        <v>0.14981715261480999</v>
      </c>
      <c r="AC12" s="14">
        <v>0.124691878565088</v>
      </c>
      <c r="AD12" s="14">
        <v>0.29495370950348099</v>
      </c>
      <c r="AE12" s="14"/>
      <c r="AF12" s="14">
        <v>0.204423162441389</v>
      </c>
      <c r="AG12" s="14">
        <v>0.118929847871102</v>
      </c>
      <c r="AH12" s="14">
        <v>0.123203948232268</v>
      </c>
      <c r="AI12" s="14"/>
      <c r="AJ12" s="14">
        <v>0.21589606895990901</v>
      </c>
      <c r="AK12" s="14">
        <v>7.7486013660692202E-2</v>
      </c>
      <c r="AL12" s="14">
        <v>0.123168795401793</v>
      </c>
      <c r="AM12" s="14">
        <v>0.30236206437764801</v>
      </c>
      <c r="AN12" s="14">
        <v>0.17709484562598901</v>
      </c>
      <c r="AO12" s="14"/>
      <c r="AP12" s="14">
        <v>0.23575201750484501</v>
      </c>
      <c r="AQ12" s="14">
        <v>5.8602019364392501E-2</v>
      </c>
      <c r="AR12" s="14">
        <v>0.136564564399518</v>
      </c>
      <c r="AS12" s="14">
        <v>0.22203644739047401</v>
      </c>
      <c r="AT12" s="14">
        <v>0.186254962648598</v>
      </c>
      <c r="AU12" s="14"/>
      <c r="AV12" s="14">
        <v>0.15577458838204999</v>
      </c>
      <c r="AW12" s="14">
        <v>0.17206764039296599</v>
      </c>
      <c r="AX12" s="14">
        <v>0.148334857439993</v>
      </c>
      <c r="AY12" s="14">
        <v>0.14587255162992999</v>
      </c>
      <c r="AZ12" s="14">
        <v>0.10052485736212401</v>
      </c>
      <c r="BA12" s="14"/>
      <c r="BB12" s="14">
        <v>7.09786653902965E-2</v>
      </c>
      <c r="BC12" s="14">
        <v>0.21410168701942101</v>
      </c>
      <c r="BD12" s="14">
        <v>0.24896931602103101</v>
      </c>
      <c r="BE12" s="14"/>
      <c r="BF12" s="14">
        <v>0.18687728004069801</v>
      </c>
    </row>
    <row r="13" spans="2:58" x14ac:dyDescent="0.35">
      <c r="B13" s="15" t="s">
        <v>477</v>
      </c>
      <c r="C13" s="14">
        <v>0.126001968284046</v>
      </c>
      <c r="D13" s="14">
        <v>0.14074749216840399</v>
      </c>
      <c r="E13" s="14">
        <v>0.111371449031463</v>
      </c>
      <c r="F13" s="14"/>
      <c r="G13" s="14">
        <v>3.4218630020925102E-2</v>
      </c>
      <c r="H13" s="14">
        <v>6.7349369463756997E-2</v>
      </c>
      <c r="I13" s="14">
        <v>0.105628218758076</v>
      </c>
      <c r="J13" s="14">
        <v>0.172752775484699</v>
      </c>
      <c r="K13" s="14">
        <v>0.22299957017720001</v>
      </c>
      <c r="L13" s="14">
        <v>0.14862936838555699</v>
      </c>
      <c r="M13" s="14"/>
      <c r="N13" s="14">
        <v>0.119108910350361</v>
      </c>
      <c r="O13" s="14">
        <v>0.11555585345966</v>
      </c>
      <c r="P13" s="14">
        <v>0.15214436785839</v>
      </c>
      <c r="Q13" s="14">
        <v>0.12360783241899501</v>
      </c>
      <c r="R13" s="14"/>
      <c r="S13" s="14">
        <v>0.10734554970971801</v>
      </c>
      <c r="T13" s="14">
        <v>0.14525289783016501</v>
      </c>
      <c r="U13" s="14">
        <v>0.116494952811261</v>
      </c>
      <c r="V13" s="14">
        <v>0.13612174729225299</v>
      </c>
      <c r="W13" s="14">
        <v>0.160871920861935</v>
      </c>
      <c r="X13" s="14">
        <v>0.112596063126184</v>
      </c>
      <c r="Y13" s="14">
        <v>0.133481204539139</v>
      </c>
      <c r="Z13" s="14">
        <v>6.8511735966948206E-2</v>
      </c>
      <c r="AA13" s="14">
        <v>8.9000302674388798E-2</v>
      </c>
      <c r="AB13" s="14">
        <v>0.173226353098965</v>
      </c>
      <c r="AC13" s="14">
        <v>0.13263862391676901</v>
      </c>
      <c r="AD13" s="14">
        <v>0.12263384607573601</v>
      </c>
      <c r="AE13" s="14"/>
      <c r="AF13" s="14">
        <v>0.20989698643208099</v>
      </c>
      <c r="AG13" s="14">
        <v>8.1564070334042005E-2</v>
      </c>
      <c r="AH13" s="14">
        <v>8.73917045583089E-2</v>
      </c>
      <c r="AI13" s="14"/>
      <c r="AJ13" s="14">
        <v>0.22877764943756801</v>
      </c>
      <c r="AK13" s="14">
        <v>3.3693973570460299E-2</v>
      </c>
      <c r="AL13" s="14">
        <v>4.58815345614196E-2</v>
      </c>
      <c r="AM13" s="14">
        <v>0.24831684665260401</v>
      </c>
      <c r="AN13" s="14">
        <v>0.138106243040786</v>
      </c>
      <c r="AO13" s="14"/>
      <c r="AP13" s="14">
        <v>0.238289327309366</v>
      </c>
      <c r="AQ13" s="14">
        <v>1.4433101227884699E-2</v>
      </c>
      <c r="AR13" s="14">
        <v>5.5209155988043601E-2</v>
      </c>
      <c r="AS13" s="14">
        <v>0.34725549009735601</v>
      </c>
      <c r="AT13" s="14">
        <v>9.6277715948080697E-2</v>
      </c>
      <c r="AU13" s="14"/>
      <c r="AV13" s="14">
        <v>0.1499544158004</v>
      </c>
      <c r="AW13" s="14">
        <v>0.118393201803158</v>
      </c>
      <c r="AX13" s="14">
        <v>0.112913125886203</v>
      </c>
      <c r="AY13" s="14">
        <v>9.7593758933294597E-2</v>
      </c>
      <c r="AZ13" s="14">
        <v>4.7073547618706101E-2</v>
      </c>
      <c r="BA13" s="14"/>
      <c r="BB13" s="14">
        <v>3.1344380524711703E-2</v>
      </c>
      <c r="BC13" s="14">
        <v>0.37183401237213298</v>
      </c>
      <c r="BD13" s="14">
        <v>9.9653005393342403E-2</v>
      </c>
      <c r="BE13" s="14"/>
      <c r="BF13" s="14">
        <v>0.19286932835515599</v>
      </c>
    </row>
    <row r="14" spans="2:58" x14ac:dyDescent="0.35">
      <c r="B14" s="15" t="s">
        <v>117</v>
      </c>
      <c r="C14" s="23">
        <v>0.104014589350337</v>
      </c>
      <c r="D14" s="23">
        <v>7.0127203592943305E-2</v>
      </c>
      <c r="E14" s="23">
        <v>0.13564929027377501</v>
      </c>
      <c r="F14" s="23"/>
      <c r="G14" s="23">
        <v>0.10940279021914399</v>
      </c>
      <c r="H14" s="23">
        <v>7.2516540495514301E-2</v>
      </c>
      <c r="I14" s="23">
        <v>9.5760343440935203E-2</v>
      </c>
      <c r="J14" s="23">
        <v>9.5404108718480707E-2</v>
      </c>
      <c r="K14" s="23">
        <v>0.11813211912072</v>
      </c>
      <c r="L14" s="23">
        <v>0.130101252590648</v>
      </c>
      <c r="M14" s="23"/>
      <c r="N14" s="23">
        <v>7.2490824356866906E-2</v>
      </c>
      <c r="O14" s="23">
        <v>0.113384047577426</v>
      </c>
      <c r="P14" s="23">
        <v>7.4913065405969301E-2</v>
      </c>
      <c r="Q14" s="23">
        <v>0.15392406216368701</v>
      </c>
      <c r="R14" s="23"/>
      <c r="S14" s="23">
        <v>0.119018710023584</v>
      </c>
      <c r="T14" s="23">
        <v>0.12574710481106899</v>
      </c>
      <c r="U14" s="23">
        <v>0.115501995650274</v>
      </c>
      <c r="V14" s="23">
        <v>9.98146521209647E-2</v>
      </c>
      <c r="W14" s="23">
        <v>0.12769256538145099</v>
      </c>
      <c r="X14" s="23">
        <v>8.9125704306590503E-2</v>
      </c>
      <c r="Y14" s="23">
        <v>0.12625282164227999</v>
      </c>
      <c r="Z14" s="23">
        <v>7.1014085825939405E-2</v>
      </c>
      <c r="AA14" s="23">
        <v>8.0272824089405698E-2</v>
      </c>
      <c r="AB14" s="23">
        <v>8.5230075049925705E-2</v>
      </c>
      <c r="AC14" s="23">
        <v>7.5204977553452498E-2</v>
      </c>
      <c r="AD14" s="23">
        <v>8.7070835775237901E-2</v>
      </c>
      <c r="AE14" s="23"/>
      <c r="AF14" s="23">
        <v>9.7734167178505804E-2</v>
      </c>
      <c r="AG14" s="23">
        <v>8.1888820097894804E-2</v>
      </c>
      <c r="AH14" s="23">
        <v>0.16976294181506599</v>
      </c>
      <c r="AI14" s="23"/>
      <c r="AJ14" s="23">
        <v>7.8833951624022902E-2</v>
      </c>
      <c r="AK14" s="23">
        <v>7.3029975778054104E-2</v>
      </c>
      <c r="AL14" s="23">
        <v>0.138575516598925</v>
      </c>
      <c r="AM14" s="23">
        <v>4.2684496229944698E-2</v>
      </c>
      <c r="AN14" s="23">
        <v>0.18987857783243001</v>
      </c>
      <c r="AO14" s="23"/>
      <c r="AP14" s="23">
        <v>8.95803035432918E-2</v>
      </c>
      <c r="AQ14" s="23">
        <v>6.6040321719502207E-2</v>
      </c>
      <c r="AR14" s="23">
        <v>0.14294777427747199</v>
      </c>
      <c r="AS14" s="23">
        <v>5.26592779879042E-2</v>
      </c>
      <c r="AT14" s="23">
        <v>0.27828080839290098</v>
      </c>
      <c r="AU14" s="23"/>
      <c r="AV14" s="23">
        <v>0.12505202313898001</v>
      </c>
      <c r="AW14" s="23">
        <v>0.114298102725473</v>
      </c>
      <c r="AX14" s="23">
        <v>9.6816200202370403E-2</v>
      </c>
      <c r="AY14" s="23">
        <v>8.4241937046108994E-2</v>
      </c>
      <c r="AZ14" s="23">
        <v>9.3296374870695795E-2</v>
      </c>
      <c r="BA14" s="23"/>
      <c r="BB14" s="23">
        <v>5.9651260583329702E-2</v>
      </c>
      <c r="BC14" s="23">
        <v>5.13540354569497E-2</v>
      </c>
      <c r="BD14" s="23">
        <v>0.154943011683015</v>
      </c>
      <c r="BE14" s="23"/>
      <c r="BF14" s="23">
        <v>8.4052814978459706E-2</v>
      </c>
    </row>
    <row r="15" spans="2:58" x14ac:dyDescent="0.35">
      <c r="B15" s="16"/>
    </row>
    <row r="16" spans="2:58" x14ac:dyDescent="0.35">
      <c r="B16" t="s">
        <v>88</v>
      </c>
    </row>
    <row r="17" spans="2:2" x14ac:dyDescent="0.35">
      <c r="B17" t="s">
        <v>89</v>
      </c>
    </row>
    <row r="19" spans="2:2" x14ac:dyDescent="0.35">
      <c r="B19"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dimension ref="B2:L18"/>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12" width="20.7265625" customWidth="1"/>
  </cols>
  <sheetData>
    <row r="2" spans="2:12" ht="40" customHeight="1" x14ac:dyDescent="0.35">
      <c r="D2" s="29" t="s">
        <v>497</v>
      </c>
      <c r="E2" s="26"/>
      <c r="F2" s="26"/>
      <c r="G2" s="26"/>
      <c r="H2" s="26"/>
      <c r="I2" s="26"/>
      <c r="J2" s="26"/>
      <c r="K2" s="26"/>
      <c r="L2" s="26"/>
    </row>
    <row r="6" spans="2:12" ht="50" customHeight="1" x14ac:dyDescent="0.35">
      <c r="B6" s="17" t="s">
        <v>15</v>
      </c>
      <c r="C6" s="17" t="s">
        <v>484</v>
      </c>
      <c r="D6" s="17" t="s">
        <v>485</v>
      </c>
      <c r="E6" s="17" t="s">
        <v>486</v>
      </c>
      <c r="F6" s="17" t="s">
        <v>487</v>
      </c>
      <c r="G6" s="17" t="s">
        <v>488</v>
      </c>
      <c r="H6" s="17" t="s">
        <v>489</v>
      </c>
      <c r="I6" s="17" t="s">
        <v>490</v>
      </c>
      <c r="J6" s="17" t="s">
        <v>491</v>
      </c>
      <c r="K6" s="17" t="s">
        <v>492</v>
      </c>
    </row>
    <row r="7" spans="2:12" ht="29" x14ac:dyDescent="0.35">
      <c r="B7" s="15" t="s">
        <v>493</v>
      </c>
      <c r="C7" s="14">
        <v>6.4693378694152107E-2</v>
      </c>
      <c r="D7" s="14">
        <v>0.14457206053253399</v>
      </c>
      <c r="E7" s="14">
        <v>0.20375911517406101</v>
      </c>
      <c r="F7" s="14">
        <v>0.109945317336131</v>
      </c>
      <c r="G7" s="14">
        <v>4.4137752472711102E-2</v>
      </c>
      <c r="H7" s="14">
        <v>4.5839420261621598E-2</v>
      </c>
      <c r="I7" s="14">
        <v>0.11606845116621101</v>
      </c>
      <c r="J7" s="14">
        <v>0.13458896009670299</v>
      </c>
      <c r="K7" s="14">
        <v>4.93982827622391E-2</v>
      </c>
    </row>
    <row r="8" spans="2:12" x14ac:dyDescent="0.35">
      <c r="B8" s="15" t="s">
        <v>494</v>
      </c>
      <c r="C8" s="14">
        <v>0.168736341330435</v>
      </c>
      <c r="D8" s="14">
        <v>0.454754870646499</v>
      </c>
      <c r="E8" s="14">
        <v>0.41651626712844098</v>
      </c>
      <c r="F8" s="14">
        <v>0.39747850214094299</v>
      </c>
      <c r="G8" s="14">
        <v>0.167961795882732</v>
      </c>
      <c r="H8" s="14">
        <v>0.129421157969729</v>
      </c>
      <c r="I8" s="14">
        <v>0.37174326249268103</v>
      </c>
      <c r="J8" s="14">
        <v>0.38120347665870102</v>
      </c>
      <c r="K8" s="14">
        <v>0.17799609910811101</v>
      </c>
    </row>
    <row r="9" spans="2:12" ht="29" x14ac:dyDescent="0.35">
      <c r="B9" s="15" t="s">
        <v>495</v>
      </c>
      <c r="C9" s="14">
        <v>0.296058018100125</v>
      </c>
      <c r="D9" s="14">
        <v>0.13224824020245299</v>
      </c>
      <c r="E9" s="14">
        <v>0.109188454570216</v>
      </c>
      <c r="F9" s="14">
        <v>0.13236359857699101</v>
      </c>
      <c r="G9" s="14">
        <v>0.22166305938783801</v>
      </c>
      <c r="H9" s="14">
        <v>0.25783797294764699</v>
      </c>
      <c r="I9" s="14">
        <v>0.109090843539254</v>
      </c>
      <c r="J9" s="14">
        <v>0.124266234319881</v>
      </c>
      <c r="K9" s="14">
        <v>0.225924712350241</v>
      </c>
    </row>
    <row r="10" spans="2:12" ht="29" x14ac:dyDescent="0.35">
      <c r="B10" s="15" t="s">
        <v>496</v>
      </c>
      <c r="C10" s="14">
        <v>0.24696400977441799</v>
      </c>
      <c r="D10" s="14">
        <v>5.4702156222284998E-2</v>
      </c>
      <c r="E10" s="14">
        <v>4.4780530751493901E-2</v>
      </c>
      <c r="F10" s="14">
        <v>4.8610696289715802E-2</v>
      </c>
      <c r="G10" s="14">
        <v>0.12967845342220499</v>
      </c>
      <c r="H10" s="14">
        <v>0.31555264274970202</v>
      </c>
      <c r="I10" s="14">
        <v>4.65338657161561E-2</v>
      </c>
      <c r="J10" s="14">
        <v>5.6820891828787301E-2</v>
      </c>
      <c r="K10" s="14">
        <v>0.119981731344818</v>
      </c>
    </row>
    <row r="11" spans="2:12" x14ac:dyDescent="0.35">
      <c r="B11" s="15" t="s">
        <v>117</v>
      </c>
      <c r="C11" s="14">
        <v>0.22354825210086901</v>
      </c>
      <c r="D11" s="14">
        <v>0.213722672396229</v>
      </c>
      <c r="E11" s="14">
        <v>0.225755632375788</v>
      </c>
      <c r="F11" s="14">
        <v>0.31160188565621899</v>
      </c>
      <c r="G11" s="14">
        <v>0.43655893883451502</v>
      </c>
      <c r="H11" s="14">
        <v>0.251348806071301</v>
      </c>
      <c r="I11" s="14">
        <v>0.35656357708569802</v>
      </c>
      <c r="J11" s="14">
        <v>0.30312043709592801</v>
      </c>
      <c r="K11" s="14">
        <v>0.42669917443459099</v>
      </c>
    </row>
    <row r="12" spans="2:12" x14ac:dyDescent="0.35">
      <c r="B12" s="16"/>
      <c r="C12" s="16"/>
      <c r="D12" s="16"/>
      <c r="E12" s="16"/>
      <c r="F12" s="16"/>
      <c r="G12" s="16"/>
      <c r="H12" s="16"/>
      <c r="I12" s="16"/>
      <c r="J12" s="16"/>
      <c r="K12" s="16"/>
    </row>
    <row r="13" spans="2:12" x14ac:dyDescent="0.35">
      <c r="B13" t="s">
        <v>88</v>
      </c>
    </row>
    <row r="14" spans="2:12" x14ac:dyDescent="0.35">
      <c r="B14" t="s">
        <v>89</v>
      </c>
    </row>
    <row r="18" spans="2:2" x14ac:dyDescent="0.35">
      <c r="B18" s="8" t="str">
        <f>HYPERLINK("#'Contents'!A1", "Return to Contents")</f>
        <v>Return to Contents</v>
      </c>
    </row>
  </sheetData>
  <mergeCells count="1">
    <mergeCell ref="D2:L2"/>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C2:F216"/>
  <sheetViews>
    <sheetView showGridLines="0" topLeftCell="C212" workbookViewId="0">
      <selection activeCell="D216" sqref="D216"/>
    </sheetView>
  </sheetViews>
  <sheetFormatPr defaultColWidth="10.90625" defaultRowHeight="14.5" x14ac:dyDescent="0.35"/>
  <cols>
    <col min="4" max="4" width="100.7265625" customWidth="1"/>
    <col min="5" max="5" width="20.7265625" customWidth="1"/>
  </cols>
  <sheetData>
    <row r="2" spans="3:6" ht="40" customHeight="1" x14ac:dyDescent="0.35">
      <c r="D2" s="1" t="s">
        <v>11</v>
      </c>
    </row>
    <row r="6" spans="3:6" x14ac:dyDescent="0.35">
      <c r="D6" s="8" t="str">
        <f>HYPERLINK("#'Full Results'!A1", "Full Results")</f>
        <v>Full Results</v>
      </c>
    </row>
    <row r="8" spans="3:6" x14ac:dyDescent="0.35">
      <c r="D8" s="6" t="s">
        <v>12</v>
      </c>
      <c r="E8" s="6" t="s">
        <v>13</v>
      </c>
      <c r="F8" s="6" t="s">
        <v>14</v>
      </c>
    </row>
    <row r="9" spans="3:6" x14ac:dyDescent="0.35">
      <c r="C9">
        <v>1</v>
      </c>
      <c r="D9" s="8" t="str">
        <f>HYPERLINK("#'Table 1'!A1", "Grid Summary: Do you have a favourable or unfavourable view of these political parties?")</f>
        <v>Grid Summary: Do you have a favourable or unfavourable view of these political parties?</v>
      </c>
      <c r="E9" s="7"/>
      <c r="F9" t="s">
        <v>90</v>
      </c>
    </row>
    <row r="10" spans="3:6" x14ac:dyDescent="0.35">
      <c r="C10">
        <v>2</v>
      </c>
      <c r="D10" s="8" t="str">
        <f>HYPERLINK("#'Table 2'!A1", "Do you have a favourable or unfavourable view of these political parties?: Conservative Party")</f>
        <v>Do you have a favourable or unfavourable view of these political parties?: Conservative Party</v>
      </c>
      <c r="E10" s="21" t="str">
        <f>HYPERLINK("#'Full Results'!A11", "11")</f>
        <v>11</v>
      </c>
      <c r="F10" t="s">
        <v>90</v>
      </c>
    </row>
    <row r="11" spans="3:6" x14ac:dyDescent="0.35">
      <c r="C11">
        <v>3</v>
      </c>
      <c r="D11" s="8" t="str">
        <f>HYPERLINK("#'Table 3'!A1", "Do you have a favourable or unfavourable view of these political parties?: Labour Party")</f>
        <v>Do you have a favourable or unfavourable view of these political parties?: Labour Party</v>
      </c>
      <c r="E11" s="21" t="str">
        <f>HYPERLINK("#'Full Results'!A23", "23")</f>
        <v>23</v>
      </c>
      <c r="F11" t="s">
        <v>90</v>
      </c>
    </row>
    <row r="12" spans="3:6" x14ac:dyDescent="0.35">
      <c r="C12">
        <v>4</v>
      </c>
      <c r="D12" s="8" t="str">
        <f>HYPERLINK("#'Table 4'!A1", "Do you have a favourable or unfavourable view of these political parties?: Liberal Democrats")</f>
        <v>Do you have a favourable or unfavourable view of these political parties?: Liberal Democrats</v>
      </c>
      <c r="E12" s="21" t="str">
        <f>HYPERLINK("#'Full Results'!A35", "35")</f>
        <v>35</v>
      </c>
      <c r="F12" t="s">
        <v>90</v>
      </c>
    </row>
    <row r="13" spans="3:6" x14ac:dyDescent="0.35">
      <c r="C13">
        <v>5</v>
      </c>
      <c r="D13" s="8" t="str">
        <f>HYPERLINK("#'Table 5'!A1", "Do you have a favourable or unfavourable view of these political parties?: Reform UK")</f>
        <v>Do you have a favourable or unfavourable view of these political parties?: Reform UK</v>
      </c>
      <c r="E13" s="21" t="str">
        <f>HYPERLINK("#'Full Results'!A47", "47")</f>
        <v>47</v>
      </c>
      <c r="F13" t="s">
        <v>90</v>
      </c>
    </row>
    <row r="14" spans="3:6" x14ac:dyDescent="0.35">
      <c r="C14">
        <v>6</v>
      </c>
      <c r="D14" s="8" t="str">
        <f>HYPERLINK("#'Table 6'!A1", "Do you have a favourable or unfavourable view of these political parties?: Green Party")</f>
        <v>Do you have a favourable or unfavourable view of these political parties?: Green Party</v>
      </c>
      <c r="E14" s="21" t="str">
        <f>HYPERLINK("#'Full Results'!A59", "59")</f>
        <v>59</v>
      </c>
      <c r="F14" t="s">
        <v>90</v>
      </c>
    </row>
    <row r="15" spans="3:6" x14ac:dyDescent="0.35">
      <c r="C15">
        <v>7</v>
      </c>
      <c r="D15" s="8" t="str">
        <f>HYPERLINK("#'Table 7'!A1", "Do you have a favourable or unfavourable view of these political parties?: Scottish National Party")</f>
        <v>Do you have a favourable or unfavourable view of these political parties?: Scottish National Party</v>
      </c>
      <c r="E15" s="21" t="str">
        <f>HYPERLINK("#'Full Results'!A71", "71")</f>
        <v>71</v>
      </c>
      <c r="F15" t="s">
        <v>90</v>
      </c>
    </row>
    <row r="16" spans="3:6" x14ac:dyDescent="0.35">
      <c r="C16">
        <v>8</v>
      </c>
      <c r="D16" s="8" t="str">
        <f>HYPERLINK("#'Table 8'!A1", "Grid Summary: Do you have a favourable or unfavourable view of these political leaders?")</f>
        <v>Grid Summary: Do you have a favourable or unfavourable view of these political leaders?</v>
      </c>
      <c r="E16" s="7"/>
      <c r="F16" t="s">
        <v>90</v>
      </c>
    </row>
    <row r="17" spans="3:6" x14ac:dyDescent="0.35">
      <c r="C17">
        <v>9</v>
      </c>
      <c r="D17" s="8" t="str">
        <f>HYPERLINK("#'Table 9'!A1", "Do you have a favourable or unfavourable view of these political leaders?: Rishi Sunak")</f>
        <v>Do you have a favourable or unfavourable view of these political leaders?: Rishi Sunak</v>
      </c>
      <c r="E17" s="21" t="str">
        <f>HYPERLINK("#'Full Results'!A83", "83")</f>
        <v>83</v>
      </c>
      <c r="F17" t="s">
        <v>90</v>
      </c>
    </row>
    <row r="18" spans="3:6" x14ac:dyDescent="0.35">
      <c r="C18">
        <v>10</v>
      </c>
      <c r="D18" s="8" t="str">
        <f>HYPERLINK("#'Table 10'!A1", "Do you have a favourable or unfavourable view of these political leaders?: Keir Starmer")</f>
        <v>Do you have a favourable or unfavourable view of these political leaders?: Keir Starmer</v>
      </c>
      <c r="E18" s="21" t="str">
        <f>HYPERLINK("#'Full Results'!A95", "95")</f>
        <v>95</v>
      </c>
      <c r="F18" t="s">
        <v>90</v>
      </c>
    </row>
    <row r="19" spans="3:6" x14ac:dyDescent="0.35">
      <c r="C19">
        <v>11</v>
      </c>
      <c r="D19" s="8" t="str">
        <f>HYPERLINK("#'Table 11'!A1", "Do you have a favourable or unfavourable view of these political leaders?: Ed Davey")</f>
        <v>Do you have a favourable or unfavourable view of these political leaders?: Ed Davey</v>
      </c>
      <c r="E19" s="21" t="str">
        <f>HYPERLINK("#'Full Results'!A107", "107")</f>
        <v>107</v>
      </c>
      <c r="F19" t="s">
        <v>90</v>
      </c>
    </row>
    <row r="20" spans="3:6" x14ac:dyDescent="0.35">
      <c r="C20">
        <v>12</v>
      </c>
      <c r="D20" s="8" t="str">
        <f>HYPERLINK("#'Table 12'!A1", "Do you have a favourable or unfavourable view of these political leaders?: Nigel Farage")</f>
        <v>Do you have a favourable or unfavourable view of these political leaders?: Nigel Farage</v>
      </c>
      <c r="E20" s="21" t="str">
        <f>HYPERLINK("#'Full Results'!A119", "119")</f>
        <v>119</v>
      </c>
      <c r="F20" t="s">
        <v>90</v>
      </c>
    </row>
    <row r="21" spans="3:6" x14ac:dyDescent="0.35">
      <c r="C21">
        <v>13</v>
      </c>
      <c r="D21" s="8" t="str">
        <f>HYPERLINK("#'Table 13'!A1", " Would you say that Keir Starmer is a good leader or a bad leader?")</f>
        <v xml:space="preserve"> Would you say that Keir Starmer is a good leader or a bad leader?</v>
      </c>
      <c r="E21" s="21" t="str">
        <f>HYPERLINK("#'Full Results'!A131", "131")</f>
        <v>131</v>
      </c>
      <c r="F21" t="s">
        <v>90</v>
      </c>
    </row>
    <row r="22" spans="3:6" x14ac:dyDescent="0.35">
      <c r="C22">
        <v>14</v>
      </c>
      <c r="D22" s="8" t="str">
        <f>HYPERLINK("#'Table 14'!A1", " Would you say that Rishi Sunak is a good leader or a bad leader?")</f>
        <v xml:space="preserve"> Would you say that Rishi Sunak is a good leader or a bad leader?</v>
      </c>
      <c r="E22" s="21" t="str">
        <f>HYPERLINK("#'Full Results'!A140", "140")</f>
        <v>140</v>
      </c>
      <c r="F22" t="s">
        <v>90</v>
      </c>
    </row>
    <row r="23" spans="3:6" x14ac:dyDescent="0.35">
      <c r="C23">
        <v>15</v>
      </c>
      <c r="D23" s="8" t="str">
        <f>HYPERLINK("#'Table 15'!A1", " Which of the following come closest to your view on Keir Starmer and the Labour Party?")</f>
        <v xml:space="preserve"> Which of the following come closest to your view on Keir Starmer and the Labour Party?</v>
      </c>
      <c r="E23" s="21" t="str">
        <f>HYPERLINK("#'Full Results'!A149", "149")</f>
        <v>149</v>
      </c>
      <c r="F23" t="s">
        <v>90</v>
      </c>
    </row>
    <row r="24" spans="3:6" x14ac:dyDescent="0.35">
      <c r="C24">
        <v>16</v>
      </c>
      <c r="D24" s="8" t="str">
        <f>HYPERLINK("#'Table 16'!A1", " You said you were supporting Labour at the next general election. Of the following options, which do you think best describes why this is?")</f>
        <v xml:space="preserve"> You said you were supporting Labour at the next general election. Of the following options, which do you think best describes why this is?</v>
      </c>
      <c r="E24" s="21" t="str">
        <f>HYPERLINK("#'Full Results'!A157", "157")</f>
        <v>157</v>
      </c>
      <c r="F24" t="s">
        <v>125</v>
      </c>
    </row>
    <row r="25" spans="3:6" x14ac:dyDescent="0.35">
      <c r="C25">
        <v>17</v>
      </c>
      <c r="D25" s="8" t="str">
        <f>HYPERLINK("#'Table 17'!A1", "You said you were primarily planning to vote for the Labour Party because you want Keir Starmer to become Prime Minister. Which of the following reasons best explains why? Select any which apply")</f>
        <v>You said you were primarily planning to vote for the Labour Party because you want Keir Starmer to become Prime Minister. Which of the following reasons best explains why? Select any which apply</v>
      </c>
      <c r="E25" s="21" t="str">
        <f>HYPERLINK("#'Full Results'!A164", "164")</f>
        <v>164</v>
      </c>
      <c r="F25" t="s">
        <v>135</v>
      </c>
    </row>
    <row r="26" spans="3:6" x14ac:dyDescent="0.35">
      <c r="C26">
        <v>18</v>
      </c>
      <c r="D26" s="8" t="str">
        <f>HYPERLINK("#'Table 18'!A1", " Do you like Keir Starmer?")</f>
        <v xml:space="preserve"> Do you like Keir Starmer?</v>
      </c>
      <c r="E26" s="21" t="str">
        <f>HYPERLINK("#'Full Results'!A176", "176")</f>
        <v>176</v>
      </c>
      <c r="F26" t="s">
        <v>90</v>
      </c>
    </row>
    <row r="27" spans="3:6" x14ac:dyDescent="0.35">
      <c r="C27">
        <v>19</v>
      </c>
      <c r="D27" s="8" t="str">
        <f>HYPERLINK("#'Table 19'!A1", " Does Keir Starmer have the same sort of background as you? ")</f>
        <v xml:space="preserve"> Does Keir Starmer have the same sort of background as you? </v>
      </c>
      <c r="E27" s="21" t="str">
        <f>HYPERLINK("#'Full Results'!A184", "184")</f>
        <v>184</v>
      </c>
      <c r="F27" t="s">
        <v>90</v>
      </c>
    </row>
    <row r="28" spans="3:6" x14ac:dyDescent="0.35">
      <c r="C28">
        <v>20</v>
      </c>
      <c r="D28" s="8" t="str">
        <f>HYPERLINK("#'Table 20'!A1", " How easy do you find it to relate to Keir Starmer?")</f>
        <v xml:space="preserve"> How easy do you find it to relate to Keir Starmer?</v>
      </c>
      <c r="E28" s="21" t="str">
        <f>HYPERLINK("#'Full Results'!A192", "192")</f>
        <v>192</v>
      </c>
      <c r="F28" t="s">
        <v>90</v>
      </c>
    </row>
    <row r="29" spans="3:6" x14ac:dyDescent="0.35">
      <c r="C29">
        <v>21</v>
      </c>
      <c r="D29" s="8" t="str">
        <f>HYPERLINK("#'Table 21'!A1", " Does Keir Starmer represent people like you?")</f>
        <v xml:space="preserve"> Does Keir Starmer represent people like you?</v>
      </c>
      <c r="E29" s="21" t="str">
        <f>HYPERLINK("#'Full Results'!A201", "201")</f>
        <v>201</v>
      </c>
      <c r="F29" t="s">
        <v>90</v>
      </c>
    </row>
    <row r="30" spans="3:6" x14ac:dyDescent="0.35">
      <c r="C30">
        <v>22</v>
      </c>
      <c r="D30" s="8" t="str">
        <f>HYPERLINK("#'Table 22'!A1", " Do you trust Keir Starmer?")</f>
        <v xml:space="preserve"> Do you trust Keir Starmer?</v>
      </c>
      <c r="E30" s="21" t="str">
        <f>HYPERLINK("#'Full Results'!A209", "209")</f>
        <v>209</v>
      </c>
      <c r="F30" t="s">
        <v>90</v>
      </c>
    </row>
    <row r="31" spans="3:6" x14ac:dyDescent="0.35">
      <c r="C31">
        <v>23</v>
      </c>
      <c r="D31" s="8" t="str">
        <f>HYPERLINK("#'Table 23'!A1", " Do you think Keir Starmer is someone who keeps his promises?")</f>
        <v xml:space="preserve"> Do you think Keir Starmer is someone who keeps his promises?</v>
      </c>
      <c r="E31" s="21" t="str">
        <f>HYPERLINK("#'Full Results'!A217", "217")</f>
        <v>217</v>
      </c>
      <c r="F31" t="s">
        <v>90</v>
      </c>
    </row>
    <row r="32" spans="3:6" x14ac:dyDescent="0.35">
      <c r="C32">
        <v>24</v>
      </c>
      <c r="D32" s="8" t="str">
        <f>HYPERLINK("#'Table 24'!A1", " Which of the following comes closest to your view?")</f>
        <v xml:space="preserve"> Which of the following comes closest to your view?</v>
      </c>
      <c r="E32" s="21" t="str">
        <f>HYPERLINK("#'Full Results'!A223", "223")</f>
        <v>223</v>
      </c>
      <c r="F32" t="s">
        <v>90</v>
      </c>
    </row>
    <row r="33" spans="3:6" x14ac:dyDescent="0.35">
      <c r="C33">
        <v>25</v>
      </c>
      <c r="D33" s="8" t="str">
        <f>HYPERLINK("#'Table 25'!A1", " Which of the following comes closest to your view?")</f>
        <v xml:space="preserve"> Which of the following comes closest to your view?</v>
      </c>
      <c r="E33" s="21" t="str">
        <f>HYPERLINK("#'Full Results'!A229", "229")</f>
        <v>229</v>
      </c>
      <c r="F33" t="s">
        <v>90</v>
      </c>
    </row>
    <row r="34" spans="3:6" x14ac:dyDescent="0.35">
      <c r="C34">
        <v>26</v>
      </c>
      <c r="D34" s="8" t="str">
        <f>HYPERLINK("#'Table 26'!A1", " Which of the following comes closest to your view?")</f>
        <v xml:space="preserve"> Which of the following comes closest to your view?</v>
      </c>
      <c r="E34" s="21" t="str">
        <f>HYPERLINK("#'Full Results'!A237", "237")</f>
        <v>237</v>
      </c>
      <c r="F34" t="s">
        <v>90</v>
      </c>
    </row>
    <row r="35" spans="3:6" x14ac:dyDescent="0.35">
      <c r="C35">
        <v>27</v>
      </c>
      <c r="D35" s="8" t="str">
        <f>HYPERLINK("#'Table 27'!A1", "Grid Summary: How would you rate Keir Starmer along these traits and characteristics?")</f>
        <v>Grid Summary: How would you rate Keir Starmer along these traits and characteristics?</v>
      </c>
      <c r="E35" s="7"/>
      <c r="F35" t="s">
        <v>214</v>
      </c>
    </row>
    <row r="36" spans="3:6" x14ac:dyDescent="0.35">
      <c r="C36">
        <v>28</v>
      </c>
      <c r="D36" s="8" t="str">
        <f>HYPERLINK("#'Table 28'!A1", "How would you rate Keir Starmer along these traits and characteristics?: Cold|Warm")</f>
        <v>How would you rate Keir Starmer along these traits and characteristics?: Cold|Warm</v>
      </c>
      <c r="E36" s="21" t="str">
        <f>HYPERLINK("#'Full Results'!A245", "245")</f>
        <v>245</v>
      </c>
      <c r="F36" t="s">
        <v>214</v>
      </c>
    </row>
    <row r="37" spans="3:6" x14ac:dyDescent="0.35">
      <c r="C37">
        <v>29</v>
      </c>
      <c r="D37" s="8" t="str">
        <f>HYPERLINK("#'Table 29'!A1", "How would you rate Keir Starmer along these traits and characteristics?: Uncaring|Caring")</f>
        <v>How would you rate Keir Starmer along these traits and characteristics?: Uncaring|Caring</v>
      </c>
      <c r="E37" s="21" t="str">
        <f>HYPERLINK("#'Full Results'!A255", "255")</f>
        <v>255</v>
      </c>
      <c r="F37" t="s">
        <v>214</v>
      </c>
    </row>
    <row r="38" spans="3:6" x14ac:dyDescent="0.35">
      <c r="C38">
        <v>30</v>
      </c>
      <c r="D38" s="8" t="str">
        <f>HYPERLINK("#'Table 30'!A1", "How would you rate Keir Starmer along these traits and characteristics?: Incompetent|Competent")</f>
        <v>How would you rate Keir Starmer along these traits and characteristics?: Incompetent|Competent</v>
      </c>
      <c r="E38" s="21" t="str">
        <f>HYPERLINK("#'Full Results'!A265", "265")</f>
        <v>265</v>
      </c>
      <c r="F38" t="s">
        <v>214</v>
      </c>
    </row>
    <row r="39" spans="3:6" x14ac:dyDescent="0.35">
      <c r="C39">
        <v>31</v>
      </c>
      <c r="D39" s="8" t="str">
        <f>HYPERLINK("#'Table 31'!A1", "How would you rate Keir Starmer along these traits and characteristics?: Young|Old")</f>
        <v>How would you rate Keir Starmer along these traits and characteristics?: Young|Old</v>
      </c>
      <c r="E39" s="21" t="str">
        <f>HYPERLINK("#'Full Results'!A275", "275")</f>
        <v>275</v>
      </c>
      <c r="F39" t="s">
        <v>214</v>
      </c>
    </row>
    <row r="40" spans="3:6" x14ac:dyDescent="0.35">
      <c r="C40">
        <v>32</v>
      </c>
      <c r="D40" s="8" t="str">
        <f>HYPERLINK("#'Table 32'!A1", "How would you rate Keir Starmer along these traits and characteristics?: Dumb|Smart")</f>
        <v>How would you rate Keir Starmer along these traits and characteristics?: Dumb|Smart</v>
      </c>
      <c r="E40" s="21" t="str">
        <f>HYPERLINK("#'Full Results'!A285", "285")</f>
        <v>285</v>
      </c>
      <c r="F40" t="s">
        <v>214</v>
      </c>
    </row>
    <row r="41" spans="3:6" x14ac:dyDescent="0.35">
      <c r="C41">
        <v>33</v>
      </c>
      <c r="D41" s="8" t="str">
        <f>HYPERLINK("#'Table 33'!A1", "How would you rate Keir Starmer along these traits and characteristics?: Weak|Strong")</f>
        <v>How would you rate Keir Starmer along these traits and characteristics?: Weak|Strong</v>
      </c>
      <c r="E41" s="21" t="str">
        <f>HYPERLINK("#'Full Results'!A295", "295")</f>
        <v>295</v>
      </c>
      <c r="F41" t="s">
        <v>214</v>
      </c>
    </row>
    <row r="42" spans="3:6" x14ac:dyDescent="0.35">
      <c r="C42">
        <v>34</v>
      </c>
      <c r="D42" s="8" t="str">
        <f>HYPERLINK("#'Table 34'!A1", "How would you rate Keir Starmer along these traits and characteristics?: Unattractive|Attractive")</f>
        <v>How would you rate Keir Starmer along these traits and characteristics?: Unattractive|Attractive</v>
      </c>
      <c r="E42" s="21" t="str">
        <f>HYPERLINK("#'Full Results'!A305", "305")</f>
        <v>305</v>
      </c>
      <c r="F42" t="s">
        <v>214</v>
      </c>
    </row>
    <row r="43" spans="3:6" x14ac:dyDescent="0.35">
      <c r="C43">
        <v>35</v>
      </c>
      <c r="D43" s="8" t="str">
        <f>HYPERLINK("#'Table 35'!A1", "How would you rate Keir Starmer along these traits and characteristics?: Conservative|Progressive")</f>
        <v>How would you rate Keir Starmer along these traits and characteristics?: Conservative|Progressive</v>
      </c>
      <c r="E43" s="21" t="str">
        <f>HYPERLINK("#'Full Results'!A315", "315")</f>
        <v>315</v>
      </c>
      <c r="F43" t="s">
        <v>214</v>
      </c>
    </row>
    <row r="44" spans="3:6" x14ac:dyDescent="0.35">
      <c r="C44">
        <v>36</v>
      </c>
      <c r="D44" s="8" t="str">
        <f>HYPERLINK("#'Table 36'!A1", "How would you rate Keir Starmer along these traits and characteristics?: Unconventional|Traditional")</f>
        <v>How would you rate Keir Starmer along these traits and characteristics?: Unconventional|Traditional</v>
      </c>
      <c r="E44" s="21" t="str">
        <f>HYPERLINK("#'Full Results'!A325", "325")</f>
        <v>325</v>
      </c>
      <c r="F44" t="s">
        <v>214</v>
      </c>
    </row>
    <row r="45" spans="3:6" x14ac:dyDescent="0.35">
      <c r="C45">
        <v>37</v>
      </c>
      <c r="D45" s="8" t="str">
        <f>HYPERLINK("#'Table 37'!A1", "How would you rate Keir Starmer along these traits and characteristics?: Uninspiring|Inspiring")</f>
        <v>How would you rate Keir Starmer along these traits and characteristics?: Uninspiring|Inspiring</v>
      </c>
      <c r="E45" s="21" t="str">
        <f>HYPERLINK("#'Full Results'!A335", "335")</f>
        <v>335</v>
      </c>
      <c r="F45" t="s">
        <v>214</v>
      </c>
    </row>
    <row r="46" spans="3:6" x14ac:dyDescent="0.35">
      <c r="C46">
        <v>38</v>
      </c>
      <c r="D46" s="8" t="str">
        <f>HYPERLINK("#'Table 38'!A1", "How would you rate Keir Starmer along these traits and characteristics?: Weird|Normal")</f>
        <v>How would you rate Keir Starmer along these traits and characteristics?: Weird|Normal</v>
      </c>
      <c r="E46" s="21" t="str">
        <f>HYPERLINK("#'Full Results'!A345", "345")</f>
        <v>345</v>
      </c>
      <c r="F46" t="s">
        <v>214</v>
      </c>
    </row>
    <row r="47" spans="3:6" x14ac:dyDescent="0.35">
      <c r="C47">
        <v>39</v>
      </c>
      <c r="D47" s="8" t="str">
        <f>HYPERLINK("#'Table 39'!A1", "How would you rate Keir Starmer along these traits and characteristics?: Dishonest|Honest")</f>
        <v>How would you rate Keir Starmer along these traits and characteristics?: Dishonest|Honest</v>
      </c>
      <c r="E47" s="21" t="str">
        <f>HYPERLINK("#'Full Results'!A355", "355")</f>
        <v>355</v>
      </c>
      <c r="F47" t="s">
        <v>214</v>
      </c>
    </row>
    <row r="48" spans="3:6" x14ac:dyDescent="0.35">
      <c r="C48">
        <v>40</v>
      </c>
      <c r="D48" s="8" t="str">
        <f>HYPERLINK("#'Table 40'!A1", "How would you rate Keir Starmer along these traits and characteristics?: Untrustworthy|Trustworthy")</f>
        <v>How would you rate Keir Starmer along these traits and characteristics?: Untrustworthy|Trustworthy</v>
      </c>
      <c r="E48" s="21" t="str">
        <f>HYPERLINK("#'Full Results'!A365", "365")</f>
        <v>365</v>
      </c>
      <c r="F48" t="s">
        <v>214</v>
      </c>
    </row>
    <row r="49" spans="3:6" x14ac:dyDescent="0.35">
      <c r="C49">
        <v>41</v>
      </c>
      <c r="D49" s="8" t="str">
        <f>HYPERLINK("#'Table 41'!A1", "How would you rate Keir Starmer along these traits and characteristics?: Moderate|Radical")</f>
        <v>How would you rate Keir Starmer along these traits and characteristics?: Moderate|Radical</v>
      </c>
      <c r="E49" s="21" t="str">
        <f>HYPERLINK("#'Full Results'!A375", "375")</f>
        <v>375</v>
      </c>
      <c r="F49" t="s">
        <v>214</v>
      </c>
    </row>
    <row r="50" spans="3:6" x14ac:dyDescent="0.35">
      <c r="C50">
        <v>42</v>
      </c>
      <c r="D50" s="8" t="str">
        <f>HYPERLINK("#'Table 42'!A1", "How would you rate Keir Starmer along these traits and characteristics?: Left-wing|Right-wing")</f>
        <v>How would you rate Keir Starmer along these traits and characteristics?: Left-wing|Right-wing</v>
      </c>
      <c r="E50" s="21" t="str">
        <f>HYPERLINK("#'Full Results'!A385", "385")</f>
        <v>385</v>
      </c>
      <c r="F50" t="s">
        <v>214</v>
      </c>
    </row>
    <row r="51" spans="3:6" x14ac:dyDescent="0.35">
      <c r="C51">
        <v>43</v>
      </c>
      <c r="D51" s="8" t="str">
        <f>HYPERLINK("#'Table 43'!A1", "How would you rate Keir Starmer along these traits and characteristics?: Centrist|Extreme")</f>
        <v>How would you rate Keir Starmer along these traits and characteristics?: Centrist|Extreme</v>
      </c>
      <c r="E51" s="21" t="str">
        <f>HYPERLINK("#'Full Results'!A395", "395")</f>
        <v>395</v>
      </c>
      <c r="F51" t="s">
        <v>214</v>
      </c>
    </row>
    <row r="52" spans="3:6" x14ac:dyDescent="0.35">
      <c r="C52">
        <v>44</v>
      </c>
      <c r="D52" s="8" t="str">
        <f>HYPERLINK("#'Table 44'!A1", "How would you rate Keir Starmer along these traits and characteristics?: Dull|Fun")</f>
        <v>How would you rate Keir Starmer along these traits and characteristics?: Dull|Fun</v>
      </c>
      <c r="E52" s="21" t="str">
        <f>HYPERLINK("#'Full Results'!A405", "405")</f>
        <v>405</v>
      </c>
      <c r="F52" t="s">
        <v>214</v>
      </c>
    </row>
    <row r="53" spans="3:6" x14ac:dyDescent="0.35">
      <c r="C53">
        <v>45</v>
      </c>
      <c r="D53" s="8" t="str">
        <f>HYPERLINK("#'Table 45'!A1", "How would you rate Keir Starmer along these traits and characteristics?: Mean|Kind")</f>
        <v>How would you rate Keir Starmer along these traits and characteristics?: Mean|Kind</v>
      </c>
      <c r="E53" s="21" t="str">
        <f>HYPERLINK("#'Full Results'!A415", "415")</f>
        <v>415</v>
      </c>
      <c r="F53" t="s">
        <v>214</v>
      </c>
    </row>
    <row r="54" spans="3:6" x14ac:dyDescent="0.35">
      <c r="C54">
        <v>46</v>
      </c>
      <c r="D54" s="8" t="str">
        <f>HYPERLINK("#'Table 46'!A1", "How would you rate Keir Starmer along these traits and characteristics?: Humourless|Good-humoured")</f>
        <v>How would you rate Keir Starmer along these traits and characteristics?: Humourless|Good-humoured</v>
      </c>
      <c r="E54" s="21" t="str">
        <f>HYPERLINK("#'Full Results'!A425", "425")</f>
        <v>425</v>
      </c>
      <c r="F54" t="s">
        <v>214</v>
      </c>
    </row>
    <row r="55" spans="3:6" x14ac:dyDescent="0.35">
      <c r="C55">
        <v>47</v>
      </c>
      <c r="D55" s="8" t="str">
        <f>HYPERLINK("#'Table 47'!A1", "How would you rate Keir Starmer along these traits and characteristics?: Wishy-washy|Firm")</f>
        <v>How would you rate Keir Starmer along these traits and characteristics?: Wishy-washy|Firm</v>
      </c>
      <c r="E55" s="21" t="str">
        <f>HYPERLINK("#'Full Results'!A435", "435")</f>
        <v>435</v>
      </c>
      <c r="F55" t="s">
        <v>214</v>
      </c>
    </row>
    <row r="56" spans="3:6" x14ac:dyDescent="0.35">
      <c r="C56">
        <v>48</v>
      </c>
      <c r="D56" s="8" t="str">
        <f>HYPERLINK("#'Table 48'!A1", "How would you rate Keir Starmer along these traits and characteristics?: Lazy|Hard-working")</f>
        <v>How would you rate Keir Starmer along these traits and characteristics?: Lazy|Hard-working</v>
      </c>
      <c r="E56" s="21" t="str">
        <f>HYPERLINK("#'Full Results'!A445", "445")</f>
        <v>445</v>
      </c>
      <c r="F56" t="s">
        <v>214</v>
      </c>
    </row>
    <row r="57" spans="3:6" x14ac:dyDescent="0.35">
      <c r="C57">
        <v>49</v>
      </c>
      <c r="D57" s="8" t="str">
        <f>HYPERLINK("#'Table 49'!A1", "How would you rate Keir Starmer along these traits and characteristics?: Boring|Interesting")</f>
        <v>How would you rate Keir Starmer along these traits and characteristics?: Boring|Interesting</v>
      </c>
      <c r="E57" s="21" t="str">
        <f>HYPERLINK("#'Full Results'!A455", "455")</f>
        <v>455</v>
      </c>
      <c r="F57" t="s">
        <v>214</v>
      </c>
    </row>
    <row r="58" spans="3:6" x14ac:dyDescent="0.35">
      <c r="C58">
        <v>50</v>
      </c>
      <c r="D58" s="8" t="str">
        <f>HYPERLINK("#'Table 50'!A1", "How would you rate Keir Starmer along these traits and characteristics?: Stupid|Clever")</f>
        <v>How would you rate Keir Starmer along these traits and characteristics?: Stupid|Clever</v>
      </c>
      <c r="E58" s="21" t="str">
        <f>HYPERLINK("#'Full Results'!A465", "465")</f>
        <v>465</v>
      </c>
      <c r="F58" t="s">
        <v>214</v>
      </c>
    </row>
    <row r="59" spans="3:6" x14ac:dyDescent="0.35">
      <c r="C59">
        <v>51</v>
      </c>
      <c r="D59" s="8" t="str">
        <f>HYPERLINK("#'Table 51'!A1", "How would you rate Keir Starmer along these traits and characteristics?: Backward-looking|Forward-looking")</f>
        <v>How would you rate Keir Starmer along these traits and characteristics?: Backward-looking|Forward-looking</v>
      </c>
      <c r="E59" s="21" t="str">
        <f>HYPERLINK("#'Full Results'!A475", "475")</f>
        <v>475</v>
      </c>
      <c r="F59" t="s">
        <v>214</v>
      </c>
    </row>
    <row r="60" spans="3:6" x14ac:dyDescent="0.35">
      <c r="C60">
        <v>52</v>
      </c>
      <c r="D60" s="8" t="str">
        <f>HYPERLINK("#'Table 52'!A1", "How would you rate Keir Starmer along these traits and characteristics?: Reckless|Careful")</f>
        <v>How would you rate Keir Starmer along these traits and characteristics?: Reckless|Careful</v>
      </c>
      <c r="E60" s="21" t="str">
        <f>HYPERLINK("#'Full Results'!A485", "485")</f>
        <v>485</v>
      </c>
      <c r="F60" t="s">
        <v>214</v>
      </c>
    </row>
    <row r="61" spans="3:6" x14ac:dyDescent="0.35">
      <c r="C61">
        <v>53</v>
      </c>
      <c r="D61" s="8" t="str">
        <f>HYPERLINK("#'Table 53'!A1", "How would you rate Keir Starmer along these traits and characteristics?: Unpragmatic|Pragmatic")</f>
        <v>How would you rate Keir Starmer along these traits and characteristics?: Unpragmatic|Pragmatic</v>
      </c>
      <c r="E61" s="21" t="str">
        <f>HYPERLINK("#'Full Results'!A495", "495")</f>
        <v>495</v>
      </c>
      <c r="F61" t="s">
        <v>214</v>
      </c>
    </row>
    <row r="62" spans="3:6" x14ac:dyDescent="0.35">
      <c r="C62">
        <v>54</v>
      </c>
      <c r="D62" s="8" t="str">
        <f>HYPERLINK("#'Table 54'!A1", "How would you rate Keir Starmer along these traits and characteristics?: Unreasonable|Reasonable")</f>
        <v>How would you rate Keir Starmer along these traits and characteristics?: Unreasonable|Reasonable</v>
      </c>
      <c r="E62" s="21" t="str">
        <f>HYPERLINK("#'Full Results'!A505", "505")</f>
        <v>505</v>
      </c>
      <c r="F62" t="s">
        <v>214</v>
      </c>
    </row>
    <row r="63" spans="3:6" x14ac:dyDescent="0.35">
      <c r="C63">
        <v>55</v>
      </c>
      <c r="D63" s="8" t="str">
        <f>HYPERLINK("#'Table 55'!A1", "How would you rate Keir Starmer along these traits and characteristics?: Lethargic|Energetic")</f>
        <v>How would you rate Keir Starmer along these traits and characteristics?: Lethargic|Energetic</v>
      </c>
      <c r="E63" s="21" t="str">
        <f>HYPERLINK("#'Full Results'!A515", "515")</f>
        <v>515</v>
      </c>
      <c r="F63" t="s">
        <v>214</v>
      </c>
    </row>
    <row r="64" spans="3:6" x14ac:dyDescent="0.35">
      <c r="C64">
        <v>56</v>
      </c>
      <c r="D64" s="8" t="str">
        <f>HYPERLINK("#'Table 56'!A1", "How would you rate Keir Starmer along these traits and characteristics?: Frantic|Calm")</f>
        <v>How would you rate Keir Starmer along these traits and characteristics?: Frantic|Calm</v>
      </c>
      <c r="E64" s="21" t="str">
        <f>HYPERLINK("#'Full Results'!A525", "525")</f>
        <v>525</v>
      </c>
      <c r="F64" t="s">
        <v>214</v>
      </c>
    </row>
    <row r="65" spans="3:6" x14ac:dyDescent="0.35">
      <c r="C65">
        <v>57</v>
      </c>
      <c r="D65" s="8" t="str">
        <f>HYPERLINK("#'Table 57'!A1", "How would you rate Keir Starmer along these traits and characteristics?: Uncool|Cool")</f>
        <v>How would you rate Keir Starmer along these traits and characteristics?: Uncool|Cool</v>
      </c>
      <c r="E65" s="21" t="str">
        <f>HYPERLINK("#'Full Results'!A535", "535")</f>
        <v>535</v>
      </c>
      <c r="F65" t="s">
        <v>214</v>
      </c>
    </row>
    <row r="66" spans="3:6" x14ac:dyDescent="0.35">
      <c r="C66">
        <v>58</v>
      </c>
      <c r="D66" s="8" t="str">
        <f>HYPERLINK("#'Table 58'!A1", "How would you rate Keir Starmer along these traits and characteristics?: Lenient|Strict")</f>
        <v>How would you rate Keir Starmer along these traits and characteristics?: Lenient|Strict</v>
      </c>
      <c r="E66" s="21" t="str">
        <f>HYPERLINK("#'Full Results'!A545", "545")</f>
        <v>545</v>
      </c>
      <c r="F66" t="s">
        <v>214</v>
      </c>
    </row>
    <row r="67" spans="3:6" x14ac:dyDescent="0.35">
      <c r="C67">
        <v>59</v>
      </c>
      <c r="D67" s="8" t="str">
        <f>HYPERLINK("#'Table 59'!A1", "How would you rate Keir Starmer along these traits and characteristics?: Evil|Benevolent")</f>
        <v>How would you rate Keir Starmer along these traits and characteristics?: Evil|Benevolent</v>
      </c>
      <c r="E67" s="21" t="str">
        <f>HYPERLINK("#'Full Results'!A555", "555")</f>
        <v>555</v>
      </c>
      <c r="F67" t="s">
        <v>214</v>
      </c>
    </row>
    <row r="68" spans="3:6" x14ac:dyDescent="0.35">
      <c r="C68">
        <v>60</v>
      </c>
      <c r="D68" s="8" t="str">
        <f>HYPERLINK("#'Table 60'!A1", "How would you rate Keir Starmer along these traits and characteristics?: Unfriendly|Friendly")</f>
        <v>How would you rate Keir Starmer along these traits and characteristics?: Unfriendly|Friendly</v>
      </c>
      <c r="E68" s="21" t="str">
        <f>HYPERLINK("#'Full Results'!A565", "565")</f>
        <v>565</v>
      </c>
      <c r="F68" t="s">
        <v>214</v>
      </c>
    </row>
    <row r="69" spans="3:6" x14ac:dyDescent="0.35">
      <c r="C69">
        <v>61</v>
      </c>
      <c r="D69" s="8" t="str">
        <f>HYPERLINK("#'Table 61'!A1", "How would you rate Keir Starmer along these traits and characteristics?: Quiet|Loud")</f>
        <v>How would you rate Keir Starmer along these traits and characteristics?: Quiet|Loud</v>
      </c>
      <c r="E69" s="21" t="str">
        <f>HYPERLINK("#'Full Results'!A575", "575")</f>
        <v>575</v>
      </c>
      <c r="F69" t="s">
        <v>214</v>
      </c>
    </row>
    <row r="70" spans="3:6" x14ac:dyDescent="0.35">
      <c r="C70">
        <v>62</v>
      </c>
      <c r="D70" s="8" t="str">
        <f>HYPERLINK("#'Table 62'!A1", "How would you rate Keir Starmer along these traits and characteristics?: Selfish|Generous")</f>
        <v>How would you rate Keir Starmer along these traits and characteristics?: Selfish|Generous</v>
      </c>
      <c r="E70" s="21" t="str">
        <f>HYPERLINK("#'Full Results'!A585", "585")</f>
        <v>585</v>
      </c>
      <c r="F70" t="s">
        <v>214</v>
      </c>
    </row>
    <row r="71" spans="3:6" x14ac:dyDescent="0.35">
      <c r="C71">
        <v>63</v>
      </c>
      <c r="D71" s="8" t="str">
        <f>HYPERLINK("#'Table 63'!A1", "How would you rate Keir Starmer along these traits and characteristics?: Rich|Poor")</f>
        <v>How would you rate Keir Starmer along these traits and characteristics?: Rich|Poor</v>
      </c>
      <c r="E71" s="21" t="str">
        <f>HYPERLINK("#'Full Results'!A595", "595")</f>
        <v>595</v>
      </c>
      <c r="F71" t="s">
        <v>214</v>
      </c>
    </row>
    <row r="72" spans="3:6" x14ac:dyDescent="0.35">
      <c r="C72">
        <v>64</v>
      </c>
      <c r="D72" s="8" t="str">
        <f>HYPERLINK("#'Table 64'!A1", "How would you rate Keir Starmer along these traits and characteristics?: Unpatriotic|Patriotic")</f>
        <v>How would you rate Keir Starmer along these traits and characteristics?: Unpatriotic|Patriotic</v>
      </c>
      <c r="E72" s="21" t="str">
        <f>HYPERLINK("#'Full Results'!A605", "605")</f>
        <v>605</v>
      </c>
      <c r="F72" t="s">
        <v>214</v>
      </c>
    </row>
    <row r="73" spans="3:6" x14ac:dyDescent="0.35">
      <c r="C73">
        <v>65</v>
      </c>
      <c r="D73" s="8" t="str">
        <f>HYPERLINK("#'Table 65'!A1", "How would you rate Keir Starmer along these traits and characteristics?: Unimpressive|Impressive")</f>
        <v>How would you rate Keir Starmer along these traits and characteristics?: Unimpressive|Impressive</v>
      </c>
      <c r="E73" s="21" t="str">
        <f>HYPERLINK("#'Full Results'!A615", "615")</f>
        <v>615</v>
      </c>
      <c r="F73" t="s">
        <v>214</v>
      </c>
    </row>
    <row r="74" spans="3:6" x14ac:dyDescent="0.35">
      <c r="C74">
        <v>66</v>
      </c>
      <c r="D74" s="8" t="str">
        <f>HYPERLINK("#'Table 66'!A1", "Grid Summary: How would you rate Rishi Sunak along these traits and characteristics?")</f>
        <v>Grid Summary: How would you rate Rishi Sunak along these traits and characteristics?</v>
      </c>
      <c r="E74" s="7"/>
      <c r="F74" t="s">
        <v>214</v>
      </c>
    </row>
    <row r="75" spans="3:6" x14ac:dyDescent="0.35">
      <c r="C75">
        <v>67</v>
      </c>
      <c r="D75" s="8" t="str">
        <f>HYPERLINK("#'Table 67'!A1", "How would you rate Rishi Sunak along these traits and characteristics?: Cold|Warm")</f>
        <v>How would you rate Rishi Sunak along these traits and characteristics?: Cold|Warm</v>
      </c>
      <c r="E75" s="21" t="str">
        <f>HYPERLINK("#'Full Results'!A625", "625")</f>
        <v>625</v>
      </c>
      <c r="F75" t="s">
        <v>214</v>
      </c>
    </row>
    <row r="76" spans="3:6" x14ac:dyDescent="0.35">
      <c r="C76">
        <v>68</v>
      </c>
      <c r="D76" s="8" t="str">
        <f>HYPERLINK("#'Table 68'!A1", "How would you rate Rishi Sunak along these traits and characteristics?: Uncaring|Caring")</f>
        <v>How would you rate Rishi Sunak along these traits and characteristics?: Uncaring|Caring</v>
      </c>
      <c r="E76" s="21" t="str">
        <f>HYPERLINK("#'Full Results'!A635", "635")</f>
        <v>635</v>
      </c>
      <c r="F76" t="s">
        <v>214</v>
      </c>
    </row>
    <row r="77" spans="3:6" x14ac:dyDescent="0.35">
      <c r="C77">
        <v>69</v>
      </c>
      <c r="D77" s="8" t="str">
        <f>HYPERLINK("#'Table 69'!A1", "How would you rate Rishi Sunak along these traits and characteristics?: Incompetent|Competent")</f>
        <v>How would you rate Rishi Sunak along these traits and characteristics?: Incompetent|Competent</v>
      </c>
      <c r="E77" s="21" t="str">
        <f>HYPERLINK("#'Full Results'!A645", "645")</f>
        <v>645</v>
      </c>
      <c r="F77" t="s">
        <v>214</v>
      </c>
    </row>
    <row r="78" spans="3:6" x14ac:dyDescent="0.35">
      <c r="C78">
        <v>70</v>
      </c>
      <c r="D78" s="8" t="str">
        <f>HYPERLINK("#'Table 70'!A1", "How would you rate Rishi Sunak along these traits and characteristics?: Young|Old")</f>
        <v>How would you rate Rishi Sunak along these traits and characteristics?: Young|Old</v>
      </c>
      <c r="E78" s="21" t="str">
        <f>HYPERLINK("#'Full Results'!A655", "655")</f>
        <v>655</v>
      </c>
      <c r="F78" t="s">
        <v>214</v>
      </c>
    </row>
    <row r="79" spans="3:6" x14ac:dyDescent="0.35">
      <c r="C79">
        <v>71</v>
      </c>
      <c r="D79" s="8" t="str">
        <f>HYPERLINK("#'Table 71'!A1", "How would you rate Rishi Sunak along these traits and characteristics?: Dumb|Smart")</f>
        <v>How would you rate Rishi Sunak along these traits and characteristics?: Dumb|Smart</v>
      </c>
      <c r="E79" s="21" t="str">
        <f>HYPERLINK("#'Full Results'!A665", "665")</f>
        <v>665</v>
      </c>
      <c r="F79" t="s">
        <v>214</v>
      </c>
    </row>
    <row r="80" spans="3:6" x14ac:dyDescent="0.35">
      <c r="C80">
        <v>72</v>
      </c>
      <c r="D80" s="8" t="str">
        <f>HYPERLINK("#'Table 72'!A1", "How would you rate Rishi Sunak along these traits and characteristics?: Weak|Strong")</f>
        <v>How would you rate Rishi Sunak along these traits and characteristics?: Weak|Strong</v>
      </c>
      <c r="E80" s="21" t="str">
        <f>HYPERLINK("#'Full Results'!A675", "675")</f>
        <v>675</v>
      </c>
      <c r="F80" t="s">
        <v>214</v>
      </c>
    </row>
    <row r="81" spans="3:6" x14ac:dyDescent="0.35">
      <c r="C81">
        <v>73</v>
      </c>
      <c r="D81" s="8" t="str">
        <f>HYPERLINK("#'Table 73'!A1", "How would you rate Rishi Sunak along these traits and characteristics?: Unattractive|Attractive")</f>
        <v>How would you rate Rishi Sunak along these traits and characteristics?: Unattractive|Attractive</v>
      </c>
      <c r="E81" s="21" t="str">
        <f>HYPERLINK("#'Full Results'!A685", "685")</f>
        <v>685</v>
      </c>
      <c r="F81" t="s">
        <v>214</v>
      </c>
    </row>
    <row r="82" spans="3:6" x14ac:dyDescent="0.35">
      <c r="C82">
        <v>74</v>
      </c>
      <c r="D82" s="8" t="str">
        <f>HYPERLINK("#'Table 74'!A1", "How would you rate Rishi Sunak along these traits and characteristics?: Conservative|Progressive")</f>
        <v>How would you rate Rishi Sunak along these traits and characteristics?: Conservative|Progressive</v>
      </c>
      <c r="E82" s="21" t="str">
        <f>HYPERLINK("#'Full Results'!A695", "695")</f>
        <v>695</v>
      </c>
      <c r="F82" t="s">
        <v>214</v>
      </c>
    </row>
    <row r="83" spans="3:6" x14ac:dyDescent="0.35">
      <c r="C83">
        <v>75</v>
      </c>
      <c r="D83" s="8" t="str">
        <f>HYPERLINK("#'Table 75'!A1", "How would you rate Rishi Sunak along these traits and characteristics?: Unconventional|Traditional")</f>
        <v>How would you rate Rishi Sunak along these traits and characteristics?: Unconventional|Traditional</v>
      </c>
      <c r="E83" s="21" t="str">
        <f>HYPERLINK("#'Full Results'!A705", "705")</f>
        <v>705</v>
      </c>
      <c r="F83" t="s">
        <v>214</v>
      </c>
    </row>
    <row r="84" spans="3:6" x14ac:dyDescent="0.35">
      <c r="C84">
        <v>76</v>
      </c>
      <c r="D84" s="8" t="str">
        <f>HYPERLINK("#'Table 76'!A1", "How would you rate Rishi Sunak along these traits and characteristics?: Uninspiring|Inspiring")</f>
        <v>How would you rate Rishi Sunak along these traits and characteristics?: Uninspiring|Inspiring</v>
      </c>
      <c r="E84" s="21" t="str">
        <f>HYPERLINK("#'Full Results'!A715", "715")</f>
        <v>715</v>
      </c>
      <c r="F84" t="s">
        <v>214</v>
      </c>
    </row>
    <row r="85" spans="3:6" x14ac:dyDescent="0.35">
      <c r="C85">
        <v>77</v>
      </c>
      <c r="D85" s="8" t="str">
        <f>HYPERLINK("#'Table 77'!A1", "How would you rate Rishi Sunak along these traits and characteristics?: Weird|Normal")</f>
        <v>How would you rate Rishi Sunak along these traits and characteristics?: Weird|Normal</v>
      </c>
      <c r="E85" s="21" t="str">
        <f>HYPERLINK("#'Full Results'!A725", "725")</f>
        <v>725</v>
      </c>
      <c r="F85" t="s">
        <v>214</v>
      </c>
    </row>
    <row r="86" spans="3:6" x14ac:dyDescent="0.35">
      <c r="C86">
        <v>78</v>
      </c>
      <c r="D86" s="8" t="str">
        <f>HYPERLINK("#'Table 78'!A1", "How would you rate Rishi Sunak along these traits and characteristics?: Dishonest|Honest")</f>
        <v>How would you rate Rishi Sunak along these traits and characteristics?: Dishonest|Honest</v>
      </c>
      <c r="E86" s="21" t="str">
        <f>HYPERLINK("#'Full Results'!A735", "735")</f>
        <v>735</v>
      </c>
      <c r="F86" t="s">
        <v>214</v>
      </c>
    </row>
    <row r="87" spans="3:6" x14ac:dyDescent="0.35">
      <c r="C87">
        <v>79</v>
      </c>
      <c r="D87" s="8" t="str">
        <f>HYPERLINK("#'Table 79'!A1", "How would you rate Rishi Sunak along these traits and characteristics?: Untrustworthy|Trustworthy")</f>
        <v>How would you rate Rishi Sunak along these traits and characteristics?: Untrustworthy|Trustworthy</v>
      </c>
      <c r="E87" s="21" t="str">
        <f>HYPERLINK("#'Full Results'!A745", "745")</f>
        <v>745</v>
      </c>
      <c r="F87" t="s">
        <v>214</v>
      </c>
    </row>
    <row r="88" spans="3:6" x14ac:dyDescent="0.35">
      <c r="C88">
        <v>80</v>
      </c>
      <c r="D88" s="8" t="str">
        <f>HYPERLINK("#'Table 80'!A1", "How would you rate Rishi Sunak along these traits and characteristics?: Moderate|Radical")</f>
        <v>How would you rate Rishi Sunak along these traits and characteristics?: Moderate|Radical</v>
      </c>
      <c r="E88" s="21" t="str">
        <f>HYPERLINK("#'Full Results'!A755", "755")</f>
        <v>755</v>
      </c>
      <c r="F88" t="s">
        <v>214</v>
      </c>
    </row>
    <row r="89" spans="3:6" x14ac:dyDescent="0.35">
      <c r="C89">
        <v>81</v>
      </c>
      <c r="D89" s="8" t="str">
        <f>HYPERLINK("#'Table 81'!A1", "How would you rate Rishi Sunak along these traits and characteristics?: Left-wing|Right-wing")</f>
        <v>How would you rate Rishi Sunak along these traits and characteristics?: Left-wing|Right-wing</v>
      </c>
      <c r="E89" s="21" t="str">
        <f>HYPERLINK("#'Full Results'!A765", "765")</f>
        <v>765</v>
      </c>
      <c r="F89" t="s">
        <v>214</v>
      </c>
    </row>
    <row r="90" spans="3:6" x14ac:dyDescent="0.35">
      <c r="C90">
        <v>82</v>
      </c>
      <c r="D90" s="8" t="str">
        <f>HYPERLINK("#'Table 82'!A1", "How would you rate Rishi Sunak along these traits and characteristics?: Centrist|Extreme")</f>
        <v>How would you rate Rishi Sunak along these traits and characteristics?: Centrist|Extreme</v>
      </c>
      <c r="E90" s="21" t="str">
        <f>HYPERLINK("#'Full Results'!A775", "775")</f>
        <v>775</v>
      </c>
      <c r="F90" t="s">
        <v>214</v>
      </c>
    </row>
    <row r="91" spans="3:6" x14ac:dyDescent="0.35">
      <c r="C91">
        <v>83</v>
      </c>
      <c r="D91" s="8" t="str">
        <f>HYPERLINK("#'Table 83'!A1", "How would you rate Rishi Sunak along these traits and characteristics?: Dull|Fun")</f>
        <v>How would you rate Rishi Sunak along these traits and characteristics?: Dull|Fun</v>
      </c>
      <c r="E91" s="21" t="str">
        <f>HYPERLINK("#'Full Results'!A785", "785")</f>
        <v>785</v>
      </c>
      <c r="F91" t="s">
        <v>214</v>
      </c>
    </row>
    <row r="92" spans="3:6" x14ac:dyDescent="0.35">
      <c r="C92">
        <v>84</v>
      </c>
      <c r="D92" s="8" t="str">
        <f>HYPERLINK("#'Table 84'!A1", "How would you rate Rishi Sunak along these traits and characteristics?: Mean|Kind")</f>
        <v>How would you rate Rishi Sunak along these traits and characteristics?: Mean|Kind</v>
      </c>
      <c r="E92" s="21" t="str">
        <f>HYPERLINK("#'Full Results'!A795", "795")</f>
        <v>795</v>
      </c>
      <c r="F92" t="s">
        <v>214</v>
      </c>
    </row>
    <row r="93" spans="3:6" x14ac:dyDescent="0.35">
      <c r="C93">
        <v>85</v>
      </c>
      <c r="D93" s="8" t="str">
        <f>HYPERLINK("#'Table 85'!A1", "How would you rate Rishi Sunak along these traits and characteristics?: Humourless|Good-humoured")</f>
        <v>How would you rate Rishi Sunak along these traits and characteristics?: Humourless|Good-humoured</v>
      </c>
      <c r="E93" s="21" t="str">
        <f>HYPERLINK("#'Full Results'!A805", "805")</f>
        <v>805</v>
      </c>
      <c r="F93" t="s">
        <v>214</v>
      </c>
    </row>
    <row r="94" spans="3:6" x14ac:dyDescent="0.35">
      <c r="C94">
        <v>86</v>
      </c>
      <c r="D94" s="8" t="str">
        <f>HYPERLINK("#'Table 86'!A1", "How would you rate Rishi Sunak along these traits and characteristics?: Wishy-washy|Firm")</f>
        <v>How would you rate Rishi Sunak along these traits and characteristics?: Wishy-washy|Firm</v>
      </c>
      <c r="E94" s="21" t="str">
        <f>HYPERLINK("#'Full Results'!A815", "815")</f>
        <v>815</v>
      </c>
      <c r="F94" t="s">
        <v>214</v>
      </c>
    </row>
    <row r="95" spans="3:6" x14ac:dyDescent="0.35">
      <c r="C95">
        <v>87</v>
      </c>
      <c r="D95" s="8" t="str">
        <f>HYPERLINK("#'Table 87'!A1", "How would you rate Rishi Sunak along these traits and characteristics?: Lazy|Hard-working")</f>
        <v>How would you rate Rishi Sunak along these traits and characteristics?: Lazy|Hard-working</v>
      </c>
      <c r="E95" s="21" t="str">
        <f>HYPERLINK("#'Full Results'!A825", "825")</f>
        <v>825</v>
      </c>
      <c r="F95" t="s">
        <v>214</v>
      </c>
    </row>
    <row r="96" spans="3:6" x14ac:dyDescent="0.35">
      <c r="C96">
        <v>88</v>
      </c>
      <c r="D96" s="8" t="str">
        <f>HYPERLINK("#'Table 88'!A1", "How would you rate Rishi Sunak along these traits and characteristics?: Boring|Interesting")</f>
        <v>How would you rate Rishi Sunak along these traits and characteristics?: Boring|Interesting</v>
      </c>
      <c r="E96" s="21" t="str">
        <f>HYPERLINK("#'Full Results'!A835", "835")</f>
        <v>835</v>
      </c>
      <c r="F96" t="s">
        <v>214</v>
      </c>
    </row>
    <row r="97" spans="3:6" x14ac:dyDescent="0.35">
      <c r="C97">
        <v>89</v>
      </c>
      <c r="D97" s="8" t="str">
        <f>HYPERLINK("#'Table 89'!A1", "How would you rate Rishi Sunak along these traits and characteristics?: Stupid|Clever")</f>
        <v>How would you rate Rishi Sunak along these traits and characteristics?: Stupid|Clever</v>
      </c>
      <c r="E97" s="21" t="str">
        <f>HYPERLINK("#'Full Results'!A845", "845")</f>
        <v>845</v>
      </c>
      <c r="F97" t="s">
        <v>214</v>
      </c>
    </row>
    <row r="98" spans="3:6" x14ac:dyDescent="0.35">
      <c r="C98">
        <v>90</v>
      </c>
      <c r="D98" s="8" t="str">
        <f>HYPERLINK("#'Table 90'!A1", "How would you rate Rishi Sunak along these traits and characteristics?: Backward-looking|Forward-looking")</f>
        <v>How would you rate Rishi Sunak along these traits and characteristics?: Backward-looking|Forward-looking</v>
      </c>
      <c r="E98" s="21" t="str">
        <f>HYPERLINK("#'Full Results'!A855", "855")</f>
        <v>855</v>
      </c>
      <c r="F98" t="s">
        <v>214</v>
      </c>
    </row>
    <row r="99" spans="3:6" x14ac:dyDescent="0.35">
      <c r="C99">
        <v>91</v>
      </c>
      <c r="D99" s="8" t="str">
        <f>HYPERLINK("#'Table 91'!A1", "How would you rate Rishi Sunak along these traits and characteristics?: Reckless|Careful")</f>
        <v>How would you rate Rishi Sunak along these traits and characteristics?: Reckless|Careful</v>
      </c>
      <c r="E99" s="21" t="str">
        <f>HYPERLINK("#'Full Results'!A865", "865")</f>
        <v>865</v>
      </c>
      <c r="F99" t="s">
        <v>214</v>
      </c>
    </row>
    <row r="100" spans="3:6" x14ac:dyDescent="0.35">
      <c r="C100">
        <v>92</v>
      </c>
      <c r="D100" s="8" t="str">
        <f>HYPERLINK("#'Table 92'!A1", "How would you rate Rishi Sunak along these traits and characteristics?: Unpragmatic|Pragmatic")</f>
        <v>How would you rate Rishi Sunak along these traits and characteristics?: Unpragmatic|Pragmatic</v>
      </c>
      <c r="E100" s="21" t="str">
        <f>HYPERLINK("#'Full Results'!A875", "875")</f>
        <v>875</v>
      </c>
      <c r="F100" t="s">
        <v>214</v>
      </c>
    </row>
    <row r="101" spans="3:6" x14ac:dyDescent="0.35">
      <c r="C101">
        <v>93</v>
      </c>
      <c r="D101" s="8" t="str">
        <f>HYPERLINK("#'Table 93'!A1", "How would you rate Rishi Sunak along these traits and characteristics?: Unreasonable|Reasonable")</f>
        <v>How would you rate Rishi Sunak along these traits and characteristics?: Unreasonable|Reasonable</v>
      </c>
      <c r="E101" s="21" t="str">
        <f>HYPERLINK("#'Full Results'!A885", "885")</f>
        <v>885</v>
      </c>
      <c r="F101" t="s">
        <v>214</v>
      </c>
    </row>
    <row r="102" spans="3:6" x14ac:dyDescent="0.35">
      <c r="C102">
        <v>94</v>
      </c>
      <c r="D102" s="8" t="str">
        <f>HYPERLINK("#'Table 94'!A1", "How would you rate Rishi Sunak along these traits and characteristics?: Lethargic|Energetic")</f>
        <v>How would you rate Rishi Sunak along these traits and characteristics?: Lethargic|Energetic</v>
      </c>
      <c r="E102" s="21" t="str">
        <f>HYPERLINK("#'Full Results'!A895", "895")</f>
        <v>895</v>
      </c>
      <c r="F102" t="s">
        <v>214</v>
      </c>
    </row>
    <row r="103" spans="3:6" x14ac:dyDescent="0.35">
      <c r="C103">
        <v>95</v>
      </c>
      <c r="D103" s="8" t="str">
        <f>HYPERLINK("#'Table 95'!A1", "How would you rate Rishi Sunak along these traits and characteristics?: Frantic|Calm")</f>
        <v>How would you rate Rishi Sunak along these traits and characteristics?: Frantic|Calm</v>
      </c>
      <c r="E103" s="21" t="str">
        <f>HYPERLINK("#'Full Results'!A905", "905")</f>
        <v>905</v>
      </c>
      <c r="F103" t="s">
        <v>214</v>
      </c>
    </row>
    <row r="104" spans="3:6" x14ac:dyDescent="0.35">
      <c r="C104">
        <v>96</v>
      </c>
      <c r="D104" s="8" t="str">
        <f>HYPERLINK("#'Table 96'!A1", "How would you rate Rishi Sunak along these traits and characteristics?: Uncool|Cool")</f>
        <v>How would you rate Rishi Sunak along these traits and characteristics?: Uncool|Cool</v>
      </c>
      <c r="E104" s="21" t="str">
        <f>HYPERLINK("#'Full Results'!A915", "915")</f>
        <v>915</v>
      </c>
      <c r="F104" t="s">
        <v>214</v>
      </c>
    </row>
    <row r="105" spans="3:6" x14ac:dyDescent="0.35">
      <c r="C105">
        <v>97</v>
      </c>
      <c r="D105" s="8" t="str">
        <f>HYPERLINK("#'Table 97'!A1", "How would you rate Rishi Sunak along these traits and characteristics?: Lenient|Strict")</f>
        <v>How would you rate Rishi Sunak along these traits and characteristics?: Lenient|Strict</v>
      </c>
      <c r="E105" s="21" t="str">
        <f>HYPERLINK("#'Full Results'!A925", "925")</f>
        <v>925</v>
      </c>
      <c r="F105" t="s">
        <v>214</v>
      </c>
    </row>
    <row r="106" spans="3:6" x14ac:dyDescent="0.35">
      <c r="C106">
        <v>98</v>
      </c>
      <c r="D106" s="8" t="str">
        <f>HYPERLINK("#'Table 98'!A1", "How would you rate Rishi Sunak along these traits and characteristics?: Evil|Benevolent")</f>
        <v>How would you rate Rishi Sunak along these traits and characteristics?: Evil|Benevolent</v>
      </c>
      <c r="E106" s="21" t="str">
        <f>HYPERLINK("#'Full Results'!A935", "935")</f>
        <v>935</v>
      </c>
      <c r="F106" t="s">
        <v>214</v>
      </c>
    </row>
    <row r="107" spans="3:6" x14ac:dyDescent="0.35">
      <c r="C107">
        <v>99</v>
      </c>
      <c r="D107" s="8" t="str">
        <f>HYPERLINK("#'Table 99'!A1", "How would you rate Rishi Sunak along these traits and characteristics?: Unfriendly|Friendly")</f>
        <v>How would you rate Rishi Sunak along these traits and characteristics?: Unfriendly|Friendly</v>
      </c>
      <c r="E107" s="21" t="str">
        <f>HYPERLINK("#'Full Results'!A945", "945")</f>
        <v>945</v>
      </c>
      <c r="F107" t="s">
        <v>214</v>
      </c>
    </row>
    <row r="108" spans="3:6" x14ac:dyDescent="0.35">
      <c r="C108">
        <v>100</v>
      </c>
      <c r="D108" s="8" t="str">
        <f>HYPERLINK("#'Table 100'!A1", "How would you rate Rishi Sunak along these traits and characteristics?: Quiet|Loud")</f>
        <v>How would you rate Rishi Sunak along these traits and characteristics?: Quiet|Loud</v>
      </c>
      <c r="E108" s="21" t="str">
        <f>HYPERLINK("#'Full Results'!A955", "955")</f>
        <v>955</v>
      </c>
      <c r="F108" t="s">
        <v>214</v>
      </c>
    </row>
    <row r="109" spans="3:6" x14ac:dyDescent="0.35">
      <c r="C109">
        <v>101</v>
      </c>
      <c r="D109" s="8" t="str">
        <f>HYPERLINK("#'Table 101'!A1", "How would you rate Rishi Sunak along these traits and characteristics?: Selfish|Generous")</f>
        <v>How would you rate Rishi Sunak along these traits and characteristics?: Selfish|Generous</v>
      </c>
      <c r="E109" s="21" t="str">
        <f>HYPERLINK("#'Full Results'!A965", "965")</f>
        <v>965</v>
      </c>
      <c r="F109" t="s">
        <v>214</v>
      </c>
    </row>
    <row r="110" spans="3:6" x14ac:dyDescent="0.35">
      <c r="C110">
        <v>102</v>
      </c>
      <c r="D110" s="8" t="str">
        <f>HYPERLINK("#'Table 102'!A1", "How would you rate Rishi Sunak along these traits and characteristics?: Rich|Poor")</f>
        <v>How would you rate Rishi Sunak along these traits and characteristics?: Rich|Poor</v>
      </c>
      <c r="E110" s="21" t="str">
        <f>HYPERLINK("#'Full Results'!A975", "975")</f>
        <v>975</v>
      </c>
      <c r="F110" t="s">
        <v>214</v>
      </c>
    </row>
    <row r="111" spans="3:6" x14ac:dyDescent="0.35">
      <c r="C111">
        <v>103</v>
      </c>
      <c r="D111" s="8" t="str">
        <f>HYPERLINK("#'Table 103'!A1", "How would you rate Rishi Sunak along these traits and characteristics?: Unpatriotic|Patriotic")</f>
        <v>How would you rate Rishi Sunak along these traits and characteristics?: Unpatriotic|Patriotic</v>
      </c>
      <c r="E111" s="21" t="str">
        <f>HYPERLINK("#'Full Results'!A985", "985")</f>
        <v>985</v>
      </c>
      <c r="F111" t="s">
        <v>214</v>
      </c>
    </row>
    <row r="112" spans="3:6" x14ac:dyDescent="0.35">
      <c r="C112">
        <v>104</v>
      </c>
      <c r="D112" s="8" t="str">
        <f>HYPERLINK("#'Table 104'!A1", "How would you rate Rishi Sunak along these traits and characteristics?: Unimpressive|Impressive")</f>
        <v>How would you rate Rishi Sunak along these traits and characteristics?: Unimpressive|Impressive</v>
      </c>
      <c r="E112" s="21" t="str">
        <f>HYPERLINK("#'Full Results'!A995", "995")</f>
        <v>995</v>
      </c>
      <c r="F112" t="s">
        <v>214</v>
      </c>
    </row>
    <row r="113" spans="3:6" x14ac:dyDescent="0.35">
      <c r="C113">
        <v>105</v>
      </c>
      <c r="D113" s="8" t="str">
        <f>HYPERLINK("#'Table 105'!A1", " Based on what you know, which of the following best describes Rishi Sunak? ")</f>
        <v xml:space="preserve"> Based on what you know, which of the following best describes Rishi Sunak? </v>
      </c>
      <c r="E113" s="21" t="str">
        <f>HYPERLINK("#'Full Results'!A1005", "1005")</f>
        <v>1005</v>
      </c>
      <c r="F113" t="s">
        <v>90</v>
      </c>
    </row>
    <row r="114" spans="3:6" x14ac:dyDescent="0.35">
      <c r="C114">
        <v>106</v>
      </c>
      <c r="D114" s="8" t="str">
        <f>HYPERLINK("#'Table 106'!A1", " Based on what you know, which of the following best describes Rishi Sunak? ")</f>
        <v xml:space="preserve"> Based on what you know, which of the following best describes Rishi Sunak? </v>
      </c>
      <c r="E114" s="21" t="str">
        <f>HYPERLINK("#'Full Results'!A1011", "1011")</f>
        <v>1011</v>
      </c>
      <c r="F114" t="s">
        <v>90</v>
      </c>
    </row>
    <row r="115" spans="3:6" x14ac:dyDescent="0.35">
      <c r="C115">
        <v>107</v>
      </c>
      <c r="D115" s="8" t="str">
        <f>HYPERLINK("#'Table 107'!A1", " Based on what you know, which of the following best describes Rishi Sunak? ")</f>
        <v xml:space="preserve"> Based on what you know, which of the following best describes Rishi Sunak? </v>
      </c>
      <c r="E115" s="21" t="str">
        <f>HYPERLINK("#'Full Results'!A1017", "1017")</f>
        <v>1017</v>
      </c>
      <c r="F115" t="s">
        <v>90</v>
      </c>
    </row>
    <row r="116" spans="3:6" x14ac:dyDescent="0.35">
      <c r="C116">
        <v>108</v>
      </c>
      <c r="D116" s="8" t="str">
        <f>HYPERLINK("#'Table 108'!A1", " Based on what you know, which of the following best describes Rishi Sunak? ")</f>
        <v xml:space="preserve"> Based on what you know, which of the following best describes Rishi Sunak? </v>
      </c>
      <c r="E116" s="21" t="str">
        <f>HYPERLINK("#'Full Results'!A1023", "1023")</f>
        <v>1023</v>
      </c>
      <c r="F116" t="s">
        <v>90</v>
      </c>
    </row>
    <row r="117" spans="3:6" x14ac:dyDescent="0.35">
      <c r="C117">
        <v>109</v>
      </c>
      <c r="D117" s="8" t="str">
        <f>HYPERLINK("#'Table 109'!A1", " Based on what you know, which of the following best describes Rishi Sunak? ")</f>
        <v xml:space="preserve"> Based on what you know, which of the following best describes Rishi Sunak? </v>
      </c>
      <c r="E117" s="21" t="str">
        <f>HYPERLINK("#'Full Results'!A1030", "1030")</f>
        <v>1030</v>
      </c>
      <c r="F117" t="s">
        <v>90</v>
      </c>
    </row>
    <row r="118" spans="3:6" x14ac:dyDescent="0.35">
      <c r="C118">
        <v>110</v>
      </c>
      <c r="D118" s="8" t="str">
        <f>HYPERLINK("#'Table 110'!A1", " Based on what you know, which of the following best describes Rishi Sunak? ")</f>
        <v xml:space="preserve"> Based on what you know, which of the following best describes Rishi Sunak? </v>
      </c>
      <c r="E118" s="21" t="str">
        <f>HYPERLINK("#'Full Results'!A1035", "1035")</f>
        <v>1035</v>
      </c>
      <c r="F118" t="s">
        <v>90</v>
      </c>
    </row>
    <row r="119" spans="3:6" x14ac:dyDescent="0.35">
      <c r="C119">
        <v>111</v>
      </c>
      <c r="D119" s="8" t="str">
        <f>HYPERLINK("#'Table 111'!A1", " Based on what you know, which of the following best describes Keir Starmer? ")</f>
        <v xml:space="preserve"> Based on what you know, which of the following best describes Keir Starmer? </v>
      </c>
      <c r="E119" s="21" t="str">
        <f>HYPERLINK("#'Full Results'!A1045", "1045")</f>
        <v>1045</v>
      </c>
      <c r="F119" t="s">
        <v>90</v>
      </c>
    </row>
    <row r="120" spans="3:6" x14ac:dyDescent="0.35">
      <c r="C120">
        <v>112</v>
      </c>
      <c r="D120" s="8" t="str">
        <f>HYPERLINK("#'Table 112'!A1", " Based on what you know, which of the following best describes Keir Starmer? ")</f>
        <v xml:space="preserve"> Based on what you know, which of the following best describes Keir Starmer? </v>
      </c>
      <c r="E120" s="21" t="str">
        <f>HYPERLINK("#'Full Results'!A1051", "1051")</f>
        <v>1051</v>
      </c>
      <c r="F120" t="s">
        <v>90</v>
      </c>
    </row>
    <row r="121" spans="3:6" x14ac:dyDescent="0.35">
      <c r="C121">
        <v>113</v>
      </c>
      <c r="D121" s="8" t="str">
        <f>HYPERLINK("#'Table 113'!A1", " Based on what you know, which of the following best describes Keir Starmer? ")</f>
        <v xml:space="preserve"> Based on what you know, which of the following best describes Keir Starmer? </v>
      </c>
      <c r="E121" s="21" t="str">
        <f>HYPERLINK("#'Full Results'!A1057", "1057")</f>
        <v>1057</v>
      </c>
      <c r="F121" t="s">
        <v>90</v>
      </c>
    </row>
    <row r="122" spans="3:6" x14ac:dyDescent="0.35">
      <c r="C122">
        <v>114</v>
      </c>
      <c r="D122" s="8" t="str">
        <f>HYPERLINK("#'Table 114'!A1", " Based on what you know, which of the following best describes Keir Starmer? ")</f>
        <v xml:space="preserve"> Based on what you know, which of the following best describes Keir Starmer? </v>
      </c>
      <c r="E122" s="21" t="str">
        <f>HYPERLINK("#'Full Results'!A1063", "1063")</f>
        <v>1063</v>
      </c>
      <c r="F122" t="s">
        <v>90</v>
      </c>
    </row>
    <row r="123" spans="3:6" x14ac:dyDescent="0.35">
      <c r="C123">
        <v>115</v>
      </c>
      <c r="D123" s="8" t="str">
        <f>HYPERLINK("#'Table 115'!A1", " Based on what you know, which of the following best describes Keir Starmer? ")</f>
        <v xml:space="preserve"> Based on what you know, which of the following best describes Keir Starmer? </v>
      </c>
      <c r="E123" s="21" t="str">
        <f>HYPERLINK("#'Full Results'!A1070", "1070")</f>
        <v>1070</v>
      </c>
      <c r="F123" t="s">
        <v>90</v>
      </c>
    </row>
    <row r="124" spans="3:6" x14ac:dyDescent="0.35">
      <c r="C124">
        <v>116</v>
      </c>
      <c r="D124" s="8" t="str">
        <f>HYPERLINK("#'Table 116'!A1", " Based on what you know, which of the following best describes Keir Starmer? ")</f>
        <v xml:space="preserve"> Based on what you know, which of the following best describes Keir Starmer? </v>
      </c>
      <c r="E124" s="21" t="str">
        <f>HYPERLINK("#'Full Results'!A1075", "1075")</f>
        <v>1075</v>
      </c>
      <c r="F124" t="s">
        <v>90</v>
      </c>
    </row>
    <row r="125" spans="3:6" x14ac:dyDescent="0.35">
      <c r="C125">
        <v>117</v>
      </c>
      <c r="D125" s="8" t="str">
        <f>HYPERLINK("#'Table 117'!A1", " Which of the following do you think Keir Starmer worries more about the opinions of?")</f>
        <v xml:space="preserve"> Which of the following do you think Keir Starmer worries more about the opinions of?</v>
      </c>
      <c r="E125" s="21" t="str">
        <f>HYPERLINK("#'Full Results'!A1085", "1085")</f>
        <v>1085</v>
      </c>
      <c r="F125" t="s">
        <v>90</v>
      </c>
    </row>
    <row r="126" spans="3:6" x14ac:dyDescent="0.35">
      <c r="C126">
        <v>118</v>
      </c>
      <c r="D126" s="8" t="str">
        <f>HYPERLINK("#'Table 118'!A1", " Which of the following do you think Keir Starmer worries more about the opinions of?")</f>
        <v xml:space="preserve"> Which of the following do you think Keir Starmer worries more about the opinions of?</v>
      </c>
      <c r="E126" s="21" t="str">
        <f>HYPERLINK("#'Full Results'!A1092", "1092")</f>
        <v>1092</v>
      </c>
      <c r="F126" t="s">
        <v>90</v>
      </c>
    </row>
    <row r="127" spans="3:6" x14ac:dyDescent="0.35">
      <c r="C127">
        <v>119</v>
      </c>
      <c r="D127" s="8" t="str">
        <f>HYPERLINK("#'Table 119'!A1", " Which of the following do you think Keir Starmer worries more about the opinions of?")</f>
        <v xml:space="preserve"> Which of the following do you think Keir Starmer worries more about the opinions of?</v>
      </c>
      <c r="E127" s="21" t="str">
        <f>HYPERLINK("#'Full Results'!A1099", "1099")</f>
        <v>1099</v>
      </c>
      <c r="F127" t="s">
        <v>90</v>
      </c>
    </row>
    <row r="128" spans="3:6" x14ac:dyDescent="0.35">
      <c r="C128">
        <v>120</v>
      </c>
      <c r="D128" s="8" t="str">
        <f>HYPERLINK("#'Table 120'!A1", " Which of the following do you think Keir Starmer worries more about the opinions of?")</f>
        <v xml:space="preserve"> Which of the following do you think Keir Starmer worries more about the opinions of?</v>
      </c>
      <c r="E128" s="21" t="str">
        <f>HYPERLINK("#'Full Results'!A1106", "1106")</f>
        <v>1106</v>
      </c>
      <c r="F128" t="s">
        <v>90</v>
      </c>
    </row>
    <row r="129" spans="3:6" x14ac:dyDescent="0.35">
      <c r="C129">
        <v>121</v>
      </c>
      <c r="D129" s="8" t="str">
        <f>HYPERLINK("#'Table 121'!A1", " Which of the following do you think Rishi Sunak worries more about the opinions of?")</f>
        <v xml:space="preserve"> Which of the following do you think Rishi Sunak worries more about the opinions of?</v>
      </c>
      <c r="E129" s="21" t="str">
        <f>HYPERLINK("#'Full Results'!A1114", "1114")</f>
        <v>1114</v>
      </c>
      <c r="F129" t="s">
        <v>90</v>
      </c>
    </row>
    <row r="130" spans="3:6" x14ac:dyDescent="0.35">
      <c r="C130">
        <v>122</v>
      </c>
      <c r="D130" s="8" t="str">
        <f>HYPERLINK("#'Table 122'!A1", " Which of the following do you think Rishi Sunak worries more about the opinions of?")</f>
        <v xml:space="preserve"> Which of the following do you think Rishi Sunak worries more about the opinions of?</v>
      </c>
      <c r="E130" s="21" t="str">
        <f>HYPERLINK("#'Full Results'!A1121", "1121")</f>
        <v>1121</v>
      </c>
      <c r="F130" t="s">
        <v>90</v>
      </c>
    </row>
    <row r="131" spans="3:6" x14ac:dyDescent="0.35">
      <c r="C131">
        <v>123</v>
      </c>
      <c r="D131" s="8" t="str">
        <f>HYPERLINK("#'Table 123'!A1", " Which of the following do you think Rishi Sunak worries more about the opinions of?")</f>
        <v xml:space="preserve"> Which of the following do you think Rishi Sunak worries more about the opinions of?</v>
      </c>
      <c r="E131" s="21" t="str">
        <f>HYPERLINK("#'Full Results'!A1128", "1128")</f>
        <v>1128</v>
      </c>
      <c r="F131" t="s">
        <v>90</v>
      </c>
    </row>
    <row r="132" spans="3:6" x14ac:dyDescent="0.35">
      <c r="C132">
        <v>124</v>
      </c>
      <c r="D132" s="8" t="str">
        <f>HYPERLINK("#'Table 124'!A1", " Which of the following do you think Rishi Sunak worries more about the opinions of?")</f>
        <v xml:space="preserve"> Which of the following do you think Rishi Sunak worries more about the opinions of?</v>
      </c>
      <c r="E132" s="21" t="str">
        <f>HYPERLINK("#'Full Results'!A1135", "1135")</f>
        <v>1135</v>
      </c>
      <c r="F132" t="s">
        <v>90</v>
      </c>
    </row>
    <row r="133" spans="3:6" x14ac:dyDescent="0.35">
      <c r="C133">
        <v>125</v>
      </c>
      <c r="D133" s="8" t="str">
        <f>HYPERLINK("#'Table 125'!A1", "Grid Summary: Do you agree or disagree with the following about Rishi Sunak?")</f>
        <v>Grid Summary: Do you agree or disagree with the following about Rishi Sunak?</v>
      </c>
      <c r="E133" s="7"/>
      <c r="F133" t="s">
        <v>90</v>
      </c>
    </row>
    <row r="134" spans="3:6" x14ac:dyDescent="0.35">
      <c r="C134">
        <v>126</v>
      </c>
      <c r="D134" s="8" t="str">
        <f>HYPERLINK("#'Table 126'!A1", "Do you agree or disagree with the following about Rishi Sunak?: I feel sorry for Rishi Sunak")</f>
        <v>Do you agree or disagree with the following about Rishi Sunak?: I feel sorry for Rishi Sunak</v>
      </c>
      <c r="E134" s="21" t="str">
        <f>HYPERLINK("#'Full Results'!A1143", "1143")</f>
        <v>1143</v>
      </c>
      <c r="F134" t="s">
        <v>90</v>
      </c>
    </row>
    <row r="135" spans="3:6" x14ac:dyDescent="0.35">
      <c r="C135">
        <v>127</v>
      </c>
      <c r="D135" s="8" t="str">
        <f>HYPERLINK("#'Table 127'!A1", "Do you agree or disagree with the following about Rishi Sunak?: Rishi Sunak deserves to be in the important job he is in")</f>
        <v>Do you agree or disagree with the following about Rishi Sunak?: Rishi Sunak deserves to be in the important job he is in</v>
      </c>
      <c r="E135" s="21" t="str">
        <f>HYPERLINK("#'Full Results'!A1155", "1155")</f>
        <v>1155</v>
      </c>
      <c r="F135" t="s">
        <v>90</v>
      </c>
    </row>
    <row r="136" spans="3:6" x14ac:dyDescent="0.35">
      <c r="C136">
        <v>128</v>
      </c>
      <c r="D136" s="8" t="str">
        <f>HYPERLINK("#'Table 128'!A1", "Do you agree or disagree with the following about Rishi Sunak?: I would enjoy spending time with Rishi Sunak")</f>
        <v>Do you agree or disagree with the following about Rishi Sunak?: I would enjoy spending time with Rishi Sunak</v>
      </c>
      <c r="E136" s="21" t="str">
        <f>HYPERLINK("#'Full Results'!A1167", "1167")</f>
        <v>1167</v>
      </c>
      <c r="F136" t="s">
        <v>90</v>
      </c>
    </row>
    <row r="137" spans="3:6" x14ac:dyDescent="0.35">
      <c r="C137">
        <v>129</v>
      </c>
      <c r="D137" s="8" t="str">
        <f>HYPERLINK("#'Table 129'!A1", "Do you agree or disagree with the following about Rishi Sunak?: I expect the people around Rishi Sunak look up to him")</f>
        <v>Do you agree or disagree with the following about Rishi Sunak?: I expect the people around Rishi Sunak look up to him</v>
      </c>
      <c r="E137" s="21" t="str">
        <f>HYPERLINK("#'Full Results'!A1179", "1179")</f>
        <v>1179</v>
      </c>
      <c r="F137" t="s">
        <v>90</v>
      </c>
    </row>
    <row r="138" spans="3:6" x14ac:dyDescent="0.35">
      <c r="C138">
        <v>130</v>
      </c>
      <c r="D138" s="8" t="str">
        <f>HYPERLINK("#'Table 130'!A1", "Grid Summary: Do you agree or disagree with the following about Keir Starmer?")</f>
        <v>Grid Summary: Do you agree or disagree with the following about Keir Starmer?</v>
      </c>
      <c r="E138" s="7"/>
      <c r="F138" t="s">
        <v>90</v>
      </c>
    </row>
    <row r="139" spans="3:6" x14ac:dyDescent="0.35">
      <c r="C139">
        <v>131</v>
      </c>
      <c r="D139" s="8" t="str">
        <f>HYPERLINK("#'Table 131'!A1", "Do you agree or disagree with the following about Keir Starmer?: I feel sorry for Keir Starmer")</f>
        <v>Do you agree or disagree with the following about Keir Starmer?: I feel sorry for Keir Starmer</v>
      </c>
      <c r="E139" s="21" t="str">
        <f>HYPERLINK("#'Full Results'!A1191", "1191")</f>
        <v>1191</v>
      </c>
      <c r="F139" t="s">
        <v>90</v>
      </c>
    </row>
    <row r="140" spans="3:6" x14ac:dyDescent="0.35">
      <c r="C140">
        <v>132</v>
      </c>
      <c r="D140" s="8" t="str">
        <f>HYPERLINK("#'Table 132'!A1", "Do you agree or disagree with the following about Keir Starmer?: I expect the people around Keir Starmer look up to him")</f>
        <v>Do you agree or disagree with the following about Keir Starmer?: I expect the people around Keir Starmer look up to him</v>
      </c>
      <c r="E140" s="21" t="str">
        <f>HYPERLINK("#'Full Results'!A1203", "1203")</f>
        <v>1203</v>
      </c>
      <c r="F140" t="s">
        <v>90</v>
      </c>
    </row>
    <row r="141" spans="3:6" x14ac:dyDescent="0.35">
      <c r="C141">
        <v>133</v>
      </c>
      <c r="D141" s="8" t="str">
        <f>HYPERLINK("#'Table 133'!A1", "Do you agree or disagree with the following about Keir Starmer?: Keir Starmer deserves to be in the important job he is in")</f>
        <v>Do you agree or disagree with the following about Keir Starmer?: Keir Starmer deserves to be in the important job he is in</v>
      </c>
      <c r="E141" s="21" t="str">
        <f>HYPERLINK("#'Full Results'!A1215", "1215")</f>
        <v>1215</v>
      </c>
      <c r="F141" t="s">
        <v>90</v>
      </c>
    </row>
    <row r="142" spans="3:6" x14ac:dyDescent="0.35">
      <c r="C142">
        <v>134</v>
      </c>
      <c r="D142" s="8" t="str">
        <f>HYPERLINK("#'Table 134'!A1", "Do you agree or disagree with the following about Keir Starmer?: I would enjoy spending time with Keir Starmer")</f>
        <v>Do you agree or disagree with the following about Keir Starmer?: I would enjoy spending time with Keir Starmer</v>
      </c>
      <c r="E142" s="21" t="str">
        <f>HYPERLINK("#'Full Results'!A1227", "1227")</f>
        <v>1227</v>
      </c>
      <c r="F142" t="s">
        <v>90</v>
      </c>
    </row>
    <row r="143" spans="3:6" x14ac:dyDescent="0.35">
      <c r="C143">
        <v>135</v>
      </c>
      <c r="D143" s="8" t="str">
        <f>HYPERLINK("#'Table 135'!A1", "Grid Summary: To the best of your knowledge, which of the following do you think are true or false about Rishi Sunak?")</f>
        <v>Grid Summary: To the best of your knowledge, which of the following do you think are true or false about Rishi Sunak?</v>
      </c>
      <c r="E143" s="7"/>
      <c r="F143" t="s">
        <v>90</v>
      </c>
    </row>
    <row r="144" spans="3:6" x14ac:dyDescent="0.35">
      <c r="C144">
        <v>136</v>
      </c>
      <c r="D144" s="8" t="str">
        <f>HYPERLINK("#'Table 136'!A1", "To the best of your knowledge, which of the following do you think are true or false about Rishi Sunak?: Went to University")</f>
        <v>To the best of your knowledge, which of the following do you think are true or false about Rishi Sunak?: Went to University</v>
      </c>
      <c r="E144" s="21" t="str">
        <f>HYPERLINK("#'Full Results'!A1239", "1239")</f>
        <v>1239</v>
      </c>
      <c r="F144" t="s">
        <v>90</v>
      </c>
    </row>
    <row r="145" spans="3:6" x14ac:dyDescent="0.35">
      <c r="C145">
        <v>137</v>
      </c>
      <c r="D145" s="8" t="str">
        <f>HYPERLINK("#'Table 137'!A1", "To the best of your knowledge, which of the following do you think are true or false about Rishi Sunak?: Has more than £1 million in the bank")</f>
        <v>To the best of your knowledge, which of the following do you think are true or false about Rishi Sunak?: Has more than £1 million in the bank</v>
      </c>
      <c r="E145" s="21" t="str">
        <f>HYPERLINK("#'Full Results'!A1245", "1245")</f>
        <v>1245</v>
      </c>
      <c r="F145" t="s">
        <v>90</v>
      </c>
    </row>
    <row r="146" spans="3:6" x14ac:dyDescent="0.35">
      <c r="C146">
        <v>138</v>
      </c>
      <c r="D146" s="8" t="str">
        <f>HYPERLINK("#'Table 138'!A1", "To the best of your knowledge, which of the following do you think are true or false about Rishi Sunak?: Owns a nice car")</f>
        <v>To the best of your knowledge, which of the following do you think are true or false about Rishi Sunak?: Owns a nice car</v>
      </c>
      <c r="E146" s="21" t="str">
        <f>HYPERLINK("#'Full Results'!A1251", "1251")</f>
        <v>1251</v>
      </c>
      <c r="F146" t="s">
        <v>90</v>
      </c>
    </row>
    <row r="147" spans="3:6" x14ac:dyDescent="0.35">
      <c r="C147">
        <v>139</v>
      </c>
      <c r="D147" s="8" t="str">
        <f>HYPERLINK("#'Table 139'!A1", "To the best of your knowledge, which of the following do you think are true or false about Rishi Sunak?: Has children")</f>
        <v>To the best of your knowledge, which of the following do you think are true or false about Rishi Sunak?: Has children</v>
      </c>
      <c r="E147" s="21" t="str">
        <f>HYPERLINK("#'Full Results'!A1257", "1257")</f>
        <v>1257</v>
      </c>
      <c r="F147" t="s">
        <v>90</v>
      </c>
    </row>
    <row r="148" spans="3:6" x14ac:dyDescent="0.35">
      <c r="C148">
        <v>140</v>
      </c>
      <c r="D148" s="8" t="str">
        <f>HYPERLINK("#'Table 140'!A1", "To the best of your knowledge, which of the following do you think are true or false about Rishi Sunak?: Grew up poor")</f>
        <v>To the best of your knowledge, which of the following do you think are true or false about Rishi Sunak?: Grew up poor</v>
      </c>
      <c r="E148" s="21" t="str">
        <f>HYPERLINK("#'Full Results'!A1263", "1263")</f>
        <v>1263</v>
      </c>
      <c r="F148" t="s">
        <v>90</v>
      </c>
    </row>
    <row r="149" spans="3:6" x14ac:dyDescent="0.35">
      <c r="C149">
        <v>141</v>
      </c>
      <c r="D149" s="8" t="str">
        <f>HYPERLINK("#'Table 141'!A1", "To the best of your knowledge, which of the following do you think are true or false about Rishi Sunak?: Has worked in politics his whole life")</f>
        <v>To the best of your knowledge, which of the following do you think are true or false about Rishi Sunak?: Has worked in politics his whole life</v>
      </c>
      <c r="E149" s="21" t="str">
        <f>HYPERLINK("#'Full Results'!A1269", "1269")</f>
        <v>1269</v>
      </c>
      <c r="F149" t="s">
        <v>90</v>
      </c>
    </row>
    <row r="150" spans="3:6" x14ac:dyDescent="0.35">
      <c r="C150">
        <v>142</v>
      </c>
      <c r="D150" s="8" t="str">
        <f>HYPERLINK("#'Table 142'!A1", "To the best of your knowledge, which of the following do you think are true or false about Rishi Sunak?: Is older than 60")</f>
        <v>To the best of your knowledge, which of the following do you think are true or false about Rishi Sunak?: Is older than 60</v>
      </c>
      <c r="E150" s="21" t="str">
        <f>HYPERLINK("#'Full Results'!A1275", "1275")</f>
        <v>1275</v>
      </c>
      <c r="F150" t="s">
        <v>90</v>
      </c>
    </row>
    <row r="151" spans="3:6" x14ac:dyDescent="0.35">
      <c r="C151">
        <v>143</v>
      </c>
      <c r="D151" s="8" t="str">
        <f>HYPERLINK("#'Table 143'!A1", "To the best of your knowledge, which of the following do you think are true or false about Rishi Sunak?: Is a football fan")</f>
        <v>To the best of your knowledge, which of the following do you think are true or false about Rishi Sunak?: Is a football fan</v>
      </c>
      <c r="E151" s="21" t="str">
        <f>HYPERLINK("#'Full Results'!A1281", "1281")</f>
        <v>1281</v>
      </c>
      <c r="F151" t="s">
        <v>90</v>
      </c>
    </row>
    <row r="152" spans="3:6" x14ac:dyDescent="0.35">
      <c r="C152">
        <v>144</v>
      </c>
      <c r="D152" s="8" t="str">
        <f>HYPERLINK("#'Table 144'!A1", "Grid Summary: To the best of your knowledge, which of the following do you think are true or false about Keir Starmer?")</f>
        <v>Grid Summary: To the best of your knowledge, which of the following do you think are true or false about Keir Starmer?</v>
      </c>
      <c r="E152" s="7"/>
      <c r="F152" t="s">
        <v>90</v>
      </c>
    </row>
    <row r="153" spans="3:6" x14ac:dyDescent="0.35">
      <c r="C153">
        <v>145</v>
      </c>
      <c r="D153" s="8" t="str">
        <f>HYPERLINK("#'Table 145'!A1", "To the best of your knowledge, which of the following do you think are true or false about Keir Starmer?: Went to University")</f>
        <v>To the best of your knowledge, which of the following do you think are true or false about Keir Starmer?: Went to University</v>
      </c>
      <c r="E153" s="21" t="str">
        <f>HYPERLINK("#'Full Results'!A1287", "1287")</f>
        <v>1287</v>
      </c>
      <c r="F153" t="s">
        <v>90</v>
      </c>
    </row>
    <row r="154" spans="3:6" x14ac:dyDescent="0.35">
      <c r="C154">
        <v>146</v>
      </c>
      <c r="D154" s="8" t="str">
        <f>HYPERLINK("#'Table 146'!A1", "To the best of your knowledge, which of the following do you think are true or false about Keir Starmer?: Is older than 60")</f>
        <v>To the best of your knowledge, which of the following do you think are true or false about Keir Starmer?: Is older than 60</v>
      </c>
      <c r="E154" s="21" t="str">
        <f>HYPERLINK("#'Full Results'!A1293", "1293")</f>
        <v>1293</v>
      </c>
      <c r="F154" t="s">
        <v>90</v>
      </c>
    </row>
    <row r="155" spans="3:6" x14ac:dyDescent="0.35">
      <c r="C155">
        <v>147</v>
      </c>
      <c r="D155" s="8" t="str">
        <f>HYPERLINK("#'Table 147'!A1", "To the best of your knowledge, which of the following do you think are true or false about Keir Starmer?: Owns a nice car")</f>
        <v>To the best of your knowledge, which of the following do you think are true or false about Keir Starmer?: Owns a nice car</v>
      </c>
      <c r="E155" s="21" t="str">
        <f>HYPERLINK("#'Full Results'!A1299", "1299")</f>
        <v>1299</v>
      </c>
      <c r="F155" t="s">
        <v>90</v>
      </c>
    </row>
    <row r="156" spans="3:6" x14ac:dyDescent="0.35">
      <c r="C156">
        <v>148</v>
      </c>
      <c r="D156" s="8" t="str">
        <f>HYPERLINK("#'Table 148'!A1", "To the best of your knowledge, which of the following do you think are true or false about Keir Starmer?: Grew up poor")</f>
        <v>To the best of your knowledge, which of the following do you think are true or false about Keir Starmer?: Grew up poor</v>
      </c>
      <c r="E156" s="21" t="str">
        <f>HYPERLINK("#'Full Results'!A1305", "1305")</f>
        <v>1305</v>
      </c>
      <c r="F156" t="s">
        <v>90</v>
      </c>
    </row>
    <row r="157" spans="3:6" x14ac:dyDescent="0.35">
      <c r="C157">
        <v>149</v>
      </c>
      <c r="D157" s="8" t="str">
        <f>HYPERLINK("#'Table 149'!A1", "To the best of your knowledge, which of the following do you think are true or false about Keir Starmer?: Has children")</f>
        <v>To the best of your knowledge, which of the following do you think are true or false about Keir Starmer?: Has children</v>
      </c>
      <c r="E157" s="21" t="str">
        <f>HYPERLINK("#'Full Results'!A1311", "1311")</f>
        <v>1311</v>
      </c>
      <c r="F157" t="s">
        <v>90</v>
      </c>
    </row>
    <row r="158" spans="3:6" x14ac:dyDescent="0.35">
      <c r="C158">
        <v>150</v>
      </c>
      <c r="D158" s="8" t="str">
        <f>HYPERLINK("#'Table 150'!A1", "To the best of your knowledge, which of the following do you think are true or false about Keir Starmer?: Has more than £1 million in the bank")</f>
        <v>To the best of your knowledge, which of the following do you think are true or false about Keir Starmer?: Has more than £1 million in the bank</v>
      </c>
      <c r="E158" s="21" t="str">
        <f>HYPERLINK("#'Full Results'!A1317", "1317")</f>
        <v>1317</v>
      </c>
      <c r="F158" t="s">
        <v>90</v>
      </c>
    </row>
    <row r="159" spans="3:6" x14ac:dyDescent="0.35">
      <c r="C159">
        <v>151</v>
      </c>
      <c r="D159" s="8" t="str">
        <f>HYPERLINK("#'Table 151'!A1", "To the best of your knowledge, which of the following do you think are true or false about Keir Starmer?: Is a football fan")</f>
        <v>To the best of your knowledge, which of the following do you think are true or false about Keir Starmer?: Is a football fan</v>
      </c>
      <c r="E159" s="21" t="str">
        <f>HYPERLINK("#'Full Results'!A1323", "1323")</f>
        <v>1323</v>
      </c>
      <c r="F159" t="s">
        <v>90</v>
      </c>
    </row>
    <row r="160" spans="3:6" x14ac:dyDescent="0.35">
      <c r="C160">
        <v>152</v>
      </c>
      <c r="D160" s="8" t="str">
        <f>HYPERLINK("#'Table 152'!A1", "To the best of your knowledge, which of the following do you think are true or false about Keir Starmer?: Has worked in politics his whole life")</f>
        <v>To the best of your knowledge, which of the following do you think are true or false about Keir Starmer?: Has worked in politics his whole life</v>
      </c>
      <c r="E160" s="21" t="str">
        <f>HYPERLINK("#'Full Results'!A1329", "1329")</f>
        <v>1329</v>
      </c>
      <c r="F160" t="s">
        <v>90</v>
      </c>
    </row>
    <row r="161" spans="3:6" x14ac:dyDescent="0.35">
      <c r="C161">
        <v>153</v>
      </c>
      <c r="D161" s="8" t="str">
        <f>HYPERLINK("#'Table 153'!A1", "Grid Summary: Keir Starmer has been the Labour leader since 2020. When you think back over his time as Labour leader, do you think he did the following things well or poorly?")</f>
        <v>Grid Summary: Keir Starmer has been the Labour leader since 2020. When you think back over his time as Labour leader, do you think he did the following things well or poorly?</v>
      </c>
      <c r="E161" s="7"/>
      <c r="F161" t="s">
        <v>90</v>
      </c>
    </row>
    <row r="162" spans="3:6" x14ac:dyDescent="0.35">
      <c r="C162">
        <v>154</v>
      </c>
      <c r="D162" s="8" t="str">
        <f>HYPERLINK("#'Table 154'!A1", "Keir Starmer has been the Labour leader since 2020. When you think back over his time as Labour leader, do you think he did the following things well or poorly?: Contributing to the debate on how to handle policy during the Covid pandemic")</f>
        <v>Keir Starmer has been the Labour leader since 2020. When you think back over his time as Labour leader, do you think he did the following things well or poorly?: Contributing to the debate on how to handle policy during the Covid pandemic</v>
      </c>
      <c r="E162" s="21" t="str">
        <f>HYPERLINK("#'Full Results'!A1335", "1335")</f>
        <v>1335</v>
      </c>
      <c r="F162" t="s">
        <v>90</v>
      </c>
    </row>
    <row r="163" spans="3:6" x14ac:dyDescent="0.35">
      <c r="C163">
        <v>155</v>
      </c>
      <c r="D163" s="8" t="str">
        <f>HYPERLINK("#'Table 155'!A1", "Keir Starmer has been the Labour leader since 2020. When you think back over his time as Labour leader, do you think he did the following things well or poorly?: Holding the Government to account during Brexit negotiations")</f>
        <v>Keir Starmer has been the Labour leader since 2020. When you think back over his time as Labour leader, do you think he did the following things well or poorly?: Holding the Government to account during Brexit negotiations</v>
      </c>
      <c r="E163" s="21" t="str">
        <f>HYPERLINK("#'Full Results'!A1344", "1344")</f>
        <v>1344</v>
      </c>
      <c r="F163" t="s">
        <v>90</v>
      </c>
    </row>
    <row r="164" spans="3:6" x14ac:dyDescent="0.35">
      <c r="C164">
        <v>156</v>
      </c>
      <c r="D164" s="8" t="str">
        <f>HYPERLINK("#'Table 156'!A1", "Keir Starmer has been the Labour leader since 2020. When you think back over his time as Labour leader, do you think he did the following things well or poorly?: Defending the interests of lower and middle-income people during the cost of living ...")</f>
        <v>Keir Starmer has been the Labour leader since 2020. When you think back over his time as Labour leader, do you think he did the following things well or poorly?: Defending the interests of lower and middle-income people during the cost of living ...</v>
      </c>
      <c r="E164" s="21" t="str">
        <f>HYPERLINK("#'Full Results'!A1353", "1353")</f>
        <v>1353</v>
      </c>
      <c r="F164" t="s">
        <v>90</v>
      </c>
    </row>
    <row r="165" spans="3:6" x14ac:dyDescent="0.35">
      <c r="C165">
        <v>157</v>
      </c>
      <c r="D165" s="8" t="str">
        <f>HYPERLINK("#'Table 157'!A1", "Keir Starmer has been the Labour leader since 2020. When you think back over his time as Labour leader, do you think he did the following things well or poorly?: Getting rid of perceived extremism within the Labour Party")</f>
        <v>Keir Starmer has been the Labour leader since 2020. When you think back over his time as Labour leader, do you think he did the following things well or poorly?: Getting rid of perceived extremism within the Labour Party</v>
      </c>
      <c r="E165" s="21" t="str">
        <f>HYPERLINK("#'Full Results'!A1362", "1362")</f>
        <v>1362</v>
      </c>
      <c r="F165" t="s">
        <v>90</v>
      </c>
    </row>
    <row r="166" spans="3:6" x14ac:dyDescent="0.35">
      <c r="C166">
        <v>158</v>
      </c>
      <c r="D166" s="8" t="str">
        <f>HYPERLINK("#'Table 158'!A1", "Keir Starmer has been the Labour leader since 2020. When you think back over his time as Labour leader, do you think he did the following things well or poorly?: Contributing to the debate on “trans” issues and gender identity")</f>
        <v>Keir Starmer has been the Labour leader since 2020. When you think back over his time as Labour leader, do you think he did the following things well or poorly?: Contributing to the debate on “trans” issues and gender identity</v>
      </c>
      <c r="E166" s="21" t="str">
        <f>HYPERLINK("#'Full Results'!A1371", "1371")</f>
        <v>1371</v>
      </c>
      <c r="F166" t="s">
        <v>90</v>
      </c>
    </row>
    <row r="167" spans="3:6" x14ac:dyDescent="0.35">
      <c r="C167">
        <v>159</v>
      </c>
      <c r="D167" s="8" t="str">
        <f>HYPERLINK("#'Table 159'!A1", "Keir Starmer has been the Labour leader since 2020. When you think back over his time as Labour leader, do you think he did the following things well or poorly?: Giving memorable and inspiring speeches and interviews")</f>
        <v>Keir Starmer has been the Labour leader since 2020. When you think back over his time as Labour leader, do you think he did the following things well or poorly?: Giving memorable and inspiring speeches and interviews</v>
      </c>
      <c r="E167" s="21" t="str">
        <f>HYPERLINK("#'Full Results'!A1380", "1380")</f>
        <v>1380</v>
      </c>
      <c r="F167" t="s">
        <v>90</v>
      </c>
    </row>
    <row r="168" spans="3:6" x14ac:dyDescent="0.35">
      <c r="C168">
        <v>160</v>
      </c>
      <c r="D168" s="8" t="str">
        <f>HYPERLINK("#'Table 160'!A1", "Keir Starmer has been the Labour leader since 2020. When you think back over his time as Labour leader, do you think he did the following things well or poorly?: Generally holding the Government to account in Parliament")</f>
        <v>Keir Starmer has been the Labour leader since 2020. When you think back over his time as Labour leader, do you think he did the following things well or poorly?: Generally holding the Government to account in Parliament</v>
      </c>
      <c r="E168" s="21" t="str">
        <f>HYPERLINK("#'Full Results'!A1389", "1389")</f>
        <v>1389</v>
      </c>
      <c r="F168" t="s">
        <v>90</v>
      </c>
    </row>
    <row r="169" spans="3:6" x14ac:dyDescent="0.35">
      <c r="C169">
        <v>161</v>
      </c>
      <c r="D169" s="8" t="str">
        <f>HYPERLINK("#'Table 161'!A1", "Keir Starmer has been the Labour leader since 2020. When you think back over his time as Labour leader, do you think he did the following things well or poorly?: Contributing to the debate on the conflict in Israel / Gaza")</f>
        <v>Keir Starmer has been the Labour leader since 2020. When you think back over his time as Labour leader, do you think he did the following things well or poorly?: Contributing to the debate on the conflict in Israel / Gaza</v>
      </c>
      <c r="E169" s="21" t="str">
        <f>HYPERLINK("#'Full Results'!A1398", "1398")</f>
        <v>1398</v>
      </c>
      <c r="F169" t="s">
        <v>90</v>
      </c>
    </row>
    <row r="170" spans="3:6" x14ac:dyDescent="0.35">
      <c r="C170">
        <v>162</v>
      </c>
      <c r="D170" s="8" t="str">
        <f>HYPERLINK("#'Table 162'!A1", "Keir Starmer has been the Labour leader since 2020. When you think back over his time as Labour leader, do you think he did the following things well or poorly?: Supporting the right people during the various public sector strikes")</f>
        <v>Keir Starmer has been the Labour leader since 2020. When you think back over his time as Labour leader, do you think he did the following things well or poorly?: Supporting the right people during the various public sector strikes</v>
      </c>
      <c r="E170" s="21" t="str">
        <f>HYPERLINK("#'Full Results'!A1407", "1407")</f>
        <v>1407</v>
      </c>
      <c r="F170" t="s">
        <v>90</v>
      </c>
    </row>
    <row r="171" spans="3:6" x14ac:dyDescent="0.35">
      <c r="C171">
        <v>163</v>
      </c>
      <c r="D171" s="8" t="str">
        <f>HYPERLINK("#'Table 163'!A1", "Keir Starmer has been the Labour leader since 2020. When you think back over his time as Labour leader, do you think he did the following things well or poorly?: Supporting the right people during the various political protest movements on Britis...")</f>
        <v>Keir Starmer has been the Labour leader since 2020. When you think back over his time as Labour leader, do you think he did the following things well or poorly?: Supporting the right people during the various political protest movements on Britis...</v>
      </c>
      <c r="E171" s="21" t="str">
        <f>HYPERLINK("#'Full Results'!A1416", "1416")</f>
        <v>1416</v>
      </c>
      <c r="F171" t="s">
        <v>90</v>
      </c>
    </row>
    <row r="172" spans="3:6" x14ac:dyDescent="0.35">
      <c r="C172">
        <v>164</v>
      </c>
      <c r="D172" s="8" t="str">
        <f>HYPERLINK("#'Table 164'!A1", "Keir Starmer has been the Labour leader since 2020. When you think back over his time as Labour leader, do you think he did the following things well or poorly?: Uniting the Labour Party")</f>
        <v>Keir Starmer has been the Labour leader since 2020. When you think back over his time as Labour leader, do you think he did the following things well or poorly?: Uniting the Labour Party</v>
      </c>
      <c r="E172" s="21" t="str">
        <f>HYPERLINK("#'Full Results'!A1425", "1425")</f>
        <v>1425</v>
      </c>
      <c r="F172" t="s">
        <v>90</v>
      </c>
    </row>
    <row r="173" spans="3:6" x14ac:dyDescent="0.35">
      <c r="C173">
        <v>165</v>
      </c>
      <c r="D173" s="8" t="str">
        <f>HYPERLINK("#'Table 165'!A1", "Keir Starmer has been the Labour leader since 2020. When you think back over his time as Labour leader, do you think he did the following things well or poorly?: Offering a credible alternative to the Conservative Party")</f>
        <v>Keir Starmer has been the Labour leader since 2020. When you think back over his time as Labour leader, do you think he did the following things well or poorly?: Offering a credible alternative to the Conservative Party</v>
      </c>
      <c r="E173" s="21" t="str">
        <f>HYPERLINK("#'Full Results'!A1434", "1434")</f>
        <v>1434</v>
      </c>
      <c r="F173" t="s">
        <v>90</v>
      </c>
    </row>
    <row r="174" spans="3:6" x14ac:dyDescent="0.35">
      <c r="C174">
        <v>166</v>
      </c>
      <c r="D174" s="8" t="str">
        <f>HYPERLINK("#'Table 166'!A1", "Keir Starmer has been the Labour leader since 2020. When you think back over his time as Labour leader, do you think he did the following things well or poorly?: Campaigning effectively during national and local elections")</f>
        <v>Keir Starmer has been the Labour leader since 2020. When you think back over his time as Labour leader, do you think he did the following things well or poorly?: Campaigning effectively during national and local elections</v>
      </c>
      <c r="E174" s="21" t="str">
        <f>HYPERLINK("#'Full Results'!A1443", "1443")</f>
        <v>1443</v>
      </c>
      <c r="F174" t="s">
        <v>90</v>
      </c>
    </row>
    <row r="175" spans="3:6" x14ac:dyDescent="0.35">
      <c r="C175">
        <v>167</v>
      </c>
      <c r="D175" s="8" t="str">
        <f>HYPERLINK("#'Table 167'!A1", "Keir Starmer has been the Labour leader since 2020. When you think back over his time as Labour leader, do you think he did the following things well or poorly?: Challenging the Conservatives on the parties held during the pandemic (sometimes ref...")</f>
        <v>Keir Starmer has been the Labour leader since 2020. When you think back over his time as Labour leader, do you think he did the following things well or poorly?: Challenging the Conservatives on the parties held during the pandemic (sometimes ref...</v>
      </c>
      <c r="E175" s="21" t="str">
        <f>HYPERLINK("#'Full Results'!A1452", "1452")</f>
        <v>1452</v>
      </c>
      <c r="F175" t="s">
        <v>90</v>
      </c>
    </row>
    <row r="176" spans="3:6" x14ac:dyDescent="0.35">
      <c r="C176">
        <v>168</v>
      </c>
      <c r="D176" s="8" t="str">
        <f>HYPERLINK("#'Table 168'!A1", "Keir Starmer has been the Labour leader since 2020. When you think back over his time as Labour leader, do you think he did the following things well or poorly?: Putting the interests of working people first")</f>
        <v>Keir Starmer has been the Labour leader since 2020. When you think back over his time as Labour leader, do you think he did the following things well or poorly?: Putting the interests of working people first</v>
      </c>
      <c r="E176" s="21" t="str">
        <f>HYPERLINK("#'Full Results'!A1461", "1461")</f>
        <v>1461</v>
      </c>
      <c r="F176" t="s">
        <v>90</v>
      </c>
    </row>
    <row r="177" spans="3:6" x14ac:dyDescent="0.35">
      <c r="C177">
        <v>169</v>
      </c>
      <c r="D177" s="8" t="str">
        <f>HYPERLINK("#'Table 169'!A1", "Grid Summary: If Labour wins the next General Election and Keir Starmer is the Prime Minister, do you expect him to take these actions within the first 3 to 6 months?")</f>
        <v>Grid Summary: If Labour wins the next General Election and Keir Starmer is the Prime Minister, do you expect him to take these actions within the first 3 to 6 months?</v>
      </c>
      <c r="E177" s="7"/>
      <c r="F177" t="s">
        <v>90</v>
      </c>
    </row>
    <row r="178" spans="3:6" x14ac:dyDescent="0.35">
      <c r="C178">
        <v>170</v>
      </c>
      <c r="D178" s="8" t="str">
        <f>HYPERLINK("#'Table 170'!A1", "If Labour wins the next General Election and Keir Starmer is the Prime Minister, do you expect him to take these actions within the first 3 to 6 months?: Fulfil all of his manifesto promises")</f>
        <v>If Labour wins the next General Election and Keir Starmer is the Prime Minister, do you expect him to take these actions within the first 3 to 6 months?: Fulfil all of his manifesto promises</v>
      </c>
      <c r="E178" s="21" t="str">
        <f>HYPERLINK("#'Full Results'!A1470", "1470")</f>
        <v>1470</v>
      </c>
      <c r="F178" t="s">
        <v>90</v>
      </c>
    </row>
    <row r="179" spans="3:6" x14ac:dyDescent="0.35">
      <c r="C179">
        <v>171</v>
      </c>
      <c r="D179" s="8" t="str">
        <f>HYPERLINK("#'Table 171'!A1", "If Labour wins the next General Election and Keir Starmer is the Prime Minister, do you expect him to take these actions within the first 3 to 6 months?: Fulfil most of his manifesto promises")</f>
        <v>If Labour wins the next General Election and Keir Starmer is the Prime Minister, do you expect him to take these actions within the first 3 to 6 months?: Fulfil most of his manifesto promises</v>
      </c>
      <c r="E179" s="21" t="str">
        <f>HYPERLINK("#'Full Results'!A1477", "1477")</f>
        <v>1477</v>
      </c>
      <c r="F179" t="s">
        <v>90</v>
      </c>
    </row>
    <row r="180" spans="3:6" x14ac:dyDescent="0.35">
      <c r="C180">
        <v>172</v>
      </c>
      <c r="D180" s="8" t="str">
        <f>HYPERLINK("#'Table 172'!A1", "If Labour wins the next General Election and Keir Starmer is the Prime Minister, do you expect him to take these actions within the first 3 to 6 months?: Break most of his manifesto promises")</f>
        <v>If Labour wins the next General Election and Keir Starmer is the Prime Minister, do you expect him to take these actions within the first 3 to 6 months?: Break most of his manifesto promises</v>
      </c>
      <c r="E180" s="21" t="str">
        <f>HYPERLINK("#'Full Results'!A1484", "1484")</f>
        <v>1484</v>
      </c>
      <c r="F180" t="s">
        <v>90</v>
      </c>
    </row>
    <row r="181" spans="3:6" x14ac:dyDescent="0.35">
      <c r="C181">
        <v>173</v>
      </c>
      <c r="D181" s="8" t="str">
        <f>HYPERLINK("#'Table 173'!A1", "If Labour wins the next General Election and Keir Starmer is the Prime Minister, do you expect him to take these actions within the first 3 to 6 months?: Break any of his manifesto promises")</f>
        <v>If Labour wins the next General Election and Keir Starmer is the Prime Minister, do you expect him to take these actions within the first 3 to 6 months?: Break any of his manifesto promises</v>
      </c>
      <c r="E181" s="21" t="str">
        <f>HYPERLINK("#'Full Results'!A1491", "1491")</f>
        <v>1491</v>
      </c>
      <c r="F181" t="s">
        <v>90</v>
      </c>
    </row>
    <row r="182" spans="3:6" x14ac:dyDescent="0.35">
      <c r="C182">
        <v>174</v>
      </c>
      <c r="D182" s="8" t="str">
        <f>HYPERLINK("#'Table 174'!A1", "Grid Summary: If Labour wins the next General Election and Keir Starmer is the Prime Minister, do you expect him to take these actions within the first 3 to 6 months?")</f>
        <v>Grid Summary: If Labour wins the next General Election and Keir Starmer is the Prime Minister, do you expect him to take these actions within the first 3 to 6 months?</v>
      </c>
      <c r="E182" s="7"/>
      <c r="F182" t="s">
        <v>90</v>
      </c>
    </row>
    <row r="183" spans="3:6" x14ac:dyDescent="0.35">
      <c r="C183">
        <v>175</v>
      </c>
      <c r="D183" s="8" t="str">
        <f>HYPERLINK("#'Table 175'!A1", "If Labour wins the next General Election and Keir Starmer is the Prime Minister, do you expect him to take these actions within the first 3 to 6 months?: Raise taxes that they have promised they will increase")</f>
        <v>If Labour wins the next General Election and Keir Starmer is the Prime Minister, do you expect him to take these actions within the first 3 to 6 months?: Raise taxes that they have promised they will increase</v>
      </c>
      <c r="E183" s="21" t="str">
        <f>HYPERLINK("#'Full Results'!A1498", "1498")</f>
        <v>1498</v>
      </c>
      <c r="F183" t="s">
        <v>90</v>
      </c>
    </row>
    <row r="184" spans="3:6" x14ac:dyDescent="0.35">
      <c r="C184">
        <v>176</v>
      </c>
      <c r="D184" s="8" t="str">
        <f>HYPERLINK("#'Table 176'!A1", "If Labour wins the next General Election and Keir Starmer is the Prime Minister, do you expect him to take these actions within the first 3 to 6 months?: Raise taxes that they have not made any promises about")</f>
        <v>If Labour wins the next General Election and Keir Starmer is the Prime Minister, do you expect him to take these actions within the first 3 to 6 months?: Raise taxes that they have not made any promises about</v>
      </c>
      <c r="E184" s="21" t="str">
        <f>HYPERLINK("#'Full Results'!A1505", "1505")</f>
        <v>1505</v>
      </c>
      <c r="F184" t="s">
        <v>90</v>
      </c>
    </row>
    <row r="185" spans="3:6" x14ac:dyDescent="0.35">
      <c r="C185">
        <v>177</v>
      </c>
      <c r="D185" s="8" t="str">
        <f>HYPERLINK("#'Table 177'!A1", "If Labour wins the next General Election and Keir Starmer is the Prime Minister, do you expect him to take these actions within the first 3 to 6 months?: Increase some taxes that they have promised not to increase")</f>
        <v>If Labour wins the next General Election and Keir Starmer is the Prime Minister, do you expect him to take these actions within the first 3 to 6 months?: Increase some taxes that they have promised not to increase</v>
      </c>
      <c r="E185" s="21" t="str">
        <f>HYPERLINK("#'Full Results'!A1512", "1512")</f>
        <v>1512</v>
      </c>
      <c r="F185" t="s">
        <v>90</v>
      </c>
    </row>
    <row r="186" spans="3:6" x14ac:dyDescent="0.35">
      <c r="C186">
        <v>178</v>
      </c>
      <c r="D186" s="8" t="str">
        <f>HYPERLINK("#'Table 178'!A1", "If Labour wins the next General Election and Keir Starmer is the Prime Minister, do you expect him to take these actions within the first 3 to 6 months?: Cut taxes for you personally")</f>
        <v>If Labour wins the next General Election and Keir Starmer is the Prime Minister, do you expect him to take these actions within the first 3 to 6 months?: Cut taxes for you personally</v>
      </c>
      <c r="E186" s="21" t="str">
        <f>HYPERLINK("#'Full Results'!A1519", "1519")</f>
        <v>1519</v>
      </c>
      <c r="F186" t="s">
        <v>90</v>
      </c>
    </row>
    <row r="187" spans="3:6" x14ac:dyDescent="0.35">
      <c r="C187">
        <v>179</v>
      </c>
      <c r="D187" s="8" t="str">
        <f>HYPERLINK("#'Table 179'!A1", "If Labour wins the next General Election and Keir Starmer is the Prime Minister, do you expect him to take these actions within the first 3 to 6 months?: Scrap the two-child limit on universal credit")</f>
        <v>If Labour wins the next General Election and Keir Starmer is the Prime Minister, do you expect him to take these actions within the first 3 to 6 months?: Scrap the two-child limit on universal credit</v>
      </c>
      <c r="E187" s="21" t="str">
        <f>HYPERLINK("#'Full Results'!A1526", "1526")</f>
        <v>1526</v>
      </c>
      <c r="F187" t="s">
        <v>90</v>
      </c>
    </row>
    <row r="188" spans="3:6" x14ac:dyDescent="0.35">
      <c r="C188">
        <v>180</v>
      </c>
      <c r="D188" s="8" t="str">
        <f>HYPERLINK("#'Table 180'!A1", "If Labour wins the next General Election and Keir Starmer is the Prime Minister, do you expect him to take these actions within the first 3 to 6 months?: Increase out-of-work benefit levels generally (e.g. Job seeker's allowance, universal credit...")</f>
        <v>If Labour wins the next General Election and Keir Starmer is the Prime Minister, do you expect him to take these actions within the first 3 to 6 months?: Increase out-of-work benefit levels generally (e.g. Job seeker's allowance, universal credit...</v>
      </c>
      <c r="E188" s="21" t="str">
        <f>HYPERLINK("#'Full Results'!A1533", "1533")</f>
        <v>1533</v>
      </c>
      <c r="F188" t="s">
        <v>90</v>
      </c>
    </row>
    <row r="189" spans="3:6" x14ac:dyDescent="0.35">
      <c r="C189">
        <v>181</v>
      </c>
      <c r="D189" s="8" t="str">
        <f>HYPERLINK("#'Table 181'!A1", "If Labour wins the next General Election and Keir Starmer is the Prime Minister, do you expect him to take these actions within the first 3 to 6 months?: Restart full construction of HS2, the UK's high-speed rail network")</f>
        <v>If Labour wins the next General Election and Keir Starmer is the Prime Minister, do you expect him to take these actions within the first 3 to 6 months?: Restart full construction of HS2, the UK's high-speed rail network</v>
      </c>
      <c r="E189" s="21" t="str">
        <f>HYPERLINK("#'Full Results'!A1540", "1540")</f>
        <v>1540</v>
      </c>
      <c r="F189" t="s">
        <v>90</v>
      </c>
    </row>
    <row r="190" spans="3:6" x14ac:dyDescent="0.35">
      <c r="C190">
        <v>182</v>
      </c>
      <c r="D190" s="8" t="str">
        <f>HYPERLINK("#'Table 182'!A1", "If Labour wins the next General Election and Keir Starmer is the Prime Minister, do you expect him to take these actions within the first 3 to 6 months?: Cut NHS waiting lists")</f>
        <v>If Labour wins the next General Election and Keir Starmer is the Prime Minister, do you expect him to take these actions within the first 3 to 6 months?: Cut NHS waiting lists</v>
      </c>
      <c r="E190" s="21" t="str">
        <f>HYPERLINK("#'Full Results'!A1547", "1547")</f>
        <v>1547</v>
      </c>
      <c r="F190" t="s">
        <v>90</v>
      </c>
    </row>
    <row r="191" spans="3:6" x14ac:dyDescent="0.35">
      <c r="C191">
        <v>183</v>
      </c>
      <c r="D191" s="8" t="str">
        <f>HYPERLINK("#'Table 183'!A1", "If Labour wins the next General Election and Keir Starmer is the Prime Minister, do you expect him to take these actions within the first 3 to 6 months?: Substantially increase NHS funding")</f>
        <v>If Labour wins the next General Election and Keir Starmer is the Prime Minister, do you expect him to take these actions within the first 3 to 6 months?: Substantially increase NHS funding</v>
      </c>
      <c r="E191" s="21" t="str">
        <f>HYPERLINK("#'Full Results'!A1554", "1554")</f>
        <v>1554</v>
      </c>
      <c r="F191" t="s">
        <v>90</v>
      </c>
    </row>
    <row r="192" spans="3:6" x14ac:dyDescent="0.35">
      <c r="C192">
        <v>184</v>
      </c>
      <c r="D192" s="8" t="str">
        <f>HYPERLINK("#'Table 184'!A1", "If Labour wins the next General Election and Keir Starmer is the Prime Minister, do you expect him to take these actions within the first 3 to 6 months?: Increase university tuition fees")</f>
        <v>If Labour wins the next General Election and Keir Starmer is the Prime Minister, do you expect him to take these actions within the first 3 to 6 months?: Increase university tuition fees</v>
      </c>
      <c r="E192" s="21" t="str">
        <f>HYPERLINK("#'Full Results'!A1561", "1561")</f>
        <v>1561</v>
      </c>
      <c r="F192" t="s">
        <v>90</v>
      </c>
    </row>
    <row r="193" spans="3:6" x14ac:dyDescent="0.35">
      <c r="C193">
        <v>185</v>
      </c>
      <c r="D193" s="8" t="str">
        <f>HYPERLINK("#'Table 185'!A1", "If Labour wins the next General Election and Keir Starmer is the Prime Minister, do you expect him to take these actions within the first 3 to 6 months?: Scrap the Rwanda scheme of sending some asylum seekers to Rwanda")</f>
        <v>If Labour wins the next General Election and Keir Starmer is the Prime Minister, do you expect him to take these actions within the first 3 to 6 months?: Scrap the Rwanda scheme of sending some asylum seekers to Rwanda</v>
      </c>
      <c r="E193" s="21" t="str">
        <f>HYPERLINK("#'Full Results'!A1568", "1568")</f>
        <v>1568</v>
      </c>
      <c r="F193" t="s">
        <v>90</v>
      </c>
    </row>
    <row r="194" spans="3:6" x14ac:dyDescent="0.35">
      <c r="C194">
        <v>186</v>
      </c>
      <c r="D194" s="8" t="str">
        <f>HYPERLINK("#'Table 186'!A1", "If Labour wins the next General Election and Keir Starmer is the Prime Minister, do you expect him to take these actions within the first 3 to 6 months?: Decrease the rate of legal immigration")</f>
        <v>If Labour wins the next General Election and Keir Starmer is the Prime Minister, do you expect him to take these actions within the first 3 to 6 months?: Decrease the rate of legal immigration</v>
      </c>
      <c r="E194" s="21" t="str">
        <f>HYPERLINK("#'Full Results'!A1575", "1575")</f>
        <v>1575</v>
      </c>
      <c r="F194" t="s">
        <v>90</v>
      </c>
    </row>
    <row r="195" spans="3:6" x14ac:dyDescent="0.35">
      <c r="C195">
        <v>187</v>
      </c>
      <c r="D195" s="8" t="str">
        <f>HYPERLINK("#'Table 187'!A1", "If Labour wins the next General Election and Keir Starmer is the Prime Minister, do you expect him to take these actions within the first 3 to 6 months?: Significantly reduce the arrival of “small boats” from France")</f>
        <v>If Labour wins the next General Election and Keir Starmer is the Prime Minister, do you expect him to take these actions within the first 3 to 6 months?: Significantly reduce the arrival of “small boats” from France</v>
      </c>
      <c r="E195" s="21" t="str">
        <f>HYPERLINK("#'Full Results'!A1582", "1582")</f>
        <v>1582</v>
      </c>
      <c r="F195" t="s">
        <v>90</v>
      </c>
    </row>
    <row r="196" spans="3:6" x14ac:dyDescent="0.35">
      <c r="C196">
        <v>188</v>
      </c>
      <c r="D196" s="8" t="str">
        <f>HYPERLINK("#'Table 188'!A1", "If Labour wins the next General Election and Keir Starmer is the Prime Minister, do you expect him to take these actions within the first 3 to 6 months?: Change planning laws to make it easier to build more houses and infrastructure")</f>
        <v>If Labour wins the next General Election and Keir Starmer is the Prime Minister, do you expect him to take these actions within the first 3 to 6 months?: Change planning laws to make it easier to build more houses and infrastructure</v>
      </c>
      <c r="E196" s="21" t="str">
        <f>HYPERLINK("#'Full Results'!A1589", "1589")</f>
        <v>1589</v>
      </c>
      <c r="F196" t="s">
        <v>90</v>
      </c>
    </row>
    <row r="197" spans="3:6" x14ac:dyDescent="0.35">
      <c r="C197">
        <v>189</v>
      </c>
      <c r="D197" s="8" t="str">
        <f>HYPERLINK("#'Table 189'!A1", "If Labour wins the next General Election and Keir Starmer is the Prime Minister, do you expect him to take these actions within the first 3 to 6 months?: Nationalise railways")</f>
        <v>If Labour wins the next General Election and Keir Starmer is the Prime Minister, do you expect him to take these actions within the first 3 to 6 months?: Nationalise railways</v>
      </c>
      <c r="E197" s="21" t="str">
        <f>HYPERLINK("#'Full Results'!A1596", "1596")</f>
        <v>1596</v>
      </c>
      <c r="F197" t="s">
        <v>90</v>
      </c>
    </row>
    <row r="198" spans="3:6" x14ac:dyDescent="0.35">
      <c r="C198">
        <v>190</v>
      </c>
      <c r="D198" s="8" t="str">
        <f>HYPERLINK("#'Table 190'!A1", "Grid Summary: Do you think Keir Starmer would do a good or bad job in the following situations?")</f>
        <v>Grid Summary: Do you think Keir Starmer would do a good or bad job in the following situations?</v>
      </c>
      <c r="E198" s="7"/>
      <c r="F198" t="s">
        <v>90</v>
      </c>
    </row>
    <row r="199" spans="3:6" x14ac:dyDescent="0.35">
      <c r="C199">
        <v>191</v>
      </c>
      <c r="D199" s="8" t="str">
        <f>HYPERLINK("#'Table 191'!A1", "Do you think Keir Starmer would do a good or bad job in the following situations?: Negotiating with other countries who are opposed to UK values")</f>
        <v>Do you think Keir Starmer would do a good or bad job in the following situations?: Negotiating with other countries who are opposed to UK values</v>
      </c>
      <c r="E199" s="21" t="str">
        <f>HYPERLINK("#'Full Results'!A1603", "1603")</f>
        <v>1603</v>
      </c>
      <c r="F199" t="s">
        <v>90</v>
      </c>
    </row>
    <row r="200" spans="3:6" x14ac:dyDescent="0.35">
      <c r="C200">
        <v>192</v>
      </c>
      <c r="D200" s="8" t="str">
        <f>HYPERLINK("#'Table 192'!A1", "Do you think Keir Starmer would do a good or bad job in the following situations?: Responding to a pandemic")</f>
        <v>Do you think Keir Starmer would do a good or bad job in the following situations?: Responding to a pandemic</v>
      </c>
      <c r="E200" s="21" t="str">
        <f>HYPERLINK("#'Full Results'!A1612", "1612")</f>
        <v>1612</v>
      </c>
      <c r="F200" t="s">
        <v>90</v>
      </c>
    </row>
    <row r="201" spans="3:6" x14ac:dyDescent="0.35">
      <c r="C201">
        <v>193</v>
      </c>
      <c r="D201" s="8" t="str">
        <f>HYPERLINK("#'Table 193'!A1", "Do you think Keir Starmer would do a good or bad job in the following situations?: Dealing with protestors")</f>
        <v>Do you think Keir Starmer would do a good or bad job in the following situations?: Dealing with protestors</v>
      </c>
      <c r="E201" s="21" t="str">
        <f>HYPERLINK("#'Full Results'!A1621", "1621")</f>
        <v>1621</v>
      </c>
      <c r="F201" t="s">
        <v>90</v>
      </c>
    </row>
    <row r="202" spans="3:6" x14ac:dyDescent="0.35">
      <c r="C202">
        <v>194</v>
      </c>
      <c r="D202" s="8" t="str">
        <f>HYPERLINK("#'Table 194'!A1", "Do you think Keir Starmer would do a good or bad job in the following situations?: Dealing with strikes")</f>
        <v>Do you think Keir Starmer would do a good or bad job in the following situations?: Dealing with strikes</v>
      </c>
      <c r="E202" s="21" t="str">
        <f>HYPERLINK("#'Full Results'!A1630", "1630")</f>
        <v>1630</v>
      </c>
      <c r="F202" t="s">
        <v>90</v>
      </c>
    </row>
    <row r="203" spans="3:6" x14ac:dyDescent="0.35">
      <c r="C203">
        <v>195</v>
      </c>
      <c r="D203" s="8" t="str">
        <f>HYPERLINK("#'Table 195'!A1", "Do you think Keir Starmer would do a good or bad job in the following situations?: If the UK was attacked and needed to consider its military response")</f>
        <v>Do you think Keir Starmer would do a good or bad job in the following situations?: If the UK was attacked and needed to consider its military response</v>
      </c>
      <c r="E203" s="21" t="str">
        <f>HYPERLINK("#'Full Results'!A1639", "1639")</f>
        <v>1639</v>
      </c>
      <c r="F203" t="s">
        <v>90</v>
      </c>
    </row>
    <row r="204" spans="3:6" x14ac:dyDescent="0.35">
      <c r="C204">
        <v>196</v>
      </c>
      <c r="D204" s="8" t="str">
        <f>HYPERLINK("#'Table 196'!A1", "Grid Summary: Which of the following foreign politicians do you think Keir Starmer would personally get on well or badly with?")</f>
        <v>Grid Summary: Which of the following foreign politicians do you think Keir Starmer would personally get on well or badly with?</v>
      </c>
      <c r="E204" s="7"/>
      <c r="F204" t="s">
        <v>90</v>
      </c>
    </row>
    <row r="205" spans="3:6" x14ac:dyDescent="0.35">
      <c r="C205">
        <v>197</v>
      </c>
      <c r="D205" s="8" t="str">
        <f>HYPERLINK("#'Table 197'!A1", "Which of the following foreign politicians do you think Keir Starmer would personally get on well or badly with?: Donald Trump")</f>
        <v>Which of the following foreign politicians do you think Keir Starmer would personally get on well or badly with?: Donald Trump</v>
      </c>
      <c r="E205" s="21" t="str">
        <f>HYPERLINK("#'Full Results'!A1648", "1648")</f>
        <v>1648</v>
      </c>
      <c r="F205" t="s">
        <v>90</v>
      </c>
    </row>
    <row r="206" spans="3:6" x14ac:dyDescent="0.35">
      <c r="C206">
        <v>198</v>
      </c>
      <c r="D206" s="8" t="str">
        <f>HYPERLINK("#'Table 198'!A1", "Which of the following foreign politicians do you think Keir Starmer would personally get on well or badly with?: Joe Biden")</f>
        <v>Which of the following foreign politicians do you think Keir Starmer would personally get on well or badly with?: Joe Biden</v>
      </c>
      <c r="E206" s="21" t="str">
        <f>HYPERLINK("#'Full Results'!A1656", "1656")</f>
        <v>1656</v>
      </c>
      <c r="F206" t="s">
        <v>90</v>
      </c>
    </row>
    <row r="207" spans="3:6" x14ac:dyDescent="0.35">
      <c r="C207">
        <v>199</v>
      </c>
      <c r="D207" s="8" t="str">
        <f>HYPERLINK("#'Table 199'!A1", "Which of the following foreign politicians do you think Keir Starmer would personally get on well or badly with?: Barack Obama")</f>
        <v>Which of the following foreign politicians do you think Keir Starmer would personally get on well or badly with?: Barack Obama</v>
      </c>
      <c r="E207" s="21" t="str">
        <f>HYPERLINK("#'Full Results'!A1664", "1664")</f>
        <v>1664</v>
      </c>
      <c r="F207" t="s">
        <v>90</v>
      </c>
    </row>
    <row r="208" spans="3:6" x14ac:dyDescent="0.35">
      <c r="C208">
        <v>200</v>
      </c>
      <c r="D208" s="8" t="str">
        <f>HYPERLINK("#'Table 200'!A1", "Which of the following foreign politicians do you think Keir Starmer would personally get on well or badly with?: Emmanuel Macron")</f>
        <v>Which of the following foreign politicians do you think Keir Starmer would personally get on well or badly with?: Emmanuel Macron</v>
      </c>
      <c r="E208" s="21" t="str">
        <f>HYPERLINK("#'Full Results'!A1672", "1672")</f>
        <v>1672</v>
      </c>
      <c r="F208" t="s">
        <v>90</v>
      </c>
    </row>
    <row r="209" spans="3:6" x14ac:dyDescent="0.35">
      <c r="C209">
        <v>201</v>
      </c>
      <c r="D209" s="8" t="str">
        <f>HYPERLINK("#'Table 201'!A1", "Which of the following foreign politicians do you think Keir Starmer would personally get on well or badly with?: Xi Jinping")</f>
        <v>Which of the following foreign politicians do you think Keir Starmer would personally get on well or badly with?: Xi Jinping</v>
      </c>
      <c r="E209" s="21" t="str">
        <f>HYPERLINK("#'Full Results'!A1680", "1680")</f>
        <v>1680</v>
      </c>
      <c r="F209" t="s">
        <v>90</v>
      </c>
    </row>
    <row r="210" spans="3:6" x14ac:dyDescent="0.35">
      <c r="C210">
        <v>202</v>
      </c>
      <c r="D210" s="8" t="str">
        <f>HYPERLINK("#'Table 202'!A1", "Which of the following foreign politicians do you think Keir Starmer would personally get on well or badly with?: Vladimir Putin")</f>
        <v>Which of the following foreign politicians do you think Keir Starmer would personally get on well or badly with?: Vladimir Putin</v>
      </c>
      <c r="E210" s="21" t="str">
        <f>HYPERLINK("#'Full Results'!A1688", "1688")</f>
        <v>1688</v>
      </c>
      <c r="F210" t="s">
        <v>90</v>
      </c>
    </row>
    <row r="211" spans="3:6" x14ac:dyDescent="0.35">
      <c r="C211">
        <v>203</v>
      </c>
      <c r="D211" s="8" t="str">
        <f>HYPERLINK("#'Table 203'!A1", "Which of the following foreign politicians do you think Keir Starmer would personally get on well or badly with?: Justin Trudeau")</f>
        <v>Which of the following foreign politicians do you think Keir Starmer would personally get on well or badly with?: Justin Trudeau</v>
      </c>
      <c r="E211" s="21" t="str">
        <f>HYPERLINK("#'Full Results'!A1696", "1696")</f>
        <v>1696</v>
      </c>
      <c r="F211" t="s">
        <v>90</v>
      </c>
    </row>
    <row r="212" spans="3:6" x14ac:dyDescent="0.35">
      <c r="C212">
        <v>204</v>
      </c>
      <c r="D212" s="8" t="str">
        <f>HYPERLINK("#'Table 204'!A1", "Which of the following foreign politicians do you think Keir Starmer would personally get on well or badly with?: Volodymyr Zelensky")</f>
        <v>Which of the following foreign politicians do you think Keir Starmer would personally get on well or badly with?: Volodymyr Zelensky</v>
      </c>
      <c r="E212" s="21" t="str">
        <f>HYPERLINK("#'Full Results'!A1704", "1704")</f>
        <v>1704</v>
      </c>
      <c r="F212" t="s">
        <v>90</v>
      </c>
    </row>
    <row r="213" spans="3:6" x14ac:dyDescent="0.35">
      <c r="C213">
        <v>205</v>
      </c>
      <c r="D213" s="8" t="str">
        <f>HYPERLINK("#'Table 205'!A1", "Which of the following foreign politicians do you think Keir Starmer would personally get on well or badly with?: Benjamin Netanyahu")</f>
        <v>Which of the following foreign politicians do you think Keir Starmer would personally get on well or badly with?: Benjamin Netanyahu</v>
      </c>
      <c r="E213" s="21" t="str">
        <f>HYPERLINK("#'Full Results'!A1712", "1712")</f>
        <v>1712</v>
      </c>
      <c r="F213" t="s">
        <v>90</v>
      </c>
    </row>
    <row r="214" spans="3:6" x14ac:dyDescent="0.35">
      <c r="C214">
        <v>206</v>
      </c>
      <c r="D214" s="8" t="str">
        <f>HYPERLINK("#'Table 206'!A1", " Imagine that in the next 5 years the UK debt increases. How would you expect Keir Starmer to respond if he was prime minister?")</f>
        <v xml:space="preserve"> Imagine that in the next 5 years the UK debt increases. How would you expect Keir Starmer to respond if he was prime minister?</v>
      </c>
      <c r="E214" s="21" t="str">
        <f>HYPERLINK("#'Full Results'!A1720", "1720")</f>
        <v>1720</v>
      </c>
      <c r="F214" t="s">
        <v>90</v>
      </c>
    </row>
    <row r="215" spans="3:6" x14ac:dyDescent="0.35">
      <c r="C215">
        <v>207</v>
      </c>
      <c r="D215" s="8" t="str">
        <f>HYPERLINK("#'Table 207'!A1", " If Keir Starmer was not in the Labour Party, which party do you think he would be in?")</f>
        <v xml:space="preserve"> If Keir Starmer was not in the Labour Party, which party do you think he would be in?</v>
      </c>
      <c r="E215" s="21" t="str">
        <f>HYPERLINK("#'Full Results'!A1727", "1727")</f>
        <v>1727</v>
      </c>
      <c r="F215" t="s">
        <v>90</v>
      </c>
    </row>
    <row r="216" spans="3:6" ht="17" customHeight="1" x14ac:dyDescent="0.35">
      <c r="C216">
        <v>208</v>
      </c>
      <c r="D216" s="8" t="str">
        <f>HYPERLINK("#'Table 208'!A1", " If Rishi Sunak was not in the Conservative Party, which party do you think he would be in?")</f>
        <v xml:space="preserve"> If Rishi Sunak was not in the Conservative Party, which party do you think he would be in?</v>
      </c>
      <c r="E216" s="21" t="str">
        <f>HYPERLINK("#'Full Results'!A1736", "1736")</f>
        <v>1736</v>
      </c>
      <c r="F216" t="s">
        <v>90</v>
      </c>
    </row>
  </sheetData>
  <pageMargins left="0.7" right="0.7" top="0.75" bottom="0.75" header="0.3" footer="0.3"/>
  <pageSetup paperSize="9" orientation="portrait" horizontalDpi="300" verticalDpi="30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2:BF22"/>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134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168</v>
      </c>
      <c r="D7" s="10">
        <v>86</v>
      </c>
      <c r="E7" s="10">
        <v>82</v>
      </c>
      <c r="F7" s="10"/>
      <c r="G7" s="10">
        <v>27</v>
      </c>
      <c r="H7" s="10">
        <v>46</v>
      </c>
      <c r="I7" s="10">
        <v>23</v>
      </c>
      <c r="J7" s="10">
        <v>30</v>
      </c>
      <c r="K7" s="10">
        <v>19</v>
      </c>
      <c r="L7" s="10">
        <v>23</v>
      </c>
      <c r="M7" s="10"/>
      <c r="N7" s="10">
        <v>52</v>
      </c>
      <c r="O7" s="10">
        <v>44</v>
      </c>
      <c r="P7" s="10">
        <v>32</v>
      </c>
      <c r="Q7" s="10">
        <v>40</v>
      </c>
      <c r="R7" s="10"/>
      <c r="S7" s="10">
        <v>28</v>
      </c>
      <c r="T7" s="10">
        <v>21</v>
      </c>
      <c r="U7" s="10">
        <v>8</v>
      </c>
      <c r="V7" s="10">
        <v>11</v>
      </c>
      <c r="W7" s="10">
        <v>16</v>
      </c>
      <c r="X7" s="10">
        <v>16</v>
      </c>
      <c r="Y7" s="10">
        <v>14</v>
      </c>
      <c r="Z7" s="10">
        <v>6</v>
      </c>
      <c r="AA7" s="10">
        <v>19</v>
      </c>
      <c r="AB7" s="10">
        <v>12</v>
      </c>
      <c r="AC7" s="10">
        <v>14</v>
      </c>
      <c r="AD7" s="10">
        <v>3</v>
      </c>
      <c r="AE7" s="10"/>
      <c r="AF7" s="10">
        <v>47</v>
      </c>
      <c r="AG7" s="10">
        <v>88</v>
      </c>
      <c r="AH7" s="10">
        <v>22</v>
      </c>
      <c r="AI7" s="10"/>
      <c r="AJ7" s="10">
        <v>30</v>
      </c>
      <c r="AK7" s="10">
        <v>109</v>
      </c>
      <c r="AL7" s="10">
        <v>4</v>
      </c>
      <c r="AM7" s="10" t="s">
        <v>122</v>
      </c>
      <c r="AN7" s="10">
        <v>13</v>
      </c>
      <c r="AO7" s="10"/>
      <c r="AP7" s="10" t="s">
        <v>122</v>
      </c>
      <c r="AQ7" s="10">
        <v>168</v>
      </c>
      <c r="AR7" s="10" t="s">
        <v>122</v>
      </c>
      <c r="AS7" s="10" t="s">
        <v>122</v>
      </c>
      <c r="AT7" s="10" t="s">
        <v>122</v>
      </c>
      <c r="AU7" s="10"/>
      <c r="AV7" s="10">
        <v>38</v>
      </c>
      <c r="AW7" s="10">
        <v>39</v>
      </c>
      <c r="AX7" s="10">
        <v>41</v>
      </c>
      <c r="AY7" s="10">
        <v>25</v>
      </c>
      <c r="AZ7" s="10">
        <v>4</v>
      </c>
      <c r="BA7" s="10"/>
      <c r="BB7" s="10">
        <v>30</v>
      </c>
      <c r="BC7" s="10" t="s">
        <v>122</v>
      </c>
      <c r="BD7" s="10" t="s">
        <v>122</v>
      </c>
      <c r="BE7" s="10"/>
      <c r="BF7" s="10">
        <v>30</v>
      </c>
    </row>
    <row r="8" spans="2:58" ht="30" customHeight="1" x14ac:dyDescent="0.35">
      <c r="B8" s="11" t="s">
        <v>20</v>
      </c>
      <c r="C8" s="11">
        <v>168</v>
      </c>
      <c r="D8" s="11">
        <v>87</v>
      </c>
      <c r="E8" s="11">
        <v>81</v>
      </c>
      <c r="F8" s="11"/>
      <c r="G8" s="11">
        <v>26</v>
      </c>
      <c r="H8" s="11">
        <v>44</v>
      </c>
      <c r="I8" s="11">
        <v>26</v>
      </c>
      <c r="J8" s="11">
        <v>32</v>
      </c>
      <c r="K8" s="11">
        <v>18</v>
      </c>
      <c r="L8" s="11">
        <v>22</v>
      </c>
      <c r="M8" s="11"/>
      <c r="N8" s="11">
        <v>51</v>
      </c>
      <c r="O8" s="11">
        <v>47</v>
      </c>
      <c r="P8" s="11">
        <v>31</v>
      </c>
      <c r="Q8" s="11">
        <v>40</v>
      </c>
      <c r="R8" s="11"/>
      <c r="S8" s="11">
        <v>29</v>
      </c>
      <c r="T8" s="11">
        <v>22</v>
      </c>
      <c r="U8" s="11">
        <v>8</v>
      </c>
      <c r="V8" s="11">
        <v>12</v>
      </c>
      <c r="W8" s="11">
        <v>15</v>
      </c>
      <c r="X8" s="11">
        <v>16</v>
      </c>
      <c r="Y8" s="11">
        <v>14</v>
      </c>
      <c r="Z8" s="11">
        <v>6</v>
      </c>
      <c r="AA8" s="11">
        <v>18</v>
      </c>
      <c r="AB8" s="11">
        <v>11</v>
      </c>
      <c r="AC8" s="11">
        <v>14</v>
      </c>
      <c r="AD8" s="11">
        <v>3</v>
      </c>
      <c r="AE8" s="11"/>
      <c r="AF8" s="11">
        <v>47</v>
      </c>
      <c r="AG8" s="11">
        <v>88</v>
      </c>
      <c r="AH8" s="11">
        <v>23</v>
      </c>
      <c r="AI8" s="11"/>
      <c r="AJ8" s="11">
        <v>31</v>
      </c>
      <c r="AK8" s="11">
        <v>109</v>
      </c>
      <c r="AL8" s="11">
        <v>4</v>
      </c>
      <c r="AM8" s="11" t="s">
        <v>122</v>
      </c>
      <c r="AN8" s="11">
        <v>13</v>
      </c>
      <c r="AO8" s="11"/>
      <c r="AP8" s="11" t="s">
        <v>122</v>
      </c>
      <c r="AQ8" s="11">
        <v>168</v>
      </c>
      <c r="AR8" s="11" t="s">
        <v>122</v>
      </c>
      <c r="AS8" s="11" t="s">
        <v>122</v>
      </c>
      <c r="AT8" s="11" t="s">
        <v>122</v>
      </c>
      <c r="AU8" s="11"/>
      <c r="AV8" s="11">
        <v>38</v>
      </c>
      <c r="AW8" s="11">
        <v>39</v>
      </c>
      <c r="AX8" s="11">
        <v>42</v>
      </c>
      <c r="AY8" s="11">
        <v>25</v>
      </c>
      <c r="AZ8" s="11">
        <v>4</v>
      </c>
      <c r="BA8" s="11"/>
      <c r="BB8" s="11">
        <v>31</v>
      </c>
      <c r="BC8" s="11" t="s">
        <v>122</v>
      </c>
      <c r="BD8" s="11" t="s">
        <v>122</v>
      </c>
      <c r="BE8" s="11"/>
      <c r="BF8" s="11">
        <v>31</v>
      </c>
    </row>
    <row r="9" spans="2:58" ht="29" x14ac:dyDescent="0.35">
      <c r="B9" s="15" t="s">
        <v>126</v>
      </c>
      <c r="C9" s="14">
        <v>0.52414577579791799</v>
      </c>
      <c r="D9" s="14">
        <v>0.51478211037872401</v>
      </c>
      <c r="E9" s="14">
        <v>0.53424943398948999</v>
      </c>
      <c r="F9" s="14"/>
      <c r="G9" s="14">
        <v>0.33337084488922503</v>
      </c>
      <c r="H9" s="14">
        <v>0.478337371850239</v>
      </c>
      <c r="I9" s="14">
        <v>0.610048161163111</v>
      </c>
      <c r="J9" s="14">
        <v>0.64513259120822297</v>
      </c>
      <c r="K9" s="14">
        <v>0.58539395006428496</v>
      </c>
      <c r="L9" s="14">
        <v>0.51261244938730199</v>
      </c>
      <c r="M9" s="14"/>
      <c r="N9" s="14">
        <v>0.5033999431699</v>
      </c>
      <c r="O9" s="14">
        <v>0.56936207758241397</v>
      </c>
      <c r="P9" s="14">
        <v>0.43806355783442302</v>
      </c>
      <c r="Q9" s="14">
        <v>0.564721944201662</v>
      </c>
      <c r="R9" s="14"/>
      <c r="S9" s="14">
        <v>0.54698361410087604</v>
      </c>
      <c r="T9" s="14">
        <v>0.44476153789400602</v>
      </c>
      <c r="U9" s="14">
        <v>0.76231885647006303</v>
      </c>
      <c r="V9" s="14">
        <v>0.71915097442864495</v>
      </c>
      <c r="W9" s="14">
        <v>0.57300244886805296</v>
      </c>
      <c r="X9" s="14">
        <v>0.32543507483094902</v>
      </c>
      <c r="Y9" s="14">
        <v>0.44978591469212897</v>
      </c>
      <c r="Z9" s="14">
        <v>0.64156893730013798</v>
      </c>
      <c r="AA9" s="14">
        <v>0.49551201181287702</v>
      </c>
      <c r="AB9" s="14">
        <v>0.59663129956466299</v>
      </c>
      <c r="AC9" s="14">
        <v>0.52033241819021203</v>
      </c>
      <c r="AD9" s="14">
        <v>0.33246975973336401</v>
      </c>
      <c r="AE9" s="14"/>
      <c r="AF9" s="14">
        <v>0.61611177766264602</v>
      </c>
      <c r="AG9" s="14">
        <v>0.473740742978359</v>
      </c>
      <c r="AH9" s="14">
        <v>0.51096531143155399</v>
      </c>
      <c r="AI9" s="14"/>
      <c r="AJ9" s="14">
        <v>0.64018893856384695</v>
      </c>
      <c r="AK9" s="14">
        <v>0.46416931724836002</v>
      </c>
      <c r="AL9" s="14">
        <v>0.778871102771998</v>
      </c>
      <c r="AM9" s="14" t="s">
        <v>123</v>
      </c>
      <c r="AN9" s="14">
        <v>0.76453798521153404</v>
      </c>
      <c r="AO9" s="14"/>
      <c r="AP9" s="14" t="s">
        <v>123</v>
      </c>
      <c r="AQ9" s="14">
        <v>0.52414577579791799</v>
      </c>
      <c r="AR9" s="14" t="s">
        <v>123</v>
      </c>
      <c r="AS9" s="14" t="s">
        <v>123</v>
      </c>
      <c r="AT9" s="14" t="s">
        <v>123</v>
      </c>
      <c r="AU9" s="14"/>
      <c r="AV9" s="14">
        <v>0.55943906903860097</v>
      </c>
      <c r="AW9" s="14">
        <v>0.471485653856479</v>
      </c>
      <c r="AX9" s="14">
        <v>0.45281675430069501</v>
      </c>
      <c r="AY9" s="14">
        <v>0.48525397143794902</v>
      </c>
      <c r="AZ9" s="14">
        <v>1</v>
      </c>
      <c r="BA9" s="14"/>
      <c r="BB9" s="14">
        <v>0.64018893856384695</v>
      </c>
      <c r="BC9" s="14" t="s">
        <v>123</v>
      </c>
      <c r="BD9" s="14" t="s">
        <v>123</v>
      </c>
      <c r="BE9" s="14"/>
      <c r="BF9" s="14">
        <v>0.64018893856384695</v>
      </c>
    </row>
    <row r="10" spans="2:58" ht="29" x14ac:dyDescent="0.35">
      <c r="B10" s="15" t="s">
        <v>127</v>
      </c>
      <c r="C10" s="14">
        <v>0.489221645403215</v>
      </c>
      <c r="D10" s="14">
        <v>0.45905600856249401</v>
      </c>
      <c r="E10" s="14">
        <v>0.52177121548343197</v>
      </c>
      <c r="F10" s="14"/>
      <c r="G10" s="14">
        <v>0.33507812896862899</v>
      </c>
      <c r="H10" s="14">
        <v>0.49921673348432899</v>
      </c>
      <c r="I10" s="14">
        <v>0.35378053235804302</v>
      </c>
      <c r="J10" s="14">
        <v>0.43539351666144999</v>
      </c>
      <c r="K10" s="14">
        <v>0.57651101643066005</v>
      </c>
      <c r="L10" s="14">
        <v>0.82349994051003494</v>
      </c>
      <c r="M10" s="14"/>
      <c r="N10" s="14">
        <v>0.59373783060849805</v>
      </c>
      <c r="O10" s="14">
        <v>0.34359882622044802</v>
      </c>
      <c r="P10" s="14">
        <v>0.55518874845970301</v>
      </c>
      <c r="Q10" s="14">
        <v>0.47460600617766002</v>
      </c>
      <c r="R10" s="14"/>
      <c r="S10" s="14">
        <v>0.67156027849926903</v>
      </c>
      <c r="T10" s="14">
        <v>0.22738895256903399</v>
      </c>
      <c r="U10" s="14">
        <v>0.63315405486461895</v>
      </c>
      <c r="V10" s="14">
        <v>0.354091403573214</v>
      </c>
      <c r="W10" s="14">
        <v>0.56148410427722095</v>
      </c>
      <c r="X10" s="14">
        <v>0.66951542128520003</v>
      </c>
      <c r="Y10" s="14">
        <v>0.46112827291722203</v>
      </c>
      <c r="Z10" s="14">
        <v>0.51809446631424705</v>
      </c>
      <c r="AA10" s="14">
        <v>0.47040768571431402</v>
      </c>
      <c r="AB10" s="14">
        <v>0.68184595198418996</v>
      </c>
      <c r="AC10" s="14">
        <v>0.25895738591436901</v>
      </c>
      <c r="AD10" s="14">
        <v>0</v>
      </c>
      <c r="AE10" s="14"/>
      <c r="AF10" s="14">
        <v>0.59475798108640698</v>
      </c>
      <c r="AG10" s="14">
        <v>0.47819481781606299</v>
      </c>
      <c r="AH10" s="14">
        <v>0.32679572425938502</v>
      </c>
      <c r="AI10" s="14"/>
      <c r="AJ10" s="14">
        <v>0.58599013044346704</v>
      </c>
      <c r="AK10" s="14">
        <v>0.45510972872730199</v>
      </c>
      <c r="AL10" s="14">
        <v>0.74556268481103105</v>
      </c>
      <c r="AM10" s="14" t="s">
        <v>123</v>
      </c>
      <c r="AN10" s="14">
        <v>0.53537826568470104</v>
      </c>
      <c r="AO10" s="14"/>
      <c r="AP10" s="14" t="s">
        <v>123</v>
      </c>
      <c r="AQ10" s="14">
        <v>0.489221645403215</v>
      </c>
      <c r="AR10" s="14" t="s">
        <v>123</v>
      </c>
      <c r="AS10" s="14" t="s">
        <v>123</v>
      </c>
      <c r="AT10" s="14" t="s">
        <v>123</v>
      </c>
      <c r="AU10" s="14"/>
      <c r="AV10" s="14">
        <v>0.47736209585010603</v>
      </c>
      <c r="AW10" s="14">
        <v>0.38080158179191298</v>
      </c>
      <c r="AX10" s="14">
        <v>0.45540316596515401</v>
      </c>
      <c r="AY10" s="14">
        <v>0.58654478575782198</v>
      </c>
      <c r="AZ10" s="14">
        <v>0.77007097448111805</v>
      </c>
      <c r="BA10" s="14"/>
      <c r="BB10" s="14">
        <v>0.58599013044346704</v>
      </c>
      <c r="BC10" s="14" t="s">
        <v>123</v>
      </c>
      <c r="BD10" s="14" t="s">
        <v>123</v>
      </c>
      <c r="BE10" s="14"/>
      <c r="BF10" s="14">
        <v>0.58599013044346704</v>
      </c>
    </row>
    <row r="11" spans="2:58" x14ac:dyDescent="0.35">
      <c r="B11" s="15" t="s">
        <v>128</v>
      </c>
      <c r="C11" s="14">
        <v>0.44663692558273799</v>
      </c>
      <c r="D11" s="14">
        <v>0.36237003015615499</v>
      </c>
      <c r="E11" s="14">
        <v>0.53756327441510399</v>
      </c>
      <c r="F11" s="14"/>
      <c r="G11" s="14">
        <v>0.33644195529144999</v>
      </c>
      <c r="H11" s="14">
        <v>0.47952418812054198</v>
      </c>
      <c r="I11" s="14">
        <v>0.42994358356186002</v>
      </c>
      <c r="J11" s="14">
        <v>0.55542565277451195</v>
      </c>
      <c r="K11" s="14">
        <v>0.47043032906865201</v>
      </c>
      <c r="L11" s="14">
        <v>0.35228250529481803</v>
      </c>
      <c r="M11" s="14"/>
      <c r="N11" s="14">
        <v>0.40246342653539902</v>
      </c>
      <c r="O11" s="14">
        <v>0.42298260466591497</v>
      </c>
      <c r="P11" s="14">
        <v>0.55882275712857099</v>
      </c>
      <c r="Q11" s="14">
        <v>0.44370030449766701</v>
      </c>
      <c r="R11" s="14"/>
      <c r="S11" s="14">
        <v>0.438470730167352</v>
      </c>
      <c r="T11" s="14">
        <v>0.61564792546005398</v>
      </c>
      <c r="U11" s="14">
        <v>0.36175476899586201</v>
      </c>
      <c r="V11" s="14">
        <v>0.53766305698860695</v>
      </c>
      <c r="W11" s="14">
        <v>0.31294903826488402</v>
      </c>
      <c r="X11" s="14">
        <v>0.48158687881817702</v>
      </c>
      <c r="Y11" s="14">
        <v>0.396150739497938</v>
      </c>
      <c r="Z11" s="14">
        <v>0.67803520862664901</v>
      </c>
      <c r="AA11" s="14">
        <v>0.471490543740541</v>
      </c>
      <c r="AB11" s="14">
        <v>0.16734647705067299</v>
      </c>
      <c r="AC11" s="14">
        <v>0.43918187255831997</v>
      </c>
      <c r="AD11" s="14">
        <v>0.401590680551421</v>
      </c>
      <c r="AE11" s="14"/>
      <c r="AF11" s="14">
        <v>0.51668721619805402</v>
      </c>
      <c r="AG11" s="14">
        <v>0.40516073789945201</v>
      </c>
      <c r="AH11" s="14">
        <v>0.45168995492022501</v>
      </c>
      <c r="AI11" s="14"/>
      <c r="AJ11" s="14">
        <v>0.35641272892494003</v>
      </c>
      <c r="AK11" s="14">
        <v>0.472306453395548</v>
      </c>
      <c r="AL11" s="14">
        <v>0.48750859668638402</v>
      </c>
      <c r="AM11" s="14" t="s">
        <v>123</v>
      </c>
      <c r="AN11" s="14">
        <v>0.609367540158258</v>
      </c>
      <c r="AO11" s="14"/>
      <c r="AP11" s="14" t="s">
        <v>123</v>
      </c>
      <c r="AQ11" s="14">
        <v>0.44663692558273799</v>
      </c>
      <c r="AR11" s="14" t="s">
        <v>123</v>
      </c>
      <c r="AS11" s="14" t="s">
        <v>123</v>
      </c>
      <c r="AT11" s="14" t="s">
        <v>123</v>
      </c>
      <c r="AU11" s="14"/>
      <c r="AV11" s="14">
        <v>0.47184071247130599</v>
      </c>
      <c r="AW11" s="14">
        <v>0.49130727532976298</v>
      </c>
      <c r="AX11" s="14">
        <v>0.36268487597179599</v>
      </c>
      <c r="AY11" s="14">
        <v>0.49108604775586501</v>
      </c>
      <c r="AZ11" s="14">
        <v>0.51099645242409797</v>
      </c>
      <c r="BA11" s="14"/>
      <c r="BB11" s="14">
        <v>0.35641272892494003</v>
      </c>
      <c r="BC11" s="14" t="s">
        <v>123</v>
      </c>
      <c r="BD11" s="14" t="s">
        <v>123</v>
      </c>
      <c r="BE11" s="14"/>
      <c r="BF11" s="14">
        <v>0.35641272892494003</v>
      </c>
    </row>
    <row r="12" spans="2:58" ht="29" x14ac:dyDescent="0.35">
      <c r="B12" s="15" t="s">
        <v>129</v>
      </c>
      <c r="C12" s="14">
        <v>0.44522335239074701</v>
      </c>
      <c r="D12" s="14">
        <v>0.47681354986186802</v>
      </c>
      <c r="E12" s="14">
        <v>0.41113664134720401</v>
      </c>
      <c r="F12" s="14"/>
      <c r="G12" s="14">
        <v>0.40829336513805797</v>
      </c>
      <c r="H12" s="14">
        <v>0.325462049971385</v>
      </c>
      <c r="I12" s="14">
        <v>0.397681281616722</v>
      </c>
      <c r="J12" s="14">
        <v>0.500390553251574</v>
      </c>
      <c r="K12" s="14">
        <v>0.42281877734673601</v>
      </c>
      <c r="L12" s="14">
        <v>0.72447968381786199</v>
      </c>
      <c r="M12" s="14"/>
      <c r="N12" s="14">
        <v>0.47608485026256198</v>
      </c>
      <c r="O12" s="14">
        <v>0.53100946590573095</v>
      </c>
      <c r="P12" s="14">
        <v>0.55303883217677097</v>
      </c>
      <c r="Q12" s="14">
        <v>0.22119540874194399</v>
      </c>
      <c r="R12" s="14"/>
      <c r="S12" s="14">
        <v>0.46163257621508003</v>
      </c>
      <c r="T12" s="14">
        <v>6.6322268511715493E-2</v>
      </c>
      <c r="U12" s="14">
        <v>0.51745032441952798</v>
      </c>
      <c r="V12" s="14">
        <v>0.60814343110614999</v>
      </c>
      <c r="W12" s="14">
        <v>0.44003041622869299</v>
      </c>
      <c r="X12" s="14">
        <v>0.36289853188787202</v>
      </c>
      <c r="Y12" s="14">
        <v>0.57021079681270903</v>
      </c>
      <c r="Z12" s="14">
        <v>0.650409217608652</v>
      </c>
      <c r="AA12" s="14">
        <v>0.38576721462907998</v>
      </c>
      <c r="AB12" s="14">
        <v>0.668782668978541</v>
      </c>
      <c r="AC12" s="14">
        <v>0.63241916437005496</v>
      </c>
      <c r="AD12" s="14">
        <v>0.33246975973336401</v>
      </c>
      <c r="AE12" s="14"/>
      <c r="AF12" s="14">
        <v>0.49606911885157301</v>
      </c>
      <c r="AG12" s="14">
        <v>0.436311882579693</v>
      </c>
      <c r="AH12" s="14">
        <v>0.369637073039564</v>
      </c>
      <c r="AI12" s="14"/>
      <c r="AJ12" s="14">
        <v>0.58930288735492098</v>
      </c>
      <c r="AK12" s="14">
        <v>0.39287510202471498</v>
      </c>
      <c r="AL12" s="14">
        <v>0.52443378758302805</v>
      </c>
      <c r="AM12" s="14" t="s">
        <v>123</v>
      </c>
      <c r="AN12" s="14">
        <v>0.44624750981865502</v>
      </c>
      <c r="AO12" s="14"/>
      <c r="AP12" s="14" t="s">
        <v>123</v>
      </c>
      <c r="AQ12" s="14">
        <v>0.44522335239074701</v>
      </c>
      <c r="AR12" s="14" t="s">
        <v>123</v>
      </c>
      <c r="AS12" s="14" t="s">
        <v>123</v>
      </c>
      <c r="AT12" s="14" t="s">
        <v>123</v>
      </c>
      <c r="AU12" s="14"/>
      <c r="AV12" s="14">
        <v>0.36461950634927598</v>
      </c>
      <c r="AW12" s="14">
        <v>0.51717410674258701</v>
      </c>
      <c r="AX12" s="14">
        <v>0.50659012786079005</v>
      </c>
      <c r="AY12" s="14">
        <v>0.40515840417522597</v>
      </c>
      <c r="AZ12" s="14">
        <v>0</v>
      </c>
      <c r="BA12" s="14"/>
      <c r="BB12" s="14">
        <v>0.58930288735492098</v>
      </c>
      <c r="BC12" s="14" t="s">
        <v>123</v>
      </c>
      <c r="BD12" s="14" t="s">
        <v>123</v>
      </c>
      <c r="BE12" s="14"/>
      <c r="BF12" s="14">
        <v>0.58930288735492098</v>
      </c>
    </row>
    <row r="13" spans="2:58" ht="43.5" x14ac:dyDescent="0.35">
      <c r="B13" s="15" t="s">
        <v>130</v>
      </c>
      <c r="C13" s="14">
        <v>0.41930675880043</v>
      </c>
      <c r="D13" s="14">
        <v>0.38953556800296002</v>
      </c>
      <c r="E13" s="14">
        <v>0.45143071051245398</v>
      </c>
      <c r="F13" s="14"/>
      <c r="G13" s="14">
        <v>0.37069956713683</v>
      </c>
      <c r="H13" s="14">
        <v>0.32544712610502202</v>
      </c>
      <c r="I13" s="14">
        <v>0.40245900003592699</v>
      </c>
      <c r="J13" s="14">
        <v>0.50237278302338095</v>
      </c>
      <c r="K13" s="14">
        <v>0.63673338767989096</v>
      </c>
      <c r="L13" s="14">
        <v>0.39043607672069902</v>
      </c>
      <c r="M13" s="14"/>
      <c r="N13" s="14">
        <v>0.39738587534756298</v>
      </c>
      <c r="O13" s="14">
        <v>0.51990413697891602</v>
      </c>
      <c r="P13" s="14">
        <v>0.42643505204630799</v>
      </c>
      <c r="Q13" s="14">
        <v>0.32393506556114698</v>
      </c>
      <c r="R13" s="14"/>
      <c r="S13" s="14">
        <v>0.29620886163576998</v>
      </c>
      <c r="T13" s="14">
        <v>0.32483436075080102</v>
      </c>
      <c r="U13" s="14">
        <v>0.36703518688000297</v>
      </c>
      <c r="V13" s="14">
        <v>0.26828261411771598</v>
      </c>
      <c r="W13" s="14">
        <v>0.44411346921091299</v>
      </c>
      <c r="X13" s="14">
        <v>0.49191561050569099</v>
      </c>
      <c r="Y13" s="14">
        <v>0.49380110836420599</v>
      </c>
      <c r="Z13" s="14">
        <v>0.32844442623530101</v>
      </c>
      <c r="AA13" s="14">
        <v>0.59649921940199802</v>
      </c>
      <c r="AB13" s="14">
        <v>0.59349297628687903</v>
      </c>
      <c r="AC13" s="14">
        <v>0.46687373652585901</v>
      </c>
      <c r="AD13" s="14">
        <v>0.401590680551421</v>
      </c>
      <c r="AE13" s="14"/>
      <c r="AF13" s="14">
        <v>0.48003556981665502</v>
      </c>
      <c r="AG13" s="14">
        <v>0.39280169896099099</v>
      </c>
      <c r="AH13" s="14">
        <v>0.34171191330829698</v>
      </c>
      <c r="AI13" s="14"/>
      <c r="AJ13" s="14">
        <v>0.37420880164134701</v>
      </c>
      <c r="AK13" s="14">
        <v>0.41108096996728799</v>
      </c>
      <c r="AL13" s="14">
        <v>1</v>
      </c>
      <c r="AM13" s="14" t="s">
        <v>123</v>
      </c>
      <c r="AN13" s="14">
        <v>0.50946958932008002</v>
      </c>
      <c r="AO13" s="14"/>
      <c r="AP13" s="14" t="s">
        <v>123</v>
      </c>
      <c r="AQ13" s="14">
        <v>0.41930675880043</v>
      </c>
      <c r="AR13" s="14" t="s">
        <v>123</v>
      </c>
      <c r="AS13" s="14" t="s">
        <v>123</v>
      </c>
      <c r="AT13" s="14" t="s">
        <v>123</v>
      </c>
      <c r="AU13" s="14"/>
      <c r="AV13" s="14">
        <v>0.33650086479526198</v>
      </c>
      <c r="AW13" s="14">
        <v>0.40477931958045399</v>
      </c>
      <c r="AX13" s="14">
        <v>0.41402729305800201</v>
      </c>
      <c r="AY13" s="14">
        <v>0.51543999824822995</v>
      </c>
      <c r="AZ13" s="14">
        <v>0.266236561522459</v>
      </c>
      <c r="BA13" s="14"/>
      <c r="BB13" s="14">
        <v>0.37420880164134701</v>
      </c>
      <c r="BC13" s="14" t="s">
        <v>123</v>
      </c>
      <c r="BD13" s="14" t="s">
        <v>123</v>
      </c>
      <c r="BE13" s="14"/>
      <c r="BF13" s="14">
        <v>0.37420880164134701</v>
      </c>
    </row>
    <row r="14" spans="2:58" x14ac:dyDescent="0.35">
      <c r="B14" s="15" t="s">
        <v>131</v>
      </c>
      <c r="C14" s="14">
        <v>0.34687245765142299</v>
      </c>
      <c r="D14" s="14">
        <v>0.33160023086962798</v>
      </c>
      <c r="E14" s="14">
        <v>0.36335161963761903</v>
      </c>
      <c r="F14" s="14"/>
      <c r="G14" s="14">
        <v>0.3708953850344</v>
      </c>
      <c r="H14" s="14">
        <v>0.36803289666349198</v>
      </c>
      <c r="I14" s="14">
        <v>0.28137547589084799</v>
      </c>
      <c r="J14" s="14">
        <v>0.342634898614394</v>
      </c>
      <c r="K14" s="14">
        <v>0.36661807820834202</v>
      </c>
      <c r="L14" s="14">
        <v>0.34492717375675802</v>
      </c>
      <c r="M14" s="14"/>
      <c r="N14" s="14">
        <v>0.49311966084639097</v>
      </c>
      <c r="O14" s="14">
        <v>0.30210072934828403</v>
      </c>
      <c r="P14" s="14">
        <v>0.32790890899688002</v>
      </c>
      <c r="Q14" s="14">
        <v>0.22661992208912199</v>
      </c>
      <c r="R14" s="14"/>
      <c r="S14" s="14">
        <v>0.51504423621483897</v>
      </c>
      <c r="T14" s="14">
        <v>0.33715624153171703</v>
      </c>
      <c r="U14" s="14">
        <v>0.36175476899586201</v>
      </c>
      <c r="V14" s="14">
        <v>8.2154856512362706E-2</v>
      </c>
      <c r="W14" s="14">
        <v>0.18608270129059801</v>
      </c>
      <c r="X14" s="14">
        <v>0.30066512685951802</v>
      </c>
      <c r="Y14" s="14">
        <v>0.396150739497938</v>
      </c>
      <c r="Z14" s="14">
        <v>0.47278791467922199</v>
      </c>
      <c r="AA14" s="14">
        <v>0.37226778539428201</v>
      </c>
      <c r="AB14" s="14">
        <v>0.43019076171825998</v>
      </c>
      <c r="AC14" s="14">
        <v>0.32288660333271002</v>
      </c>
      <c r="AD14" s="14">
        <v>0</v>
      </c>
      <c r="AE14" s="14"/>
      <c r="AF14" s="14">
        <v>0.44736687213665599</v>
      </c>
      <c r="AG14" s="14">
        <v>0.34480220561085501</v>
      </c>
      <c r="AH14" s="14">
        <v>0.22462396262113801</v>
      </c>
      <c r="AI14" s="14"/>
      <c r="AJ14" s="14">
        <v>0.32881474179574399</v>
      </c>
      <c r="AK14" s="14">
        <v>0.354366908885341</v>
      </c>
      <c r="AL14" s="14">
        <v>0.45420017872541701</v>
      </c>
      <c r="AM14" s="14" t="s">
        <v>123</v>
      </c>
      <c r="AN14" s="14">
        <v>0.385434256973537</v>
      </c>
      <c r="AO14" s="14"/>
      <c r="AP14" s="14" t="s">
        <v>123</v>
      </c>
      <c r="AQ14" s="14">
        <v>0.34687245765142299</v>
      </c>
      <c r="AR14" s="14" t="s">
        <v>123</v>
      </c>
      <c r="AS14" s="14" t="s">
        <v>123</v>
      </c>
      <c r="AT14" s="14" t="s">
        <v>123</v>
      </c>
      <c r="AU14" s="14"/>
      <c r="AV14" s="14">
        <v>0.202922389391267</v>
      </c>
      <c r="AW14" s="14">
        <v>0.53623247876106095</v>
      </c>
      <c r="AX14" s="14">
        <v>0.28906433872331899</v>
      </c>
      <c r="AY14" s="14">
        <v>0.400712028522131</v>
      </c>
      <c r="AZ14" s="14">
        <v>0.266236561522459</v>
      </c>
      <c r="BA14" s="14"/>
      <c r="BB14" s="14">
        <v>0.32881474179574399</v>
      </c>
      <c r="BC14" s="14" t="s">
        <v>123</v>
      </c>
      <c r="BD14" s="14" t="s">
        <v>123</v>
      </c>
      <c r="BE14" s="14"/>
      <c r="BF14" s="14">
        <v>0.32881474179574399</v>
      </c>
    </row>
    <row r="15" spans="2:58" ht="29" x14ac:dyDescent="0.35">
      <c r="B15" s="15" t="s">
        <v>132</v>
      </c>
      <c r="C15" s="14">
        <v>0.26089736314999401</v>
      </c>
      <c r="D15" s="14">
        <v>0.28045781444009799</v>
      </c>
      <c r="E15" s="14">
        <v>0.23979108638117599</v>
      </c>
      <c r="F15" s="14"/>
      <c r="G15" s="14">
        <v>0.147333102830527</v>
      </c>
      <c r="H15" s="14">
        <v>0.232363112628615</v>
      </c>
      <c r="I15" s="14">
        <v>0.32123554551247901</v>
      </c>
      <c r="J15" s="14">
        <v>0.20562057616041399</v>
      </c>
      <c r="K15" s="14">
        <v>0.40357798743357098</v>
      </c>
      <c r="L15" s="14">
        <v>0.34723645344957998</v>
      </c>
      <c r="M15" s="14"/>
      <c r="N15" s="14">
        <v>0.21117465998408</v>
      </c>
      <c r="O15" s="14">
        <v>0.34217649213495399</v>
      </c>
      <c r="P15" s="14">
        <v>0.24572040177142801</v>
      </c>
      <c r="Q15" s="14">
        <v>0.24117190221544699</v>
      </c>
      <c r="R15" s="14"/>
      <c r="S15" s="14">
        <v>0.15493338967806999</v>
      </c>
      <c r="T15" s="14">
        <v>0.22208869101180301</v>
      </c>
      <c r="U15" s="14">
        <v>0.34143009996834101</v>
      </c>
      <c r="V15" s="14">
        <v>8.4957405006906198E-2</v>
      </c>
      <c r="W15" s="14">
        <v>0.43911956688290998</v>
      </c>
      <c r="X15" s="14">
        <v>0.239698059213276</v>
      </c>
      <c r="Y15" s="14">
        <v>0.45477467249338099</v>
      </c>
      <c r="Z15" s="14">
        <v>0.48162819498773601</v>
      </c>
      <c r="AA15" s="14">
        <v>0.20273875557875201</v>
      </c>
      <c r="AB15" s="14">
        <v>0.16896477530434401</v>
      </c>
      <c r="AC15" s="14">
        <v>0.256681745656899</v>
      </c>
      <c r="AD15" s="14">
        <v>0.598409319448579</v>
      </c>
      <c r="AE15" s="14"/>
      <c r="AF15" s="14">
        <v>0.27436379647079001</v>
      </c>
      <c r="AG15" s="14">
        <v>0.29710364937716499</v>
      </c>
      <c r="AH15" s="14">
        <v>0.129838734376166</v>
      </c>
      <c r="AI15" s="14"/>
      <c r="AJ15" s="14">
        <v>0.317269481408886</v>
      </c>
      <c r="AK15" s="14">
        <v>0.25308831669823001</v>
      </c>
      <c r="AL15" s="14">
        <v>0.48750859668638402</v>
      </c>
      <c r="AM15" s="14" t="s">
        <v>123</v>
      </c>
      <c r="AN15" s="14">
        <v>0.148840099849775</v>
      </c>
      <c r="AO15" s="14"/>
      <c r="AP15" s="14" t="s">
        <v>123</v>
      </c>
      <c r="AQ15" s="14">
        <v>0.26089736314999401</v>
      </c>
      <c r="AR15" s="14" t="s">
        <v>123</v>
      </c>
      <c r="AS15" s="14" t="s">
        <v>123</v>
      </c>
      <c r="AT15" s="14" t="s">
        <v>123</v>
      </c>
      <c r="AU15" s="14"/>
      <c r="AV15" s="14">
        <v>0.33752200915319103</v>
      </c>
      <c r="AW15" s="14">
        <v>0.243023735375478</v>
      </c>
      <c r="AX15" s="14">
        <v>0.23958329418253499</v>
      </c>
      <c r="AY15" s="14">
        <v>0.27499081702947398</v>
      </c>
      <c r="AZ15" s="14">
        <v>0</v>
      </c>
      <c r="BA15" s="14"/>
      <c r="BB15" s="14">
        <v>0.317269481408886</v>
      </c>
      <c r="BC15" s="14" t="s">
        <v>123</v>
      </c>
      <c r="BD15" s="14" t="s">
        <v>123</v>
      </c>
      <c r="BE15" s="14"/>
      <c r="BF15" s="14">
        <v>0.317269481408886</v>
      </c>
    </row>
    <row r="16" spans="2:58" x14ac:dyDescent="0.35">
      <c r="B16" s="15" t="s">
        <v>117</v>
      </c>
      <c r="C16" s="14">
        <v>6.1195966512670504E-3</v>
      </c>
      <c r="D16" s="14">
        <v>0</v>
      </c>
      <c r="E16" s="14">
        <v>1.27228134543743E-2</v>
      </c>
      <c r="F16" s="14"/>
      <c r="G16" s="14">
        <v>0</v>
      </c>
      <c r="H16" s="14">
        <v>2.3284809901562401E-2</v>
      </c>
      <c r="I16" s="14">
        <v>0</v>
      </c>
      <c r="J16" s="14">
        <v>0</v>
      </c>
      <c r="K16" s="14">
        <v>0</v>
      </c>
      <c r="L16" s="14">
        <v>0</v>
      </c>
      <c r="M16" s="14"/>
      <c r="N16" s="14">
        <v>0</v>
      </c>
      <c r="O16" s="14">
        <v>2.2094587354708602E-2</v>
      </c>
      <c r="P16" s="14">
        <v>0</v>
      </c>
      <c r="Q16" s="14">
        <v>0</v>
      </c>
      <c r="R16" s="14"/>
      <c r="S16" s="14">
        <v>0</v>
      </c>
      <c r="T16" s="14">
        <v>0</v>
      </c>
      <c r="U16" s="14">
        <v>0.121977413084845</v>
      </c>
      <c r="V16" s="14">
        <v>0</v>
      </c>
      <c r="W16" s="14">
        <v>0</v>
      </c>
      <c r="X16" s="14">
        <v>0</v>
      </c>
      <c r="Y16" s="14">
        <v>0</v>
      </c>
      <c r="Z16" s="14">
        <v>0</v>
      </c>
      <c r="AA16" s="14">
        <v>0</v>
      </c>
      <c r="AB16" s="14">
        <v>0</v>
      </c>
      <c r="AC16" s="14">
        <v>0</v>
      </c>
      <c r="AD16" s="14">
        <v>0</v>
      </c>
      <c r="AE16" s="14"/>
      <c r="AF16" s="14">
        <v>2.1739893270239001E-2</v>
      </c>
      <c r="AG16" s="14">
        <v>0</v>
      </c>
      <c r="AH16" s="14">
        <v>0</v>
      </c>
      <c r="AI16" s="14"/>
      <c r="AJ16" s="14">
        <v>0</v>
      </c>
      <c r="AK16" s="14">
        <v>9.4826308095160503E-3</v>
      </c>
      <c r="AL16" s="14">
        <v>0</v>
      </c>
      <c r="AM16" s="14" t="s">
        <v>123</v>
      </c>
      <c r="AN16" s="14">
        <v>0</v>
      </c>
      <c r="AO16" s="14"/>
      <c r="AP16" s="14" t="s">
        <v>123</v>
      </c>
      <c r="AQ16" s="14">
        <v>6.1195966512670504E-3</v>
      </c>
      <c r="AR16" s="14" t="s">
        <v>123</v>
      </c>
      <c r="AS16" s="14" t="s">
        <v>123</v>
      </c>
      <c r="AT16" s="14" t="s">
        <v>123</v>
      </c>
      <c r="AU16" s="14"/>
      <c r="AV16" s="14">
        <v>0</v>
      </c>
      <c r="AW16" s="14">
        <v>0</v>
      </c>
      <c r="AX16" s="14">
        <v>2.47663676821409E-2</v>
      </c>
      <c r="AY16" s="14">
        <v>0</v>
      </c>
      <c r="AZ16" s="14">
        <v>0</v>
      </c>
      <c r="BA16" s="14"/>
      <c r="BB16" s="14">
        <v>0</v>
      </c>
      <c r="BC16" s="14" t="s">
        <v>123</v>
      </c>
      <c r="BD16" s="14" t="s">
        <v>123</v>
      </c>
      <c r="BE16" s="14"/>
      <c r="BF16" s="14">
        <v>0</v>
      </c>
    </row>
    <row r="17" spans="2:58" x14ac:dyDescent="0.35">
      <c r="B17" s="15" t="s">
        <v>133</v>
      </c>
      <c r="C17" s="23">
        <v>1.10360917215748E-2</v>
      </c>
      <c r="D17" s="23">
        <v>1.02531909584315E-2</v>
      </c>
      <c r="E17" s="23">
        <v>1.18808636516467E-2</v>
      </c>
      <c r="F17" s="23"/>
      <c r="G17" s="23">
        <v>0</v>
      </c>
      <c r="H17" s="23">
        <v>2.0247963135692E-2</v>
      </c>
      <c r="I17" s="23">
        <v>0</v>
      </c>
      <c r="J17" s="23">
        <v>2.9876574765522801E-2</v>
      </c>
      <c r="K17" s="23">
        <v>0</v>
      </c>
      <c r="L17" s="23">
        <v>0</v>
      </c>
      <c r="M17" s="23"/>
      <c r="N17" s="23">
        <v>0</v>
      </c>
      <c r="O17" s="23">
        <v>0</v>
      </c>
      <c r="P17" s="23">
        <v>2.8944012271716099E-2</v>
      </c>
      <c r="Q17" s="23">
        <v>2.4186968386585898E-2</v>
      </c>
      <c r="R17" s="23"/>
      <c r="S17" s="23">
        <v>0</v>
      </c>
      <c r="T17" s="23">
        <v>0</v>
      </c>
      <c r="U17" s="23">
        <v>0</v>
      </c>
      <c r="V17" s="23">
        <v>0</v>
      </c>
      <c r="W17" s="23">
        <v>0</v>
      </c>
      <c r="X17" s="23">
        <v>0</v>
      </c>
      <c r="Y17" s="23">
        <v>0</v>
      </c>
      <c r="Z17" s="23">
        <v>0</v>
      </c>
      <c r="AA17" s="23">
        <v>0</v>
      </c>
      <c r="AB17" s="23">
        <v>7.8695885261858806E-2</v>
      </c>
      <c r="AC17" s="23">
        <v>6.8208467132400696E-2</v>
      </c>
      <c r="AD17" s="23">
        <v>0</v>
      </c>
      <c r="AE17" s="23"/>
      <c r="AF17" s="23">
        <v>0</v>
      </c>
      <c r="AG17" s="23">
        <v>2.1202075959314299E-2</v>
      </c>
      <c r="AH17" s="23">
        <v>0</v>
      </c>
      <c r="AI17" s="23"/>
      <c r="AJ17" s="23">
        <v>3.1423727313546403E-2</v>
      </c>
      <c r="AK17" s="23">
        <v>8.2458890526555008E-3</v>
      </c>
      <c r="AL17" s="23">
        <v>0</v>
      </c>
      <c r="AM17" s="23" t="s">
        <v>123</v>
      </c>
      <c r="AN17" s="23">
        <v>0</v>
      </c>
      <c r="AO17" s="23"/>
      <c r="AP17" s="23" t="s">
        <v>123</v>
      </c>
      <c r="AQ17" s="23">
        <v>1.10360917215748E-2</v>
      </c>
      <c r="AR17" s="23" t="s">
        <v>123</v>
      </c>
      <c r="AS17" s="23" t="s">
        <v>123</v>
      </c>
      <c r="AT17" s="23" t="s">
        <v>123</v>
      </c>
      <c r="AU17" s="23"/>
      <c r="AV17" s="23">
        <v>2.5076677600167099E-2</v>
      </c>
      <c r="AW17" s="23">
        <v>0</v>
      </c>
      <c r="AX17" s="23">
        <v>2.15362934871688E-2</v>
      </c>
      <c r="AY17" s="23">
        <v>0</v>
      </c>
      <c r="AZ17" s="23">
        <v>0</v>
      </c>
      <c r="BA17" s="23"/>
      <c r="BB17" s="23">
        <v>3.1423727313546403E-2</v>
      </c>
      <c r="BC17" s="23" t="s">
        <v>123</v>
      </c>
      <c r="BD17" s="23" t="s">
        <v>123</v>
      </c>
      <c r="BE17" s="23"/>
      <c r="BF17" s="23">
        <v>3.1423727313546403E-2</v>
      </c>
    </row>
    <row r="18" spans="2:58" x14ac:dyDescent="0.35">
      <c r="B18" s="16" t="s">
        <v>135</v>
      </c>
    </row>
    <row r="19" spans="2:58" x14ac:dyDescent="0.35">
      <c r="B19" t="s">
        <v>88</v>
      </c>
    </row>
    <row r="20" spans="2:58" x14ac:dyDescent="0.35">
      <c r="B20" t="s">
        <v>89</v>
      </c>
    </row>
    <row r="22" spans="2:58" x14ac:dyDescent="0.35">
      <c r="B22"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dimension ref="B2:BF18"/>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498</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ht="29" x14ac:dyDescent="0.35">
      <c r="B9" s="15" t="s">
        <v>493</v>
      </c>
      <c r="C9" s="14">
        <v>6.4693378694152107E-2</v>
      </c>
      <c r="D9" s="14">
        <v>8.7607661553144006E-2</v>
      </c>
      <c r="E9" s="14">
        <v>4.2743628278841199E-2</v>
      </c>
      <c r="F9" s="14"/>
      <c r="G9" s="14">
        <v>8.8248543800269905E-2</v>
      </c>
      <c r="H9" s="14">
        <v>0.123542788778376</v>
      </c>
      <c r="I9" s="14">
        <v>7.2864503476883002E-2</v>
      </c>
      <c r="J9" s="14">
        <v>4.7952557689649497E-2</v>
      </c>
      <c r="K9" s="14">
        <v>3.0086911614163301E-2</v>
      </c>
      <c r="L9" s="14">
        <v>3.1396878918676097E-2</v>
      </c>
      <c r="M9" s="14"/>
      <c r="N9" s="14">
        <v>7.2942136950276196E-2</v>
      </c>
      <c r="O9" s="14">
        <v>4.6077217019722998E-2</v>
      </c>
      <c r="P9" s="14">
        <v>7.0732211806205703E-2</v>
      </c>
      <c r="Q9" s="14">
        <v>7.1016570403668294E-2</v>
      </c>
      <c r="R9" s="14"/>
      <c r="S9" s="14">
        <v>0.103312135036666</v>
      </c>
      <c r="T9" s="14">
        <v>5.2628887069199499E-2</v>
      </c>
      <c r="U9" s="14">
        <v>6.39417647851971E-2</v>
      </c>
      <c r="V9" s="14">
        <v>7.9361104445901998E-2</v>
      </c>
      <c r="W9" s="14">
        <v>7.5345458644490798E-2</v>
      </c>
      <c r="X9" s="14">
        <v>6.5642152696266803E-2</v>
      </c>
      <c r="Y9" s="14">
        <v>3.2648176061971901E-2</v>
      </c>
      <c r="Z9" s="14">
        <v>4.7744401341034103E-2</v>
      </c>
      <c r="AA9" s="14">
        <v>8.3961311247059897E-2</v>
      </c>
      <c r="AB9" s="14">
        <v>3.6059642553505002E-2</v>
      </c>
      <c r="AC9" s="14">
        <v>4.6372930678662702E-2</v>
      </c>
      <c r="AD9" s="14">
        <v>2.0436560816069701E-2</v>
      </c>
      <c r="AE9" s="14"/>
      <c r="AF9" s="14">
        <v>6.3815977135211893E-2</v>
      </c>
      <c r="AG9" s="14">
        <v>6.4502495057713605E-2</v>
      </c>
      <c r="AH9" s="14">
        <v>6.6464056606581001E-2</v>
      </c>
      <c r="AI9" s="14"/>
      <c r="AJ9" s="14">
        <v>6.1232813077079E-2</v>
      </c>
      <c r="AK9" s="14">
        <v>8.7162670580512705E-2</v>
      </c>
      <c r="AL9" s="14">
        <v>4.41455697274694E-2</v>
      </c>
      <c r="AM9" s="14">
        <v>8.2036396453522398E-2</v>
      </c>
      <c r="AN9" s="14">
        <v>3.4808934450625703E-2</v>
      </c>
      <c r="AO9" s="14"/>
      <c r="AP9" s="14">
        <v>8.07781288942266E-2</v>
      </c>
      <c r="AQ9" s="14">
        <v>7.0243261698641105E-2</v>
      </c>
      <c r="AR9" s="14">
        <v>1.91476355229327E-2</v>
      </c>
      <c r="AS9" s="14">
        <v>6.4754679792413797E-2</v>
      </c>
      <c r="AT9" s="14">
        <v>3.4582398048402803E-2</v>
      </c>
      <c r="AU9" s="14"/>
      <c r="AV9" s="14">
        <v>6.4657253556020103E-2</v>
      </c>
      <c r="AW9" s="14">
        <v>4.7371689744942803E-2</v>
      </c>
      <c r="AX9" s="14">
        <v>7.3597694703792599E-2</v>
      </c>
      <c r="AY9" s="14">
        <v>9.0450291263963603E-2</v>
      </c>
      <c r="AZ9" s="14">
        <v>0.198161792867489</v>
      </c>
      <c r="BA9" s="14"/>
      <c r="BB9" s="14">
        <v>6.6526160529927797E-2</v>
      </c>
      <c r="BC9" s="14">
        <v>3.8699859442454902E-2</v>
      </c>
      <c r="BD9" s="14">
        <v>7.2839005870377796E-2</v>
      </c>
      <c r="BE9" s="14"/>
      <c r="BF9" s="14">
        <v>4.7908856045224602E-2</v>
      </c>
    </row>
    <row r="10" spans="2:58" x14ac:dyDescent="0.35">
      <c r="B10" s="15" t="s">
        <v>494</v>
      </c>
      <c r="C10" s="14">
        <v>0.168736341330435</v>
      </c>
      <c r="D10" s="14">
        <v>0.16110110214669801</v>
      </c>
      <c r="E10" s="14">
        <v>0.177174300970669</v>
      </c>
      <c r="F10" s="14"/>
      <c r="G10" s="14">
        <v>0.19423401979704999</v>
      </c>
      <c r="H10" s="14">
        <v>0.25358176513990899</v>
      </c>
      <c r="I10" s="14">
        <v>0.19929420215574301</v>
      </c>
      <c r="J10" s="14">
        <v>0.13284854137956001</v>
      </c>
      <c r="K10" s="14">
        <v>9.2751551387310005E-2</v>
      </c>
      <c r="L10" s="14">
        <v>0.138154139273967</v>
      </c>
      <c r="M10" s="14"/>
      <c r="N10" s="14">
        <v>0.17680673172304401</v>
      </c>
      <c r="O10" s="14">
        <v>0.17493371233201399</v>
      </c>
      <c r="P10" s="14">
        <v>0.17682838133305101</v>
      </c>
      <c r="Q10" s="14">
        <v>0.147439150944148</v>
      </c>
      <c r="R10" s="14"/>
      <c r="S10" s="14">
        <v>0.21518603277830201</v>
      </c>
      <c r="T10" s="14">
        <v>0.168502896882081</v>
      </c>
      <c r="U10" s="14">
        <v>0.124167899131414</v>
      </c>
      <c r="V10" s="14">
        <v>0.146590672164987</v>
      </c>
      <c r="W10" s="14">
        <v>0.21846032714115299</v>
      </c>
      <c r="X10" s="14">
        <v>0.146371460444261</v>
      </c>
      <c r="Y10" s="14">
        <v>0.12766552956341301</v>
      </c>
      <c r="Z10" s="14">
        <v>0.20988743464915899</v>
      </c>
      <c r="AA10" s="14">
        <v>0.198681969955809</v>
      </c>
      <c r="AB10" s="14">
        <v>0.162003944667439</v>
      </c>
      <c r="AC10" s="14">
        <v>8.4322615570223095E-2</v>
      </c>
      <c r="AD10" s="14">
        <v>0.19592445768410399</v>
      </c>
      <c r="AE10" s="14"/>
      <c r="AF10" s="14">
        <v>0.158570745844137</v>
      </c>
      <c r="AG10" s="14">
        <v>0.17035544400948399</v>
      </c>
      <c r="AH10" s="14">
        <v>0.20851825590539999</v>
      </c>
      <c r="AI10" s="14"/>
      <c r="AJ10" s="14">
        <v>0.185857836979129</v>
      </c>
      <c r="AK10" s="14">
        <v>0.182342552055243</v>
      </c>
      <c r="AL10" s="14">
        <v>0.15208447515131199</v>
      </c>
      <c r="AM10" s="14">
        <v>0.242632584079609</v>
      </c>
      <c r="AN10" s="14">
        <v>0.12481858160350701</v>
      </c>
      <c r="AO10" s="14"/>
      <c r="AP10" s="14">
        <v>0.235786400545272</v>
      </c>
      <c r="AQ10" s="14">
        <v>0.19150780941430401</v>
      </c>
      <c r="AR10" s="14">
        <v>0.170989987027203</v>
      </c>
      <c r="AS10" s="14">
        <v>9.6191249561558806E-2</v>
      </c>
      <c r="AT10" s="14">
        <v>9.3972001570617497E-2</v>
      </c>
      <c r="AU10" s="14"/>
      <c r="AV10" s="14">
        <v>0.15692924861118901</v>
      </c>
      <c r="AW10" s="14">
        <v>0.186032295191877</v>
      </c>
      <c r="AX10" s="14">
        <v>0.148584397834325</v>
      </c>
      <c r="AY10" s="14">
        <v>0.234969505752259</v>
      </c>
      <c r="AZ10" s="14">
        <v>0.13319759297185099</v>
      </c>
      <c r="BA10" s="14"/>
      <c r="BB10" s="14">
        <v>0.28580081871298701</v>
      </c>
      <c r="BC10" s="14">
        <v>8.6120032624265402E-2</v>
      </c>
      <c r="BD10" s="14">
        <v>7.3129613337549595E-2</v>
      </c>
      <c r="BE10" s="14"/>
      <c r="BF10" s="14">
        <v>0.14472886508940799</v>
      </c>
    </row>
    <row r="11" spans="2:58" ht="29" x14ac:dyDescent="0.35">
      <c r="B11" s="15" t="s">
        <v>495</v>
      </c>
      <c r="C11" s="14">
        <v>0.296058018100125</v>
      </c>
      <c r="D11" s="14">
        <v>0.30089003210445298</v>
      </c>
      <c r="E11" s="14">
        <v>0.29108287721486698</v>
      </c>
      <c r="F11" s="14"/>
      <c r="G11" s="14">
        <v>0.31275322840150699</v>
      </c>
      <c r="H11" s="14">
        <v>0.24171654963015701</v>
      </c>
      <c r="I11" s="14">
        <v>0.27056108135838403</v>
      </c>
      <c r="J11" s="14">
        <v>0.33043846156955797</v>
      </c>
      <c r="K11" s="14">
        <v>0.289877206725209</v>
      </c>
      <c r="L11" s="14">
        <v>0.32588771263727101</v>
      </c>
      <c r="M11" s="14"/>
      <c r="N11" s="14">
        <v>0.31509416465092399</v>
      </c>
      <c r="O11" s="14">
        <v>0.30424666997070599</v>
      </c>
      <c r="P11" s="14">
        <v>0.31276029893964402</v>
      </c>
      <c r="Q11" s="14">
        <v>0.249581217924396</v>
      </c>
      <c r="R11" s="14"/>
      <c r="S11" s="14">
        <v>0.28578447299302601</v>
      </c>
      <c r="T11" s="14">
        <v>0.28484570765478501</v>
      </c>
      <c r="U11" s="14">
        <v>0.27920145847348199</v>
      </c>
      <c r="V11" s="14">
        <v>0.27739723350099599</v>
      </c>
      <c r="W11" s="14">
        <v>0.29272991435602902</v>
      </c>
      <c r="X11" s="14">
        <v>0.34123323858382898</v>
      </c>
      <c r="Y11" s="14">
        <v>0.34234703307904302</v>
      </c>
      <c r="Z11" s="14">
        <v>0.32187720786457102</v>
      </c>
      <c r="AA11" s="14">
        <v>0.309574896933833</v>
      </c>
      <c r="AB11" s="14">
        <v>0.29500083097271501</v>
      </c>
      <c r="AC11" s="14">
        <v>0.26833292456452801</v>
      </c>
      <c r="AD11" s="14">
        <v>0.207702748360276</v>
      </c>
      <c r="AE11" s="14"/>
      <c r="AF11" s="14">
        <v>0.28763760680288403</v>
      </c>
      <c r="AG11" s="14">
        <v>0.316845501288122</v>
      </c>
      <c r="AH11" s="14">
        <v>0.220906897006584</v>
      </c>
      <c r="AI11" s="14"/>
      <c r="AJ11" s="14">
        <v>0.27907743766781001</v>
      </c>
      <c r="AK11" s="14">
        <v>0.31357290700985702</v>
      </c>
      <c r="AL11" s="14">
        <v>0.362977850207089</v>
      </c>
      <c r="AM11" s="14">
        <v>0.25161929807863098</v>
      </c>
      <c r="AN11" s="14">
        <v>0.23928996696299501</v>
      </c>
      <c r="AO11" s="14"/>
      <c r="AP11" s="14">
        <v>0.26318819909088698</v>
      </c>
      <c r="AQ11" s="14">
        <v>0.31653203613501901</v>
      </c>
      <c r="AR11" s="14">
        <v>0.35644123335746503</v>
      </c>
      <c r="AS11" s="14">
        <v>0.26990319575239802</v>
      </c>
      <c r="AT11" s="14">
        <v>0.29615346497254602</v>
      </c>
      <c r="AU11" s="14"/>
      <c r="AV11" s="14">
        <v>0.26948366329623402</v>
      </c>
      <c r="AW11" s="14">
        <v>0.29030709583820602</v>
      </c>
      <c r="AX11" s="14">
        <v>0.31503214037882499</v>
      </c>
      <c r="AY11" s="14">
        <v>0.27223096065958502</v>
      </c>
      <c r="AZ11" s="14">
        <v>0.350680482264632</v>
      </c>
      <c r="BA11" s="14"/>
      <c r="BB11" s="14">
        <v>0.27456086267234803</v>
      </c>
      <c r="BC11" s="14">
        <v>0.23186144510644099</v>
      </c>
      <c r="BD11" s="14">
        <v>0.34583907679748399</v>
      </c>
      <c r="BE11" s="14"/>
      <c r="BF11" s="14">
        <v>0.287825218766741</v>
      </c>
    </row>
    <row r="12" spans="2:58" ht="29" x14ac:dyDescent="0.35">
      <c r="B12" s="15" t="s">
        <v>496</v>
      </c>
      <c r="C12" s="14">
        <v>0.24696400977441799</v>
      </c>
      <c r="D12" s="14">
        <v>0.26311034222042101</v>
      </c>
      <c r="E12" s="14">
        <v>0.23079534360020501</v>
      </c>
      <c r="F12" s="14"/>
      <c r="G12" s="14">
        <v>0.21751613063794301</v>
      </c>
      <c r="H12" s="14">
        <v>0.18247355924150399</v>
      </c>
      <c r="I12" s="14">
        <v>0.218113794678017</v>
      </c>
      <c r="J12" s="14">
        <v>0.26035630277614902</v>
      </c>
      <c r="K12" s="14">
        <v>0.32288596044461598</v>
      </c>
      <c r="L12" s="14">
        <v>0.28056823509561402</v>
      </c>
      <c r="M12" s="14"/>
      <c r="N12" s="14">
        <v>0.26265751874969701</v>
      </c>
      <c r="O12" s="14">
        <v>0.24358319189854899</v>
      </c>
      <c r="P12" s="14">
        <v>0.23613383528062501</v>
      </c>
      <c r="Q12" s="14">
        <v>0.239484128905431</v>
      </c>
      <c r="R12" s="14"/>
      <c r="S12" s="14">
        <v>0.205037337324394</v>
      </c>
      <c r="T12" s="14">
        <v>0.260495177232206</v>
      </c>
      <c r="U12" s="14">
        <v>0.308943292665396</v>
      </c>
      <c r="V12" s="14">
        <v>0.22505175263016899</v>
      </c>
      <c r="W12" s="14">
        <v>0.19706201450687599</v>
      </c>
      <c r="X12" s="14">
        <v>0.217864482137473</v>
      </c>
      <c r="Y12" s="14">
        <v>0.24877797549625999</v>
      </c>
      <c r="Z12" s="14">
        <v>0.21003551718222499</v>
      </c>
      <c r="AA12" s="14">
        <v>0.21087979428129699</v>
      </c>
      <c r="AB12" s="14">
        <v>0.31547335158425799</v>
      </c>
      <c r="AC12" s="14">
        <v>0.30236448086710099</v>
      </c>
      <c r="AD12" s="14">
        <v>0.36715410858339298</v>
      </c>
      <c r="AE12" s="14"/>
      <c r="AF12" s="14">
        <v>0.26584594409603102</v>
      </c>
      <c r="AG12" s="14">
        <v>0.25932620409385199</v>
      </c>
      <c r="AH12" s="14">
        <v>0.18018133874098599</v>
      </c>
      <c r="AI12" s="14"/>
      <c r="AJ12" s="14">
        <v>0.27220812125371202</v>
      </c>
      <c r="AK12" s="14">
        <v>0.217340696255889</v>
      </c>
      <c r="AL12" s="14">
        <v>0.24247069715257399</v>
      </c>
      <c r="AM12" s="14">
        <v>0.30039349395609199</v>
      </c>
      <c r="AN12" s="14">
        <v>0.21968776658894201</v>
      </c>
      <c r="AO12" s="14"/>
      <c r="AP12" s="14">
        <v>0.251518892676449</v>
      </c>
      <c r="AQ12" s="14">
        <v>0.21620464034885301</v>
      </c>
      <c r="AR12" s="14">
        <v>0.27716597384909503</v>
      </c>
      <c r="AS12" s="14">
        <v>0.37075766968007301</v>
      </c>
      <c r="AT12" s="14">
        <v>0.169129637540927</v>
      </c>
      <c r="AU12" s="14"/>
      <c r="AV12" s="14">
        <v>0.22937325243757001</v>
      </c>
      <c r="AW12" s="14">
        <v>0.249200926607026</v>
      </c>
      <c r="AX12" s="14">
        <v>0.24805435272062801</v>
      </c>
      <c r="AY12" s="14">
        <v>0.22339070710245501</v>
      </c>
      <c r="AZ12" s="14">
        <v>0.18047566293240799</v>
      </c>
      <c r="BA12" s="14"/>
      <c r="BB12" s="14">
        <v>0.15316926673345599</v>
      </c>
      <c r="BC12" s="14">
        <v>0.420053826818645</v>
      </c>
      <c r="BD12" s="14">
        <v>0.188344308174691</v>
      </c>
      <c r="BE12" s="14"/>
      <c r="BF12" s="14">
        <v>0.28075140784222302</v>
      </c>
    </row>
    <row r="13" spans="2:58" x14ac:dyDescent="0.35">
      <c r="B13" s="15" t="s">
        <v>117</v>
      </c>
      <c r="C13" s="23">
        <v>0.22354825210086901</v>
      </c>
      <c r="D13" s="23">
        <v>0.18729086197528499</v>
      </c>
      <c r="E13" s="23">
        <v>0.25820384993541701</v>
      </c>
      <c r="F13" s="23"/>
      <c r="G13" s="23">
        <v>0.18724807736322999</v>
      </c>
      <c r="H13" s="23">
        <v>0.19868533721005499</v>
      </c>
      <c r="I13" s="23">
        <v>0.23916641833097299</v>
      </c>
      <c r="J13" s="23">
        <v>0.22840413658508399</v>
      </c>
      <c r="K13" s="23">
        <v>0.26439836982870202</v>
      </c>
      <c r="L13" s="23">
        <v>0.22399303407447199</v>
      </c>
      <c r="M13" s="23"/>
      <c r="N13" s="23">
        <v>0.17249944792606001</v>
      </c>
      <c r="O13" s="23">
        <v>0.231159208779008</v>
      </c>
      <c r="P13" s="23">
        <v>0.20354527264047501</v>
      </c>
      <c r="Q13" s="23">
        <v>0.29247893182235701</v>
      </c>
      <c r="R13" s="23"/>
      <c r="S13" s="23">
        <v>0.19068002186761099</v>
      </c>
      <c r="T13" s="23">
        <v>0.233527331161729</v>
      </c>
      <c r="U13" s="23">
        <v>0.22374558494451099</v>
      </c>
      <c r="V13" s="23">
        <v>0.27159923725794499</v>
      </c>
      <c r="W13" s="23">
        <v>0.21640228535145101</v>
      </c>
      <c r="X13" s="23">
        <v>0.22888866613817099</v>
      </c>
      <c r="Y13" s="23">
        <v>0.248561285799312</v>
      </c>
      <c r="Z13" s="23">
        <v>0.21045543896301</v>
      </c>
      <c r="AA13" s="23">
        <v>0.19690202758200001</v>
      </c>
      <c r="AB13" s="23">
        <v>0.191462230222082</v>
      </c>
      <c r="AC13" s="23">
        <v>0.29860704831948598</v>
      </c>
      <c r="AD13" s="23">
        <v>0.20878212455615799</v>
      </c>
      <c r="AE13" s="23"/>
      <c r="AF13" s="23">
        <v>0.22412972612173701</v>
      </c>
      <c r="AG13" s="23">
        <v>0.188970355550827</v>
      </c>
      <c r="AH13" s="23">
        <v>0.32392945174044901</v>
      </c>
      <c r="AI13" s="23"/>
      <c r="AJ13" s="23">
        <v>0.20162379102226999</v>
      </c>
      <c r="AK13" s="23">
        <v>0.19958117409849799</v>
      </c>
      <c r="AL13" s="23">
        <v>0.19832140776155699</v>
      </c>
      <c r="AM13" s="23">
        <v>0.123318227432145</v>
      </c>
      <c r="AN13" s="23">
        <v>0.38139475039393</v>
      </c>
      <c r="AO13" s="23"/>
      <c r="AP13" s="23">
        <v>0.16872837879316399</v>
      </c>
      <c r="AQ13" s="23">
        <v>0.20551225240318299</v>
      </c>
      <c r="AR13" s="23">
        <v>0.176255170243305</v>
      </c>
      <c r="AS13" s="23">
        <v>0.198393205213556</v>
      </c>
      <c r="AT13" s="23">
        <v>0.40616249786750602</v>
      </c>
      <c r="AU13" s="23"/>
      <c r="AV13" s="23">
        <v>0.27955658209898698</v>
      </c>
      <c r="AW13" s="23">
        <v>0.22708799261794901</v>
      </c>
      <c r="AX13" s="23">
        <v>0.21473141436243001</v>
      </c>
      <c r="AY13" s="23">
        <v>0.17895853522173699</v>
      </c>
      <c r="AZ13" s="23">
        <v>0.13748446896362099</v>
      </c>
      <c r="BA13" s="23"/>
      <c r="BB13" s="23">
        <v>0.21994289135128101</v>
      </c>
      <c r="BC13" s="23">
        <v>0.223264836008194</v>
      </c>
      <c r="BD13" s="23">
        <v>0.31984799581989798</v>
      </c>
      <c r="BE13" s="23"/>
      <c r="BF13" s="23">
        <v>0.238785652256404</v>
      </c>
    </row>
    <row r="14" spans="2:58" x14ac:dyDescent="0.35">
      <c r="B14" s="16"/>
    </row>
    <row r="15" spans="2:58" x14ac:dyDescent="0.35">
      <c r="B15" t="s">
        <v>88</v>
      </c>
    </row>
    <row r="16" spans="2:58" x14ac:dyDescent="0.35">
      <c r="B16" t="s">
        <v>89</v>
      </c>
    </row>
    <row r="18" spans="2:2" x14ac:dyDescent="0.35">
      <c r="B18"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dimension ref="B2:BF18"/>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499</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ht="29" x14ac:dyDescent="0.35">
      <c r="B9" s="15" t="s">
        <v>493</v>
      </c>
      <c r="C9" s="14">
        <v>0.14457206053253399</v>
      </c>
      <c r="D9" s="14">
        <v>0.16182853315206</v>
      </c>
      <c r="E9" s="14">
        <v>0.127602454734523</v>
      </c>
      <c r="F9" s="14"/>
      <c r="G9" s="14">
        <v>0.11936833924126</v>
      </c>
      <c r="H9" s="14">
        <v>0.172908146021125</v>
      </c>
      <c r="I9" s="14">
        <v>0.137699144836856</v>
      </c>
      <c r="J9" s="14">
        <v>0.16463316074757101</v>
      </c>
      <c r="K9" s="14">
        <v>0.13020694519085901</v>
      </c>
      <c r="L9" s="14">
        <v>0.13749173385685801</v>
      </c>
      <c r="M9" s="14"/>
      <c r="N9" s="14">
        <v>0.171081946188478</v>
      </c>
      <c r="O9" s="14">
        <v>0.128771668238749</v>
      </c>
      <c r="P9" s="14">
        <v>0.135893285089769</v>
      </c>
      <c r="Q9" s="14">
        <v>0.14259199250214599</v>
      </c>
      <c r="R9" s="14"/>
      <c r="S9" s="14">
        <v>0.17931431210855001</v>
      </c>
      <c r="T9" s="14">
        <v>0.123697380393471</v>
      </c>
      <c r="U9" s="14">
        <v>0.143442244331251</v>
      </c>
      <c r="V9" s="14">
        <v>0.12848502739280501</v>
      </c>
      <c r="W9" s="14">
        <v>0.135017446166219</v>
      </c>
      <c r="X9" s="14">
        <v>0.15363578116905199</v>
      </c>
      <c r="Y9" s="14">
        <v>0.12009461668173101</v>
      </c>
      <c r="Z9" s="14">
        <v>0.187134047759411</v>
      </c>
      <c r="AA9" s="14">
        <v>0.13946917045320201</v>
      </c>
      <c r="AB9" s="14">
        <v>0.132597294789113</v>
      </c>
      <c r="AC9" s="14">
        <v>0.110908773816421</v>
      </c>
      <c r="AD9" s="14">
        <v>0.23923927896178501</v>
      </c>
      <c r="AE9" s="14"/>
      <c r="AF9" s="14">
        <v>0.11665788835068799</v>
      </c>
      <c r="AG9" s="14">
        <v>0.17485409991390799</v>
      </c>
      <c r="AH9" s="14">
        <v>0.141044860105282</v>
      </c>
      <c r="AI9" s="14"/>
      <c r="AJ9" s="14">
        <v>0.115394243075468</v>
      </c>
      <c r="AK9" s="14">
        <v>0.193117080930649</v>
      </c>
      <c r="AL9" s="14">
        <v>0.13810169661466901</v>
      </c>
      <c r="AM9" s="14">
        <v>0.12043573243286999</v>
      </c>
      <c r="AN9" s="14">
        <v>0.12669216819371801</v>
      </c>
      <c r="AO9" s="14"/>
      <c r="AP9" s="14">
        <v>9.1372271043307196E-2</v>
      </c>
      <c r="AQ9" s="14">
        <v>0.19259918110166699</v>
      </c>
      <c r="AR9" s="14">
        <v>0.14323166477563901</v>
      </c>
      <c r="AS9" s="14">
        <v>0.13670548785918901</v>
      </c>
      <c r="AT9" s="14">
        <v>6.7237851812481306E-2</v>
      </c>
      <c r="AU9" s="14"/>
      <c r="AV9" s="14">
        <v>0.13701886302688299</v>
      </c>
      <c r="AW9" s="14">
        <v>0.100379790507849</v>
      </c>
      <c r="AX9" s="14">
        <v>0.17651177359276901</v>
      </c>
      <c r="AY9" s="14">
        <v>0.165898482701198</v>
      </c>
      <c r="AZ9" s="14">
        <v>0.27455272496474697</v>
      </c>
      <c r="BA9" s="14"/>
      <c r="BB9" s="14">
        <v>0.180061286846703</v>
      </c>
      <c r="BC9" s="14">
        <v>0.14176051569620099</v>
      </c>
      <c r="BD9" s="14">
        <v>9.0786546637756899E-2</v>
      </c>
      <c r="BE9" s="14"/>
      <c r="BF9" s="14">
        <v>0.13320224365959901</v>
      </c>
    </row>
    <row r="10" spans="2:58" x14ac:dyDescent="0.35">
      <c r="B10" s="15" t="s">
        <v>494</v>
      </c>
      <c r="C10" s="14">
        <v>0.454754870646499</v>
      </c>
      <c r="D10" s="14">
        <v>0.464636066943238</v>
      </c>
      <c r="E10" s="14">
        <v>0.44491049572771402</v>
      </c>
      <c r="F10" s="14"/>
      <c r="G10" s="14">
        <v>0.479409506710471</v>
      </c>
      <c r="H10" s="14">
        <v>0.408367869682489</v>
      </c>
      <c r="I10" s="14">
        <v>0.45903477188417702</v>
      </c>
      <c r="J10" s="14">
        <v>0.42330896859723</v>
      </c>
      <c r="K10" s="14">
        <v>0.48926157366692202</v>
      </c>
      <c r="L10" s="14">
        <v>0.47462530870139202</v>
      </c>
      <c r="M10" s="14"/>
      <c r="N10" s="14">
        <v>0.46089337105464301</v>
      </c>
      <c r="O10" s="14">
        <v>0.505529791948087</v>
      </c>
      <c r="P10" s="14">
        <v>0.424186768594491</v>
      </c>
      <c r="Q10" s="14">
        <v>0.42039504202408401</v>
      </c>
      <c r="R10" s="14"/>
      <c r="S10" s="14">
        <v>0.43589389671254802</v>
      </c>
      <c r="T10" s="14">
        <v>0.47253513251075802</v>
      </c>
      <c r="U10" s="14">
        <v>0.33724611208184102</v>
      </c>
      <c r="V10" s="14">
        <v>0.416777218618752</v>
      </c>
      <c r="W10" s="14">
        <v>0.38792810910132303</v>
      </c>
      <c r="X10" s="14">
        <v>0.45698866339002903</v>
      </c>
      <c r="Y10" s="14">
        <v>0.47610523517579101</v>
      </c>
      <c r="Z10" s="14">
        <v>0.45546563639788701</v>
      </c>
      <c r="AA10" s="14">
        <v>0.52993117479412899</v>
      </c>
      <c r="AB10" s="14">
        <v>0.53410759280291997</v>
      </c>
      <c r="AC10" s="14">
        <v>0.49676811055130699</v>
      </c>
      <c r="AD10" s="14">
        <v>0.40085113674024497</v>
      </c>
      <c r="AE10" s="14"/>
      <c r="AF10" s="14">
        <v>0.42906674164096997</v>
      </c>
      <c r="AG10" s="14">
        <v>0.49509600961542499</v>
      </c>
      <c r="AH10" s="14">
        <v>0.38554955556696902</v>
      </c>
      <c r="AI10" s="14"/>
      <c r="AJ10" s="14">
        <v>0.41574456886213801</v>
      </c>
      <c r="AK10" s="14">
        <v>0.49383231392951399</v>
      </c>
      <c r="AL10" s="14">
        <v>0.56684918196483403</v>
      </c>
      <c r="AM10" s="14">
        <v>0.41285733230562999</v>
      </c>
      <c r="AN10" s="14">
        <v>0.33010847901016999</v>
      </c>
      <c r="AO10" s="14"/>
      <c r="AP10" s="14">
        <v>0.38731678216982601</v>
      </c>
      <c r="AQ10" s="14">
        <v>0.49984509827246898</v>
      </c>
      <c r="AR10" s="14">
        <v>0.56753087162848703</v>
      </c>
      <c r="AS10" s="14">
        <v>0.41228681016644603</v>
      </c>
      <c r="AT10" s="14">
        <v>0.40601269299848097</v>
      </c>
      <c r="AU10" s="14"/>
      <c r="AV10" s="14">
        <v>0.41299388031448497</v>
      </c>
      <c r="AW10" s="14">
        <v>0.45136574231295001</v>
      </c>
      <c r="AX10" s="14">
        <v>0.47435437973825501</v>
      </c>
      <c r="AY10" s="14">
        <v>0.49157201670966599</v>
      </c>
      <c r="AZ10" s="14">
        <v>0.372001605043704</v>
      </c>
      <c r="BA10" s="14"/>
      <c r="BB10" s="14">
        <v>0.53236065658093101</v>
      </c>
      <c r="BC10" s="14">
        <v>0.40107478762001098</v>
      </c>
      <c r="BD10" s="14">
        <v>0.47725806260307102</v>
      </c>
      <c r="BE10" s="14"/>
      <c r="BF10" s="14">
        <v>0.46515221816413899</v>
      </c>
    </row>
    <row r="11" spans="2:58" ht="29" x14ac:dyDescent="0.35">
      <c r="B11" s="15" t="s">
        <v>495</v>
      </c>
      <c r="C11" s="14">
        <v>0.13224824020245299</v>
      </c>
      <c r="D11" s="14">
        <v>0.14065081017042799</v>
      </c>
      <c r="E11" s="14">
        <v>0.12484044961463001</v>
      </c>
      <c r="F11" s="14"/>
      <c r="G11" s="14">
        <v>0.156260812887343</v>
      </c>
      <c r="H11" s="14">
        <v>0.14518186147837001</v>
      </c>
      <c r="I11" s="14">
        <v>0.10203366420504301</v>
      </c>
      <c r="J11" s="14">
        <v>0.119018650306339</v>
      </c>
      <c r="K11" s="14">
        <v>0.10751650269850099</v>
      </c>
      <c r="L11" s="14">
        <v>0.15750025514048299</v>
      </c>
      <c r="M11" s="14"/>
      <c r="N11" s="14">
        <v>0.13356752857089699</v>
      </c>
      <c r="O11" s="14">
        <v>0.114697579229181</v>
      </c>
      <c r="P11" s="14">
        <v>0.172476713485575</v>
      </c>
      <c r="Q11" s="14">
        <v>0.107983991418395</v>
      </c>
      <c r="R11" s="14"/>
      <c r="S11" s="14">
        <v>0.12738350877203999</v>
      </c>
      <c r="T11" s="14">
        <v>0.13375080077066201</v>
      </c>
      <c r="U11" s="14">
        <v>0.19415029096237699</v>
      </c>
      <c r="V11" s="14">
        <v>0.123116463164457</v>
      </c>
      <c r="W11" s="14">
        <v>0.17523637861948901</v>
      </c>
      <c r="X11" s="14">
        <v>0.16070385146871599</v>
      </c>
      <c r="Y11" s="14">
        <v>0.144367303776023</v>
      </c>
      <c r="Z11" s="14">
        <v>9.1631920570199504E-2</v>
      </c>
      <c r="AA11" s="14">
        <v>0.117680618708135</v>
      </c>
      <c r="AB11" s="14">
        <v>8.1910940564910301E-2</v>
      </c>
      <c r="AC11" s="14">
        <v>9.0860772492699096E-2</v>
      </c>
      <c r="AD11" s="14">
        <v>0.12010588989577101</v>
      </c>
      <c r="AE11" s="14"/>
      <c r="AF11" s="14">
        <v>0.16875824689635899</v>
      </c>
      <c r="AG11" s="14">
        <v>0.114904372735808</v>
      </c>
      <c r="AH11" s="14">
        <v>0.100491268396822</v>
      </c>
      <c r="AI11" s="14"/>
      <c r="AJ11" s="14">
        <v>0.19016742428524799</v>
      </c>
      <c r="AK11" s="14">
        <v>9.7573438430345605E-2</v>
      </c>
      <c r="AL11" s="14">
        <v>5.8864933540655598E-2</v>
      </c>
      <c r="AM11" s="14">
        <v>0.20554703279525799</v>
      </c>
      <c r="AN11" s="14">
        <v>0.12536800368471701</v>
      </c>
      <c r="AO11" s="14"/>
      <c r="AP11" s="14">
        <v>0.207839233316433</v>
      </c>
      <c r="AQ11" s="14">
        <v>9.6103406243207706E-2</v>
      </c>
      <c r="AR11" s="14">
        <v>9.75917469681086E-2</v>
      </c>
      <c r="AS11" s="14">
        <v>0.185135832169987</v>
      </c>
      <c r="AT11" s="14">
        <v>0.112148814693458</v>
      </c>
      <c r="AU11" s="14"/>
      <c r="AV11" s="14">
        <v>0.11931928785885799</v>
      </c>
      <c r="AW11" s="14">
        <v>0.16102387832555501</v>
      </c>
      <c r="AX11" s="14">
        <v>0.10061880457760999</v>
      </c>
      <c r="AY11" s="14">
        <v>0.11343626253516099</v>
      </c>
      <c r="AZ11" s="14">
        <v>0.16542885689697401</v>
      </c>
      <c r="BA11" s="14"/>
      <c r="BB11" s="14">
        <v>0.119709465375088</v>
      </c>
      <c r="BC11" s="14">
        <v>0.17689726518735799</v>
      </c>
      <c r="BD11" s="14">
        <v>0.118414707027793</v>
      </c>
      <c r="BE11" s="14"/>
      <c r="BF11" s="14">
        <v>0.15308024482840499</v>
      </c>
    </row>
    <row r="12" spans="2:58" ht="29" x14ac:dyDescent="0.35">
      <c r="B12" s="15" t="s">
        <v>496</v>
      </c>
      <c r="C12" s="14">
        <v>5.4702156222284998E-2</v>
      </c>
      <c r="D12" s="14">
        <v>5.4732958547343197E-2</v>
      </c>
      <c r="E12" s="14">
        <v>5.4995277293346398E-2</v>
      </c>
      <c r="F12" s="14"/>
      <c r="G12" s="14">
        <v>5.3379258575310201E-2</v>
      </c>
      <c r="H12" s="14">
        <v>6.4443700226155101E-2</v>
      </c>
      <c r="I12" s="14">
        <v>6.2405635132103003E-2</v>
      </c>
      <c r="J12" s="14">
        <v>5.8098473216795302E-2</v>
      </c>
      <c r="K12" s="14">
        <v>6.8582329171904294E-2</v>
      </c>
      <c r="L12" s="14">
        <v>2.94009585881909E-2</v>
      </c>
      <c r="M12" s="14"/>
      <c r="N12" s="14">
        <v>5.53137542482805E-2</v>
      </c>
      <c r="O12" s="14">
        <v>3.9115119427240302E-2</v>
      </c>
      <c r="P12" s="14">
        <v>6.3930073137846502E-2</v>
      </c>
      <c r="Q12" s="14">
        <v>6.3146171424901601E-2</v>
      </c>
      <c r="R12" s="14"/>
      <c r="S12" s="14">
        <v>3.7999612584416101E-2</v>
      </c>
      <c r="T12" s="14">
        <v>6.8166611568749605E-2</v>
      </c>
      <c r="U12" s="14">
        <v>8.1990555779238E-2</v>
      </c>
      <c r="V12" s="14">
        <v>6.2885232250898093E-2</v>
      </c>
      <c r="W12" s="14">
        <v>6.2881806110431995E-2</v>
      </c>
      <c r="X12" s="14">
        <v>4.86671529074134E-2</v>
      </c>
      <c r="Y12" s="14">
        <v>5.4259270316104502E-2</v>
      </c>
      <c r="Z12" s="14">
        <v>8.1752405813798598E-2</v>
      </c>
      <c r="AA12" s="14">
        <v>4.6875440295446602E-2</v>
      </c>
      <c r="AB12" s="14">
        <v>4.3206833243722403E-2</v>
      </c>
      <c r="AC12" s="14">
        <v>3.83339969855288E-2</v>
      </c>
      <c r="AD12" s="14">
        <v>3.1935787186891398E-2</v>
      </c>
      <c r="AE12" s="14"/>
      <c r="AF12" s="14">
        <v>6.9428387562376501E-2</v>
      </c>
      <c r="AG12" s="14">
        <v>3.8264556375148702E-2</v>
      </c>
      <c r="AH12" s="14">
        <v>5.9953045640456802E-2</v>
      </c>
      <c r="AI12" s="14"/>
      <c r="AJ12" s="14">
        <v>6.9805052767796597E-2</v>
      </c>
      <c r="AK12" s="14">
        <v>4.68447745101193E-2</v>
      </c>
      <c r="AL12" s="14">
        <v>3.7929260037435103E-2</v>
      </c>
      <c r="AM12" s="14">
        <v>9.9394225012613593E-2</v>
      </c>
      <c r="AN12" s="14">
        <v>4.95210931070676E-2</v>
      </c>
      <c r="AO12" s="14"/>
      <c r="AP12" s="14">
        <v>8.4590562864596597E-2</v>
      </c>
      <c r="AQ12" s="14">
        <v>3.5759540048557803E-2</v>
      </c>
      <c r="AR12" s="14">
        <v>3.3001624540540397E-2</v>
      </c>
      <c r="AS12" s="14">
        <v>8.0767884881131402E-2</v>
      </c>
      <c r="AT12" s="14">
        <v>4.14192853020693E-2</v>
      </c>
      <c r="AU12" s="14"/>
      <c r="AV12" s="14">
        <v>5.8474893385228502E-2</v>
      </c>
      <c r="AW12" s="14">
        <v>6.2226748528708603E-2</v>
      </c>
      <c r="AX12" s="14">
        <v>4.6684658430258201E-2</v>
      </c>
      <c r="AY12" s="14">
        <v>5.6200591361700601E-2</v>
      </c>
      <c r="AZ12" s="14">
        <v>0</v>
      </c>
      <c r="BA12" s="14"/>
      <c r="BB12" s="14">
        <v>3.6991874996808199E-2</v>
      </c>
      <c r="BC12" s="14">
        <v>8.7606129722993004E-2</v>
      </c>
      <c r="BD12" s="14">
        <v>4.5789631347340799E-2</v>
      </c>
      <c r="BE12" s="14"/>
      <c r="BF12" s="14">
        <v>5.6455160643771297E-2</v>
      </c>
    </row>
    <row r="13" spans="2:58" x14ac:dyDescent="0.35">
      <c r="B13" s="15" t="s">
        <v>117</v>
      </c>
      <c r="C13" s="23">
        <v>0.213722672396229</v>
      </c>
      <c r="D13" s="23">
        <v>0.178151631186931</v>
      </c>
      <c r="E13" s="23">
        <v>0.24765132262978601</v>
      </c>
      <c r="F13" s="23"/>
      <c r="G13" s="23">
        <v>0.19158208258561499</v>
      </c>
      <c r="H13" s="23">
        <v>0.20909842259186201</v>
      </c>
      <c r="I13" s="23">
        <v>0.238826783941821</v>
      </c>
      <c r="J13" s="23">
        <v>0.234940747132065</v>
      </c>
      <c r="K13" s="23">
        <v>0.20443264927181301</v>
      </c>
      <c r="L13" s="23">
        <v>0.200981743713077</v>
      </c>
      <c r="M13" s="23"/>
      <c r="N13" s="23">
        <v>0.17914339993770101</v>
      </c>
      <c r="O13" s="23">
        <v>0.211885841156742</v>
      </c>
      <c r="P13" s="23">
        <v>0.20351315969231901</v>
      </c>
      <c r="Q13" s="23">
        <v>0.26588280263047398</v>
      </c>
      <c r="R13" s="23"/>
      <c r="S13" s="23">
        <v>0.219408669822447</v>
      </c>
      <c r="T13" s="23">
        <v>0.20185007475635899</v>
      </c>
      <c r="U13" s="23">
        <v>0.243170796845292</v>
      </c>
      <c r="V13" s="23">
        <v>0.26873605857308702</v>
      </c>
      <c r="W13" s="23">
        <v>0.23893626000253701</v>
      </c>
      <c r="X13" s="23">
        <v>0.18000455106478999</v>
      </c>
      <c r="Y13" s="23">
        <v>0.205173574050351</v>
      </c>
      <c r="Z13" s="23">
        <v>0.18401598945870401</v>
      </c>
      <c r="AA13" s="23">
        <v>0.166043595749087</v>
      </c>
      <c r="AB13" s="23">
        <v>0.20817733859933499</v>
      </c>
      <c r="AC13" s="23">
        <v>0.26312834615404401</v>
      </c>
      <c r="AD13" s="23">
        <v>0.20786790721530701</v>
      </c>
      <c r="AE13" s="23"/>
      <c r="AF13" s="23">
        <v>0.216088735549606</v>
      </c>
      <c r="AG13" s="23">
        <v>0.17688096135970999</v>
      </c>
      <c r="AH13" s="23">
        <v>0.31296127029047099</v>
      </c>
      <c r="AI13" s="23"/>
      <c r="AJ13" s="23">
        <v>0.208888711009351</v>
      </c>
      <c r="AK13" s="23">
        <v>0.16863239219937201</v>
      </c>
      <c r="AL13" s="23">
        <v>0.198254927842406</v>
      </c>
      <c r="AM13" s="23">
        <v>0.16176567745362799</v>
      </c>
      <c r="AN13" s="23">
        <v>0.36831025600432798</v>
      </c>
      <c r="AO13" s="23"/>
      <c r="AP13" s="23">
        <v>0.228881150605836</v>
      </c>
      <c r="AQ13" s="23">
        <v>0.17569277433409899</v>
      </c>
      <c r="AR13" s="23">
        <v>0.15864409208722499</v>
      </c>
      <c r="AS13" s="23">
        <v>0.18510398492324701</v>
      </c>
      <c r="AT13" s="23">
        <v>0.37318135519350998</v>
      </c>
      <c r="AU13" s="23"/>
      <c r="AV13" s="23">
        <v>0.27219307541454502</v>
      </c>
      <c r="AW13" s="23">
        <v>0.225003840324937</v>
      </c>
      <c r="AX13" s="23">
        <v>0.201830383661107</v>
      </c>
      <c r="AY13" s="23">
        <v>0.172892646692274</v>
      </c>
      <c r="AZ13" s="23">
        <v>0.18801681309457499</v>
      </c>
      <c r="BA13" s="23"/>
      <c r="BB13" s="23">
        <v>0.13087671620046901</v>
      </c>
      <c r="BC13" s="23">
        <v>0.19266130177343699</v>
      </c>
      <c r="BD13" s="23">
        <v>0.26775105238403801</v>
      </c>
      <c r="BE13" s="23"/>
      <c r="BF13" s="23">
        <v>0.192110132704086</v>
      </c>
    </row>
    <row r="14" spans="2:58" x14ac:dyDescent="0.35">
      <c r="B14" s="16"/>
    </row>
    <row r="15" spans="2:58" x14ac:dyDescent="0.35">
      <c r="B15" t="s">
        <v>88</v>
      </c>
    </row>
    <row r="16" spans="2:58" x14ac:dyDescent="0.35">
      <c r="B16" t="s">
        <v>89</v>
      </c>
    </row>
    <row r="18" spans="2:2" x14ac:dyDescent="0.35">
      <c r="B18"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dimension ref="B2:BF18"/>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500</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ht="29" x14ac:dyDescent="0.35">
      <c r="B9" s="15" t="s">
        <v>493</v>
      </c>
      <c r="C9" s="14">
        <v>0.20375911517406101</v>
      </c>
      <c r="D9" s="14">
        <v>0.20602729653184301</v>
      </c>
      <c r="E9" s="14">
        <v>0.20174650432466501</v>
      </c>
      <c r="F9" s="14"/>
      <c r="G9" s="14">
        <v>0.20998496271345099</v>
      </c>
      <c r="H9" s="14">
        <v>0.25606167312702799</v>
      </c>
      <c r="I9" s="14">
        <v>0.152377502229152</v>
      </c>
      <c r="J9" s="14">
        <v>0.20093939558344401</v>
      </c>
      <c r="K9" s="14">
        <v>0.223597174558641</v>
      </c>
      <c r="L9" s="14">
        <v>0.187938064438123</v>
      </c>
      <c r="M9" s="14"/>
      <c r="N9" s="14">
        <v>0.25550365869334501</v>
      </c>
      <c r="O9" s="14">
        <v>0.192193828109645</v>
      </c>
      <c r="P9" s="14">
        <v>0.19768935623533701</v>
      </c>
      <c r="Q9" s="14">
        <v>0.16883160014653001</v>
      </c>
      <c r="R9" s="14"/>
      <c r="S9" s="14">
        <v>0.236252674096702</v>
      </c>
      <c r="T9" s="14">
        <v>0.17441059135947101</v>
      </c>
      <c r="U9" s="14">
        <v>0.22158435252381101</v>
      </c>
      <c r="V9" s="14">
        <v>0.168725524001856</v>
      </c>
      <c r="W9" s="14">
        <v>0.192967459089323</v>
      </c>
      <c r="X9" s="14">
        <v>0.17517795253791699</v>
      </c>
      <c r="Y9" s="14">
        <v>0.141127923607127</v>
      </c>
      <c r="Z9" s="14">
        <v>0.26881749327075499</v>
      </c>
      <c r="AA9" s="14">
        <v>0.247787460182081</v>
      </c>
      <c r="AB9" s="14">
        <v>0.22712078073618699</v>
      </c>
      <c r="AC9" s="14">
        <v>0.213951973299669</v>
      </c>
      <c r="AD9" s="14">
        <v>0.179562638906866</v>
      </c>
      <c r="AE9" s="14"/>
      <c r="AF9" s="14">
        <v>0.15825146313764901</v>
      </c>
      <c r="AG9" s="14">
        <v>0.246574708409315</v>
      </c>
      <c r="AH9" s="14">
        <v>0.17621571268011699</v>
      </c>
      <c r="AI9" s="14"/>
      <c r="AJ9" s="14">
        <v>0.143720893319325</v>
      </c>
      <c r="AK9" s="14">
        <v>0.27809515406343599</v>
      </c>
      <c r="AL9" s="14">
        <v>0.21172386585648001</v>
      </c>
      <c r="AM9" s="14">
        <v>0.19978016523331199</v>
      </c>
      <c r="AN9" s="14">
        <v>0.15874781108324301</v>
      </c>
      <c r="AO9" s="14"/>
      <c r="AP9" s="14">
        <v>0.115795213121081</v>
      </c>
      <c r="AQ9" s="14">
        <v>0.276718219072281</v>
      </c>
      <c r="AR9" s="14">
        <v>0.245193189165162</v>
      </c>
      <c r="AS9" s="14">
        <v>0.17613290138954099</v>
      </c>
      <c r="AT9" s="14">
        <v>0.109295299918166</v>
      </c>
      <c r="AU9" s="14"/>
      <c r="AV9" s="14">
        <v>0.18199894219339599</v>
      </c>
      <c r="AW9" s="14">
        <v>0.184584285288307</v>
      </c>
      <c r="AX9" s="14">
        <v>0.229992515930526</v>
      </c>
      <c r="AY9" s="14">
        <v>0.21272534540777099</v>
      </c>
      <c r="AZ9" s="14">
        <v>0.29282005756191798</v>
      </c>
      <c r="BA9" s="14"/>
      <c r="BB9" s="14">
        <v>0.25075446397800499</v>
      </c>
      <c r="BC9" s="14">
        <v>0.187262327499959</v>
      </c>
      <c r="BD9" s="14">
        <v>9.0952277904257695E-2</v>
      </c>
      <c r="BE9" s="14"/>
      <c r="BF9" s="14">
        <v>0.18094839787350001</v>
      </c>
    </row>
    <row r="10" spans="2:58" x14ac:dyDescent="0.35">
      <c r="B10" s="15" t="s">
        <v>494</v>
      </c>
      <c r="C10" s="14">
        <v>0.41651626712844098</v>
      </c>
      <c r="D10" s="14">
        <v>0.42941848157443102</v>
      </c>
      <c r="E10" s="14">
        <v>0.40350176797766302</v>
      </c>
      <c r="F10" s="14"/>
      <c r="G10" s="14">
        <v>0.43258815744318202</v>
      </c>
      <c r="H10" s="14">
        <v>0.399615062022395</v>
      </c>
      <c r="I10" s="14">
        <v>0.44284558450786199</v>
      </c>
      <c r="J10" s="14">
        <v>0.38742262013379802</v>
      </c>
      <c r="K10" s="14">
        <v>0.40111148950123898</v>
      </c>
      <c r="L10" s="14">
        <v>0.43192697136765701</v>
      </c>
      <c r="M10" s="14"/>
      <c r="N10" s="14">
        <v>0.43288546878869399</v>
      </c>
      <c r="O10" s="14">
        <v>0.42633482503981501</v>
      </c>
      <c r="P10" s="14">
        <v>0.39925399000777401</v>
      </c>
      <c r="Q10" s="14">
        <v>0.39524909040340001</v>
      </c>
      <c r="R10" s="14"/>
      <c r="S10" s="14">
        <v>0.37311455530597498</v>
      </c>
      <c r="T10" s="14">
        <v>0.478415793659561</v>
      </c>
      <c r="U10" s="14">
        <v>0.35896963295197798</v>
      </c>
      <c r="V10" s="14">
        <v>0.38111433446306497</v>
      </c>
      <c r="W10" s="14">
        <v>0.38181079180351202</v>
      </c>
      <c r="X10" s="14">
        <v>0.452061627396594</v>
      </c>
      <c r="Y10" s="14">
        <v>0.431535979932337</v>
      </c>
      <c r="Z10" s="14">
        <v>0.35633516214504002</v>
      </c>
      <c r="AA10" s="14">
        <v>0.39802492657556499</v>
      </c>
      <c r="AB10" s="14">
        <v>0.481190451537928</v>
      </c>
      <c r="AC10" s="14">
        <v>0.43460120069556801</v>
      </c>
      <c r="AD10" s="14">
        <v>0.46915135793025903</v>
      </c>
      <c r="AE10" s="14"/>
      <c r="AF10" s="14">
        <v>0.39553150298076001</v>
      </c>
      <c r="AG10" s="14">
        <v>0.44762083782183598</v>
      </c>
      <c r="AH10" s="14">
        <v>0.37823550253379901</v>
      </c>
      <c r="AI10" s="14"/>
      <c r="AJ10" s="14">
        <v>0.37653121948660301</v>
      </c>
      <c r="AK10" s="14">
        <v>0.46332248226316097</v>
      </c>
      <c r="AL10" s="14">
        <v>0.49112265921398202</v>
      </c>
      <c r="AM10" s="14">
        <v>0.333394535635961</v>
      </c>
      <c r="AN10" s="14">
        <v>0.32037647892544302</v>
      </c>
      <c r="AO10" s="14"/>
      <c r="AP10" s="14">
        <v>0.374470617439011</v>
      </c>
      <c r="AQ10" s="14">
        <v>0.49303678655576</v>
      </c>
      <c r="AR10" s="14">
        <v>0.436470282055057</v>
      </c>
      <c r="AS10" s="14">
        <v>0.37194962787971603</v>
      </c>
      <c r="AT10" s="14">
        <v>0.32465642553205198</v>
      </c>
      <c r="AU10" s="14"/>
      <c r="AV10" s="14">
        <v>0.391214275357462</v>
      </c>
      <c r="AW10" s="14">
        <v>0.41505048628593999</v>
      </c>
      <c r="AX10" s="14">
        <v>0.41486496588029798</v>
      </c>
      <c r="AY10" s="14">
        <v>0.456122854467092</v>
      </c>
      <c r="AZ10" s="14">
        <v>0.352507627506921</v>
      </c>
      <c r="BA10" s="14"/>
      <c r="BB10" s="14">
        <v>0.48143056750361002</v>
      </c>
      <c r="BC10" s="14">
        <v>0.35574170164092001</v>
      </c>
      <c r="BD10" s="14">
        <v>0.34411652532536702</v>
      </c>
      <c r="BE10" s="14"/>
      <c r="BF10" s="14">
        <v>0.388351478476753</v>
      </c>
    </row>
    <row r="11" spans="2:58" ht="29" x14ac:dyDescent="0.35">
      <c r="B11" s="15" t="s">
        <v>495</v>
      </c>
      <c r="C11" s="14">
        <v>0.109188454570216</v>
      </c>
      <c r="D11" s="14">
        <v>0.121956727675345</v>
      </c>
      <c r="E11" s="14">
        <v>9.7389695611866903E-2</v>
      </c>
      <c r="F11" s="14"/>
      <c r="G11" s="14">
        <v>0.108812781120424</v>
      </c>
      <c r="H11" s="14">
        <v>0.10364471764976101</v>
      </c>
      <c r="I11" s="14">
        <v>0.101675869595678</v>
      </c>
      <c r="J11" s="14">
        <v>0.114238137927387</v>
      </c>
      <c r="K11" s="14">
        <v>9.3422640364561604E-2</v>
      </c>
      <c r="L11" s="14">
        <v>0.126506623553474</v>
      </c>
      <c r="M11" s="14"/>
      <c r="N11" s="14">
        <v>9.3933647931255304E-2</v>
      </c>
      <c r="O11" s="14">
        <v>9.77231358263215E-2</v>
      </c>
      <c r="P11" s="14">
        <v>0.14317817808978101</v>
      </c>
      <c r="Q11" s="14">
        <v>0.109695452969756</v>
      </c>
      <c r="R11" s="14"/>
      <c r="S11" s="14">
        <v>0.128135428412368</v>
      </c>
      <c r="T11" s="14">
        <v>0.107707642585327</v>
      </c>
      <c r="U11" s="14">
        <v>0.12568021068290899</v>
      </c>
      <c r="V11" s="14">
        <v>9.1011282447950106E-2</v>
      </c>
      <c r="W11" s="14">
        <v>0.16802546603698701</v>
      </c>
      <c r="X11" s="14">
        <v>0.12839503046225201</v>
      </c>
      <c r="Y11" s="14">
        <v>0.16323323943628801</v>
      </c>
      <c r="Z11" s="14">
        <v>0.10599498374496499</v>
      </c>
      <c r="AA11" s="14">
        <v>7.6071482209385796E-2</v>
      </c>
      <c r="AB11" s="14">
        <v>6.4336586194477005E-2</v>
      </c>
      <c r="AC11" s="14">
        <v>5.4754547076204703E-2</v>
      </c>
      <c r="AD11" s="14">
        <v>4.9259013172163899E-2</v>
      </c>
      <c r="AE11" s="14"/>
      <c r="AF11" s="14">
        <v>0.13980125628362799</v>
      </c>
      <c r="AG11" s="14">
        <v>9.75508368513677E-2</v>
      </c>
      <c r="AH11" s="14">
        <v>8.3437538835958697E-2</v>
      </c>
      <c r="AI11" s="14"/>
      <c r="AJ11" s="14">
        <v>0.17641269706483401</v>
      </c>
      <c r="AK11" s="14">
        <v>7.6614860328912696E-2</v>
      </c>
      <c r="AL11" s="14">
        <v>6.7048905618577501E-2</v>
      </c>
      <c r="AM11" s="14">
        <v>0.124256697023843</v>
      </c>
      <c r="AN11" s="14">
        <v>9.7631254464424805E-2</v>
      </c>
      <c r="AO11" s="14"/>
      <c r="AP11" s="14">
        <v>0.201652736066253</v>
      </c>
      <c r="AQ11" s="14">
        <v>6.5192942037736901E-2</v>
      </c>
      <c r="AR11" s="14">
        <v>9.6764598147301803E-2</v>
      </c>
      <c r="AS11" s="14">
        <v>0.139754193015689</v>
      </c>
      <c r="AT11" s="14">
        <v>0.10888822157094601</v>
      </c>
      <c r="AU11" s="14"/>
      <c r="AV11" s="14">
        <v>0.108919940676942</v>
      </c>
      <c r="AW11" s="14">
        <v>0.100753646729816</v>
      </c>
      <c r="AX11" s="14">
        <v>0.104158423523896</v>
      </c>
      <c r="AY11" s="14">
        <v>0.11954666315331</v>
      </c>
      <c r="AZ11" s="14">
        <v>9.6722644789753801E-2</v>
      </c>
      <c r="BA11" s="14"/>
      <c r="BB11" s="14">
        <v>7.3048949692531201E-2</v>
      </c>
      <c r="BC11" s="14">
        <v>0.14298634699398599</v>
      </c>
      <c r="BD11" s="14">
        <v>0.172805081625793</v>
      </c>
      <c r="BE11" s="14"/>
      <c r="BF11" s="14">
        <v>0.14614443687894499</v>
      </c>
    </row>
    <row r="12" spans="2:58" ht="29" x14ac:dyDescent="0.35">
      <c r="B12" s="15" t="s">
        <v>496</v>
      </c>
      <c r="C12" s="14">
        <v>4.4780530751493901E-2</v>
      </c>
      <c r="D12" s="14">
        <v>4.5306741736410999E-2</v>
      </c>
      <c r="E12" s="14">
        <v>4.4532224325179899E-2</v>
      </c>
      <c r="F12" s="14"/>
      <c r="G12" s="14">
        <v>4.4115620844818099E-2</v>
      </c>
      <c r="H12" s="14">
        <v>6.1855582377112098E-2</v>
      </c>
      <c r="I12" s="14">
        <v>3.6616184912035298E-2</v>
      </c>
      <c r="J12" s="14">
        <v>5.5268496857543398E-2</v>
      </c>
      <c r="K12" s="14">
        <v>4.8475558834980698E-2</v>
      </c>
      <c r="L12" s="14">
        <v>2.7070829886766599E-2</v>
      </c>
      <c r="M12" s="14"/>
      <c r="N12" s="14">
        <v>4.6804718015898202E-2</v>
      </c>
      <c r="O12" s="14">
        <v>4.5935296042561899E-2</v>
      </c>
      <c r="P12" s="14">
        <v>5.2366281868429801E-2</v>
      </c>
      <c r="Q12" s="14">
        <v>3.55176832687389E-2</v>
      </c>
      <c r="R12" s="14"/>
      <c r="S12" s="14">
        <v>3.9151008836200901E-2</v>
      </c>
      <c r="T12" s="14">
        <v>5.4678791774829399E-2</v>
      </c>
      <c r="U12" s="14">
        <v>8.6154570495418498E-2</v>
      </c>
      <c r="V12" s="14">
        <v>3.2062297960693702E-2</v>
      </c>
      <c r="W12" s="14">
        <v>1.9852833317730099E-2</v>
      </c>
      <c r="X12" s="14">
        <v>3.9334477888511001E-2</v>
      </c>
      <c r="Y12" s="14">
        <v>5.41012484995715E-2</v>
      </c>
      <c r="Z12" s="14">
        <v>2.3221511676080799E-2</v>
      </c>
      <c r="AA12" s="14">
        <v>5.0714600149459999E-2</v>
      </c>
      <c r="AB12" s="14">
        <v>3.1704965879044901E-2</v>
      </c>
      <c r="AC12" s="14">
        <v>4.7637027731628298E-2</v>
      </c>
      <c r="AD12" s="14">
        <v>4.7052939510319303E-2</v>
      </c>
      <c r="AE12" s="14"/>
      <c r="AF12" s="14">
        <v>5.7878462815050401E-2</v>
      </c>
      <c r="AG12" s="14">
        <v>3.9380211089513999E-2</v>
      </c>
      <c r="AH12" s="14">
        <v>3.0152505593525801E-2</v>
      </c>
      <c r="AI12" s="14"/>
      <c r="AJ12" s="14">
        <v>6.31224934195216E-2</v>
      </c>
      <c r="AK12" s="14">
        <v>2.93996394557451E-2</v>
      </c>
      <c r="AL12" s="14">
        <v>4.36131937043093E-2</v>
      </c>
      <c r="AM12" s="14">
        <v>0.139883299170769</v>
      </c>
      <c r="AN12" s="14">
        <v>3.8553260872009699E-2</v>
      </c>
      <c r="AO12" s="14"/>
      <c r="AP12" s="14">
        <v>7.4250693334495702E-2</v>
      </c>
      <c r="AQ12" s="14">
        <v>2.01087732347261E-2</v>
      </c>
      <c r="AR12" s="14">
        <v>3.7212578884386303E-2</v>
      </c>
      <c r="AS12" s="14">
        <v>7.0906255763491494E-2</v>
      </c>
      <c r="AT12" s="14">
        <v>3.1464849871051401E-2</v>
      </c>
      <c r="AU12" s="14"/>
      <c r="AV12" s="14">
        <v>5.1459132566806301E-2</v>
      </c>
      <c r="AW12" s="14">
        <v>5.0469414063461698E-2</v>
      </c>
      <c r="AX12" s="14">
        <v>4.2273688545833299E-2</v>
      </c>
      <c r="AY12" s="14">
        <v>3.4496410188892102E-2</v>
      </c>
      <c r="AZ12" s="14">
        <v>0</v>
      </c>
      <c r="BA12" s="14"/>
      <c r="BB12" s="14">
        <v>1.8815256925392099E-2</v>
      </c>
      <c r="BC12" s="14">
        <v>7.7825172188834293E-2</v>
      </c>
      <c r="BD12" s="14">
        <v>2.9677211843356099E-2</v>
      </c>
      <c r="BE12" s="14"/>
      <c r="BF12" s="14">
        <v>4.7018861085177999E-2</v>
      </c>
    </row>
    <row r="13" spans="2:58" x14ac:dyDescent="0.35">
      <c r="B13" s="15" t="s">
        <v>117</v>
      </c>
      <c r="C13" s="23">
        <v>0.225755632375788</v>
      </c>
      <c r="D13" s="23">
        <v>0.19729075248196901</v>
      </c>
      <c r="E13" s="23">
        <v>0.25282980776062502</v>
      </c>
      <c r="F13" s="23"/>
      <c r="G13" s="23">
        <v>0.204498477878125</v>
      </c>
      <c r="H13" s="23">
        <v>0.17882296482370499</v>
      </c>
      <c r="I13" s="23">
        <v>0.266484858755273</v>
      </c>
      <c r="J13" s="23">
        <v>0.242131349497826</v>
      </c>
      <c r="K13" s="23">
        <v>0.23339313674057699</v>
      </c>
      <c r="L13" s="23">
        <v>0.22655751075398001</v>
      </c>
      <c r="M13" s="23"/>
      <c r="N13" s="23">
        <v>0.17087250657080799</v>
      </c>
      <c r="O13" s="23">
        <v>0.23781291498165699</v>
      </c>
      <c r="P13" s="23">
        <v>0.207512193798679</v>
      </c>
      <c r="Q13" s="23">
        <v>0.29070617321157499</v>
      </c>
      <c r="R13" s="23"/>
      <c r="S13" s="23">
        <v>0.22334633334875401</v>
      </c>
      <c r="T13" s="23">
        <v>0.18478718062081201</v>
      </c>
      <c r="U13" s="23">
        <v>0.20761123334588399</v>
      </c>
      <c r="V13" s="23">
        <v>0.32708656112643603</v>
      </c>
      <c r="W13" s="23">
        <v>0.23734344975244701</v>
      </c>
      <c r="X13" s="23">
        <v>0.20503091171472601</v>
      </c>
      <c r="Y13" s="23">
        <v>0.210001608524677</v>
      </c>
      <c r="Z13" s="23">
        <v>0.245630849163159</v>
      </c>
      <c r="AA13" s="23">
        <v>0.22740153088350801</v>
      </c>
      <c r="AB13" s="23">
        <v>0.19564721565236301</v>
      </c>
      <c r="AC13" s="23">
        <v>0.24905525119692901</v>
      </c>
      <c r="AD13" s="23">
        <v>0.25497405048039101</v>
      </c>
      <c r="AE13" s="23"/>
      <c r="AF13" s="23">
        <v>0.248537314782911</v>
      </c>
      <c r="AG13" s="23">
        <v>0.168873405827967</v>
      </c>
      <c r="AH13" s="23">
        <v>0.331958740356599</v>
      </c>
      <c r="AI13" s="23"/>
      <c r="AJ13" s="23">
        <v>0.24021269670971601</v>
      </c>
      <c r="AK13" s="23">
        <v>0.15256786388874499</v>
      </c>
      <c r="AL13" s="23">
        <v>0.18649137560665099</v>
      </c>
      <c r="AM13" s="23">
        <v>0.202685302936115</v>
      </c>
      <c r="AN13" s="23">
        <v>0.38469119465488</v>
      </c>
      <c r="AO13" s="23"/>
      <c r="AP13" s="23">
        <v>0.23383074003915899</v>
      </c>
      <c r="AQ13" s="23">
        <v>0.144943279099495</v>
      </c>
      <c r="AR13" s="23">
        <v>0.18435935174809401</v>
      </c>
      <c r="AS13" s="23">
        <v>0.24125702195156301</v>
      </c>
      <c r="AT13" s="23">
        <v>0.42569520310778303</v>
      </c>
      <c r="AU13" s="23"/>
      <c r="AV13" s="23">
        <v>0.26640770920539403</v>
      </c>
      <c r="AW13" s="23">
        <v>0.24914216763247499</v>
      </c>
      <c r="AX13" s="23">
        <v>0.208710406119446</v>
      </c>
      <c r="AY13" s="23">
        <v>0.17710872678293599</v>
      </c>
      <c r="AZ13" s="23">
        <v>0.25794967014140702</v>
      </c>
      <c r="BA13" s="23"/>
      <c r="BB13" s="23">
        <v>0.17595076190046199</v>
      </c>
      <c r="BC13" s="23">
        <v>0.23618445167630001</v>
      </c>
      <c r="BD13" s="23">
        <v>0.36244890330122698</v>
      </c>
      <c r="BE13" s="23"/>
      <c r="BF13" s="23">
        <v>0.23753682568562501</v>
      </c>
    </row>
    <row r="14" spans="2:58" x14ac:dyDescent="0.35">
      <c r="B14" s="16"/>
    </row>
    <row r="15" spans="2:58" x14ac:dyDescent="0.35">
      <c r="B15" t="s">
        <v>88</v>
      </c>
    </row>
    <row r="16" spans="2:58" x14ac:dyDescent="0.35">
      <c r="B16" t="s">
        <v>89</v>
      </c>
    </row>
    <row r="18" spans="2:2" x14ac:dyDescent="0.35">
      <c r="B18"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dimension ref="B2:BF18"/>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501</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ht="29" x14ac:dyDescent="0.35">
      <c r="B9" s="15" t="s">
        <v>493</v>
      </c>
      <c r="C9" s="14">
        <v>0.109945317336131</v>
      </c>
      <c r="D9" s="14">
        <v>0.12600473985382901</v>
      </c>
      <c r="E9" s="14">
        <v>9.3937788763901603E-2</v>
      </c>
      <c r="F9" s="14"/>
      <c r="G9" s="14">
        <v>0.115886757669916</v>
      </c>
      <c r="H9" s="14">
        <v>0.14335028447545201</v>
      </c>
      <c r="I9" s="14">
        <v>0.10007006782493701</v>
      </c>
      <c r="J9" s="14">
        <v>0.118481596027007</v>
      </c>
      <c r="K9" s="14">
        <v>9.5678469657610593E-2</v>
      </c>
      <c r="L9" s="14">
        <v>8.9601905733368598E-2</v>
      </c>
      <c r="M9" s="14"/>
      <c r="N9" s="14">
        <v>0.132818664744694</v>
      </c>
      <c r="O9" s="14">
        <v>9.4865418153607703E-2</v>
      </c>
      <c r="P9" s="14">
        <v>0.11390270127874901</v>
      </c>
      <c r="Q9" s="14">
        <v>9.7579831866169905E-2</v>
      </c>
      <c r="R9" s="14"/>
      <c r="S9" s="14">
        <v>0.13178984835635099</v>
      </c>
      <c r="T9" s="14">
        <v>0.10210371198000701</v>
      </c>
      <c r="U9" s="14">
        <v>9.9907593853290802E-2</v>
      </c>
      <c r="V9" s="14">
        <v>0.111988886646418</v>
      </c>
      <c r="W9" s="14">
        <v>0.119168120935356</v>
      </c>
      <c r="X9" s="14">
        <v>9.9887030273232397E-2</v>
      </c>
      <c r="Y9" s="14">
        <v>6.9622554002058704E-2</v>
      </c>
      <c r="Z9" s="14">
        <v>0.13079274049560599</v>
      </c>
      <c r="AA9" s="14">
        <v>0.110594789044488</v>
      </c>
      <c r="AB9" s="14">
        <v>0.121077387238851</v>
      </c>
      <c r="AC9" s="14">
        <v>9.5754485909176498E-2</v>
      </c>
      <c r="AD9" s="14">
        <v>0.139105464855203</v>
      </c>
      <c r="AE9" s="14"/>
      <c r="AF9" s="14">
        <v>8.0968329140861495E-2</v>
      </c>
      <c r="AG9" s="14">
        <v>0.1280478580437</v>
      </c>
      <c r="AH9" s="14">
        <v>0.13678601948753499</v>
      </c>
      <c r="AI9" s="14"/>
      <c r="AJ9" s="14">
        <v>8.3281671274706301E-2</v>
      </c>
      <c r="AK9" s="14">
        <v>0.15347762372364199</v>
      </c>
      <c r="AL9" s="14">
        <v>8.0818888963055099E-2</v>
      </c>
      <c r="AM9" s="14">
        <v>0.20712211433983899</v>
      </c>
      <c r="AN9" s="14">
        <v>7.5339627783729199E-2</v>
      </c>
      <c r="AO9" s="14"/>
      <c r="AP9" s="14">
        <v>9.60150049745436E-2</v>
      </c>
      <c r="AQ9" s="14">
        <v>0.139952451589582</v>
      </c>
      <c r="AR9" s="14">
        <v>8.5759570304839605E-2</v>
      </c>
      <c r="AS9" s="14">
        <v>0.101406628583719</v>
      </c>
      <c r="AT9" s="14">
        <v>4.0751088187291E-2</v>
      </c>
      <c r="AU9" s="14"/>
      <c r="AV9" s="14">
        <v>0.101328179041541</v>
      </c>
      <c r="AW9" s="14">
        <v>8.3707255861780197E-2</v>
      </c>
      <c r="AX9" s="14">
        <v>0.119761273916706</v>
      </c>
      <c r="AY9" s="14">
        <v>0.16371368285437801</v>
      </c>
      <c r="AZ9" s="14">
        <v>0.22357710150976801</v>
      </c>
      <c r="BA9" s="14"/>
      <c r="BB9" s="14">
        <v>9.8029049960559805E-2</v>
      </c>
      <c r="BC9" s="14">
        <v>8.9295661174240204E-2</v>
      </c>
      <c r="BD9" s="14">
        <v>2.8385188938212999E-2</v>
      </c>
      <c r="BE9" s="14"/>
      <c r="BF9" s="14">
        <v>7.6609810550525695E-2</v>
      </c>
    </row>
    <row r="10" spans="2:58" x14ac:dyDescent="0.35">
      <c r="B10" s="15" t="s">
        <v>494</v>
      </c>
      <c r="C10" s="14">
        <v>0.39747850214094299</v>
      </c>
      <c r="D10" s="14">
        <v>0.42886267565589897</v>
      </c>
      <c r="E10" s="14">
        <v>0.36734839777260703</v>
      </c>
      <c r="F10" s="14"/>
      <c r="G10" s="14">
        <v>0.30128967603933499</v>
      </c>
      <c r="H10" s="14">
        <v>0.35085654100135999</v>
      </c>
      <c r="I10" s="14">
        <v>0.37531182424808601</v>
      </c>
      <c r="J10" s="14">
        <v>0.41042081065935698</v>
      </c>
      <c r="K10" s="14">
        <v>0.41658005388165398</v>
      </c>
      <c r="L10" s="14">
        <v>0.49433232144063299</v>
      </c>
      <c r="M10" s="14"/>
      <c r="N10" s="14">
        <v>0.41652498695995099</v>
      </c>
      <c r="O10" s="14">
        <v>0.44424813909538102</v>
      </c>
      <c r="P10" s="14">
        <v>0.36517989710902599</v>
      </c>
      <c r="Q10" s="14">
        <v>0.355487603199586</v>
      </c>
      <c r="R10" s="14"/>
      <c r="S10" s="14">
        <v>0.39963024574070899</v>
      </c>
      <c r="T10" s="14">
        <v>0.39428840214225203</v>
      </c>
      <c r="U10" s="14">
        <v>0.427625895837008</v>
      </c>
      <c r="V10" s="14">
        <v>0.35904438973402503</v>
      </c>
      <c r="W10" s="14">
        <v>0.300821492386315</v>
      </c>
      <c r="X10" s="14">
        <v>0.408065753389318</v>
      </c>
      <c r="Y10" s="14">
        <v>0.38408702933542999</v>
      </c>
      <c r="Z10" s="14">
        <v>0.41418990583982601</v>
      </c>
      <c r="AA10" s="14">
        <v>0.363284265539777</v>
      </c>
      <c r="AB10" s="14">
        <v>0.49693907127123799</v>
      </c>
      <c r="AC10" s="14">
        <v>0.429955883831033</v>
      </c>
      <c r="AD10" s="14">
        <v>0.41615447359904201</v>
      </c>
      <c r="AE10" s="14"/>
      <c r="AF10" s="14">
        <v>0.400232875453365</v>
      </c>
      <c r="AG10" s="14">
        <v>0.44818286506586902</v>
      </c>
      <c r="AH10" s="14">
        <v>0.31998615559747201</v>
      </c>
      <c r="AI10" s="14"/>
      <c r="AJ10" s="14">
        <v>0.41266633703097599</v>
      </c>
      <c r="AK10" s="14">
        <v>0.41863532899497102</v>
      </c>
      <c r="AL10" s="14">
        <v>0.51613257736768103</v>
      </c>
      <c r="AM10" s="14">
        <v>0.28560622846260703</v>
      </c>
      <c r="AN10" s="14">
        <v>0.28607068800605401</v>
      </c>
      <c r="AO10" s="14"/>
      <c r="AP10" s="14">
        <v>0.38250145357457599</v>
      </c>
      <c r="AQ10" s="14">
        <v>0.43306713504545202</v>
      </c>
      <c r="AR10" s="14">
        <v>0.52631895588692601</v>
      </c>
      <c r="AS10" s="14">
        <v>0.39882668969428398</v>
      </c>
      <c r="AT10" s="14">
        <v>0.286303341280433</v>
      </c>
      <c r="AU10" s="14"/>
      <c r="AV10" s="14">
        <v>0.36181897413525699</v>
      </c>
      <c r="AW10" s="14">
        <v>0.37090541202270599</v>
      </c>
      <c r="AX10" s="14">
        <v>0.40016793449350702</v>
      </c>
      <c r="AY10" s="14">
        <v>0.467655660194289</v>
      </c>
      <c r="AZ10" s="14">
        <v>0.31834063247815703</v>
      </c>
      <c r="BA10" s="14"/>
      <c r="BB10" s="14">
        <v>0.51129291021393997</v>
      </c>
      <c r="BC10" s="14">
        <v>0.452636354327628</v>
      </c>
      <c r="BD10" s="14">
        <v>0.25746243490195198</v>
      </c>
      <c r="BE10" s="14"/>
      <c r="BF10" s="14">
        <v>0.432273336150864</v>
      </c>
    </row>
    <row r="11" spans="2:58" ht="29" x14ac:dyDescent="0.35">
      <c r="B11" s="15" t="s">
        <v>495</v>
      </c>
      <c r="C11" s="14">
        <v>0.13236359857699101</v>
      </c>
      <c r="D11" s="14">
        <v>0.144399837774528</v>
      </c>
      <c r="E11" s="14">
        <v>0.12141517063337599</v>
      </c>
      <c r="F11" s="14"/>
      <c r="G11" s="14">
        <v>0.15250489364466599</v>
      </c>
      <c r="H11" s="14">
        <v>0.131119018494393</v>
      </c>
      <c r="I11" s="14">
        <v>0.105489127913531</v>
      </c>
      <c r="J11" s="14">
        <v>0.135454085581346</v>
      </c>
      <c r="K11" s="14">
        <v>0.135452685736344</v>
      </c>
      <c r="L11" s="14">
        <v>0.13712400703731401</v>
      </c>
      <c r="M11" s="14"/>
      <c r="N11" s="14">
        <v>0.13315842783356999</v>
      </c>
      <c r="O11" s="14">
        <v>0.116564545177023</v>
      </c>
      <c r="P11" s="14">
        <v>0.15169633816377201</v>
      </c>
      <c r="Q11" s="14">
        <v>0.131385018140913</v>
      </c>
      <c r="R11" s="14"/>
      <c r="S11" s="14">
        <v>0.144248604406716</v>
      </c>
      <c r="T11" s="14">
        <v>0.126266015598341</v>
      </c>
      <c r="U11" s="14">
        <v>0.12680464677136</v>
      </c>
      <c r="V11" s="14">
        <v>0.12289064627301401</v>
      </c>
      <c r="W11" s="14">
        <v>0.186778138662616</v>
      </c>
      <c r="X11" s="14">
        <v>0.15751236907360999</v>
      </c>
      <c r="Y11" s="14">
        <v>0.13877612765208699</v>
      </c>
      <c r="Z11" s="14">
        <v>0.116068042492663</v>
      </c>
      <c r="AA11" s="14">
        <v>0.14602746096049299</v>
      </c>
      <c r="AB11" s="14">
        <v>8.3647092678796706E-2</v>
      </c>
      <c r="AC11" s="14">
        <v>0.121612813434504</v>
      </c>
      <c r="AD11" s="14">
        <v>6.2159144228585803E-2</v>
      </c>
      <c r="AE11" s="14"/>
      <c r="AF11" s="14">
        <v>0.16327111404717801</v>
      </c>
      <c r="AG11" s="14">
        <v>0.123720935532303</v>
      </c>
      <c r="AH11" s="14">
        <v>7.6640104551702296E-2</v>
      </c>
      <c r="AI11" s="14"/>
      <c r="AJ11" s="14">
        <v>0.16508457764086401</v>
      </c>
      <c r="AK11" s="14">
        <v>0.12648948781738001</v>
      </c>
      <c r="AL11" s="14">
        <v>0.112350588981788</v>
      </c>
      <c r="AM11" s="14">
        <v>0.119997122460585</v>
      </c>
      <c r="AN11" s="14">
        <v>0.11111505223809399</v>
      </c>
      <c r="AO11" s="14"/>
      <c r="AP11" s="14">
        <v>0.176626885218889</v>
      </c>
      <c r="AQ11" s="14">
        <v>0.114248482060942</v>
      </c>
      <c r="AR11" s="14">
        <v>0.12888719228013301</v>
      </c>
      <c r="AS11" s="14">
        <v>0.142634005479994</v>
      </c>
      <c r="AT11" s="14">
        <v>0.12580820505713999</v>
      </c>
      <c r="AU11" s="14"/>
      <c r="AV11" s="14">
        <v>0.117063800579267</v>
      </c>
      <c r="AW11" s="14">
        <v>0.131608874548334</v>
      </c>
      <c r="AX11" s="14">
        <v>0.13969149455955901</v>
      </c>
      <c r="AY11" s="14">
        <v>0.11087653822429799</v>
      </c>
      <c r="AZ11" s="14">
        <v>0.152519599710605</v>
      </c>
      <c r="BA11" s="14"/>
      <c r="BB11" s="14">
        <v>0.122428715669399</v>
      </c>
      <c r="BC11" s="14">
        <v>0.13050094936395701</v>
      </c>
      <c r="BD11" s="14">
        <v>0.17094874126010001</v>
      </c>
      <c r="BE11" s="14"/>
      <c r="BF11" s="14">
        <v>0.150297731301375</v>
      </c>
    </row>
    <row r="12" spans="2:58" ht="29" x14ac:dyDescent="0.35">
      <c r="B12" s="15" t="s">
        <v>496</v>
      </c>
      <c r="C12" s="14">
        <v>4.8610696289715802E-2</v>
      </c>
      <c r="D12" s="14">
        <v>5.7109923078434301E-2</v>
      </c>
      <c r="E12" s="14">
        <v>4.0614635661315797E-2</v>
      </c>
      <c r="F12" s="14"/>
      <c r="G12" s="14">
        <v>4.6457850101350902E-2</v>
      </c>
      <c r="H12" s="14">
        <v>6.7279818600095603E-2</v>
      </c>
      <c r="I12" s="14">
        <v>5.8774669182279297E-2</v>
      </c>
      <c r="J12" s="14">
        <v>3.9312594282179703E-2</v>
      </c>
      <c r="K12" s="14">
        <v>5.3423738885129197E-2</v>
      </c>
      <c r="L12" s="14">
        <v>3.0988282986070901E-2</v>
      </c>
      <c r="M12" s="14"/>
      <c r="N12" s="14">
        <v>4.2721185276967999E-2</v>
      </c>
      <c r="O12" s="14">
        <v>4.3761366807231597E-2</v>
      </c>
      <c r="P12" s="14">
        <v>6.6125773147513403E-2</v>
      </c>
      <c r="Q12" s="14">
        <v>4.5497873424610501E-2</v>
      </c>
      <c r="R12" s="14"/>
      <c r="S12" s="14">
        <v>3.7236062386609897E-2</v>
      </c>
      <c r="T12" s="14">
        <v>5.2948010774287603E-2</v>
      </c>
      <c r="U12" s="14">
        <v>7.5668598493856001E-2</v>
      </c>
      <c r="V12" s="14">
        <v>4.2231631561126998E-2</v>
      </c>
      <c r="W12" s="14">
        <v>6.4525591157518297E-2</v>
      </c>
      <c r="X12" s="14">
        <v>4.3259959775784201E-2</v>
      </c>
      <c r="Y12" s="14">
        <v>4.64996742831724E-2</v>
      </c>
      <c r="Z12" s="14">
        <v>6.7425978935451297E-2</v>
      </c>
      <c r="AA12" s="14">
        <v>5.0841062610436201E-2</v>
      </c>
      <c r="AB12" s="14">
        <v>3.9073213889859799E-2</v>
      </c>
      <c r="AC12" s="14">
        <v>1.8471861352161102E-2</v>
      </c>
      <c r="AD12" s="14">
        <v>6.0488336831488097E-2</v>
      </c>
      <c r="AE12" s="14"/>
      <c r="AF12" s="14">
        <v>5.9665457863880597E-2</v>
      </c>
      <c r="AG12" s="14">
        <v>4.0272363409930803E-2</v>
      </c>
      <c r="AH12" s="14">
        <v>5.7016035744432099E-2</v>
      </c>
      <c r="AI12" s="14"/>
      <c r="AJ12" s="14">
        <v>5.8059213339750997E-2</v>
      </c>
      <c r="AK12" s="14">
        <v>4.3103664057147703E-2</v>
      </c>
      <c r="AL12" s="14">
        <v>1.3660413914158001E-2</v>
      </c>
      <c r="AM12" s="14">
        <v>0.26656453093842702</v>
      </c>
      <c r="AN12" s="14">
        <v>5.3063576024150801E-2</v>
      </c>
      <c r="AO12" s="14"/>
      <c r="AP12" s="14">
        <v>6.5635210434871902E-2</v>
      </c>
      <c r="AQ12" s="14">
        <v>2.5528002707079601E-2</v>
      </c>
      <c r="AR12" s="14">
        <v>3.7960921915487E-2</v>
      </c>
      <c r="AS12" s="14">
        <v>9.1362329027836198E-2</v>
      </c>
      <c r="AT12" s="14">
        <v>3.77443434267202E-2</v>
      </c>
      <c r="AU12" s="14"/>
      <c r="AV12" s="14">
        <v>5.4148317580415703E-2</v>
      </c>
      <c r="AW12" s="14">
        <v>6.0711939002023201E-2</v>
      </c>
      <c r="AX12" s="14">
        <v>4.0270719498270102E-2</v>
      </c>
      <c r="AY12" s="14">
        <v>4.2199651302888198E-2</v>
      </c>
      <c r="AZ12" s="14">
        <v>4.49928870328773E-2</v>
      </c>
      <c r="BA12" s="14"/>
      <c r="BB12" s="14">
        <v>3.6511016971000697E-2</v>
      </c>
      <c r="BC12" s="14">
        <v>8.7156442448583504E-2</v>
      </c>
      <c r="BD12" s="14">
        <v>3.11303164368586E-2</v>
      </c>
      <c r="BE12" s="14"/>
      <c r="BF12" s="14">
        <v>5.58117386753453E-2</v>
      </c>
    </row>
    <row r="13" spans="2:58" x14ac:dyDescent="0.35">
      <c r="B13" s="15" t="s">
        <v>117</v>
      </c>
      <c r="C13" s="23">
        <v>0.31160188565621899</v>
      </c>
      <c r="D13" s="23">
        <v>0.24362282363731</v>
      </c>
      <c r="E13" s="23">
        <v>0.37668400716880002</v>
      </c>
      <c r="F13" s="23"/>
      <c r="G13" s="23">
        <v>0.38386082254473097</v>
      </c>
      <c r="H13" s="23">
        <v>0.30739433742869998</v>
      </c>
      <c r="I13" s="23">
        <v>0.36035431083116598</v>
      </c>
      <c r="J13" s="23">
        <v>0.29633091345011098</v>
      </c>
      <c r="K13" s="23">
        <v>0.29886505183926299</v>
      </c>
      <c r="L13" s="23">
        <v>0.24795348280261301</v>
      </c>
      <c r="M13" s="23"/>
      <c r="N13" s="23">
        <v>0.27477673518481799</v>
      </c>
      <c r="O13" s="23">
        <v>0.30056053076675598</v>
      </c>
      <c r="P13" s="23">
        <v>0.30309529030094001</v>
      </c>
      <c r="Q13" s="23">
        <v>0.37004967336872002</v>
      </c>
      <c r="R13" s="23"/>
      <c r="S13" s="23">
        <v>0.28709523910961399</v>
      </c>
      <c r="T13" s="23">
        <v>0.32439385950511102</v>
      </c>
      <c r="U13" s="23">
        <v>0.26999326504448601</v>
      </c>
      <c r="V13" s="23">
        <v>0.36384444578541503</v>
      </c>
      <c r="W13" s="23">
        <v>0.328706656858195</v>
      </c>
      <c r="X13" s="23">
        <v>0.29127488748805502</v>
      </c>
      <c r="Y13" s="23">
        <v>0.36101461472725299</v>
      </c>
      <c r="Z13" s="23">
        <v>0.27152333223645297</v>
      </c>
      <c r="AA13" s="23">
        <v>0.32925242184480602</v>
      </c>
      <c r="AB13" s="23">
        <v>0.25926323492125403</v>
      </c>
      <c r="AC13" s="23">
        <v>0.33420495547312601</v>
      </c>
      <c r="AD13" s="23">
        <v>0.32209258048568101</v>
      </c>
      <c r="AE13" s="23"/>
      <c r="AF13" s="23">
        <v>0.29586222349471503</v>
      </c>
      <c r="AG13" s="23">
        <v>0.25977597794819701</v>
      </c>
      <c r="AH13" s="23">
        <v>0.40957168461885901</v>
      </c>
      <c r="AI13" s="23"/>
      <c r="AJ13" s="23">
        <v>0.28090820071370298</v>
      </c>
      <c r="AK13" s="23">
        <v>0.25829389540685999</v>
      </c>
      <c r="AL13" s="23">
        <v>0.277037530773318</v>
      </c>
      <c r="AM13" s="23">
        <v>0.12071000379854201</v>
      </c>
      <c r="AN13" s="23">
        <v>0.474411055947972</v>
      </c>
      <c r="AO13" s="23"/>
      <c r="AP13" s="23">
        <v>0.27922144579711999</v>
      </c>
      <c r="AQ13" s="23">
        <v>0.28720392859694399</v>
      </c>
      <c r="AR13" s="23">
        <v>0.22107335961261401</v>
      </c>
      <c r="AS13" s="23">
        <v>0.26577034721416798</v>
      </c>
      <c r="AT13" s="23">
        <v>0.50939302204841497</v>
      </c>
      <c r="AU13" s="23"/>
      <c r="AV13" s="23">
        <v>0.36564072866351899</v>
      </c>
      <c r="AW13" s="23">
        <v>0.35306651856515697</v>
      </c>
      <c r="AX13" s="23">
        <v>0.30010857753195802</v>
      </c>
      <c r="AY13" s="23">
        <v>0.21555446742414699</v>
      </c>
      <c r="AZ13" s="23">
        <v>0.26056977926859198</v>
      </c>
      <c r="BA13" s="23"/>
      <c r="BB13" s="23">
        <v>0.23173830718510099</v>
      </c>
      <c r="BC13" s="23">
        <v>0.24041059268559101</v>
      </c>
      <c r="BD13" s="23">
        <v>0.51207331846287596</v>
      </c>
      <c r="BE13" s="23"/>
      <c r="BF13" s="23">
        <v>0.28500738332189002</v>
      </c>
    </row>
    <row r="14" spans="2:58" x14ac:dyDescent="0.35">
      <c r="B14" s="16"/>
    </row>
    <row r="15" spans="2:58" x14ac:dyDescent="0.35">
      <c r="B15" t="s">
        <v>88</v>
      </c>
    </row>
    <row r="16" spans="2:58" x14ac:dyDescent="0.35">
      <c r="B16" t="s">
        <v>89</v>
      </c>
    </row>
    <row r="18" spans="2:2" x14ac:dyDescent="0.35">
      <c r="B18"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dimension ref="B2:BF18"/>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502</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ht="29" x14ac:dyDescent="0.35">
      <c r="B9" s="15" t="s">
        <v>493</v>
      </c>
      <c r="C9" s="14">
        <v>4.4137752472711102E-2</v>
      </c>
      <c r="D9" s="14">
        <v>6.2681277804802496E-2</v>
      </c>
      <c r="E9" s="14">
        <v>2.5320511824040999E-2</v>
      </c>
      <c r="F9" s="14"/>
      <c r="G9" s="14">
        <v>7.1167133817183204E-2</v>
      </c>
      <c r="H9" s="14">
        <v>7.2633321442933704E-2</v>
      </c>
      <c r="I9" s="14">
        <v>3.2836285647920002E-2</v>
      </c>
      <c r="J9" s="14">
        <v>2.54472582556317E-2</v>
      </c>
      <c r="K9" s="14">
        <v>3.8708065801979899E-2</v>
      </c>
      <c r="L9" s="14">
        <v>3.0905386080031301E-2</v>
      </c>
      <c r="M9" s="14"/>
      <c r="N9" s="14">
        <v>4.8738911945257798E-2</v>
      </c>
      <c r="O9" s="14">
        <v>3.6866946486046201E-2</v>
      </c>
      <c r="P9" s="14">
        <v>5.0951921142173298E-2</v>
      </c>
      <c r="Q9" s="14">
        <v>4.1533488876902502E-2</v>
      </c>
      <c r="R9" s="14"/>
      <c r="S9" s="14">
        <v>7.5527291558842205E-2</v>
      </c>
      <c r="T9" s="14">
        <v>3.3980672335591801E-2</v>
      </c>
      <c r="U9" s="14">
        <v>2.6457692719291898E-2</v>
      </c>
      <c r="V9" s="14">
        <v>3.0861499628274901E-2</v>
      </c>
      <c r="W9" s="14">
        <v>6.6066109668586698E-2</v>
      </c>
      <c r="X9" s="14">
        <v>4.8308850981876698E-2</v>
      </c>
      <c r="Y9" s="14">
        <v>2.9275152802404301E-2</v>
      </c>
      <c r="Z9" s="14">
        <v>2.5237585281296899E-2</v>
      </c>
      <c r="AA9" s="14">
        <v>4.9516205621413699E-2</v>
      </c>
      <c r="AB9" s="14">
        <v>4.1960257272580702E-2</v>
      </c>
      <c r="AC9" s="14">
        <v>3.6736198402593401E-2</v>
      </c>
      <c r="AD9" s="14">
        <v>2.84688796495535E-2</v>
      </c>
      <c r="AE9" s="14"/>
      <c r="AF9" s="14">
        <v>5.1186170297968903E-2</v>
      </c>
      <c r="AG9" s="14">
        <v>3.67897036609795E-2</v>
      </c>
      <c r="AH9" s="14">
        <v>3.9553024855088402E-2</v>
      </c>
      <c r="AI9" s="14"/>
      <c r="AJ9" s="14">
        <v>4.5240974087113001E-2</v>
      </c>
      <c r="AK9" s="14">
        <v>4.7083065155293001E-2</v>
      </c>
      <c r="AL9" s="14">
        <v>1.4483304691594701E-2</v>
      </c>
      <c r="AM9" s="14">
        <v>0.16329191845209101</v>
      </c>
      <c r="AN9" s="14">
        <v>2.25422009147359E-2</v>
      </c>
      <c r="AO9" s="14"/>
      <c r="AP9" s="14">
        <v>4.8829703799222302E-2</v>
      </c>
      <c r="AQ9" s="14">
        <v>4.20734532044948E-2</v>
      </c>
      <c r="AR9" s="14">
        <v>3.28342312666077E-2</v>
      </c>
      <c r="AS9" s="14">
        <v>7.4274206839425996E-2</v>
      </c>
      <c r="AT9" s="14">
        <v>6.1133311208340603E-3</v>
      </c>
      <c r="AU9" s="14"/>
      <c r="AV9" s="14">
        <v>3.7214922425370299E-2</v>
      </c>
      <c r="AW9" s="14">
        <v>3.5631721902762203E-2</v>
      </c>
      <c r="AX9" s="14">
        <v>4.3637049310289597E-2</v>
      </c>
      <c r="AY9" s="14">
        <v>6.7808653382782594E-2</v>
      </c>
      <c r="AZ9" s="14">
        <v>0.17177043118699101</v>
      </c>
      <c r="BA9" s="14"/>
      <c r="BB9" s="14">
        <v>2.8458938860134599E-2</v>
      </c>
      <c r="BC9" s="14">
        <v>7.4976023696535804E-2</v>
      </c>
      <c r="BD9" s="14">
        <v>0</v>
      </c>
      <c r="BE9" s="14"/>
      <c r="BF9" s="14">
        <v>4.0323176969753703E-2</v>
      </c>
    </row>
    <row r="10" spans="2:58" x14ac:dyDescent="0.35">
      <c r="B10" s="15" t="s">
        <v>494</v>
      </c>
      <c r="C10" s="14">
        <v>0.167961795882732</v>
      </c>
      <c r="D10" s="14">
        <v>0.17774010717722399</v>
      </c>
      <c r="E10" s="14">
        <v>0.159424198414782</v>
      </c>
      <c r="F10" s="14"/>
      <c r="G10" s="14">
        <v>0.19114259226918401</v>
      </c>
      <c r="H10" s="14">
        <v>0.21888054068024901</v>
      </c>
      <c r="I10" s="14">
        <v>0.17594388267090999</v>
      </c>
      <c r="J10" s="14">
        <v>0.14691968808894701</v>
      </c>
      <c r="K10" s="14">
        <v>0.10861957367298999</v>
      </c>
      <c r="L10" s="14">
        <v>0.161547506965209</v>
      </c>
      <c r="M10" s="14"/>
      <c r="N10" s="14">
        <v>0.17981732318542201</v>
      </c>
      <c r="O10" s="14">
        <v>0.17770790877058201</v>
      </c>
      <c r="P10" s="14">
        <v>0.17049964146965499</v>
      </c>
      <c r="Q10" s="14">
        <v>0.14186305196335999</v>
      </c>
      <c r="R10" s="14"/>
      <c r="S10" s="14">
        <v>0.21097954840664099</v>
      </c>
      <c r="T10" s="14">
        <v>0.19036304996328099</v>
      </c>
      <c r="U10" s="14">
        <v>0.117827442137256</v>
      </c>
      <c r="V10" s="14">
        <v>0.108850025159409</v>
      </c>
      <c r="W10" s="14">
        <v>0.16834780827040299</v>
      </c>
      <c r="X10" s="14">
        <v>0.182236013283506</v>
      </c>
      <c r="Y10" s="14">
        <v>0.142010590607479</v>
      </c>
      <c r="Z10" s="14">
        <v>0.17075794588874799</v>
      </c>
      <c r="AA10" s="14">
        <v>0.154932700483875</v>
      </c>
      <c r="AB10" s="14">
        <v>0.17506227299294899</v>
      </c>
      <c r="AC10" s="14">
        <v>0.16573979805547401</v>
      </c>
      <c r="AD10" s="14">
        <v>0.23332054262503599</v>
      </c>
      <c r="AE10" s="14"/>
      <c r="AF10" s="14">
        <v>0.15032336370381699</v>
      </c>
      <c r="AG10" s="14">
        <v>0.194024932449956</v>
      </c>
      <c r="AH10" s="14">
        <v>0.170010830526267</v>
      </c>
      <c r="AI10" s="14"/>
      <c r="AJ10" s="14">
        <v>0.16256782404207501</v>
      </c>
      <c r="AK10" s="14">
        <v>0.21658453818371301</v>
      </c>
      <c r="AL10" s="14">
        <v>0.13234054541960599</v>
      </c>
      <c r="AM10" s="14">
        <v>0.186065410532394</v>
      </c>
      <c r="AN10" s="14">
        <v>8.7004266886763396E-2</v>
      </c>
      <c r="AO10" s="14"/>
      <c r="AP10" s="14">
        <v>0.17093000806063599</v>
      </c>
      <c r="AQ10" s="14">
        <v>0.21339761356657899</v>
      </c>
      <c r="AR10" s="14">
        <v>0.102969595463705</v>
      </c>
      <c r="AS10" s="14">
        <v>0.14608198545526499</v>
      </c>
      <c r="AT10" s="14">
        <v>8.9613592394928401E-2</v>
      </c>
      <c r="AU10" s="14"/>
      <c r="AV10" s="14">
        <v>0.13606341643998501</v>
      </c>
      <c r="AW10" s="14">
        <v>0.148882829860851</v>
      </c>
      <c r="AX10" s="14">
        <v>0.17917922892586899</v>
      </c>
      <c r="AY10" s="14">
        <v>0.27238153445145002</v>
      </c>
      <c r="AZ10" s="14">
        <v>0.132554678784676</v>
      </c>
      <c r="BA10" s="14"/>
      <c r="BB10" s="14">
        <v>0.23838714206012099</v>
      </c>
      <c r="BC10" s="14">
        <v>0.15046416798251999</v>
      </c>
      <c r="BD10" s="14">
        <v>7.1384667169688804E-2</v>
      </c>
      <c r="BE10" s="14"/>
      <c r="BF10" s="14">
        <v>0.154054767154199</v>
      </c>
    </row>
    <row r="11" spans="2:58" ht="29" x14ac:dyDescent="0.35">
      <c r="B11" s="15" t="s">
        <v>495</v>
      </c>
      <c r="C11" s="14">
        <v>0.22166305938783801</v>
      </c>
      <c r="D11" s="14">
        <v>0.27312180823050902</v>
      </c>
      <c r="E11" s="14">
        <v>0.17190063345331699</v>
      </c>
      <c r="F11" s="14"/>
      <c r="G11" s="14">
        <v>0.20802253612049801</v>
      </c>
      <c r="H11" s="14">
        <v>0.185974788016295</v>
      </c>
      <c r="I11" s="14">
        <v>0.20458860340731999</v>
      </c>
      <c r="J11" s="14">
        <v>0.2053824981589</v>
      </c>
      <c r="K11" s="14">
        <v>0.242886114525077</v>
      </c>
      <c r="L11" s="14">
        <v>0.27248073551188801</v>
      </c>
      <c r="M11" s="14"/>
      <c r="N11" s="14">
        <v>0.25922166332059698</v>
      </c>
      <c r="O11" s="14">
        <v>0.21742984091768899</v>
      </c>
      <c r="P11" s="14">
        <v>0.22480012833344801</v>
      </c>
      <c r="Q11" s="14">
        <v>0.18039330716332699</v>
      </c>
      <c r="R11" s="14"/>
      <c r="S11" s="14">
        <v>0.206954577387675</v>
      </c>
      <c r="T11" s="14">
        <v>0.21601643138863899</v>
      </c>
      <c r="U11" s="14">
        <v>0.313846027938463</v>
      </c>
      <c r="V11" s="14">
        <v>0.27280343273614299</v>
      </c>
      <c r="W11" s="14">
        <v>0.21219481219771</v>
      </c>
      <c r="X11" s="14">
        <v>0.20107149962885401</v>
      </c>
      <c r="Y11" s="14">
        <v>0.24696387033671699</v>
      </c>
      <c r="Z11" s="14">
        <v>0.22028721422231101</v>
      </c>
      <c r="AA11" s="14">
        <v>0.19149530180708299</v>
      </c>
      <c r="AB11" s="14">
        <v>0.224957145349274</v>
      </c>
      <c r="AC11" s="14">
        <v>0.19657682623690301</v>
      </c>
      <c r="AD11" s="14">
        <v>7.5571335326643896E-2</v>
      </c>
      <c r="AE11" s="14"/>
      <c r="AF11" s="14">
        <v>0.232316064888865</v>
      </c>
      <c r="AG11" s="14">
        <v>0.242244839192397</v>
      </c>
      <c r="AH11" s="14">
        <v>0.16045850427609701</v>
      </c>
      <c r="AI11" s="14"/>
      <c r="AJ11" s="14">
        <v>0.25789742369272101</v>
      </c>
      <c r="AK11" s="14">
        <v>0.19803396679245899</v>
      </c>
      <c r="AL11" s="14">
        <v>0.33467306168007199</v>
      </c>
      <c r="AM11" s="14">
        <v>0.28894554556919599</v>
      </c>
      <c r="AN11" s="14">
        <v>0.16922174371454399</v>
      </c>
      <c r="AO11" s="14"/>
      <c r="AP11" s="14">
        <v>0.232745972107822</v>
      </c>
      <c r="AQ11" s="14">
        <v>0.20022753332311599</v>
      </c>
      <c r="AR11" s="14">
        <v>0.33704227023781202</v>
      </c>
      <c r="AS11" s="14">
        <v>0.264868806033279</v>
      </c>
      <c r="AT11" s="14">
        <v>0.18003367161039199</v>
      </c>
      <c r="AU11" s="14"/>
      <c r="AV11" s="14">
        <v>0.20611844614583699</v>
      </c>
      <c r="AW11" s="14">
        <v>0.20251144383342901</v>
      </c>
      <c r="AX11" s="14">
        <v>0.21624116503782401</v>
      </c>
      <c r="AY11" s="14">
        <v>0.21385423278740701</v>
      </c>
      <c r="AZ11" s="14">
        <v>0.24672337876302999</v>
      </c>
      <c r="BA11" s="14"/>
      <c r="BB11" s="14">
        <v>0.270767309140789</v>
      </c>
      <c r="BC11" s="14">
        <v>0.25858487513170803</v>
      </c>
      <c r="BD11" s="14">
        <v>0.28321988721804497</v>
      </c>
      <c r="BE11" s="14"/>
      <c r="BF11" s="14">
        <v>0.27340181189014801</v>
      </c>
    </row>
    <row r="12" spans="2:58" ht="29" x14ac:dyDescent="0.35">
      <c r="B12" s="15" t="s">
        <v>496</v>
      </c>
      <c r="C12" s="14">
        <v>0.12967845342220499</v>
      </c>
      <c r="D12" s="14">
        <v>0.144298985242304</v>
      </c>
      <c r="E12" s="14">
        <v>0.115186458795787</v>
      </c>
      <c r="F12" s="14"/>
      <c r="G12" s="14">
        <v>0.13226350933605799</v>
      </c>
      <c r="H12" s="14">
        <v>9.9459410178707103E-2</v>
      </c>
      <c r="I12" s="14">
        <v>0.13938612592539101</v>
      </c>
      <c r="J12" s="14">
        <v>0.137177599013976</v>
      </c>
      <c r="K12" s="14">
        <v>0.13699351450654401</v>
      </c>
      <c r="L12" s="14">
        <v>0.13355958479577901</v>
      </c>
      <c r="M12" s="14"/>
      <c r="N12" s="14">
        <v>0.15286484542943601</v>
      </c>
      <c r="O12" s="14">
        <v>0.115733201274536</v>
      </c>
      <c r="P12" s="14">
        <v>0.150759625673831</v>
      </c>
      <c r="Q12" s="14">
        <v>0.102904510588422</v>
      </c>
      <c r="R12" s="14"/>
      <c r="S12" s="14">
        <v>0.12886409028738999</v>
      </c>
      <c r="T12" s="14">
        <v>0.157131330909237</v>
      </c>
      <c r="U12" s="14">
        <v>0.125016528476039</v>
      </c>
      <c r="V12" s="14">
        <v>9.1567031584715505E-2</v>
      </c>
      <c r="W12" s="14">
        <v>0.13060645099957999</v>
      </c>
      <c r="X12" s="14">
        <v>0.102656975969403</v>
      </c>
      <c r="Y12" s="14">
        <v>0.14558000898224499</v>
      </c>
      <c r="Z12" s="14">
        <v>0.106073579625292</v>
      </c>
      <c r="AA12" s="14">
        <v>0.132313430547465</v>
      </c>
      <c r="AB12" s="14">
        <v>0.147371195583055</v>
      </c>
      <c r="AC12" s="14">
        <v>0.124027755417147</v>
      </c>
      <c r="AD12" s="14">
        <v>0.15607965243613001</v>
      </c>
      <c r="AE12" s="14"/>
      <c r="AF12" s="14">
        <v>0.148586297869305</v>
      </c>
      <c r="AG12" s="14">
        <v>0.11864333408099501</v>
      </c>
      <c r="AH12" s="14">
        <v>0.108357757462181</v>
      </c>
      <c r="AI12" s="14"/>
      <c r="AJ12" s="14">
        <v>0.15488764303039701</v>
      </c>
      <c r="AK12" s="14">
        <v>0.116513823035702</v>
      </c>
      <c r="AL12" s="14">
        <v>0.12377770293337</v>
      </c>
      <c r="AM12" s="14">
        <v>8.1869415184803798E-2</v>
      </c>
      <c r="AN12" s="14">
        <v>0.13093828759978501</v>
      </c>
      <c r="AO12" s="14"/>
      <c r="AP12" s="14">
        <v>0.18119901292761101</v>
      </c>
      <c r="AQ12" s="14">
        <v>0.10514630513847401</v>
      </c>
      <c r="AR12" s="14">
        <v>0.13775729545787199</v>
      </c>
      <c r="AS12" s="14">
        <v>0.12677471038097099</v>
      </c>
      <c r="AT12" s="14">
        <v>0.13826901969926</v>
      </c>
      <c r="AU12" s="14"/>
      <c r="AV12" s="14">
        <v>0.108558940920485</v>
      </c>
      <c r="AW12" s="14">
        <v>0.129363923537754</v>
      </c>
      <c r="AX12" s="14">
        <v>0.14215481501256499</v>
      </c>
      <c r="AY12" s="14">
        <v>0.12070164687189</v>
      </c>
      <c r="AZ12" s="14">
        <v>9.2062777877138402E-2</v>
      </c>
      <c r="BA12" s="14"/>
      <c r="BB12" s="14">
        <v>0.10122407213576699</v>
      </c>
      <c r="BC12" s="14">
        <v>0.13586757948955999</v>
      </c>
      <c r="BD12" s="14">
        <v>0.12156189260087601</v>
      </c>
      <c r="BE12" s="14"/>
      <c r="BF12" s="14">
        <v>0.12587327690292799</v>
      </c>
    </row>
    <row r="13" spans="2:58" x14ac:dyDescent="0.35">
      <c r="B13" s="15" t="s">
        <v>117</v>
      </c>
      <c r="C13" s="23">
        <v>0.43655893883451502</v>
      </c>
      <c r="D13" s="23">
        <v>0.34215782154516</v>
      </c>
      <c r="E13" s="23">
        <v>0.528168197512072</v>
      </c>
      <c r="F13" s="23"/>
      <c r="G13" s="23">
        <v>0.39740422845707701</v>
      </c>
      <c r="H13" s="23">
        <v>0.42305193968181498</v>
      </c>
      <c r="I13" s="23">
        <v>0.44724510234845899</v>
      </c>
      <c r="J13" s="23">
        <v>0.485072956482546</v>
      </c>
      <c r="K13" s="23">
        <v>0.47279273149341</v>
      </c>
      <c r="L13" s="23">
        <v>0.40150678664709299</v>
      </c>
      <c r="M13" s="23"/>
      <c r="N13" s="23">
        <v>0.35935725611928698</v>
      </c>
      <c r="O13" s="23">
        <v>0.45226210255114802</v>
      </c>
      <c r="P13" s="23">
        <v>0.402988683380892</v>
      </c>
      <c r="Q13" s="23">
        <v>0.53330564140798897</v>
      </c>
      <c r="R13" s="23"/>
      <c r="S13" s="23">
        <v>0.377674492359452</v>
      </c>
      <c r="T13" s="23">
        <v>0.402508515403251</v>
      </c>
      <c r="U13" s="23">
        <v>0.41685230872895002</v>
      </c>
      <c r="V13" s="23">
        <v>0.49591801089145798</v>
      </c>
      <c r="W13" s="23">
        <v>0.42278481886371999</v>
      </c>
      <c r="X13" s="23">
        <v>0.46572666013635999</v>
      </c>
      <c r="Y13" s="23">
        <v>0.43617037727115399</v>
      </c>
      <c r="Z13" s="23">
        <v>0.477643674982352</v>
      </c>
      <c r="AA13" s="23">
        <v>0.47174236154016302</v>
      </c>
      <c r="AB13" s="23">
        <v>0.41064912880214199</v>
      </c>
      <c r="AC13" s="23">
        <v>0.476919421887883</v>
      </c>
      <c r="AD13" s="23">
        <v>0.50655958996263595</v>
      </c>
      <c r="AE13" s="23"/>
      <c r="AF13" s="23">
        <v>0.41758810324004503</v>
      </c>
      <c r="AG13" s="23">
        <v>0.40829719061567299</v>
      </c>
      <c r="AH13" s="23">
        <v>0.52161988288036598</v>
      </c>
      <c r="AI13" s="23"/>
      <c r="AJ13" s="23">
        <v>0.379406135147694</v>
      </c>
      <c r="AK13" s="23">
        <v>0.42178460683283298</v>
      </c>
      <c r="AL13" s="23">
        <v>0.394725385275357</v>
      </c>
      <c r="AM13" s="23">
        <v>0.27982771026151498</v>
      </c>
      <c r="AN13" s="23">
        <v>0.59029350088417099</v>
      </c>
      <c r="AO13" s="23"/>
      <c r="AP13" s="23">
        <v>0.36629530310470898</v>
      </c>
      <c r="AQ13" s="23">
        <v>0.439155094767336</v>
      </c>
      <c r="AR13" s="23">
        <v>0.38939660757400402</v>
      </c>
      <c r="AS13" s="23">
        <v>0.38800029129105901</v>
      </c>
      <c r="AT13" s="23">
        <v>0.585970385174585</v>
      </c>
      <c r="AU13" s="23"/>
      <c r="AV13" s="23">
        <v>0.51204427406832298</v>
      </c>
      <c r="AW13" s="23">
        <v>0.48361008086520502</v>
      </c>
      <c r="AX13" s="23">
        <v>0.41878774171345201</v>
      </c>
      <c r="AY13" s="23">
        <v>0.32525393250647</v>
      </c>
      <c r="AZ13" s="23">
        <v>0.35688873338816501</v>
      </c>
      <c r="BA13" s="23"/>
      <c r="BB13" s="23">
        <v>0.36116253780318902</v>
      </c>
      <c r="BC13" s="23">
        <v>0.38010735369967702</v>
      </c>
      <c r="BD13" s="23">
        <v>0.52383355301139001</v>
      </c>
      <c r="BE13" s="23"/>
      <c r="BF13" s="23">
        <v>0.40634696708297102</v>
      </c>
    </row>
    <row r="14" spans="2:58" x14ac:dyDescent="0.35">
      <c r="B14" s="16"/>
    </row>
    <row r="15" spans="2:58" x14ac:dyDescent="0.35">
      <c r="B15" t="s">
        <v>88</v>
      </c>
    </row>
    <row r="16" spans="2:58" x14ac:dyDescent="0.35">
      <c r="B16" t="s">
        <v>89</v>
      </c>
    </row>
    <row r="18" spans="2:2" x14ac:dyDescent="0.35">
      <c r="B18"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dimension ref="B2:BF18"/>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503</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ht="29" x14ac:dyDescent="0.35">
      <c r="B9" s="15" t="s">
        <v>493</v>
      </c>
      <c r="C9" s="14">
        <v>4.5839420261621598E-2</v>
      </c>
      <c r="D9" s="14">
        <v>5.9304775971513998E-2</v>
      </c>
      <c r="E9" s="14">
        <v>3.2987075175447002E-2</v>
      </c>
      <c r="F9" s="14"/>
      <c r="G9" s="14">
        <v>5.7737506850074602E-2</v>
      </c>
      <c r="H9" s="14">
        <v>7.03052568176772E-2</v>
      </c>
      <c r="I9" s="14">
        <v>3.3801831991775298E-2</v>
      </c>
      <c r="J9" s="14">
        <v>4.1480991729856399E-2</v>
      </c>
      <c r="K9" s="14">
        <v>3.2085162746230002E-2</v>
      </c>
      <c r="L9" s="14">
        <v>4.0584206263094197E-2</v>
      </c>
      <c r="M9" s="14"/>
      <c r="N9" s="14">
        <v>4.2235219873024803E-2</v>
      </c>
      <c r="O9" s="14">
        <v>4.22552441327817E-2</v>
      </c>
      <c r="P9" s="14">
        <v>4.9167964686029401E-2</v>
      </c>
      <c r="Q9" s="14">
        <v>5.1369867079565E-2</v>
      </c>
      <c r="R9" s="14"/>
      <c r="S9" s="14">
        <v>7.1536619960345299E-2</v>
      </c>
      <c r="T9" s="14">
        <v>3.0736204683031398E-2</v>
      </c>
      <c r="U9" s="14">
        <v>6.3906078420606499E-2</v>
      </c>
      <c r="V9" s="14">
        <v>4.94958181819544E-2</v>
      </c>
      <c r="W9" s="14">
        <v>5.3955764856977999E-2</v>
      </c>
      <c r="X9" s="14">
        <v>3.7802149800198401E-2</v>
      </c>
      <c r="Y9" s="14">
        <v>3.5285804808186598E-2</v>
      </c>
      <c r="Z9" s="14">
        <v>4.7754239379605899E-2</v>
      </c>
      <c r="AA9" s="14">
        <v>5.2891971914092298E-2</v>
      </c>
      <c r="AB9" s="14">
        <v>2.3013516112739801E-2</v>
      </c>
      <c r="AC9" s="14">
        <v>3.6736198402593401E-2</v>
      </c>
      <c r="AD9" s="14">
        <v>2.0436560816069701E-2</v>
      </c>
      <c r="AE9" s="14"/>
      <c r="AF9" s="14">
        <v>4.6586691512794397E-2</v>
      </c>
      <c r="AG9" s="14">
        <v>4.27556018075494E-2</v>
      </c>
      <c r="AH9" s="14">
        <v>5.3168394522995002E-2</v>
      </c>
      <c r="AI9" s="14"/>
      <c r="AJ9" s="14">
        <v>5.4041412602065401E-2</v>
      </c>
      <c r="AK9" s="14">
        <v>4.4224243452033803E-2</v>
      </c>
      <c r="AL9" s="14">
        <v>2.2419980857875998E-2</v>
      </c>
      <c r="AM9" s="14">
        <v>7.9946658274715296E-2</v>
      </c>
      <c r="AN9" s="14">
        <v>4.3738365239360602E-2</v>
      </c>
      <c r="AO9" s="14"/>
      <c r="AP9" s="14">
        <v>6.8635154546740601E-2</v>
      </c>
      <c r="AQ9" s="14">
        <v>4.2258502882536297E-2</v>
      </c>
      <c r="AR9" s="14">
        <v>2.0078037896653501E-2</v>
      </c>
      <c r="AS9" s="14">
        <v>7.1745143003311501E-2</v>
      </c>
      <c r="AT9" s="14">
        <v>1.24442501944593E-2</v>
      </c>
      <c r="AU9" s="14"/>
      <c r="AV9" s="14">
        <v>4.8349816394753303E-2</v>
      </c>
      <c r="AW9" s="14">
        <v>2.3730859153741901E-2</v>
      </c>
      <c r="AX9" s="14">
        <v>5.4187810552259297E-2</v>
      </c>
      <c r="AY9" s="14">
        <v>6.0301300498989602E-2</v>
      </c>
      <c r="AZ9" s="14">
        <v>0.12175899500701701</v>
      </c>
      <c r="BA9" s="14"/>
      <c r="BB9" s="14">
        <v>2.96386664836743E-2</v>
      </c>
      <c r="BC9" s="14">
        <v>6.1963952891892E-2</v>
      </c>
      <c r="BD9" s="14">
        <v>1.55352763524963E-2</v>
      </c>
      <c r="BE9" s="14"/>
      <c r="BF9" s="14">
        <v>4.11327800669882E-2</v>
      </c>
    </row>
    <row r="10" spans="2:58" x14ac:dyDescent="0.35">
      <c r="B10" s="15" t="s">
        <v>494</v>
      </c>
      <c r="C10" s="14">
        <v>0.129421157969729</v>
      </c>
      <c r="D10" s="14">
        <v>0.13076699600396</v>
      </c>
      <c r="E10" s="14">
        <v>0.12887405073580899</v>
      </c>
      <c r="F10" s="14"/>
      <c r="G10" s="14">
        <v>0.153701636953472</v>
      </c>
      <c r="H10" s="14">
        <v>0.197036102313455</v>
      </c>
      <c r="I10" s="14">
        <v>0.15288394537932401</v>
      </c>
      <c r="J10" s="14">
        <v>7.7733874111531195E-2</v>
      </c>
      <c r="K10" s="14">
        <v>0.104967499632637</v>
      </c>
      <c r="L10" s="14">
        <v>9.7596695504770695E-2</v>
      </c>
      <c r="M10" s="14"/>
      <c r="N10" s="14">
        <v>0.13022352723903399</v>
      </c>
      <c r="O10" s="14">
        <v>0.12675941933544799</v>
      </c>
      <c r="P10" s="14">
        <v>0.14540344651703799</v>
      </c>
      <c r="Q10" s="14">
        <v>0.119591692999084</v>
      </c>
      <c r="R10" s="14"/>
      <c r="S10" s="14">
        <v>0.15578301233217201</v>
      </c>
      <c r="T10" s="14">
        <v>0.17876529483995501</v>
      </c>
      <c r="U10" s="14">
        <v>8.6285748138823795E-2</v>
      </c>
      <c r="V10" s="14">
        <v>7.7732084274903301E-2</v>
      </c>
      <c r="W10" s="14">
        <v>0.16979534195038501</v>
      </c>
      <c r="X10" s="14">
        <v>0.15789578654001599</v>
      </c>
      <c r="Y10" s="14">
        <v>0.113805568489357</v>
      </c>
      <c r="Z10" s="14">
        <v>0.125948957692297</v>
      </c>
      <c r="AA10" s="14">
        <v>0.106433410903419</v>
      </c>
      <c r="AB10" s="14">
        <v>0.12132828713778999</v>
      </c>
      <c r="AC10" s="14">
        <v>4.6278405881829701E-2</v>
      </c>
      <c r="AD10" s="14">
        <v>0.17735660398012801</v>
      </c>
      <c r="AE10" s="14"/>
      <c r="AF10" s="14">
        <v>0.13784600558827201</v>
      </c>
      <c r="AG10" s="14">
        <v>0.12717775544976601</v>
      </c>
      <c r="AH10" s="14">
        <v>0.15783789471028201</v>
      </c>
      <c r="AI10" s="14"/>
      <c r="AJ10" s="14">
        <v>0.15140370714377099</v>
      </c>
      <c r="AK10" s="14">
        <v>0.155200596862619</v>
      </c>
      <c r="AL10" s="14">
        <v>8.3978334823690506E-2</v>
      </c>
      <c r="AM10" s="14">
        <v>0.185159861502736</v>
      </c>
      <c r="AN10" s="14">
        <v>7.9577342423664099E-2</v>
      </c>
      <c r="AO10" s="14"/>
      <c r="AP10" s="14">
        <v>0.164459204288816</v>
      </c>
      <c r="AQ10" s="14">
        <v>0.14714417467253699</v>
      </c>
      <c r="AR10" s="14">
        <v>9.4061480778480505E-2</v>
      </c>
      <c r="AS10" s="14">
        <v>0.14195925482801899</v>
      </c>
      <c r="AT10" s="14">
        <v>4.2305206906427001E-2</v>
      </c>
      <c r="AU10" s="14"/>
      <c r="AV10" s="14">
        <v>0.117172570455465</v>
      </c>
      <c r="AW10" s="14">
        <v>0.1122918969796</v>
      </c>
      <c r="AX10" s="14">
        <v>0.135867866039841</v>
      </c>
      <c r="AY10" s="14">
        <v>0.21066228808474</v>
      </c>
      <c r="AZ10" s="14">
        <v>6.8647236659893293E-2</v>
      </c>
      <c r="BA10" s="14"/>
      <c r="BB10" s="14">
        <v>0.19057628181358799</v>
      </c>
      <c r="BC10" s="14">
        <v>0.16766304567142101</v>
      </c>
      <c r="BD10" s="14">
        <v>5.9502308076176701E-2</v>
      </c>
      <c r="BE10" s="14"/>
      <c r="BF10" s="14">
        <v>0.13507879266803299</v>
      </c>
    </row>
    <row r="11" spans="2:58" ht="29" x14ac:dyDescent="0.35">
      <c r="B11" s="15" t="s">
        <v>495</v>
      </c>
      <c r="C11" s="14">
        <v>0.25783797294764699</v>
      </c>
      <c r="D11" s="14">
        <v>0.26334275837631999</v>
      </c>
      <c r="E11" s="14">
        <v>0.252990475513513</v>
      </c>
      <c r="F11" s="14"/>
      <c r="G11" s="14">
        <v>0.24088314186403501</v>
      </c>
      <c r="H11" s="14">
        <v>0.23976391852408499</v>
      </c>
      <c r="I11" s="14">
        <v>0.23248873022691199</v>
      </c>
      <c r="J11" s="14">
        <v>0.30472790281114998</v>
      </c>
      <c r="K11" s="14">
        <v>0.229628223894429</v>
      </c>
      <c r="L11" s="14">
        <v>0.285370928268671</v>
      </c>
      <c r="M11" s="14"/>
      <c r="N11" s="14">
        <v>0.28071713064415899</v>
      </c>
      <c r="O11" s="14">
        <v>0.26348744482069503</v>
      </c>
      <c r="P11" s="14">
        <v>0.24540866591362201</v>
      </c>
      <c r="Q11" s="14">
        <v>0.22880509668603899</v>
      </c>
      <c r="R11" s="14"/>
      <c r="S11" s="14">
        <v>0.259916678083082</v>
      </c>
      <c r="T11" s="14">
        <v>0.24055670101361501</v>
      </c>
      <c r="U11" s="14">
        <v>0.27318319066430702</v>
      </c>
      <c r="V11" s="14">
        <v>0.294671837789096</v>
      </c>
      <c r="W11" s="14">
        <v>0.22633894380908401</v>
      </c>
      <c r="X11" s="14">
        <v>0.26780338256424302</v>
      </c>
      <c r="Y11" s="14">
        <v>0.26467605389279703</v>
      </c>
      <c r="Z11" s="14">
        <v>0.31267055459415399</v>
      </c>
      <c r="AA11" s="14">
        <v>0.26701005866302302</v>
      </c>
      <c r="AB11" s="14">
        <v>0.238856342436534</v>
      </c>
      <c r="AC11" s="14">
        <v>0.22011535556704701</v>
      </c>
      <c r="AD11" s="14">
        <v>0.21051390431294001</v>
      </c>
      <c r="AE11" s="14"/>
      <c r="AF11" s="14">
        <v>0.26813293196964799</v>
      </c>
      <c r="AG11" s="14">
        <v>0.27491527344456901</v>
      </c>
      <c r="AH11" s="14">
        <v>0.18888325611517001</v>
      </c>
      <c r="AI11" s="14"/>
      <c r="AJ11" s="14">
        <v>0.28702506566395602</v>
      </c>
      <c r="AK11" s="14">
        <v>0.26933078876267802</v>
      </c>
      <c r="AL11" s="14">
        <v>0.26467955821379502</v>
      </c>
      <c r="AM11" s="14">
        <v>0.25137587459245497</v>
      </c>
      <c r="AN11" s="14">
        <v>0.172398652881256</v>
      </c>
      <c r="AO11" s="14"/>
      <c r="AP11" s="14">
        <v>0.28552013347206301</v>
      </c>
      <c r="AQ11" s="14">
        <v>0.26118727937667902</v>
      </c>
      <c r="AR11" s="14">
        <v>0.27197338887851003</v>
      </c>
      <c r="AS11" s="14">
        <v>0.209316392795481</v>
      </c>
      <c r="AT11" s="14">
        <v>0.252245544553306</v>
      </c>
      <c r="AU11" s="14"/>
      <c r="AV11" s="14">
        <v>0.22088616990012599</v>
      </c>
      <c r="AW11" s="14">
        <v>0.24643739913437099</v>
      </c>
      <c r="AX11" s="14">
        <v>0.28012150437870798</v>
      </c>
      <c r="AY11" s="14">
        <v>0.24376955015583299</v>
      </c>
      <c r="AZ11" s="14">
        <v>0.32955088144522598</v>
      </c>
      <c r="BA11" s="14"/>
      <c r="BB11" s="14">
        <v>0.29671597538979699</v>
      </c>
      <c r="BC11" s="14">
        <v>0.19436552392283299</v>
      </c>
      <c r="BD11" s="14">
        <v>0.33542863409955598</v>
      </c>
      <c r="BE11" s="14"/>
      <c r="BF11" s="14">
        <v>0.28108913458691198</v>
      </c>
    </row>
    <row r="12" spans="2:58" ht="29" x14ac:dyDescent="0.35">
      <c r="B12" s="15" t="s">
        <v>496</v>
      </c>
      <c r="C12" s="14">
        <v>0.31555264274970202</v>
      </c>
      <c r="D12" s="14">
        <v>0.34728634131494501</v>
      </c>
      <c r="E12" s="14">
        <v>0.28358884571155901</v>
      </c>
      <c r="F12" s="14"/>
      <c r="G12" s="14">
        <v>0.30132007068213501</v>
      </c>
      <c r="H12" s="14">
        <v>0.26674173743752499</v>
      </c>
      <c r="I12" s="14">
        <v>0.30598782967021199</v>
      </c>
      <c r="J12" s="14">
        <v>0.308033380981381</v>
      </c>
      <c r="K12" s="14">
        <v>0.38263392472971902</v>
      </c>
      <c r="L12" s="14">
        <v>0.33346895217915801</v>
      </c>
      <c r="M12" s="14"/>
      <c r="N12" s="14">
        <v>0.33583705491545701</v>
      </c>
      <c r="O12" s="14">
        <v>0.29178301403365597</v>
      </c>
      <c r="P12" s="14">
        <v>0.35534959869809102</v>
      </c>
      <c r="Q12" s="14">
        <v>0.285001239888652</v>
      </c>
      <c r="R12" s="14"/>
      <c r="S12" s="14">
        <v>0.28829428399784501</v>
      </c>
      <c r="T12" s="14">
        <v>0.33281535526481598</v>
      </c>
      <c r="U12" s="14">
        <v>0.36405264441915802</v>
      </c>
      <c r="V12" s="14">
        <v>0.28122400011446902</v>
      </c>
      <c r="W12" s="14">
        <v>0.276345530134049</v>
      </c>
      <c r="X12" s="14">
        <v>0.26419164491761898</v>
      </c>
      <c r="Y12" s="14">
        <v>0.343346390441231</v>
      </c>
      <c r="Z12" s="14">
        <v>0.23579854566238501</v>
      </c>
      <c r="AA12" s="14">
        <v>0.33900093432490902</v>
      </c>
      <c r="AB12" s="14">
        <v>0.34510684722058799</v>
      </c>
      <c r="AC12" s="14">
        <v>0.390345095262501</v>
      </c>
      <c r="AD12" s="14">
        <v>0.31928737892501002</v>
      </c>
      <c r="AE12" s="14"/>
      <c r="AF12" s="14">
        <v>0.30385704154916898</v>
      </c>
      <c r="AG12" s="14">
        <v>0.34336891620629101</v>
      </c>
      <c r="AH12" s="14">
        <v>0.24814903464798699</v>
      </c>
      <c r="AI12" s="14"/>
      <c r="AJ12" s="14">
        <v>0.30070196470074001</v>
      </c>
      <c r="AK12" s="14">
        <v>0.31262797793066899</v>
      </c>
      <c r="AL12" s="14">
        <v>0.44781191827103101</v>
      </c>
      <c r="AM12" s="14">
        <v>0.20370706922027099</v>
      </c>
      <c r="AN12" s="14">
        <v>0.265890462418645</v>
      </c>
      <c r="AO12" s="14"/>
      <c r="AP12" s="14">
        <v>0.26422693480215298</v>
      </c>
      <c r="AQ12" s="14">
        <v>0.32045513013412602</v>
      </c>
      <c r="AR12" s="14">
        <v>0.45736453731099702</v>
      </c>
      <c r="AS12" s="14">
        <v>0.34001444639070799</v>
      </c>
      <c r="AT12" s="14">
        <v>0.27077464964280401</v>
      </c>
      <c r="AU12" s="14"/>
      <c r="AV12" s="14">
        <v>0.30913385814334499</v>
      </c>
      <c r="AW12" s="14">
        <v>0.34157824329535103</v>
      </c>
      <c r="AX12" s="14">
        <v>0.29630346270496999</v>
      </c>
      <c r="AY12" s="14">
        <v>0.29163092158001003</v>
      </c>
      <c r="AZ12" s="14">
        <v>0.29781765062269</v>
      </c>
      <c r="BA12" s="14"/>
      <c r="BB12" s="14">
        <v>0.26598304963818498</v>
      </c>
      <c r="BC12" s="14">
        <v>0.37465155139599399</v>
      </c>
      <c r="BD12" s="14">
        <v>0.33002331210049102</v>
      </c>
      <c r="BE12" s="14"/>
      <c r="BF12" s="14">
        <v>0.33271187160339</v>
      </c>
    </row>
    <row r="13" spans="2:58" x14ac:dyDescent="0.35">
      <c r="B13" s="15" t="s">
        <v>117</v>
      </c>
      <c r="C13" s="23">
        <v>0.251348806071301</v>
      </c>
      <c r="D13" s="23">
        <v>0.19929912833326099</v>
      </c>
      <c r="E13" s="23">
        <v>0.30155955286367198</v>
      </c>
      <c r="F13" s="23"/>
      <c r="G13" s="23">
        <v>0.24635764365028301</v>
      </c>
      <c r="H13" s="23">
        <v>0.22615298490725799</v>
      </c>
      <c r="I13" s="23">
        <v>0.27483766273177701</v>
      </c>
      <c r="J13" s="23">
        <v>0.26802385036608201</v>
      </c>
      <c r="K13" s="23">
        <v>0.250685188996985</v>
      </c>
      <c r="L13" s="23">
        <v>0.24297921778430601</v>
      </c>
      <c r="M13" s="23"/>
      <c r="N13" s="23">
        <v>0.21098706732832601</v>
      </c>
      <c r="O13" s="23">
        <v>0.27571487767741898</v>
      </c>
      <c r="P13" s="23">
        <v>0.20467032418521899</v>
      </c>
      <c r="Q13" s="23">
        <v>0.31523210334666002</v>
      </c>
      <c r="R13" s="23"/>
      <c r="S13" s="23">
        <v>0.22446940562655601</v>
      </c>
      <c r="T13" s="23">
        <v>0.21712644419858301</v>
      </c>
      <c r="U13" s="23">
        <v>0.21257233835710401</v>
      </c>
      <c r="V13" s="23">
        <v>0.29687625963957698</v>
      </c>
      <c r="W13" s="23">
        <v>0.27356441924950398</v>
      </c>
      <c r="X13" s="23">
        <v>0.27230703617792301</v>
      </c>
      <c r="Y13" s="23">
        <v>0.24288618236842999</v>
      </c>
      <c r="Z13" s="23">
        <v>0.27782770267155799</v>
      </c>
      <c r="AA13" s="23">
        <v>0.234663624194558</v>
      </c>
      <c r="AB13" s="23">
        <v>0.27169500709234901</v>
      </c>
      <c r="AC13" s="23">
        <v>0.30652494488602899</v>
      </c>
      <c r="AD13" s="23">
        <v>0.27240555196585198</v>
      </c>
      <c r="AE13" s="23"/>
      <c r="AF13" s="23">
        <v>0.243577329380117</v>
      </c>
      <c r="AG13" s="23">
        <v>0.211782453091824</v>
      </c>
      <c r="AH13" s="23">
        <v>0.35196142000356501</v>
      </c>
      <c r="AI13" s="23"/>
      <c r="AJ13" s="23">
        <v>0.20682784988946701</v>
      </c>
      <c r="AK13" s="23">
        <v>0.218616392992</v>
      </c>
      <c r="AL13" s="23">
        <v>0.18111020783360801</v>
      </c>
      <c r="AM13" s="23">
        <v>0.27981053640982301</v>
      </c>
      <c r="AN13" s="23">
        <v>0.43839517703707398</v>
      </c>
      <c r="AO13" s="23"/>
      <c r="AP13" s="23">
        <v>0.217158572890228</v>
      </c>
      <c r="AQ13" s="23">
        <v>0.22895491293412201</v>
      </c>
      <c r="AR13" s="23">
        <v>0.15652255513535901</v>
      </c>
      <c r="AS13" s="23">
        <v>0.23696476298248001</v>
      </c>
      <c r="AT13" s="23">
        <v>0.42223034870300302</v>
      </c>
      <c r="AU13" s="23"/>
      <c r="AV13" s="23">
        <v>0.30445758510631199</v>
      </c>
      <c r="AW13" s="23">
        <v>0.27596160143693599</v>
      </c>
      <c r="AX13" s="23">
        <v>0.23351935632422199</v>
      </c>
      <c r="AY13" s="23">
        <v>0.193635939680428</v>
      </c>
      <c r="AZ13" s="23">
        <v>0.18222523626517301</v>
      </c>
      <c r="BA13" s="23"/>
      <c r="BB13" s="23">
        <v>0.21708602667475599</v>
      </c>
      <c r="BC13" s="23">
        <v>0.20135592611785999</v>
      </c>
      <c r="BD13" s="23">
        <v>0.25951046937127997</v>
      </c>
      <c r="BE13" s="23"/>
      <c r="BF13" s="23">
        <v>0.20998742107467699</v>
      </c>
    </row>
    <row r="14" spans="2:58" x14ac:dyDescent="0.35">
      <c r="B14" s="16"/>
    </row>
    <row r="15" spans="2:58" x14ac:dyDescent="0.35">
      <c r="B15" t="s">
        <v>88</v>
      </c>
    </row>
    <row r="16" spans="2:58" x14ac:dyDescent="0.35">
      <c r="B16" t="s">
        <v>89</v>
      </c>
    </row>
    <row r="18" spans="2:2" x14ac:dyDescent="0.35">
      <c r="B18"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dimension ref="B2:BF18"/>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504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ht="29" x14ac:dyDescent="0.35">
      <c r="B9" s="15" t="s">
        <v>493</v>
      </c>
      <c r="C9" s="14">
        <v>0.11606845116621101</v>
      </c>
      <c r="D9" s="14">
        <v>0.13121765448078901</v>
      </c>
      <c r="E9" s="14">
        <v>0.10001353519968301</v>
      </c>
      <c r="F9" s="14"/>
      <c r="G9" s="14">
        <v>0.109232700276838</v>
      </c>
      <c r="H9" s="14">
        <v>0.129496107697499</v>
      </c>
      <c r="I9" s="14">
        <v>9.3549998677686194E-2</v>
      </c>
      <c r="J9" s="14">
        <v>0.136368414013154</v>
      </c>
      <c r="K9" s="14">
        <v>0.106141468004878</v>
      </c>
      <c r="L9" s="14">
        <v>0.11828508580817899</v>
      </c>
      <c r="M9" s="14"/>
      <c r="N9" s="14">
        <v>0.14651474852292301</v>
      </c>
      <c r="O9" s="14">
        <v>0.10954435682254</v>
      </c>
      <c r="P9" s="14">
        <v>0.106957985214027</v>
      </c>
      <c r="Q9" s="14">
        <v>0.100030105891266</v>
      </c>
      <c r="R9" s="14"/>
      <c r="S9" s="14">
        <v>0.13534050439798501</v>
      </c>
      <c r="T9" s="14">
        <v>9.2881788332253107E-2</v>
      </c>
      <c r="U9" s="14">
        <v>0.13541558411687399</v>
      </c>
      <c r="V9" s="14">
        <v>0.103669039369199</v>
      </c>
      <c r="W9" s="14">
        <v>7.5103898292861196E-2</v>
      </c>
      <c r="X9" s="14">
        <v>0.115769604514614</v>
      </c>
      <c r="Y9" s="14">
        <v>7.5369587550509196E-2</v>
      </c>
      <c r="Z9" s="14">
        <v>0.120557660489827</v>
      </c>
      <c r="AA9" s="14">
        <v>0.13288343009859799</v>
      </c>
      <c r="AB9" s="14">
        <v>0.15977723918889999</v>
      </c>
      <c r="AC9" s="14">
        <v>0.10092144344587101</v>
      </c>
      <c r="AD9" s="14">
        <v>0.14384596085412299</v>
      </c>
      <c r="AE9" s="14"/>
      <c r="AF9" s="14">
        <v>0.10336619751805599</v>
      </c>
      <c r="AG9" s="14">
        <v>0.14011365218667499</v>
      </c>
      <c r="AH9" s="14">
        <v>8.7087081578556005E-2</v>
      </c>
      <c r="AI9" s="14"/>
      <c r="AJ9" s="14">
        <v>8.5108283165822904E-2</v>
      </c>
      <c r="AK9" s="14">
        <v>0.160375947377214</v>
      </c>
      <c r="AL9" s="14">
        <v>9.3541639354205605E-2</v>
      </c>
      <c r="AM9" s="14">
        <v>0.27929636425488003</v>
      </c>
      <c r="AN9" s="14">
        <v>8.4217912669152004E-2</v>
      </c>
      <c r="AO9" s="14"/>
      <c r="AP9" s="14">
        <v>7.3012766895199893E-2</v>
      </c>
      <c r="AQ9" s="14">
        <v>0.148618396515794</v>
      </c>
      <c r="AR9" s="14">
        <v>9.3116706016904194E-2</v>
      </c>
      <c r="AS9" s="14">
        <v>0.13433571250615001</v>
      </c>
      <c r="AT9" s="14">
        <v>3.6043611794725303E-2</v>
      </c>
      <c r="AU9" s="14"/>
      <c r="AV9" s="14">
        <v>0.11412953688965299</v>
      </c>
      <c r="AW9" s="14">
        <v>8.6348369283176504E-2</v>
      </c>
      <c r="AX9" s="14">
        <v>0.14167671849740701</v>
      </c>
      <c r="AY9" s="14">
        <v>0.12918177842454101</v>
      </c>
      <c r="AZ9" s="14">
        <v>0.21555251715780399</v>
      </c>
      <c r="BA9" s="14"/>
      <c r="BB9" s="14">
        <v>9.1122161392469495E-2</v>
      </c>
      <c r="BC9" s="14">
        <v>0.14784936233198301</v>
      </c>
      <c r="BD9" s="14">
        <v>3.10398854724078E-2</v>
      </c>
      <c r="BE9" s="14"/>
      <c r="BF9" s="14">
        <v>9.9254615019143094E-2</v>
      </c>
    </row>
    <row r="10" spans="2:58" x14ac:dyDescent="0.35">
      <c r="B10" s="15" t="s">
        <v>494</v>
      </c>
      <c r="C10" s="14">
        <v>0.37174326249268103</v>
      </c>
      <c r="D10" s="14">
        <v>0.39379041691748201</v>
      </c>
      <c r="E10" s="14">
        <v>0.35052240169071902</v>
      </c>
      <c r="F10" s="14"/>
      <c r="G10" s="14">
        <v>0.29475092844232897</v>
      </c>
      <c r="H10" s="14">
        <v>0.344977540121848</v>
      </c>
      <c r="I10" s="14">
        <v>0.359361616328154</v>
      </c>
      <c r="J10" s="14">
        <v>0.37634400246268901</v>
      </c>
      <c r="K10" s="14">
        <v>0.37076994922505302</v>
      </c>
      <c r="L10" s="14">
        <v>0.45193540364999601</v>
      </c>
      <c r="M10" s="14"/>
      <c r="N10" s="14">
        <v>0.41073257526523799</v>
      </c>
      <c r="O10" s="14">
        <v>0.41598784216843498</v>
      </c>
      <c r="P10" s="14">
        <v>0.33933020612400999</v>
      </c>
      <c r="Q10" s="14">
        <v>0.30849154960981801</v>
      </c>
      <c r="R10" s="14"/>
      <c r="S10" s="14">
        <v>0.386027421772975</v>
      </c>
      <c r="T10" s="14">
        <v>0.41245197714120402</v>
      </c>
      <c r="U10" s="14">
        <v>0.325375387979568</v>
      </c>
      <c r="V10" s="14">
        <v>0.32765525491543401</v>
      </c>
      <c r="W10" s="14">
        <v>0.37574622229560301</v>
      </c>
      <c r="X10" s="14">
        <v>0.39428525859575803</v>
      </c>
      <c r="Y10" s="14">
        <v>0.34021053485095398</v>
      </c>
      <c r="Z10" s="14">
        <v>0.32950230136583297</v>
      </c>
      <c r="AA10" s="14">
        <v>0.31143931389260998</v>
      </c>
      <c r="AB10" s="14">
        <v>0.43603910264339102</v>
      </c>
      <c r="AC10" s="14">
        <v>0.44523541610148698</v>
      </c>
      <c r="AD10" s="14">
        <v>0.35273504664250499</v>
      </c>
      <c r="AE10" s="14"/>
      <c r="AF10" s="14">
        <v>0.37255342411631998</v>
      </c>
      <c r="AG10" s="14">
        <v>0.41701618190433798</v>
      </c>
      <c r="AH10" s="14">
        <v>0.30665723559693298</v>
      </c>
      <c r="AI10" s="14"/>
      <c r="AJ10" s="14">
        <v>0.376143817743047</v>
      </c>
      <c r="AK10" s="14">
        <v>0.40674474565223401</v>
      </c>
      <c r="AL10" s="14">
        <v>0.48112415073547099</v>
      </c>
      <c r="AM10" s="14">
        <v>0.25182651585947302</v>
      </c>
      <c r="AN10" s="14">
        <v>0.252963211194763</v>
      </c>
      <c r="AO10" s="14"/>
      <c r="AP10" s="14">
        <v>0.35244807890267799</v>
      </c>
      <c r="AQ10" s="14">
        <v>0.41178259985233201</v>
      </c>
      <c r="AR10" s="14">
        <v>0.43847389775745599</v>
      </c>
      <c r="AS10" s="14">
        <v>0.36694878579536599</v>
      </c>
      <c r="AT10" s="14">
        <v>0.26957647893729098</v>
      </c>
      <c r="AU10" s="14"/>
      <c r="AV10" s="14">
        <v>0.31403590183343399</v>
      </c>
      <c r="AW10" s="14">
        <v>0.338329330864653</v>
      </c>
      <c r="AX10" s="14">
        <v>0.40688083734285402</v>
      </c>
      <c r="AY10" s="14">
        <v>0.43959357499371199</v>
      </c>
      <c r="AZ10" s="14">
        <v>0.29941552008893202</v>
      </c>
      <c r="BA10" s="14"/>
      <c r="BB10" s="14">
        <v>0.50958831422903195</v>
      </c>
      <c r="BC10" s="14">
        <v>0.36831743762159302</v>
      </c>
      <c r="BD10" s="14">
        <v>0.30272509678498399</v>
      </c>
      <c r="BE10" s="14"/>
      <c r="BF10" s="14">
        <v>0.39792816162278399</v>
      </c>
    </row>
    <row r="11" spans="2:58" ht="29" x14ac:dyDescent="0.35">
      <c r="B11" s="15" t="s">
        <v>495</v>
      </c>
      <c r="C11" s="14">
        <v>0.109090843539254</v>
      </c>
      <c r="D11" s="14">
        <v>0.140362284106999</v>
      </c>
      <c r="E11" s="14">
        <v>7.92586021551141E-2</v>
      </c>
      <c r="F11" s="14"/>
      <c r="G11" s="14">
        <v>0.16236650197142299</v>
      </c>
      <c r="H11" s="14">
        <v>0.14397503622959701</v>
      </c>
      <c r="I11" s="14">
        <v>8.2310288867354503E-2</v>
      </c>
      <c r="J11" s="14">
        <v>7.3239642577269906E-2</v>
      </c>
      <c r="K11" s="14">
        <v>8.76251602079684E-2</v>
      </c>
      <c r="L11" s="14">
        <v>0.110305466826772</v>
      </c>
      <c r="M11" s="14"/>
      <c r="N11" s="14">
        <v>0.104949864177346</v>
      </c>
      <c r="O11" s="14">
        <v>0.102228922135535</v>
      </c>
      <c r="P11" s="14">
        <v>0.143076299078569</v>
      </c>
      <c r="Q11" s="14">
        <v>9.0827016859376303E-2</v>
      </c>
      <c r="R11" s="14"/>
      <c r="S11" s="14">
        <v>0.121841899328904</v>
      </c>
      <c r="T11" s="14">
        <v>0.106626734219314</v>
      </c>
      <c r="U11" s="14">
        <v>0.13110738426333801</v>
      </c>
      <c r="V11" s="14">
        <v>9.2085243838853303E-2</v>
      </c>
      <c r="W11" s="14">
        <v>0.18250991634870201</v>
      </c>
      <c r="X11" s="14">
        <v>8.8251748516454898E-2</v>
      </c>
      <c r="Y11" s="14">
        <v>0.11677773810249201</v>
      </c>
      <c r="Z11" s="14">
        <v>0.11553274945608701</v>
      </c>
      <c r="AA11" s="14">
        <v>0.12200448805054501</v>
      </c>
      <c r="AB11" s="14">
        <v>6.6492555963179503E-2</v>
      </c>
      <c r="AC11" s="14">
        <v>4.4956407285446899E-2</v>
      </c>
      <c r="AD11" s="14">
        <v>0.10224179712592101</v>
      </c>
      <c r="AE11" s="14"/>
      <c r="AF11" s="14">
        <v>0.115956633908382</v>
      </c>
      <c r="AG11" s="14">
        <v>0.111798787544387</v>
      </c>
      <c r="AH11" s="14">
        <v>7.9128120792662293E-2</v>
      </c>
      <c r="AI11" s="14"/>
      <c r="AJ11" s="14">
        <v>0.132202522368699</v>
      </c>
      <c r="AK11" s="14">
        <v>0.104674039862154</v>
      </c>
      <c r="AL11" s="14">
        <v>0.11565409690221901</v>
      </c>
      <c r="AM11" s="14">
        <v>0.15674551976267401</v>
      </c>
      <c r="AN11" s="14">
        <v>7.7230088305895506E-2</v>
      </c>
      <c r="AO11" s="14"/>
      <c r="AP11" s="14">
        <v>0.16949389414664501</v>
      </c>
      <c r="AQ11" s="14">
        <v>9.9567059359236695E-2</v>
      </c>
      <c r="AR11" s="14">
        <v>0.12105025632914</v>
      </c>
      <c r="AS11" s="14">
        <v>0.1064646605626</v>
      </c>
      <c r="AT11" s="14">
        <v>5.0416099794274201E-2</v>
      </c>
      <c r="AU11" s="14"/>
      <c r="AV11" s="14">
        <v>0.105710021566377</v>
      </c>
      <c r="AW11" s="14">
        <v>0.11155017392335299</v>
      </c>
      <c r="AX11" s="14">
        <v>9.0684209087587495E-2</v>
      </c>
      <c r="AY11" s="14">
        <v>0.11227397301391299</v>
      </c>
      <c r="AZ11" s="14">
        <v>0.113677671171361</v>
      </c>
      <c r="BA11" s="14"/>
      <c r="BB11" s="14">
        <v>5.9683581355360199E-2</v>
      </c>
      <c r="BC11" s="14">
        <v>9.7525646957848003E-2</v>
      </c>
      <c r="BD11" s="14">
        <v>8.3528115634184094E-2</v>
      </c>
      <c r="BE11" s="14"/>
      <c r="BF11" s="14">
        <v>9.7659449293161907E-2</v>
      </c>
    </row>
    <row r="12" spans="2:58" ht="29" x14ac:dyDescent="0.35">
      <c r="B12" s="15" t="s">
        <v>496</v>
      </c>
      <c r="C12" s="14">
        <v>4.65338657161561E-2</v>
      </c>
      <c r="D12" s="14">
        <v>5.5636983207813399E-2</v>
      </c>
      <c r="E12" s="14">
        <v>3.7936993981826997E-2</v>
      </c>
      <c r="F12" s="14"/>
      <c r="G12" s="14">
        <v>5.35178743866771E-2</v>
      </c>
      <c r="H12" s="14">
        <v>6.1794571744243201E-2</v>
      </c>
      <c r="I12" s="14">
        <v>5.4497630072153601E-2</v>
      </c>
      <c r="J12" s="14">
        <v>6.0403906053865399E-2</v>
      </c>
      <c r="K12" s="14">
        <v>4.7516497423114201E-2</v>
      </c>
      <c r="L12" s="14">
        <v>1.1165737357087299E-2</v>
      </c>
      <c r="M12" s="14"/>
      <c r="N12" s="14">
        <v>4.98672026111667E-2</v>
      </c>
      <c r="O12" s="14">
        <v>3.78355485024396E-2</v>
      </c>
      <c r="P12" s="14">
        <v>5.0174953236848702E-2</v>
      </c>
      <c r="Q12" s="14">
        <v>4.9624294297128502E-2</v>
      </c>
      <c r="R12" s="14"/>
      <c r="S12" s="14">
        <v>5.6927590063735697E-2</v>
      </c>
      <c r="T12" s="14">
        <v>5.4167493964193701E-2</v>
      </c>
      <c r="U12" s="14">
        <v>4.8473210394190197E-2</v>
      </c>
      <c r="V12" s="14">
        <v>1.5650875669937499E-2</v>
      </c>
      <c r="W12" s="14">
        <v>4.5964205208739999E-2</v>
      </c>
      <c r="X12" s="14">
        <v>6.4766828773805296E-2</v>
      </c>
      <c r="Y12" s="14">
        <v>4.35458633823727E-2</v>
      </c>
      <c r="Z12" s="14">
        <v>3.5875537817022601E-2</v>
      </c>
      <c r="AA12" s="14">
        <v>4.83097644941081E-2</v>
      </c>
      <c r="AB12" s="14">
        <v>5.0448373460788197E-2</v>
      </c>
      <c r="AC12" s="14">
        <v>2.9133878110838101E-2</v>
      </c>
      <c r="AD12" s="14">
        <v>3.1935787186891398E-2</v>
      </c>
      <c r="AE12" s="14"/>
      <c r="AF12" s="14">
        <v>4.7273325652311002E-2</v>
      </c>
      <c r="AG12" s="14">
        <v>3.7123926715253802E-2</v>
      </c>
      <c r="AH12" s="14">
        <v>6.4426929213119294E-2</v>
      </c>
      <c r="AI12" s="14"/>
      <c r="AJ12" s="14">
        <v>5.02888407707799E-2</v>
      </c>
      <c r="AK12" s="14">
        <v>4.3800557175732502E-2</v>
      </c>
      <c r="AL12" s="14">
        <v>4.4948543775640101E-2</v>
      </c>
      <c r="AM12" s="14">
        <v>0.15174254634769099</v>
      </c>
      <c r="AN12" s="14">
        <v>5.8039333618022299E-2</v>
      </c>
      <c r="AO12" s="14"/>
      <c r="AP12" s="14">
        <v>5.66816840624891E-2</v>
      </c>
      <c r="AQ12" s="14">
        <v>2.7604113671372499E-2</v>
      </c>
      <c r="AR12" s="14">
        <v>7.5242307925070598E-2</v>
      </c>
      <c r="AS12" s="14">
        <v>6.6508737811063201E-2</v>
      </c>
      <c r="AT12" s="14">
        <v>3.12880035437774E-2</v>
      </c>
      <c r="AU12" s="14"/>
      <c r="AV12" s="14">
        <v>3.7955185840955502E-2</v>
      </c>
      <c r="AW12" s="14">
        <v>4.3469115332898302E-2</v>
      </c>
      <c r="AX12" s="14">
        <v>6.3313794859374994E-2</v>
      </c>
      <c r="AY12" s="14">
        <v>4.7681235010075498E-2</v>
      </c>
      <c r="AZ12" s="14">
        <v>2.3798539856110301E-2</v>
      </c>
      <c r="BA12" s="14"/>
      <c r="BB12" s="14">
        <v>9.0794218034794295E-3</v>
      </c>
      <c r="BC12" s="14">
        <v>6.4297011943705698E-2</v>
      </c>
      <c r="BD12" s="14">
        <v>3.11303164368586E-2</v>
      </c>
      <c r="BE12" s="14"/>
      <c r="BF12" s="14">
        <v>4.0464907338616997E-2</v>
      </c>
    </row>
    <row r="13" spans="2:58" x14ac:dyDescent="0.35">
      <c r="B13" s="15" t="s">
        <v>117</v>
      </c>
      <c r="C13" s="23">
        <v>0.35656357708569802</v>
      </c>
      <c r="D13" s="23">
        <v>0.27899266128691602</v>
      </c>
      <c r="E13" s="23">
        <v>0.43226846697265697</v>
      </c>
      <c r="F13" s="23"/>
      <c r="G13" s="23">
        <v>0.38013199492273297</v>
      </c>
      <c r="H13" s="23">
        <v>0.31975674420681299</v>
      </c>
      <c r="I13" s="23">
        <v>0.41028046605465102</v>
      </c>
      <c r="J13" s="23">
        <v>0.35364403489302199</v>
      </c>
      <c r="K13" s="23">
        <v>0.38794692513898699</v>
      </c>
      <c r="L13" s="23">
        <v>0.30830830635796502</v>
      </c>
      <c r="M13" s="23"/>
      <c r="N13" s="23">
        <v>0.28793560942332602</v>
      </c>
      <c r="O13" s="23">
        <v>0.33440333037105002</v>
      </c>
      <c r="P13" s="23">
        <v>0.360460556346546</v>
      </c>
      <c r="Q13" s="23">
        <v>0.45102703334241201</v>
      </c>
      <c r="R13" s="23"/>
      <c r="S13" s="23">
        <v>0.29986258443640101</v>
      </c>
      <c r="T13" s="23">
        <v>0.33387200634303499</v>
      </c>
      <c r="U13" s="23">
        <v>0.35962843324603</v>
      </c>
      <c r="V13" s="23">
        <v>0.46093958620657599</v>
      </c>
      <c r="W13" s="23">
        <v>0.32067575785409402</v>
      </c>
      <c r="X13" s="23">
        <v>0.33692655959936801</v>
      </c>
      <c r="Y13" s="23">
        <v>0.42409627611367201</v>
      </c>
      <c r="Z13" s="23">
        <v>0.39853175087122999</v>
      </c>
      <c r="AA13" s="23">
        <v>0.38536300346413899</v>
      </c>
      <c r="AB13" s="23">
        <v>0.28724272874374102</v>
      </c>
      <c r="AC13" s="23">
        <v>0.37975285505635697</v>
      </c>
      <c r="AD13" s="23">
        <v>0.36924140819056001</v>
      </c>
      <c r="AE13" s="23"/>
      <c r="AF13" s="23">
        <v>0.36085041880493002</v>
      </c>
      <c r="AG13" s="23">
        <v>0.29394745164934599</v>
      </c>
      <c r="AH13" s="23">
        <v>0.46270063281872897</v>
      </c>
      <c r="AI13" s="23"/>
      <c r="AJ13" s="23">
        <v>0.35625653595165102</v>
      </c>
      <c r="AK13" s="23">
        <v>0.28440470993266598</v>
      </c>
      <c r="AL13" s="23">
        <v>0.26473156923246399</v>
      </c>
      <c r="AM13" s="23">
        <v>0.16038905377528101</v>
      </c>
      <c r="AN13" s="23">
        <v>0.52754945421216803</v>
      </c>
      <c r="AO13" s="23"/>
      <c r="AP13" s="23">
        <v>0.34836357599298801</v>
      </c>
      <c r="AQ13" s="23">
        <v>0.312427830601264</v>
      </c>
      <c r="AR13" s="23">
        <v>0.272116831971429</v>
      </c>
      <c r="AS13" s="23">
        <v>0.32574210332482001</v>
      </c>
      <c r="AT13" s="23">
        <v>0.61267580592993198</v>
      </c>
      <c r="AU13" s="23"/>
      <c r="AV13" s="23">
        <v>0.42816935386957999</v>
      </c>
      <c r="AW13" s="23">
        <v>0.42030301059591901</v>
      </c>
      <c r="AX13" s="23">
        <v>0.297444440212776</v>
      </c>
      <c r="AY13" s="23">
        <v>0.27126943855775798</v>
      </c>
      <c r="AZ13" s="23">
        <v>0.34755575172579301</v>
      </c>
      <c r="BA13" s="23"/>
      <c r="BB13" s="23">
        <v>0.33052652121965997</v>
      </c>
      <c r="BC13" s="23">
        <v>0.32201054114487099</v>
      </c>
      <c r="BD13" s="23">
        <v>0.55157658567156498</v>
      </c>
      <c r="BE13" s="23"/>
      <c r="BF13" s="23">
        <v>0.36469286672629397</v>
      </c>
    </row>
    <row r="14" spans="2:58" x14ac:dyDescent="0.35">
      <c r="B14" s="16"/>
    </row>
    <row r="15" spans="2:58" x14ac:dyDescent="0.35">
      <c r="B15" t="s">
        <v>88</v>
      </c>
    </row>
    <row r="16" spans="2:58" x14ac:dyDescent="0.35">
      <c r="B16" t="s">
        <v>89</v>
      </c>
    </row>
    <row r="18" spans="2:2" x14ac:dyDescent="0.35">
      <c r="B18"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dimension ref="B2:BF18"/>
  <sheetViews>
    <sheetView showGridLines="0" topLeftCell="A8"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505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ht="29" x14ac:dyDescent="0.35">
      <c r="B9" s="15" t="s">
        <v>493</v>
      </c>
      <c r="C9" s="14">
        <v>0.13458896009670299</v>
      </c>
      <c r="D9" s="14">
        <v>0.151363146347746</v>
      </c>
      <c r="E9" s="14">
        <v>0.118030410368234</v>
      </c>
      <c r="F9" s="14"/>
      <c r="G9" s="14">
        <v>9.8649916591525194E-2</v>
      </c>
      <c r="H9" s="14">
        <v>0.15444266336439899</v>
      </c>
      <c r="I9" s="14">
        <v>0.12490619524087899</v>
      </c>
      <c r="J9" s="14">
        <v>0.119141381110343</v>
      </c>
      <c r="K9" s="14">
        <v>0.1457899945127</v>
      </c>
      <c r="L9" s="14">
        <v>0.15542714539710101</v>
      </c>
      <c r="M9" s="14"/>
      <c r="N9" s="14">
        <v>0.146608416722212</v>
      </c>
      <c r="O9" s="14">
        <v>0.123968949166314</v>
      </c>
      <c r="P9" s="14">
        <v>0.12596329976666701</v>
      </c>
      <c r="Q9" s="14">
        <v>0.14266314178953901</v>
      </c>
      <c r="R9" s="14"/>
      <c r="S9" s="14">
        <v>0.130037698462866</v>
      </c>
      <c r="T9" s="14">
        <v>0.112136525503131</v>
      </c>
      <c r="U9" s="14">
        <v>0.118622290924541</v>
      </c>
      <c r="V9" s="14">
        <v>0.123487867634882</v>
      </c>
      <c r="W9" s="14">
        <v>0.14238032155858099</v>
      </c>
      <c r="X9" s="14">
        <v>0.112471329945025</v>
      </c>
      <c r="Y9" s="14">
        <v>0.12318487469341199</v>
      </c>
      <c r="Z9" s="14">
        <v>0.11850343052373501</v>
      </c>
      <c r="AA9" s="14">
        <v>0.15703451867652801</v>
      </c>
      <c r="AB9" s="14">
        <v>0.179813011235326</v>
      </c>
      <c r="AC9" s="14">
        <v>0.20207247241543599</v>
      </c>
      <c r="AD9" s="14">
        <v>9.7649477177657096E-2</v>
      </c>
      <c r="AE9" s="14"/>
      <c r="AF9" s="14">
        <v>0.11201422543527</v>
      </c>
      <c r="AG9" s="14">
        <v>0.17041225680125499</v>
      </c>
      <c r="AH9" s="14">
        <v>0.124507054135008</v>
      </c>
      <c r="AI9" s="14"/>
      <c r="AJ9" s="14">
        <v>9.0892818282259494E-2</v>
      </c>
      <c r="AK9" s="14">
        <v>0.20383532039416999</v>
      </c>
      <c r="AL9" s="14">
        <v>0.121968442498541</v>
      </c>
      <c r="AM9" s="14">
        <v>0.16046270749282801</v>
      </c>
      <c r="AN9" s="14">
        <v>0.100774803782903</v>
      </c>
      <c r="AO9" s="14"/>
      <c r="AP9" s="14">
        <v>6.7635631150588502E-2</v>
      </c>
      <c r="AQ9" s="14">
        <v>0.20135777087724799</v>
      </c>
      <c r="AR9" s="14">
        <v>0.125261965195959</v>
      </c>
      <c r="AS9" s="14">
        <v>0.103121570367588</v>
      </c>
      <c r="AT9" s="14">
        <v>6.0291704821051402E-2</v>
      </c>
      <c r="AU9" s="14"/>
      <c r="AV9" s="14">
        <v>0.13168321778047801</v>
      </c>
      <c r="AW9" s="14">
        <v>0.100041267122168</v>
      </c>
      <c r="AX9" s="14">
        <v>0.14804277400555499</v>
      </c>
      <c r="AY9" s="14">
        <v>0.16019969359795899</v>
      </c>
      <c r="AZ9" s="14">
        <v>0.182940937027366</v>
      </c>
      <c r="BA9" s="14"/>
      <c r="BB9" s="14">
        <v>0.217019723639682</v>
      </c>
      <c r="BC9" s="14">
        <v>8.0896473691335694E-2</v>
      </c>
      <c r="BD9" s="14">
        <v>3.1493275275407198E-2</v>
      </c>
      <c r="BE9" s="14"/>
      <c r="BF9" s="14">
        <v>0.105808361112846</v>
      </c>
    </row>
    <row r="10" spans="2:58" x14ac:dyDescent="0.35">
      <c r="B10" s="15" t="s">
        <v>494</v>
      </c>
      <c r="C10" s="14">
        <v>0.38120347665870102</v>
      </c>
      <c r="D10" s="14">
        <v>0.41305462606002502</v>
      </c>
      <c r="E10" s="14">
        <v>0.351492767893609</v>
      </c>
      <c r="F10" s="14"/>
      <c r="G10" s="14">
        <v>0.30293642765330497</v>
      </c>
      <c r="H10" s="14">
        <v>0.33805504377138401</v>
      </c>
      <c r="I10" s="14">
        <v>0.35694706850906499</v>
      </c>
      <c r="J10" s="14">
        <v>0.42291843171369098</v>
      </c>
      <c r="K10" s="14">
        <v>0.39345111811338201</v>
      </c>
      <c r="L10" s="14">
        <v>0.44626325427649699</v>
      </c>
      <c r="M10" s="14"/>
      <c r="N10" s="14">
        <v>0.415587568980609</v>
      </c>
      <c r="O10" s="14">
        <v>0.41554554810350403</v>
      </c>
      <c r="P10" s="14">
        <v>0.35060226470330302</v>
      </c>
      <c r="Q10" s="14">
        <v>0.33185536495574403</v>
      </c>
      <c r="R10" s="14"/>
      <c r="S10" s="14">
        <v>0.39399265490035801</v>
      </c>
      <c r="T10" s="14">
        <v>0.433701454604008</v>
      </c>
      <c r="U10" s="14">
        <v>0.38445288494924201</v>
      </c>
      <c r="V10" s="14">
        <v>0.34661098833971599</v>
      </c>
      <c r="W10" s="14">
        <v>0.32353956312645998</v>
      </c>
      <c r="X10" s="14">
        <v>0.372071910578886</v>
      </c>
      <c r="Y10" s="14">
        <v>0.39532119255745601</v>
      </c>
      <c r="Z10" s="14">
        <v>0.43742743431759701</v>
      </c>
      <c r="AA10" s="14">
        <v>0.32689136868042901</v>
      </c>
      <c r="AB10" s="14">
        <v>0.404387746350441</v>
      </c>
      <c r="AC10" s="14">
        <v>0.32947666227352002</v>
      </c>
      <c r="AD10" s="14">
        <v>0.45565605938426601</v>
      </c>
      <c r="AE10" s="14"/>
      <c r="AF10" s="14">
        <v>0.39072988153572402</v>
      </c>
      <c r="AG10" s="14">
        <v>0.42323357682721702</v>
      </c>
      <c r="AH10" s="14">
        <v>0.28630730033043</v>
      </c>
      <c r="AI10" s="14"/>
      <c r="AJ10" s="14">
        <v>0.38945384241800102</v>
      </c>
      <c r="AK10" s="14">
        <v>0.39415016669019798</v>
      </c>
      <c r="AL10" s="14">
        <v>0.52000695846179101</v>
      </c>
      <c r="AM10" s="14">
        <v>0.206180274131881</v>
      </c>
      <c r="AN10" s="14">
        <v>0.26303224213248</v>
      </c>
      <c r="AO10" s="14"/>
      <c r="AP10" s="14">
        <v>0.333340309373094</v>
      </c>
      <c r="AQ10" s="14">
        <v>0.39801674157253403</v>
      </c>
      <c r="AR10" s="14">
        <v>0.49268504854046302</v>
      </c>
      <c r="AS10" s="14">
        <v>0.37021806897878001</v>
      </c>
      <c r="AT10" s="14">
        <v>0.35118258530164398</v>
      </c>
      <c r="AU10" s="14"/>
      <c r="AV10" s="14">
        <v>0.35958298434909097</v>
      </c>
      <c r="AW10" s="14">
        <v>0.38174815425300201</v>
      </c>
      <c r="AX10" s="14">
        <v>0.36848824673684299</v>
      </c>
      <c r="AY10" s="14">
        <v>0.44872375925954899</v>
      </c>
      <c r="AZ10" s="14">
        <v>0.40066062426306298</v>
      </c>
      <c r="BA10" s="14"/>
      <c r="BB10" s="14">
        <v>0.46672454428993299</v>
      </c>
      <c r="BC10" s="14">
        <v>0.416454912124544</v>
      </c>
      <c r="BD10" s="14">
        <v>0.461837011530705</v>
      </c>
      <c r="BE10" s="14"/>
      <c r="BF10" s="14">
        <v>0.44204655830392597</v>
      </c>
    </row>
    <row r="11" spans="2:58" ht="29" x14ac:dyDescent="0.35">
      <c r="B11" s="15" t="s">
        <v>495</v>
      </c>
      <c r="C11" s="14">
        <v>0.124266234319881</v>
      </c>
      <c r="D11" s="14">
        <v>0.138639713639368</v>
      </c>
      <c r="E11" s="14">
        <v>0.11099213433510299</v>
      </c>
      <c r="F11" s="14"/>
      <c r="G11" s="14">
        <v>0.15582875357305201</v>
      </c>
      <c r="H11" s="14">
        <v>0.13760606535731601</v>
      </c>
      <c r="I11" s="14">
        <v>0.127646583557886</v>
      </c>
      <c r="J11" s="14">
        <v>9.4443253681869802E-2</v>
      </c>
      <c r="K11" s="14">
        <v>0.10668539156061201</v>
      </c>
      <c r="L11" s="14">
        <v>0.12550054512046699</v>
      </c>
      <c r="M11" s="14"/>
      <c r="N11" s="14">
        <v>0.119005552748417</v>
      </c>
      <c r="O11" s="14">
        <v>0.113779537101324</v>
      </c>
      <c r="P11" s="14">
        <v>0.14045717843241801</v>
      </c>
      <c r="Q11" s="14">
        <v>0.122942875262747</v>
      </c>
      <c r="R11" s="14"/>
      <c r="S11" s="14">
        <v>0.119062784712494</v>
      </c>
      <c r="T11" s="14">
        <v>0.115875741449375</v>
      </c>
      <c r="U11" s="14">
        <v>0.115674791545962</v>
      </c>
      <c r="V11" s="14">
        <v>0.12680342884988899</v>
      </c>
      <c r="W11" s="14">
        <v>0.167657105145611</v>
      </c>
      <c r="X11" s="14">
        <v>0.155343431663445</v>
      </c>
      <c r="Y11" s="14">
        <v>0.138409542567491</v>
      </c>
      <c r="Z11" s="14">
        <v>0.104370357477759</v>
      </c>
      <c r="AA11" s="14">
        <v>0.15604240663151001</v>
      </c>
      <c r="AB11" s="14">
        <v>6.4787527286802205E-2</v>
      </c>
      <c r="AC11" s="14">
        <v>0.10206472755089099</v>
      </c>
      <c r="AD11" s="14">
        <v>9.3385813764365694E-2</v>
      </c>
      <c r="AE11" s="14"/>
      <c r="AF11" s="14">
        <v>0.14901924101285999</v>
      </c>
      <c r="AG11" s="14">
        <v>0.114905856756613</v>
      </c>
      <c r="AH11" s="14">
        <v>9.4224536845468901E-2</v>
      </c>
      <c r="AI11" s="14"/>
      <c r="AJ11" s="14">
        <v>0.17111493240200101</v>
      </c>
      <c r="AK11" s="14">
        <v>0.103342150310001</v>
      </c>
      <c r="AL11" s="14">
        <v>0.10522348156401699</v>
      </c>
      <c r="AM11" s="14">
        <v>0.172133050855413</v>
      </c>
      <c r="AN11" s="14">
        <v>8.3210878607422004E-2</v>
      </c>
      <c r="AO11" s="14"/>
      <c r="AP11" s="14">
        <v>0.220874944232271</v>
      </c>
      <c r="AQ11" s="14">
        <v>9.4604620083273305E-2</v>
      </c>
      <c r="AR11" s="14">
        <v>0.122464114479756</v>
      </c>
      <c r="AS11" s="14">
        <v>0.15581323207210901</v>
      </c>
      <c r="AT11" s="14">
        <v>6.1491515515659102E-2</v>
      </c>
      <c r="AU11" s="14"/>
      <c r="AV11" s="14">
        <v>0.103199003406513</v>
      </c>
      <c r="AW11" s="14">
        <v>0.132339685890142</v>
      </c>
      <c r="AX11" s="14">
        <v>0.13413165525836901</v>
      </c>
      <c r="AY11" s="14">
        <v>9.6044808639243306E-2</v>
      </c>
      <c r="AZ11" s="14">
        <v>6.5613655686022898E-2</v>
      </c>
      <c r="BA11" s="14"/>
      <c r="BB11" s="14">
        <v>9.33164023854237E-2</v>
      </c>
      <c r="BC11" s="14">
        <v>0.14434856136666999</v>
      </c>
      <c r="BD11" s="14">
        <v>8.1685520371684195E-2</v>
      </c>
      <c r="BE11" s="14"/>
      <c r="BF11" s="14">
        <v>0.130204948867405</v>
      </c>
    </row>
    <row r="12" spans="2:58" ht="29" x14ac:dyDescent="0.35">
      <c r="B12" s="15" t="s">
        <v>496</v>
      </c>
      <c r="C12" s="14">
        <v>5.6820891828787301E-2</v>
      </c>
      <c r="D12" s="14">
        <v>6.2720114771135094E-2</v>
      </c>
      <c r="E12" s="14">
        <v>4.9427518598977101E-2</v>
      </c>
      <c r="F12" s="14"/>
      <c r="G12" s="14">
        <v>5.4745517093660399E-2</v>
      </c>
      <c r="H12" s="14">
        <v>6.4125728405256197E-2</v>
      </c>
      <c r="I12" s="14">
        <v>6.4267648385164605E-2</v>
      </c>
      <c r="J12" s="14">
        <v>6.9185992667436802E-2</v>
      </c>
      <c r="K12" s="14">
        <v>6.4127508859314897E-2</v>
      </c>
      <c r="L12" s="14">
        <v>3.1355708450404099E-2</v>
      </c>
      <c r="M12" s="14"/>
      <c r="N12" s="14">
        <v>5.27063759399563E-2</v>
      </c>
      <c r="O12" s="14">
        <v>4.40475298526481E-2</v>
      </c>
      <c r="P12" s="14">
        <v>7.7499651987212703E-2</v>
      </c>
      <c r="Q12" s="14">
        <v>5.7408108313143198E-2</v>
      </c>
      <c r="R12" s="14"/>
      <c r="S12" s="14">
        <v>6.0339049413206197E-2</v>
      </c>
      <c r="T12" s="14">
        <v>6.5231771565856397E-2</v>
      </c>
      <c r="U12" s="14">
        <v>9.3168761003912498E-2</v>
      </c>
      <c r="V12" s="14">
        <v>4.8313183878903397E-2</v>
      </c>
      <c r="W12" s="14">
        <v>5.8855908874453799E-2</v>
      </c>
      <c r="X12" s="14">
        <v>4.6795601041272603E-2</v>
      </c>
      <c r="Y12" s="14">
        <v>4.3184247532745697E-2</v>
      </c>
      <c r="Z12" s="14">
        <v>6.8110049293978001E-2</v>
      </c>
      <c r="AA12" s="14">
        <v>6.1507240052670199E-2</v>
      </c>
      <c r="AB12" s="14">
        <v>4.2758305774584698E-2</v>
      </c>
      <c r="AC12" s="14">
        <v>2.9684518140061799E-2</v>
      </c>
      <c r="AD12" s="14">
        <v>4.9699806133269603E-2</v>
      </c>
      <c r="AE12" s="14"/>
      <c r="AF12" s="14">
        <v>6.4258876308646698E-2</v>
      </c>
      <c r="AG12" s="14">
        <v>5.2308435867656003E-2</v>
      </c>
      <c r="AH12" s="14">
        <v>5.58367149291258E-2</v>
      </c>
      <c r="AI12" s="14"/>
      <c r="AJ12" s="14">
        <v>7.7134826398200698E-2</v>
      </c>
      <c r="AK12" s="14">
        <v>5.04427304022914E-2</v>
      </c>
      <c r="AL12" s="14">
        <v>2.4467081860828799E-2</v>
      </c>
      <c r="AM12" s="14">
        <v>0.18001963358001599</v>
      </c>
      <c r="AN12" s="14">
        <v>4.8287775900303101E-2</v>
      </c>
      <c r="AO12" s="14"/>
      <c r="AP12" s="14">
        <v>8.2803952421059299E-2</v>
      </c>
      <c r="AQ12" s="14">
        <v>3.3698967888209398E-2</v>
      </c>
      <c r="AR12" s="14">
        <v>3.5048943059819197E-2</v>
      </c>
      <c r="AS12" s="14">
        <v>0.119752796897278</v>
      </c>
      <c r="AT12" s="14">
        <v>3.5542888172997202E-2</v>
      </c>
      <c r="AU12" s="14"/>
      <c r="AV12" s="14">
        <v>6.4340857397947801E-2</v>
      </c>
      <c r="AW12" s="14">
        <v>4.8312357160417797E-2</v>
      </c>
      <c r="AX12" s="14">
        <v>5.4972398201343697E-2</v>
      </c>
      <c r="AY12" s="14">
        <v>5.5435949788442303E-2</v>
      </c>
      <c r="AZ12" s="14">
        <v>9.0394015999317401E-2</v>
      </c>
      <c r="BA12" s="14"/>
      <c r="BB12" s="14">
        <v>2.2159681133398501E-2</v>
      </c>
      <c r="BC12" s="14">
        <v>0.13406942088528001</v>
      </c>
      <c r="BD12" s="14">
        <v>3.11303164368586E-2</v>
      </c>
      <c r="BE12" s="14"/>
      <c r="BF12" s="14">
        <v>7.0526697458300106E-2</v>
      </c>
    </row>
    <row r="13" spans="2:58" x14ac:dyDescent="0.35">
      <c r="B13" s="15" t="s">
        <v>117</v>
      </c>
      <c r="C13" s="23">
        <v>0.30312043709592801</v>
      </c>
      <c r="D13" s="23">
        <v>0.23422239918172699</v>
      </c>
      <c r="E13" s="23">
        <v>0.37005716880407802</v>
      </c>
      <c r="F13" s="23"/>
      <c r="G13" s="23">
        <v>0.387839385088457</v>
      </c>
      <c r="H13" s="23">
        <v>0.305770499101644</v>
      </c>
      <c r="I13" s="23">
        <v>0.32623250430700501</v>
      </c>
      <c r="J13" s="23">
        <v>0.29431094082665898</v>
      </c>
      <c r="K13" s="23">
        <v>0.28994598695399099</v>
      </c>
      <c r="L13" s="23">
        <v>0.24145334675553101</v>
      </c>
      <c r="M13" s="23"/>
      <c r="N13" s="23">
        <v>0.26609208560880498</v>
      </c>
      <c r="O13" s="23">
        <v>0.30265843577620999</v>
      </c>
      <c r="P13" s="23">
        <v>0.30547760511040001</v>
      </c>
      <c r="Q13" s="23">
        <v>0.34513050967882702</v>
      </c>
      <c r="R13" s="23"/>
      <c r="S13" s="23">
        <v>0.296567812511076</v>
      </c>
      <c r="T13" s="23">
        <v>0.273054506877629</v>
      </c>
      <c r="U13" s="23">
        <v>0.288081271576343</v>
      </c>
      <c r="V13" s="23">
        <v>0.35478453129660997</v>
      </c>
      <c r="W13" s="23">
        <v>0.30756710129489401</v>
      </c>
      <c r="X13" s="23">
        <v>0.31331772677137099</v>
      </c>
      <c r="Y13" s="23">
        <v>0.29990014264889497</v>
      </c>
      <c r="Z13" s="23">
        <v>0.27158872838693099</v>
      </c>
      <c r="AA13" s="23">
        <v>0.29852446595886201</v>
      </c>
      <c r="AB13" s="23">
        <v>0.30825340935284601</v>
      </c>
      <c r="AC13" s="23">
        <v>0.33670161962009099</v>
      </c>
      <c r="AD13" s="23">
        <v>0.30360884354044099</v>
      </c>
      <c r="AE13" s="23"/>
      <c r="AF13" s="23">
        <v>0.28397777570749999</v>
      </c>
      <c r="AG13" s="23">
        <v>0.23913987374725901</v>
      </c>
      <c r="AH13" s="23">
        <v>0.43912439375996698</v>
      </c>
      <c r="AI13" s="23"/>
      <c r="AJ13" s="23">
        <v>0.271403580499537</v>
      </c>
      <c r="AK13" s="23">
        <v>0.24822963220333899</v>
      </c>
      <c r="AL13" s="23">
        <v>0.22833403561482199</v>
      </c>
      <c r="AM13" s="23">
        <v>0.28120433393986199</v>
      </c>
      <c r="AN13" s="23">
        <v>0.50469429957689205</v>
      </c>
      <c r="AO13" s="23"/>
      <c r="AP13" s="23">
        <v>0.29534516282298701</v>
      </c>
      <c r="AQ13" s="23">
        <v>0.27232189957873598</v>
      </c>
      <c r="AR13" s="23">
        <v>0.224539928724004</v>
      </c>
      <c r="AS13" s="23">
        <v>0.251094331684245</v>
      </c>
      <c r="AT13" s="23">
        <v>0.491491306188648</v>
      </c>
      <c r="AU13" s="23"/>
      <c r="AV13" s="23">
        <v>0.34119393706597001</v>
      </c>
      <c r="AW13" s="23">
        <v>0.33755853557427101</v>
      </c>
      <c r="AX13" s="23">
        <v>0.29436492579788898</v>
      </c>
      <c r="AY13" s="23">
        <v>0.239595788714807</v>
      </c>
      <c r="AZ13" s="23">
        <v>0.26039076702422997</v>
      </c>
      <c r="BA13" s="23"/>
      <c r="BB13" s="23">
        <v>0.200779648551562</v>
      </c>
      <c r="BC13" s="23">
        <v>0.22423063193216999</v>
      </c>
      <c r="BD13" s="23">
        <v>0.39385387638534503</v>
      </c>
      <c r="BE13" s="23"/>
      <c r="BF13" s="23">
        <v>0.25141343425752299</v>
      </c>
    </row>
    <row r="14" spans="2:58" x14ac:dyDescent="0.35">
      <c r="B14" s="16"/>
    </row>
    <row r="15" spans="2:58" x14ac:dyDescent="0.35">
      <c r="B15" t="s">
        <v>88</v>
      </c>
    </row>
    <row r="16" spans="2:58" x14ac:dyDescent="0.35">
      <c r="B16" t="s">
        <v>89</v>
      </c>
    </row>
    <row r="18" spans="2:2" x14ac:dyDescent="0.35">
      <c r="B18"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dimension ref="B2:BF18"/>
  <sheetViews>
    <sheetView showGridLines="0" topLeftCell="A9"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506</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ht="29" x14ac:dyDescent="0.35">
      <c r="B9" s="15" t="s">
        <v>493</v>
      </c>
      <c r="C9" s="14">
        <v>4.93982827622391E-2</v>
      </c>
      <c r="D9" s="14">
        <v>6.3225469079369101E-2</v>
      </c>
      <c r="E9" s="14">
        <v>3.6214326236059198E-2</v>
      </c>
      <c r="F9" s="14"/>
      <c r="G9" s="14">
        <v>6.0710054815881397E-2</v>
      </c>
      <c r="H9" s="14">
        <v>6.7271577479261296E-2</v>
      </c>
      <c r="I9" s="14">
        <v>6.7350426426184107E-2</v>
      </c>
      <c r="J9" s="14">
        <v>5.8581760039216398E-2</v>
      </c>
      <c r="K9" s="14">
        <v>2.70127184481616E-2</v>
      </c>
      <c r="L9" s="14">
        <v>2.0366480122410401E-2</v>
      </c>
      <c r="M9" s="14"/>
      <c r="N9" s="14">
        <v>5.0804365243306199E-2</v>
      </c>
      <c r="O9" s="14">
        <v>5.5314606585105799E-2</v>
      </c>
      <c r="P9" s="14">
        <v>4.7780243208095999E-2</v>
      </c>
      <c r="Q9" s="14">
        <v>4.4025135991663703E-2</v>
      </c>
      <c r="R9" s="14"/>
      <c r="S9" s="14">
        <v>8.2368111730211094E-2</v>
      </c>
      <c r="T9" s="14">
        <v>3.28887382516308E-2</v>
      </c>
      <c r="U9" s="14">
        <v>4.3493778513508198E-2</v>
      </c>
      <c r="V9" s="14">
        <v>3.3421846085101001E-2</v>
      </c>
      <c r="W9" s="14">
        <v>9.2159259311876005E-2</v>
      </c>
      <c r="X9" s="14">
        <v>5.7043031120983703E-2</v>
      </c>
      <c r="Y9" s="14">
        <v>1.8730440803044202E-2</v>
      </c>
      <c r="Z9" s="14">
        <v>6.07856453855957E-2</v>
      </c>
      <c r="AA9" s="14">
        <v>5.4908086619490801E-2</v>
      </c>
      <c r="AB9" s="14">
        <v>3.3934212036790402E-2</v>
      </c>
      <c r="AC9" s="14">
        <v>3.7400922579027399E-2</v>
      </c>
      <c r="AD9" s="14">
        <v>2.0436560816069701E-2</v>
      </c>
      <c r="AE9" s="14"/>
      <c r="AF9" s="14">
        <v>4.1809087828823997E-2</v>
      </c>
      <c r="AG9" s="14">
        <v>5.4297692098221897E-2</v>
      </c>
      <c r="AH9" s="14">
        <v>5.5022670458707498E-2</v>
      </c>
      <c r="AI9" s="14"/>
      <c r="AJ9" s="14">
        <v>2.772069661327E-2</v>
      </c>
      <c r="AK9" s="14">
        <v>7.3202503773108094E-2</v>
      </c>
      <c r="AL9" s="14">
        <v>4.6634179018335498E-2</v>
      </c>
      <c r="AM9" s="14">
        <v>0.127265611200954</v>
      </c>
      <c r="AN9" s="14">
        <v>3.7556552441402102E-2</v>
      </c>
      <c r="AO9" s="14"/>
      <c r="AP9" s="14">
        <v>4.1451012288881497E-2</v>
      </c>
      <c r="AQ9" s="14">
        <v>5.4538498319648299E-2</v>
      </c>
      <c r="AR9" s="14">
        <v>3.3772589728465599E-2</v>
      </c>
      <c r="AS9" s="14">
        <v>3.4703943573686301E-2</v>
      </c>
      <c r="AT9" s="14">
        <v>2.5658019891093699E-2</v>
      </c>
      <c r="AU9" s="14"/>
      <c r="AV9" s="14">
        <v>4.5102101086234199E-2</v>
      </c>
      <c r="AW9" s="14">
        <v>3.04668885287416E-2</v>
      </c>
      <c r="AX9" s="14">
        <v>7.1088145444847303E-2</v>
      </c>
      <c r="AY9" s="14">
        <v>6.0237346984661801E-2</v>
      </c>
      <c r="AZ9" s="14">
        <v>7.1709003400002996E-2</v>
      </c>
      <c r="BA9" s="14"/>
      <c r="BB9" s="14">
        <v>2.0369940502959798E-2</v>
      </c>
      <c r="BC9" s="14">
        <v>2.8076200845510501E-2</v>
      </c>
      <c r="BD9" s="14">
        <v>1.7399587028822799E-2</v>
      </c>
      <c r="BE9" s="14"/>
      <c r="BF9" s="14">
        <v>2.0160147230807099E-2</v>
      </c>
    </row>
    <row r="10" spans="2:58" x14ac:dyDescent="0.35">
      <c r="B10" s="15" t="s">
        <v>494</v>
      </c>
      <c r="C10" s="14">
        <v>0.17799609910811101</v>
      </c>
      <c r="D10" s="14">
        <v>0.18656978401413599</v>
      </c>
      <c r="E10" s="14">
        <v>0.169686051168186</v>
      </c>
      <c r="F10" s="14"/>
      <c r="G10" s="14">
        <v>0.194874655630529</v>
      </c>
      <c r="H10" s="14">
        <v>0.26346776109321601</v>
      </c>
      <c r="I10" s="14">
        <v>0.169856609490632</v>
      </c>
      <c r="J10" s="14">
        <v>0.156865920919805</v>
      </c>
      <c r="K10" s="14">
        <v>0.136288238503736</v>
      </c>
      <c r="L10" s="14">
        <v>0.14916884365647901</v>
      </c>
      <c r="M10" s="14"/>
      <c r="N10" s="14">
        <v>0.17992886128442301</v>
      </c>
      <c r="O10" s="14">
        <v>0.190820102047012</v>
      </c>
      <c r="P10" s="14">
        <v>0.15287795254946801</v>
      </c>
      <c r="Q10" s="14">
        <v>0.18204929266119699</v>
      </c>
      <c r="R10" s="14"/>
      <c r="S10" s="14">
        <v>0.215668789565159</v>
      </c>
      <c r="T10" s="14">
        <v>0.187165256623649</v>
      </c>
      <c r="U10" s="14">
        <v>0.16321871932937301</v>
      </c>
      <c r="V10" s="14">
        <v>0.16096898309882399</v>
      </c>
      <c r="W10" s="14">
        <v>0.20155072107750699</v>
      </c>
      <c r="X10" s="14">
        <v>0.17593825884358</v>
      </c>
      <c r="Y10" s="14">
        <v>0.13542840331054301</v>
      </c>
      <c r="Z10" s="14">
        <v>0.162061890633869</v>
      </c>
      <c r="AA10" s="14">
        <v>0.21474556735705999</v>
      </c>
      <c r="AB10" s="14">
        <v>0.16358138910733699</v>
      </c>
      <c r="AC10" s="14">
        <v>0.102652882824617</v>
      </c>
      <c r="AD10" s="14">
        <v>0.17339229923045299</v>
      </c>
      <c r="AE10" s="14"/>
      <c r="AF10" s="14">
        <v>0.16205513086933701</v>
      </c>
      <c r="AG10" s="14">
        <v>0.18833905462963199</v>
      </c>
      <c r="AH10" s="14">
        <v>0.20655206448855501</v>
      </c>
      <c r="AI10" s="14"/>
      <c r="AJ10" s="14">
        <v>0.15213191767819301</v>
      </c>
      <c r="AK10" s="14">
        <v>0.237112264895733</v>
      </c>
      <c r="AL10" s="14">
        <v>0.15803099817476701</v>
      </c>
      <c r="AM10" s="14">
        <v>0.20933811177331399</v>
      </c>
      <c r="AN10" s="14">
        <v>0.15010100996325099</v>
      </c>
      <c r="AO10" s="14"/>
      <c r="AP10" s="14">
        <v>0.150467185923643</v>
      </c>
      <c r="AQ10" s="14">
        <v>0.23083377612643199</v>
      </c>
      <c r="AR10" s="14">
        <v>0.18115030684518399</v>
      </c>
      <c r="AS10" s="14">
        <v>0.14617690590091501</v>
      </c>
      <c r="AT10" s="14">
        <v>6.8423460181232895E-2</v>
      </c>
      <c r="AU10" s="14"/>
      <c r="AV10" s="14">
        <v>0.154838409978759</v>
      </c>
      <c r="AW10" s="14">
        <v>0.144689662452955</v>
      </c>
      <c r="AX10" s="14">
        <v>0.17919495343506001</v>
      </c>
      <c r="AY10" s="14">
        <v>0.26300052048505501</v>
      </c>
      <c r="AZ10" s="14">
        <v>0.30828510396096698</v>
      </c>
      <c r="BA10" s="14"/>
      <c r="BB10" s="14">
        <v>0.280865394328423</v>
      </c>
      <c r="BC10" s="14">
        <v>0.14563859257246101</v>
      </c>
      <c r="BD10" s="14">
        <v>5.0588346250554E-2</v>
      </c>
      <c r="BE10" s="14"/>
      <c r="BF10" s="14">
        <v>0.16171112406496099</v>
      </c>
    </row>
    <row r="11" spans="2:58" ht="29" x14ac:dyDescent="0.35">
      <c r="B11" s="15" t="s">
        <v>495</v>
      </c>
      <c r="C11" s="14">
        <v>0.225924712350241</v>
      </c>
      <c r="D11" s="14">
        <v>0.29078111330494899</v>
      </c>
      <c r="E11" s="14">
        <v>0.16313031302131201</v>
      </c>
      <c r="F11" s="14"/>
      <c r="G11" s="14">
        <v>0.19546457073161599</v>
      </c>
      <c r="H11" s="14">
        <v>0.17165451150602301</v>
      </c>
      <c r="I11" s="14">
        <v>0.17916759818212999</v>
      </c>
      <c r="J11" s="14">
        <v>0.235968535329973</v>
      </c>
      <c r="K11" s="14">
        <v>0.24874008949784401</v>
      </c>
      <c r="L11" s="14">
        <v>0.30477128677028598</v>
      </c>
      <c r="M11" s="14"/>
      <c r="N11" s="14">
        <v>0.26231274051448999</v>
      </c>
      <c r="O11" s="14">
        <v>0.197003935287172</v>
      </c>
      <c r="P11" s="14">
        <v>0.25482849883927899</v>
      </c>
      <c r="Q11" s="14">
        <v>0.19109806212002101</v>
      </c>
      <c r="R11" s="14"/>
      <c r="S11" s="14">
        <v>0.24378678948959701</v>
      </c>
      <c r="T11" s="14">
        <v>0.25223196594355202</v>
      </c>
      <c r="U11" s="14">
        <v>0.21393868603640501</v>
      </c>
      <c r="V11" s="14">
        <v>0.200291278211469</v>
      </c>
      <c r="W11" s="14">
        <v>0.228860582310764</v>
      </c>
      <c r="X11" s="14">
        <v>0.215204127768511</v>
      </c>
      <c r="Y11" s="14">
        <v>0.26107452446794199</v>
      </c>
      <c r="Z11" s="14">
        <v>0.236368648112004</v>
      </c>
      <c r="AA11" s="14">
        <v>0.194661218991528</v>
      </c>
      <c r="AB11" s="14">
        <v>0.25994376462162999</v>
      </c>
      <c r="AC11" s="14">
        <v>0.152698999413378</v>
      </c>
      <c r="AD11" s="14">
        <v>0.190022573687672</v>
      </c>
      <c r="AE11" s="14"/>
      <c r="AF11" s="14">
        <v>0.24401066568267299</v>
      </c>
      <c r="AG11" s="14">
        <v>0.252305323451052</v>
      </c>
      <c r="AH11" s="14">
        <v>0.158967192464889</v>
      </c>
      <c r="AI11" s="14"/>
      <c r="AJ11" s="14">
        <v>0.27644823960182402</v>
      </c>
      <c r="AK11" s="14">
        <v>0.20517546336693099</v>
      </c>
      <c r="AL11" s="14">
        <v>0.25316057921109097</v>
      </c>
      <c r="AM11" s="14">
        <v>0.16552005773530001</v>
      </c>
      <c r="AN11" s="14">
        <v>0.16760052614207499</v>
      </c>
      <c r="AO11" s="14"/>
      <c r="AP11" s="14">
        <v>0.28229661863321598</v>
      </c>
      <c r="AQ11" s="14">
        <v>0.21502268106223599</v>
      </c>
      <c r="AR11" s="14">
        <v>0.26109470825513398</v>
      </c>
      <c r="AS11" s="14">
        <v>0.21750404469996601</v>
      </c>
      <c r="AT11" s="14">
        <v>0.19111505595709899</v>
      </c>
      <c r="AU11" s="14"/>
      <c r="AV11" s="14">
        <v>0.212582574887586</v>
      </c>
      <c r="AW11" s="14">
        <v>0.18734271160048099</v>
      </c>
      <c r="AX11" s="14">
        <v>0.25422307194067001</v>
      </c>
      <c r="AY11" s="14">
        <v>0.211616703444825</v>
      </c>
      <c r="AZ11" s="14">
        <v>0.221372810732787</v>
      </c>
      <c r="BA11" s="14"/>
      <c r="BB11" s="14">
        <v>0.25635405572113301</v>
      </c>
      <c r="BC11" s="14">
        <v>0.21552854348519601</v>
      </c>
      <c r="BD11" s="14">
        <v>0.28646848140606401</v>
      </c>
      <c r="BE11" s="14"/>
      <c r="BF11" s="14">
        <v>0.25998461240754001</v>
      </c>
    </row>
    <row r="12" spans="2:58" ht="29" x14ac:dyDescent="0.35">
      <c r="B12" s="15" t="s">
        <v>496</v>
      </c>
      <c r="C12" s="14">
        <v>0.119981731344818</v>
      </c>
      <c r="D12" s="14">
        <v>0.14949392437441</v>
      </c>
      <c r="E12" s="14">
        <v>9.1928361318735094E-2</v>
      </c>
      <c r="F12" s="14"/>
      <c r="G12" s="14">
        <v>8.77896162118528E-2</v>
      </c>
      <c r="H12" s="14">
        <v>9.2566419108692594E-2</v>
      </c>
      <c r="I12" s="14">
        <v>0.11646347751203601</v>
      </c>
      <c r="J12" s="14">
        <v>0.100059567970034</v>
      </c>
      <c r="K12" s="14">
        <v>0.145423079005572</v>
      </c>
      <c r="L12" s="14">
        <v>0.165641604901582</v>
      </c>
      <c r="M12" s="14"/>
      <c r="N12" s="14">
        <v>0.12810705337915401</v>
      </c>
      <c r="O12" s="14">
        <v>0.12047388680385999</v>
      </c>
      <c r="P12" s="14">
        <v>0.144158596508981</v>
      </c>
      <c r="Q12" s="14">
        <v>8.9511232091259205E-2</v>
      </c>
      <c r="R12" s="14"/>
      <c r="S12" s="14">
        <v>9.7064033849490805E-2</v>
      </c>
      <c r="T12" s="14">
        <v>0.127379260486323</v>
      </c>
      <c r="U12" s="14">
        <v>0.13890683304797299</v>
      </c>
      <c r="V12" s="14">
        <v>0.10675428261745</v>
      </c>
      <c r="W12" s="14">
        <v>7.8719038283682194E-2</v>
      </c>
      <c r="X12" s="14">
        <v>0.102761134150408</v>
      </c>
      <c r="Y12" s="14">
        <v>0.12978138432772099</v>
      </c>
      <c r="Z12" s="14">
        <v>7.9979912039069498E-2</v>
      </c>
      <c r="AA12" s="14">
        <v>9.8886360223394407E-2</v>
      </c>
      <c r="AB12" s="14">
        <v>0.15243319933680299</v>
      </c>
      <c r="AC12" s="14">
        <v>0.21118184054902001</v>
      </c>
      <c r="AD12" s="14">
        <v>0.18672035442160001</v>
      </c>
      <c r="AE12" s="14"/>
      <c r="AF12" s="14">
        <v>0.156857518062826</v>
      </c>
      <c r="AG12" s="14">
        <v>0.107114837233776</v>
      </c>
      <c r="AH12" s="14">
        <v>7.4670736160275794E-2</v>
      </c>
      <c r="AI12" s="14"/>
      <c r="AJ12" s="14">
        <v>0.15466482918743599</v>
      </c>
      <c r="AK12" s="14">
        <v>0.100780203827338</v>
      </c>
      <c r="AL12" s="14">
        <v>0.13969032944820201</v>
      </c>
      <c r="AM12" s="14">
        <v>0.21887625399187199</v>
      </c>
      <c r="AN12" s="14">
        <v>7.7529789989790293E-2</v>
      </c>
      <c r="AO12" s="14"/>
      <c r="AP12" s="14">
        <v>0.15272452381587501</v>
      </c>
      <c r="AQ12" s="14">
        <v>7.5485285594646706E-2</v>
      </c>
      <c r="AR12" s="14">
        <v>0.13062447408636199</v>
      </c>
      <c r="AS12" s="14">
        <v>0.22183440187657999</v>
      </c>
      <c r="AT12" s="14">
        <v>8.4298702071384402E-2</v>
      </c>
      <c r="AU12" s="14"/>
      <c r="AV12" s="14">
        <v>8.6806462174516194E-2</v>
      </c>
      <c r="AW12" s="14">
        <v>0.13223690644365399</v>
      </c>
      <c r="AX12" s="14">
        <v>0.12708394026257799</v>
      </c>
      <c r="AY12" s="14">
        <v>0.115295066724872</v>
      </c>
      <c r="AZ12" s="14">
        <v>5.1270776044598301E-2</v>
      </c>
      <c r="BA12" s="14"/>
      <c r="BB12" s="14">
        <v>4.5612927362291701E-2</v>
      </c>
      <c r="BC12" s="14">
        <v>0.25825851176223202</v>
      </c>
      <c r="BD12" s="14">
        <v>9.2639282069754303E-2</v>
      </c>
      <c r="BE12" s="14"/>
      <c r="BF12" s="14">
        <v>0.14997365370770199</v>
      </c>
    </row>
    <row r="13" spans="2:58" x14ac:dyDescent="0.35">
      <c r="B13" s="15" t="s">
        <v>117</v>
      </c>
      <c r="C13" s="23">
        <v>0.42669917443459099</v>
      </c>
      <c r="D13" s="23">
        <v>0.30992970922713597</v>
      </c>
      <c r="E13" s="23">
        <v>0.53904094825570803</v>
      </c>
      <c r="F13" s="23"/>
      <c r="G13" s="23">
        <v>0.461161102610121</v>
      </c>
      <c r="H13" s="23">
        <v>0.40503973081280797</v>
      </c>
      <c r="I13" s="23">
        <v>0.46716188838901701</v>
      </c>
      <c r="J13" s="23">
        <v>0.44852421574097201</v>
      </c>
      <c r="K13" s="23">
        <v>0.44253587454468701</v>
      </c>
      <c r="L13" s="23">
        <v>0.36005178454924303</v>
      </c>
      <c r="M13" s="23"/>
      <c r="N13" s="23">
        <v>0.37884697957862801</v>
      </c>
      <c r="O13" s="23">
        <v>0.43638746927685101</v>
      </c>
      <c r="P13" s="23">
        <v>0.40035470889417701</v>
      </c>
      <c r="Q13" s="23">
        <v>0.49331627713585902</v>
      </c>
      <c r="R13" s="23"/>
      <c r="S13" s="23">
        <v>0.36111227536554102</v>
      </c>
      <c r="T13" s="23">
        <v>0.40033477869484502</v>
      </c>
      <c r="U13" s="23">
        <v>0.44044198307274002</v>
      </c>
      <c r="V13" s="23">
        <v>0.49856360998715599</v>
      </c>
      <c r="W13" s="23">
        <v>0.398710399016171</v>
      </c>
      <c r="X13" s="23">
        <v>0.44905344811651798</v>
      </c>
      <c r="Y13" s="23">
        <v>0.454985247090749</v>
      </c>
      <c r="Z13" s="23">
        <v>0.46080390382946201</v>
      </c>
      <c r="AA13" s="23">
        <v>0.43679876680852697</v>
      </c>
      <c r="AB13" s="23">
        <v>0.39010743489743999</v>
      </c>
      <c r="AC13" s="23">
        <v>0.49606535463395801</v>
      </c>
      <c r="AD13" s="23">
        <v>0.42942821184420499</v>
      </c>
      <c r="AE13" s="23"/>
      <c r="AF13" s="23">
        <v>0.39526759755634</v>
      </c>
      <c r="AG13" s="23">
        <v>0.39794309258731903</v>
      </c>
      <c r="AH13" s="23">
        <v>0.50478733642757301</v>
      </c>
      <c r="AI13" s="23"/>
      <c r="AJ13" s="23">
        <v>0.38903431691927798</v>
      </c>
      <c r="AK13" s="23">
        <v>0.38372956413688902</v>
      </c>
      <c r="AL13" s="23">
        <v>0.40248391414760398</v>
      </c>
      <c r="AM13" s="23">
        <v>0.27899996529855903</v>
      </c>
      <c r="AN13" s="23">
        <v>0.56721212146348199</v>
      </c>
      <c r="AO13" s="23"/>
      <c r="AP13" s="23">
        <v>0.373060659338385</v>
      </c>
      <c r="AQ13" s="23">
        <v>0.42411975889703701</v>
      </c>
      <c r="AR13" s="23">
        <v>0.39335792108485401</v>
      </c>
      <c r="AS13" s="23">
        <v>0.37978070394885199</v>
      </c>
      <c r="AT13" s="23">
        <v>0.63050476189919002</v>
      </c>
      <c r="AU13" s="23"/>
      <c r="AV13" s="23">
        <v>0.50067045187290404</v>
      </c>
      <c r="AW13" s="23">
        <v>0.50526383097416805</v>
      </c>
      <c r="AX13" s="23">
        <v>0.36840988891684501</v>
      </c>
      <c r="AY13" s="23">
        <v>0.34985036236058498</v>
      </c>
      <c r="AZ13" s="23">
        <v>0.34736230586164502</v>
      </c>
      <c r="BA13" s="23"/>
      <c r="BB13" s="23">
        <v>0.396797682085193</v>
      </c>
      <c r="BC13" s="23">
        <v>0.352498151334601</v>
      </c>
      <c r="BD13" s="23">
        <v>0.552904303244805</v>
      </c>
      <c r="BE13" s="23"/>
      <c r="BF13" s="23">
        <v>0.40817046258898898</v>
      </c>
    </row>
    <row r="14" spans="2:58" x14ac:dyDescent="0.35">
      <c r="B14" s="16"/>
    </row>
    <row r="15" spans="2:58" x14ac:dyDescent="0.35">
      <c r="B15" t="s">
        <v>88</v>
      </c>
    </row>
    <row r="16" spans="2:58" x14ac:dyDescent="0.35">
      <c r="B16" t="s">
        <v>89</v>
      </c>
    </row>
    <row r="18" spans="2:2" x14ac:dyDescent="0.35">
      <c r="B18"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dimension ref="B2:BF17"/>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510</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ht="29" x14ac:dyDescent="0.35">
      <c r="B9" s="15" t="s">
        <v>507</v>
      </c>
      <c r="C9" s="14">
        <v>0.46971753169793001</v>
      </c>
      <c r="D9" s="14">
        <v>0.49221516147604</v>
      </c>
      <c r="E9" s="14">
        <v>0.449645497661945</v>
      </c>
      <c r="F9" s="14"/>
      <c r="G9" s="14">
        <v>0.32490813879657399</v>
      </c>
      <c r="H9" s="14">
        <v>0.31296106286717901</v>
      </c>
      <c r="I9" s="14">
        <v>0.40257410880848798</v>
      </c>
      <c r="J9" s="14">
        <v>0.57007468679366402</v>
      </c>
      <c r="K9" s="14">
        <v>0.56391575938248495</v>
      </c>
      <c r="L9" s="14">
        <v>0.60372179408566196</v>
      </c>
      <c r="M9" s="14"/>
      <c r="N9" s="14">
        <v>0.49781143902970798</v>
      </c>
      <c r="O9" s="14">
        <v>0.51140088443291398</v>
      </c>
      <c r="P9" s="14">
        <v>0.47837299897348301</v>
      </c>
      <c r="Q9" s="14">
        <v>0.39073296337802599</v>
      </c>
      <c r="R9" s="14"/>
      <c r="S9" s="14">
        <v>0.409150611754313</v>
      </c>
      <c r="T9" s="14">
        <v>0.46889340587460399</v>
      </c>
      <c r="U9" s="14">
        <v>0.47010104597094099</v>
      </c>
      <c r="V9" s="14">
        <v>0.49621141830808702</v>
      </c>
      <c r="W9" s="14">
        <v>0.44249992933178001</v>
      </c>
      <c r="X9" s="14">
        <v>0.37695912407251297</v>
      </c>
      <c r="Y9" s="14">
        <v>0.48311825744632803</v>
      </c>
      <c r="Z9" s="14">
        <v>0.485671793481952</v>
      </c>
      <c r="AA9" s="14">
        <v>0.48133598255336602</v>
      </c>
      <c r="AB9" s="14">
        <v>0.52201603779578898</v>
      </c>
      <c r="AC9" s="14">
        <v>0.59782712863245802</v>
      </c>
      <c r="AD9" s="14">
        <v>0.54716854104146495</v>
      </c>
      <c r="AE9" s="14"/>
      <c r="AF9" s="14">
        <v>0.54882664225665201</v>
      </c>
      <c r="AG9" s="14">
        <v>0.46195836412321201</v>
      </c>
      <c r="AH9" s="14">
        <v>0.35467281281719099</v>
      </c>
      <c r="AI9" s="14"/>
      <c r="AJ9" s="14">
        <v>0.60880698432251801</v>
      </c>
      <c r="AK9" s="14">
        <v>0.34910278789545102</v>
      </c>
      <c r="AL9" s="14">
        <v>0.48746505068276702</v>
      </c>
      <c r="AM9" s="14">
        <v>0.59028581709269901</v>
      </c>
      <c r="AN9" s="14">
        <v>0.39178932467580002</v>
      </c>
      <c r="AO9" s="14"/>
      <c r="AP9" s="14">
        <v>0.55664623884184405</v>
      </c>
      <c r="AQ9" s="14">
        <v>0.36215163324056099</v>
      </c>
      <c r="AR9" s="14">
        <v>0.52086325296682201</v>
      </c>
      <c r="AS9" s="14">
        <v>0.62656674992124495</v>
      </c>
      <c r="AT9" s="14">
        <v>0.56006405258165404</v>
      </c>
      <c r="AU9" s="14"/>
      <c r="AV9" s="14">
        <v>0.49076041176786001</v>
      </c>
      <c r="AW9" s="14">
        <v>0.48605317423794397</v>
      </c>
      <c r="AX9" s="14">
        <v>0.44216343268769398</v>
      </c>
      <c r="AY9" s="14">
        <v>0.38801065329311502</v>
      </c>
      <c r="AZ9" s="14">
        <v>0.592484583622234</v>
      </c>
      <c r="BA9" s="14"/>
      <c r="BB9" s="14">
        <v>0.39726516965870701</v>
      </c>
      <c r="BC9" s="14">
        <v>0.67050854845133701</v>
      </c>
      <c r="BD9" s="14">
        <v>0.72216750588859502</v>
      </c>
      <c r="BE9" s="14"/>
      <c r="BF9" s="14">
        <v>0.60622102282304702</v>
      </c>
    </row>
    <row r="10" spans="2:58" ht="29" x14ac:dyDescent="0.35">
      <c r="B10" s="15" t="s">
        <v>508</v>
      </c>
      <c r="C10" s="14">
        <v>0.21190017673069</v>
      </c>
      <c r="D10" s="14">
        <v>0.226731397785297</v>
      </c>
      <c r="E10" s="14">
        <v>0.19672126556948799</v>
      </c>
      <c r="F10" s="14"/>
      <c r="G10" s="14">
        <v>0.30755029997650801</v>
      </c>
      <c r="H10" s="14">
        <v>0.35801490466091801</v>
      </c>
      <c r="I10" s="14">
        <v>0.251505438411046</v>
      </c>
      <c r="J10" s="14">
        <v>0.153527774420983</v>
      </c>
      <c r="K10" s="14">
        <v>0.122945875772789</v>
      </c>
      <c r="L10" s="14">
        <v>0.10429589652889699</v>
      </c>
      <c r="M10" s="14"/>
      <c r="N10" s="14">
        <v>0.22916190193227601</v>
      </c>
      <c r="O10" s="14">
        <v>0.19658458850646299</v>
      </c>
      <c r="P10" s="14">
        <v>0.21527080529366999</v>
      </c>
      <c r="Q10" s="14">
        <v>0.205999634683217</v>
      </c>
      <c r="R10" s="14"/>
      <c r="S10" s="14">
        <v>0.28960350749096297</v>
      </c>
      <c r="T10" s="14">
        <v>0.216437751812317</v>
      </c>
      <c r="U10" s="14">
        <v>0.196258917273544</v>
      </c>
      <c r="V10" s="14">
        <v>0.23564537845292499</v>
      </c>
      <c r="W10" s="14">
        <v>0.246596879391209</v>
      </c>
      <c r="X10" s="14">
        <v>0.226890181062645</v>
      </c>
      <c r="Y10" s="14">
        <v>0.113704275008431</v>
      </c>
      <c r="Z10" s="14">
        <v>0.178774625684199</v>
      </c>
      <c r="AA10" s="14">
        <v>0.245630118540836</v>
      </c>
      <c r="AB10" s="14">
        <v>0.17683176601550499</v>
      </c>
      <c r="AC10" s="14">
        <v>0.13164361903037</v>
      </c>
      <c r="AD10" s="14">
        <v>9.4977430679132002E-2</v>
      </c>
      <c r="AE10" s="14"/>
      <c r="AF10" s="14">
        <v>0.16543494200442299</v>
      </c>
      <c r="AG10" s="14">
        <v>0.22515337431785701</v>
      </c>
      <c r="AH10" s="14">
        <v>0.27865413848041998</v>
      </c>
      <c r="AI10" s="14"/>
      <c r="AJ10" s="14">
        <v>0.14850086568453399</v>
      </c>
      <c r="AK10" s="14">
        <v>0.28502440934745199</v>
      </c>
      <c r="AL10" s="14">
        <v>0.213933973202863</v>
      </c>
      <c r="AM10" s="14">
        <v>0.206483661408214</v>
      </c>
      <c r="AN10" s="14">
        <v>0.216578640837046</v>
      </c>
      <c r="AO10" s="14"/>
      <c r="AP10" s="14">
        <v>0.16009793999775501</v>
      </c>
      <c r="AQ10" s="14">
        <v>0.29620110376428299</v>
      </c>
      <c r="AR10" s="14">
        <v>0.23637568804968001</v>
      </c>
      <c r="AS10" s="14">
        <v>0.120466505865227</v>
      </c>
      <c r="AT10" s="14">
        <v>5.5288329116462399E-2</v>
      </c>
      <c r="AU10" s="14"/>
      <c r="AV10" s="14">
        <v>0.178863290024286</v>
      </c>
      <c r="AW10" s="14">
        <v>0.19653324127113</v>
      </c>
      <c r="AX10" s="14">
        <v>0.23361186208830501</v>
      </c>
      <c r="AY10" s="14">
        <v>0.32731746972138698</v>
      </c>
      <c r="AZ10" s="14">
        <v>0.202003112260566</v>
      </c>
      <c r="BA10" s="14"/>
      <c r="BB10" s="14">
        <v>0.33598128320523202</v>
      </c>
      <c r="BC10" s="14">
        <v>9.3973851383663903E-2</v>
      </c>
      <c r="BD10" s="14">
        <v>5.0478322161142702E-2</v>
      </c>
      <c r="BE10" s="14"/>
      <c r="BF10" s="14">
        <v>0.15435607362779599</v>
      </c>
    </row>
    <row r="11" spans="2:58" ht="43.5" x14ac:dyDescent="0.35">
      <c r="B11" s="15" t="s">
        <v>509</v>
      </c>
      <c r="C11" s="14">
        <v>0.13973608282384301</v>
      </c>
      <c r="D11" s="14">
        <v>0.141607779695721</v>
      </c>
      <c r="E11" s="14">
        <v>0.13772832214870001</v>
      </c>
      <c r="F11" s="14"/>
      <c r="G11" s="14">
        <v>0.17466954703733201</v>
      </c>
      <c r="H11" s="14">
        <v>0.120183888411241</v>
      </c>
      <c r="I11" s="14">
        <v>0.13139585316812</v>
      </c>
      <c r="J11" s="14">
        <v>0.12838826760154401</v>
      </c>
      <c r="K11" s="14">
        <v>0.14014234623091701</v>
      </c>
      <c r="L11" s="14">
        <v>0.14784657554311401</v>
      </c>
      <c r="M11" s="14"/>
      <c r="N11" s="14">
        <v>0.13923580786930501</v>
      </c>
      <c r="O11" s="14">
        <v>0.13908293014262901</v>
      </c>
      <c r="P11" s="14">
        <v>0.14651653462293601</v>
      </c>
      <c r="Q11" s="14">
        <v>0.13343268634279001</v>
      </c>
      <c r="R11" s="14"/>
      <c r="S11" s="14">
        <v>0.12927392440035901</v>
      </c>
      <c r="T11" s="14">
        <v>0.14674775582133601</v>
      </c>
      <c r="U11" s="14">
        <v>0.16248282537569</v>
      </c>
      <c r="V11" s="14">
        <v>0.132768315250543</v>
      </c>
      <c r="W11" s="14">
        <v>0.166864658076709</v>
      </c>
      <c r="X11" s="14">
        <v>0.123922936179426</v>
      </c>
      <c r="Y11" s="14">
        <v>0.19626517647900901</v>
      </c>
      <c r="Z11" s="14">
        <v>0.102980908293503</v>
      </c>
      <c r="AA11" s="14">
        <v>0.116149393372317</v>
      </c>
      <c r="AB11" s="14">
        <v>0.14055545968569899</v>
      </c>
      <c r="AC11" s="14">
        <v>6.6018736581540699E-2</v>
      </c>
      <c r="AD11" s="14">
        <v>0.20821601631460099</v>
      </c>
      <c r="AE11" s="14"/>
      <c r="AF11" s="14">
        <v>0.15677773899186701</v>
      </c>
      <c r="AG11" s="14">
        <v>0.12643061109874401</v>
      </c>
      <c r="AH11" s="14">
        <v>0.124692382983875</v>
      </c>
      <c r="AI11" s="14"/>
      <c r="AJ11" s="14">
        <v>0.17486824110979299</v>
      </c>
      <c r="AK11" s="14">
        <v>0.13147953572755799</v>
      </c>
      <c r="AL11" s="14">
        <v>8.1792629553939705E-2</v>
      </c>
      <c r="AM11" s="14">
        <v>7.9001277455901797E-2</v>
      </c>
      <c r="AN11" s="14">
        <v>0.114670665634395</v>
      </c>
      <c r="AO11" s="14"/>
      <c r="AP11" s="14">
        <v>0.19577833648232301</v>
      </c>
      <c r="AQ11" s="14">
        <v>0.12873507427049</v>
      </c>
      <c r="AR11" s="14">
        <v>7.6221902184017601E-2</v>
      </c>
      <c r="AS11" s="14">
        <v>0.16395571279466001</v>
      </c>
      <c r="AT11" s="14">
        <v>0.11082919535426999</v>
      </c>
      <c r="AU11" s="14"/>
      <c r="AV11" s="14">
        <v>0.12379119444988999</v>
      </c>
      <c r="AW11" s="14">
        <v>0.125123805576556</v>
      </c>
      <c r="AX11" s="14">
        <v>0.14987895238684801</v>
      </c>
      <c r="AY11" s="14">
        <v>0.144959206137553</v>
      </c>
      <c r="AZ11" s="14">
        <v>4.5074547757309499E-2</v>
      </c>
      <c r="BA11" s="14"/>
      <c r="BB11" s="14">
        <v>0.14073591363503199</v>
      </c>
      <c r="BC11" s="14">
        <v>0.18298693448761699</v>
      </c>
      <c r="BD11" s="14">
        <v>0.139076837373273</v>
      </c>
      <c r="BE11" s="14"/>
      <c r="BF11" s="14">
        <v>0.15415984839321301</v>
      </c>
    </row>
    <row r="12" spans="2:58" x14ac:dyDescent="0.35">
      <c r="B12" s="15" t="s">
        <v>117</v>
      </c>
      <c r="C12" s="23">
        <v>0.17864620874753701</v>
      </c>
      <c r="D12" s="23">
        <v>0.13944566104294201</v>
      </c>
      <c r="E12" s="23">
        <v>0.21590491461986799</v>
      </c>
      <c r="F12" s="23"/>
      <c r="G12" s="23">
        <v>0.19287201418958599</v>
      </c>
      <c r="H12" s="23">
        <v>0.20884014406066201</v>
      </c>
      <c r="I12" s="23">
        <v>0.21452459961234599</v>
      </c>
      <c r="J12" s="23">
        <v>0.14800927118380899</v>
      </c>
      <c r="K12" s="23">
        <v>0.17299601861380901</v>
      </c>
      <c r="L12" s="23">
        <v>0.144135733842327</v>
      </c>
      <c r="M12" s="23"/>
      <c r="N12" s="23">
        <v>0.13379085116871001</v>
      </c>
      <c r="O12" s="23">
        <v>0.15293159691799399</v>
      </c>
      <c r="P12" s="23">
        <v>0.15983966110991099</v>
      </c>
      <c r="Q12" s="23">
        <v>0.269834715595967</v>
      </c>
      <c r="R12" s="23"/>
      <c r="S12" s="23">
        <v>0.17197195635436499</v>
      </c>
      <c r="T12" s="23">
        <v>0.167921086491743</v>
      </c>
      <c r="U12" s="23">
        <v>0.17115721137982501</v>
      </c>
      <c r="V12" s="23">
        <v>0.13537488798844399</v>
      </c>
      <c r="W12" s="23">
        <v>0.14403853320030299</v>
      </c>
      <c r="X12" s="23">
        <v>0.27222775868541599</v>
      </c>
      <c r="Y12" s="23">
        <v>0.20691229106623199</v>
      </c>
      <c r="Z12" s="23">
        <v>0.232572672540345</v>
      </c>
      <c r="AA12" s="23">
        <v>0.15688450553348099</v>
      </c>
      <c r="AB12" s="23">
        <v>0.16059673650300699</v>
      </c>
      <c r="AC12" s="23">
        <v>0.20451051575563201</v>
      </c>
      <c r="AD12" s="23">
        <v>0.149638011964802</v>
      </c>
      <c r="AE12" s="23"/>
      <c r="AF12" s="23">
        <v>0.12896067674705899</v>
      </c>
      <c r="AG12" s="23">
        <v>0.186457650460186</v>
      </c>
      <c r="AH12" s="23">
        <v>0.24198066571851401</v>
      </c>
      <c r="AI12" s="23"/>
      <c r="AJ12" s="23">
        <v>6.7823908883154496E-2</v>
      </c>
      <c r="AK12" s="23">
        <v>0.234393267029539</v>
      </c>
      <c r="AL12" s="23">
        <v>0.21680834656042999</v>
      </c>
      <c r="AM12" s="23">
        <v>0.124229244043185</v>
      </c>
      <c r="AN12" s="23">
        <v>0.27696136885275802</v>
      </c>
      <c r="AO12" s="23"/>
      <c r="AP12" s="23">
        <v>8.7477484678077602E-2</v>
      </c>
      <c r="AQ12" s="23">
        <v>0.212912188724666</v>
      </c>
      <c r="AR12" s="23">
        <v>0.16653915679948</v>
      </c>
      <c r="AS12" s="23">
        <v>8.9011031418867806E-2</v>
      </c>
      <c r="AT12" s="23">
        <v>0.27381842294761399</v>
      </c>
      <c r="AU12" s="23"/>
      <c r="AV12" s="23">
        <v>0.20658510375796399</v>
      </c>
      <c r="AW12" s="23">
        <v>0.19228977891436999</v>
      </c>
      <c r="AX12" s="23">
        <v>0.17434575283715401</v>
      </c>
      <c r="AY12" s="23">
        <v>0.139712670847945</v>
      </c>
      <c r="AZ12" s="23">
        <v>0.16043775635988999</v>
      </c>
      <c r="BA12" s="23"/>
      <c r="BB12" s="23">
        <v>0.12601763350102901</v>
      </c>
      <c r="BC12" s="23">
        <v>5.2530665677382501E-2</v>
      </c>
      <c r="BD12" s="23">
        <v>8.8277334576989497E-2</v>
      </c>
      <c r="BE12" s="23"/>
      <c r="BF12" s="23">
        <v>8.5263055155944206E-2</v>
      </c>
    </row>
    <row r="13" spans="2:58" x14ac:dyDescent="0.35">
      <c r="B13" s="16"/>
    </row>
    <row r="14" spans="2:58" x14ac:dyDescent="0.35">
      <c r="B14" t="s">
        <v>88</v>
      </c>
    </row>
    <row r="15" spans="2:58" x14ac:dyDescent="0.35">
      <c r="B15" t="s">
        <v>89</v>
      </c>
    </row>
    <row r="17" spans="2:2" x14ac:dyDescent="0.35">
      <c r="B17"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2:BF18"/>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140</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x14ac:dyDescent="0.35">
      <c r="B9" s="15" t="s">
        <v>136</v>
      </c>
      <c r="C9" s="14">
        <v>0.20809630165137299</v>
      </c>
      <c r="D9" s="14">
        <v>0.22999487309584199</v>
      </c>
      <c r="E9" s="14">
        <v>0.18698678801257099</v>
      </c>
      <c r="F9" s="14"/>
      <c r="G9" s="14">
        <v>9.78483850395057E-2</v>
      </c>
      <c r="H9" s="14">
        <v>9.5799984670920102E-2</v>
      </c>
      <c r="I9" s="14">
        <v>0.15356449932201799</v>
      </c>
      <c r="J9" s="14">
        <v>0.23194394551894501</v>
      </c>
      <c r="K9" s="14">
        <v>0.30530411397749502</v>
      </c>
      <c r="L9" s="14">
        <v>0.33260901786664498</v>
      </c>
      <c r="M9" s="14"/>
      <c r="N9" s="14">
        <v>0.169111262863332</v>
      </c>
      <c r="O9" s="14">
        <v>0.18820189524751199</v>
      </c>
      <c r="P9" s="14">
        <v>0.26670304666622302</v>
      </c>
      <c r="Q9" s="14">
        <v>0.22317988290951499</v>
      </c>
      <c r="R9" s="14"/>
      <c r="S9" s="14">
        <v>0.14563464536750301</v>
      </c>
      <c r="T9" s="14">
        <v>0.212462545824636</v>
      </c>
      <c r="U9" s="14">
        <v>0.246365219145394</v>
      </c>
      <c r="V9" s="14">
        <v>0.23581712462148</v>
      </c>
      <c r="W9" s="14">
        <v>0.222893736845624</v>
      </c>
      <c r="X9" s="14">
        <v>0.16894493327146001</v>
      </c>
      <c r="Y9" s="14">
        <v>0.277333055078468</v>
      </c>
      <c r="Z9" s="14">
        <v>0.13636886211190399</v>
      </c>
      <c r="AA9" s="14">
        <v>0.18775887948461301</v>
      </c>
      <c r="AB9" s="14">
        <v>0.26819820393689497</v>
      </c>
      <c r="AC9" s="14">
        <v>0.17490967999585</v>
      </c>
      <c r="AD9" s="14">
        <v>0.23902734380000101</v>
      </c>
      <c r="AE9" s="14"/>
      <c r="AF9" s="14">
        <v>0.36099959603381798</v>
      </c>
      <c r="AG9" s="14">
        <v>0.12022371979587999</v>
      </c>
      <c r="AH9" s="14">
        <v>0.130917307091028</v>
      </c>
      <c r="AI9" s="14"/>
      <c r="AJ9" s="14">
        <v>0.39268099855460498</v>
      </c>
      <c r="AK9" s="14">
        <v>5.3473256415663598E-2</v>
      </c>
      <c r="AL9" s="14">
        <v>0.112452672178532</v>
      </c>
      <c r="AM9" s="14">
        <v>0.38470975683018899</v>
      </c>
      <c r="AN9" s="14">
        <v>0.20823230838030601</v>
      </c>
      <c r="AO9" s="14"/>
      <c r="AP9" s="14">
        <v>0.39614603621061001</v>
      </c>
      <c r="AQ9" s="14">
        <v>1.2676520185341799E-2</v>
      </c>
      <c r="AR9" s="14">
        <v>0.106466027259356</v>
      </c>
      <c r="AS9" s="14">
        <v>0.528314596088579</v>
      </c>
      <c r="AT9" s="14">
        <v>0.20656510448502699</v>
      </c>
      <c r="AU9" s="14"/>
      <c r="AV9" s="14">
        <v>0.24823266157937099</v>
      </c>
      <c r="AW9" s="14">
        <v>0.217036104996607</v>
      </c>
      <c r="AX9" s="14">
        <v>0.17457727222323399</v>
      </c>
      <c r="AY9" s="14">
        <v>0.15673713688732599</v>
      </c>
      <c r="AZ9" s="14">
        <v>2.34540200069575E-2</v>
      </c>
      <c r="BA9" s="14"/>
      <c r="BB9" s="14">
        <v>1.7718909386811799E-2</v>
      </c>
      <c r="BC9" s="14">
        <v>0.57750862425899596</v>
      </c>
      <c r="BD9" s="14">
        <v>0.32672852072726799</v>
      </c>
      <c r="BE9" s="14"/>
      <c r="BF9" s="14">
        <v>0.34144368680860998</v>
      </c>
    </row>
    <row r="10" spans="2:58" x14ac:dyDescent="0.35">
      <c r="B10" s="15" t="s">
        <v>137</v>
      </c>
      <c r="C10" s="14">
        <v>0.25700698466380001</v>
      </c>
      <c r="D10" s="14">
        <v>0.23998103807014101</v>
      </c>
      <c r="E10" s="14">
        <v>0.272184312095063</v>
      </c>
      <c r="F10" s="14"/>
      <c r="G10" s="14">
        <v>0.28748390609857299</v>
      </c>
      <c r="H10" s="14">
        <v>0.200723062700182</v>
      </c>
      <c r="I10" s="14">
        <v>0.25620605761427501</v>
      </c>
      <c r="J10" s="14">
        <v>0.249940121937264</v>
      </c>
      <c r="K10" s="14">
        <v>0.263323653846043</v>
      </c>
      <c r="L10" s="14">
        <v>0.28428876260678798</v>
      </c>
      <c r="M10" s="14"/>
      <c r="N10" s="14">
        <v>0.249438985949024</v>
      </c>
      <c r="O10" s="14">
        <v>0.29300742275194902</v>
      </c>
      <c r="P10" s="14">
        <v>0.234759061913834</v>
      </c>
      <c r="Q10" s="14">
        <v>0.24008980031705801</v>
      </c>
      <c r="R10" s="14"/>
      <c r="S10" s="14">
        <v>0.22206522420258801</v>
      </c>
      <c r="T10" s="14">
        <v>0.29685654962959801</v>
      </c>
      <c r="U10" s="14">
        <v>0.27620280634800698</v>
      </c>
      <c r="V10" s="14">
        <v>0.24849992301447299</v>
      </c>
      <c r="W10" s="14">
        <v>0.22179688955680299</v>
      </c>
      <c r="X10" s="14">
        <v>0.24671834144646701</v>
      </c>
      <c r="Y10" s="14">
        <v>0.27075115338300099</v>
      </c>
      <c r="Z10" s="14">
        <v>0.28185066242965801</v>
      </c>
      <c r="AA10" s="14">
        <v>0.227929056333074</v>
      </c>
      <c r="AB10" s="14">
        <v>0.27164133490956899</v>
      </c>
      <c r="AC10" s="14">
        <v>0.24012250197995599</v>
      </c>
      <c r="AD10" s="14">
        <v>0.35712980408108103</v>
      </c>
      <c r="AE10" s="14"/>
      <c r="AF10" s="14">
        <v>0.25754236511340101</v>
      </c>
      <c r="AG10" s="14">
        <v>0.24319590752895801</v>
      </c>
      <c r="AH10" s="14">
        <v>0.22783174420454499</v>
      </c>
      <c r="AI10" s="14"/>
      <c r="AJ10" s="14">
        <v>0.28801975179736999</v>
      </c>
      <c r="AK10" s="14">
        <v>0.17698157797682099</v>
      </c>
      <c r="AL10" s="14">
        <v>0.26922292234419398</v>
      </c>
      <c r="AM10" s="14">
        <v>0.20894741671615799</v>
      </c>
      <c r="AN10" s="14">
        <v>0.26715540693281298</v>
      </c>
      <c r="AO10" s="14"/>
      <c r="AP10" s="14">
        <v>0.32241923559185998</v>
      </c>
      <c r="AQ10" s="14">
        <v>0.13855026915936799</v>
      </c>
      <c r="AR10" s="14">
        <v>0.36081013779916599</v>
      </c>
      <c r="AS10" s="14">
        <v>0.27400351447384302</v>
      </c>
      <c r="AT10" s="14">
        <v>0.35950578126835497</v>
      </c>
      <c r="AU10" s="14"/>
      <c r="AV10" s="14">
        <v>0.28169701869782399</v>
      </c>
      <c r="AW10" s="14">
        <v>0.27357411924227398</v>
      </c>
      <c r="AX10" s="14">
        <v>0.24012267186550901</v>
      </c>
      <c r="AY10" s="14">
        <v>0.209216366826802</v>
      </c>
      <c r="AZ10" s="14">
        <v>0.23542821408353501</v>
      </c>
      <c r="BA10" s="14"/>
      <c r="BB10" s="14">
        <v>7.1742012106088396E-2</v>
      </c>
      <c r="BC10" s="14">
        <v>0.26667733222252399</v>
      </c>
      <c r="BD10" s="14">
        <v>0.39966245552187302</v>
      </c>
      <c r="BE10" s="14"/>
      <c r="BF10" s="14">
        <v>0.248159726064615</v>
      </c>
    </row>
    <row r="11" spans="2:58" x14ac:dyDescent="0.35">
      <c r="B11" s="15" t="s">
        <v>138</v>
      </c>
      <c r="C11" s="14">
        <v>0.35393750302167798</v>
      </c>
      <c r="D11" s="14">
        <v>0.36027226509125998</v>
      </c>
      <c r="E11" s="14">
        <v>0.34787816487067102</v>
      </c>
      <c r="F11" s="14"/>
      <c r="G11" s="14">
        <v>0.39615896014761798</v>
      </c>
      <c r="H11" s="14">
        <v>0.41577182673177498</v>
      </c>
      <c r="I11" s="14">
        <v>0.37390636189106502</v>
      </c>
      <c r="J11" s="14">
        <v>0.36298553293965902</v>
      </c>
      <c r="K11" s="14">
        <v>0.29856168600543498</v>
      </c>
      <c r="L11" s="14">
        <v>0.289214976716205</v>
      </c>
      <c r="M11" s="14"/>
      <c r="N11" s="14">
        <v>0.38917130832554497</v>
      </c>
      <c r="O11" s="14">
        <v>0.36446177166730198</v>
      </c>
      <c r="P11" s="14">
        <v>0.31119569599915298</v>
      </c>
      <c r="Q11" s="14">
        <v>0.344547372316865</v>
      </c>
      <c r="R11" s="14"/>
      <c r="S11" s="14">
        <v>0.38911236134305999</v>
      </c>
      <c r="T11" s="14">
        <v>0.35759471003389398</v>
      </c>
      <c r="U11" s="14">
        <v>0.31352090217241002</v>
      </c>
      <c r="V11" s="14">
        <v>0.38933543887176097</v>
      </c>
      <c r="W11" s="14">
        <v>0.32475654223094802</v>
      </c>
      <c r="X11" s="14">
        <v>0.37809450312708398</v>
      </c>
      <c r="Y11" s="14">
        <v>0.32429910692935399</v>
      </c>
      <c r="Z11" s="14">
        <v>0.33212240123576903</v>
      </c>
      <c r="AA11" s="14">
        <v>0.356837501446779</v>
      </c>
      <c r="AB11" s="14">
        <v>0.34338969622399701</v>
      </c>
      <c r="AC11" s="14">
        <v>0.38014944115493099</v>
      </c>
      <c r="AD11" s="14">
        <v>0.25572702614506598</v>
      </c>
      <c r="AE11" s="14"/>
      <c r="AF11" s="14">
        <v>0.25512661572918199</v>
      </c>
      <c r="AG11" s="14">
        <v>0.43857930144080798</v>
      </c>
      <c r="AH11" s="14">
        <v>0.379388990280972</v>
      </c>
      <c r="AI11" s="14"/>
      <c r="AJ11" s="14">
        <v>0.25060486100184398</v>
      </c>
      <c r="AK11" s="14">
        <v>0.47431882453018398</v>
      </c>
      <c r="AL11" s="14">
        <v>0.49945980426387498</v>
      </c>
      <c r="AM11" s="14">
        <v>0.19931509390330299</v>
      </c>
      <c r="AN11" s="14">
        <v>0.279837389524908</v>
      </c>
      <c r="AO11" s="14"/>
      <c r="AP11" s="14">
        <v>0.21800977213617201</v>
      </c>
      <c r="AQ11" s="14">
        <v>0.54868490090083999</v>
      </c>
      <c r="AR11" s="14">
        <v>0.42206539844379498</v>
      </c>
      <c r="AS11" s="14">
        <v>0.156945669374081</v>
      </c>
      <c r="AT11" s="14">
        <v>0.23550034499810599</v>
      </c>
      <c r="AU11" s="14"/>
      <c r="AV11" s="14">
        <v>0.30956868339159799</v>
      </c>
      <c r="AW11" s="14">
        <v>0.34893010627906201</v>
      </c>
      <c r="AX11" s="14">
        <v>0.40496710394915703</v>
      </c>
      <c r="AY11" s="14">
        <v>0.37084711508906598</v>
      </c>
      <c r="AZ11" s="14">
        <v>0.46514769155610503</v>
      </c>
      <c r="BA11" s="14"/>
      <c r="BB11" s="14">
        <v>0.65332233385662197</v>
      </c>
      <c r="BC11" s="14">
        <v>0.13282315562854999</v>
      </c>
      <c r="BD11" s="14">
        <v>0.22949461203983501</v>
      </c>
      <c r="BE11" s="14"/>
      <c r="BF11" s="14">
        <v>0.31092438512619303</v>
      </c>
    </row>
    <row r="12" spans="2:58" x14ac:dyDescent="0.35">
      <c r="B12" s="15" t="s">
        <v>139</v>
      </c>
      <c r="C12" s="14">
        <v>0.11517349857426699</v>
      </c>
      <c r="D12" s="14">
        <v>0.120418419928911</v>
      </c>
      <c r="E12" s="14">
        <v>0.110742239183775</v>
      </c>
      <c r="F12" s="14"/>
      <c r="G12" s="14">
        <v>0.108408993204999</v>
      </c>
      <c r="H12" s="14">
        <v>0.19371755334191701</v>
      </c>
      <c r="I12" s="14">
        <v>0.14149843940885301</v>
      </c>
      <c r="J12" s="14">
        <v>0.10293828402579</v>
      </c>
      <c r="K12" s="14">
        <v>7.9612076637474202E-2</v>
      </c>
      <c r="L12" s="14">
        <v>6.8500470400323907E-2</v>
      </c>
      <c r="M12" s="14"/>
      <c r="N12" s="14">
        <v>0.137149038367673</v>
      </c>
      <c r="O12" s="14">
        <v>0.106969965695609</v>
      </c>
      <c r="P12" s="14">
        <v>0.12443470236144299</v>
      </c>
      <c r="Q12" s="14">
        <v>9.38673094189834E-2</v>
      </c>
      <c r="R12" s="14"/>
      <c r="S12" s="14">
        <v>0.146338858002213</v>
      </c>
      <c r="T12" s="14">
        <v>7.7870599267160695E-2</v>
      </c>
      <c r="U12" s="14">
        <v>0.11197923489362401</v>
      </c>
      <c r="V12" s="14">
        <v>6.9746254482398101E-2</v>
      </c>
      <c r="W12" s="14">
        <v>0.13938871265518199</v>
      </c>
      <c r="X12" s="14">
        <v>0.13798821450759899</v>
      </c>
      <c r="Y12" s="14">
        <v>7.1854544259411707E-2</v>
      </c>
      <c r="Z12" s="14">
        <v>0.17435939214316201</v>
      </c>
      <c r="AA12" s="14">
        <v>0.14389360126204101</v>
      </c>
      <c r="AB12" s="14">
        <v>9.09804211960763E-2</v>
      </c>
      <c r="AC12" s="14">
        <v>0.15476579121292899</v>
      </c>
      <c r="AD12" s="14">
        <v>8.8692573353543303E-2</v>
      </c>
      <c r="AE12" s="14"/>
      <c r="AF12" s="14">
        <v>8.7416348777799802E-2</v>
      </c>
      <c r="AG12" s="14">
        <v>0.150048371532678</v>
      </c>
      <c r="AH12" s="14">
        <v>0.11496187029657499</v>
      </c>
      <c r="AI12" s="14"/>
      <c r="AJ12" s="14">
        <v>4.54915593161382E-2</v>
      </c>
      <c r="AK12" s="14">
        <v>0.24995205613954599</v>
      </c>
      <c r="AL12" s="14">
        <v>8.1569931941813306E-2</v>
      </c>
      <c r="AM12" s="14">
        <v>0.12522181029010501</v>
      </c>
      <c r="AN12" s="14">
        <v>5.7276611403302001E-2</v>
      </c>
      <c r="AO12" s="14"/>
      <c r="AP12" s="14">
        <v>2.4522040942316799E-2</v>
      </c>
      <c r="AQ12" s="14">
        <v>0.25048866552570098</v>
      </c>
      <c r="AR12" s="14">
        <v>6.1743329624814998E-2</v>
      </c>
      <c r="AS12" s="14">
        <v>2.2205730875303701E-2</v>
      </c>
      <c r="AT12" s="14">
        <v>5.8804020482436702E-3</v>
      </c>
      <c r="AU12" s="14"/>
      <c r="AV12" s="14">
        <v>8.6605763063586805E-2</v>
      </c>
      <c r="AW12" s="14">
        <v>8.9729717030251302E-2</v>
      </c>
      <c r="AX12" s="14">
        <v>0.11456697055701801</v>
      </c>
      <c r="AY12" s="14">
        <v>0.20787171337367899</v>
      </c>
      <c r="AZ12" s="14">
        <v>0.182603337601007</v>
      </c>
      <c r="BA12" s="14"/>
      <c r="BB12" s="14">
        <v>0.20668343247448301</v>
      </c>
      <c r="BC12" s="14">
        <v>1.46878297283524E-2</v>
      </c>
      <c r="BD12" s="14">
        <v>1.4934069703293799E-2</v>
      </c>
      <c r="BE12" s="14"/>
      <c r="BF12" s="14">
        <v>7.0841762104089198E-2</v>
      </c>
    </row>
    <row r="13" spans="2:58" x14ac:dyDescent="0.35">
      <c r="B13" s="15" t="s">
        <v>83</v>
      </c>
      <c r="C13" s="23">
        <v>6.5785712088883203E-2</v>
      </c>
      <c r="D13" s="23">
        <v>4.9333403813846002E-2</v>
      </c>
      <c r="E13" s="23">
        <v>8.2208495837919698E-2</v>
      </c>
      <c r="F13" s="23"/>
      <c r="G13" s="23">
        <v>0.110099755509304</v>
      </c>
      <c r="H13" s="23">
        <v>9.3987572555206997E-2</v>
      </c>
      <c r="I13" s="23">
        <v>7.4824641763788405E-2</v>
      </c>
      <c r="J13" s="23">
        <v>5.2192115578341698E-2</v>
      </c>
      <c r="K13" s="23">
        <v>5.31984695335532E-2</v>
      </c>
      <c r="L13" s="23">
        <v>2.5386772410038901E-2</v>
      </c>
      <c r="M13" s="23"/>
      <c r="N13" s="23">
        <v>5.5129404494426403E-2</v>
      </c>
      <c r="O13" s="23">
        <v>4.7358944637628797E-2</v>
      </c>
      <c r="P13" s="23">
        <v>6.2907493059346398E-2</v>
      </c>
      <c r="Q13" s="23">
        <v>9.8315635037578702E-2</v>
      </c>
      <c r="R13" s="23"/>
      <c r="S13" s="23">
        <v>9.6848911084635197E-2</v>
      </c>
      <c r="T13" s="23">
        <v>5.52155952447103E-2</v>
      </c>
      <c r="U13" s="23">
        <v>5.1931837440563899E-2</v>
      </c>
      <c r="V13" s="23">
        <v>5.6601259009887897E-2</v>
      </c>
      <c r="W13" s="23">
        <v>9.1164118711442907E-2</v>
      </c>
      <c r="X13" s="23">
        <v>6.8254007647389106E-2</v>
      </c>
      <c r="Y13" s="23">
        <v>5.5762140349764198E-2</v>
      </c>
      <c r="Z13" s="23">
        <v>7.5298682079507004E-2</v>
      </c>
      <c r="AA13" s="23">
        <v>8.3580961473492199E-2</v>
      </c>
      <c r="AB13" s="23">
        <v>2.57903437334632E-2</v>
      </c>
      <c r="AC13" s="23">
        <v>5.0052585656333998E-2</v>
      </c>
      <c r="AD13" s="23">
        <v>5.9423252620308502E-2</v>
      </c>
      <c r="AE13" s="23"/>
      <c r="AF13" s="23">
        <v>3.8915074345800001E-2</v>
      </c>
      <c r="AG13" s="23">
        <v>4.7952699701676198E-2</v>
      </c>
      <c r="AH13" s="23">
        <v>0.14690008812687999</v>
      </c>
      <c r="AI13" s="23"/>
      <c r="AJ13" s="23">
        <v>2.3202829330042699E-2</v>
      </c>
      <c r="AK13" s="23">
        <v>4.5274284937785597E-2</v>
      </c>
      <c r="AL13" s="23">
        <v>3.7294669271585E-2</v>
      </c>
      <c r="AM13" s="23">
        <v>8.1805922260244704E-2</v>
      </c>
      <c r="AN13" s="23">
        <v>0.187498283758671</v>
      </c>
      <c r="AO13" s="23"/>
      <c r="AP13" s="23">
        <v>3.8902915119041002E-2</v>
      </c>
      <c r="AQ13" s="23">
        <v>4.9599644228748602E-2</v>
      </c>
      <c r="AR13" s="23">
        <v>4.8915106872868201E-2</v>
      </c>
      <c r="AS13" s="23">
        <v>1.85304891881936E-2</v>
      </c>
      <c r="AT13" s="23">
        <v>0.19254836720026799</v>
      </c>
      <c r="AU13" s="23"/>
      <c r="AV13" s="23">
        <v>7.3895873267620302E-2</v>
      </c>
      <c r="AW13" s="23">
        <v>7.0729952451805397E-2</v>
      </c>
      <c r="AX13" s="23">
        <v>6.5765981405082094E-2</v>
      </c>
      <c r="AY13" s="23">
        <v>5.5327667823126397E-2</v>
      </c>
      <c r="AZ13" s="23">
        <v>9.3366736752396096E-2</v>
      </c>
      <c r="BA13" s="23"/>
      <c r="BB13" s="23">
        <v>5.0533312175995701E-2</v>
      </c>
      <c r="BC13" s="23">
        <v>8.3030581615780603E-3</v>
      </c>
      <c r="BD13" s="23">
        <v>2.9180342007731001E-2</v>
      </c>
      <c r="BE13" s="23"/>
      <c r="BF13" s="23">
        <v>2.8630439896492901E-2</v>
      </c>
    </row>
    <row r="14" spans="2:58" x14ac:dyDescent="0.35">
      <c r="B14" s="16"/>
    </row>
    <row r="15" spans="2:58" x14ac:dyDescent="0.35">
      <c r="B15" t="s">
        <v>88</v>
      </c>
    </row>
    <row r="16" spans="2:58" x14ac:dyDescent="0.35">
      <c r="B16" t="s">
        <v>89</v>
      </c>
    </row>
    <row r="18" spans="2:2" x14ac:dyDescent="0.35">
      <c r="B18"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dimension ref="B2:BF19"/>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516</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x14ac:dyDescent="0.35">
      <c r="B9" s="15" t="s">
        <v>511</v>
      </c>
      <c r="C9" s="14">
        <v>0.123456740586199</v>
      </c>
      <c r="D9" s="14">
        <v>0.141608635184928</v>
      </c>
      <c r="E9" s="14">
        <v>0.10649547259183501</v>
      </c>
      <c r="F9" s="14"/>
      <c r="G9" s="14">
        <v>0.14896812772843701</v>
      </c>
      <c r="H9" s="14">
        <v>0.16618549462330601</v>
      </c>
      <c r="I9" s="14">
        <v>0.14878556439857599</v>
      </c>
      <c r="J9" s="14">
        <v>0.125356715752381</v>
      </c>
      <c r="K9" s="14">
        <v>0.121458989605607</v>
      </c>
      <c r="L9" s="14">
        <v>5.1039565346190599E-2</v>
      </c>
      <c r="M9" s="14"/>
      <c r="N9" s="14">
        <v>0.14309298205019599</v>
      </c>
      <c r="O9" s="14">
        <v>0.103130376197707</v>
      </c>
      <c r="P9" s="14">
        <v>0.137607353813408</v>
      </c>
      <c r="Q9" s="14">
        <v>0.113160080705573</v>
      </c>
      <c r="R9" s="14"/>
      <c r="S9" s="14">
        <v>0.15461843913862899</v>
      </c>
      <c r="T9" s="14">
        <v>0.13352516655942201</v>
      </c>
      <c r="U9" s="14">
        <v>0.13304260077315999</v>
      </c>
      <c r="V9" s="14">
        <v>8.7872731161926093E-2</v>
      </c>
      <c r="W9" s="14">
        <v>0.129441351178161</v>
      </c>
      <c r="X9" s="14">
        <v>0.10095327754921</v>
      </c>
      <c r="Y9" s="14">
        <v>0.12787490563581799</v>
      </c>
      <c r="Z9" s="14">
        <v>7.2744943095008702E-2</v>
      </c>
      <c r="AA9" s="14">
        <v>9.3792911044798602E-2</v>
      </c>
      <c r="AB9" s="14">
        <v>0.16897159199323</v>
      </c>
      <c r="AC9" s="14">
        <v>0.123571516464236</v>
      </c>
      <c r="AD9" s="14">
        <v>9.6088907168428897E-2</v>
      </c>
      <c r="AE9" s="14"/>
      <c r="AF9" s="14">
        <v>0.108133704598101</v>
      </c>
      <c r="AG9" s="14">
        <v>0.13647497405276701</v>
      </c>
      <c r="AH9" s="14">
        <v>0.123038640474297</v>
      </c>
      <c r="AI9" s="14"/>
      <c r="AJ9" s="14">
        <v>0.121059692243479</v>
      </c>
      <c r="AK9" s="14">
        <v>0.12912717830168799</v>
      </c>
      <c r="AL9" s="14">
        <v>0.107193153774209</v>
      </c>
      <c r="AM9" s="14">
        <v>0.24881868272587801</v>
      </c>
      <c r="AN9" s="14">
        <v>0.102087567266719</v>
      </c>
      <c r="AO9" s="14"/>
      <c r="AP9" s="14">
        <v>0.15657883911788401</v>
      </c>
      <c r="AQ9" s="14">
        <v>9.1504970511558897E-2</v>
      </c>
      <c r="AR9" s="14">
        <v>0.13535916247979601</v>
      </c>
      <c r="AS9" s="14">
        <v>0.14467885179225701</v>
      </c>
      <c r="AT9" s="14">
        <v>5.4646177967783899E-2</v>
      </c>
      <c r="AU9" s="14"/>
      <c r="AV9" s="14">
        <v>0.106720109254982</v>
      </c>
      <c r="AW9" s="14">
        <v>0.115150818473544</v>
      </c>
      <c r="AX9" s="14">
        <v>0.11865485932844901</v>
      </c>
      <c r="AY9" s="14">
        <v>0.181257295930633</v>
      </c>
      <c r="AZ9" s="14">
        <v>0.16016015819219201</v>
      </c>
      <c r="BA9" s="14"/>
      <c r="BB9" s="14">
        <v>0.117672444349514</v>
      </c>
      <c r="BC9" s="14">
        <v>0.105063521504627</v>
      </c>
      <c r="BD9" s="14">
        <v>6.2143198159922398E-2</v>
      </c>
      <c r="BE9" s="14"/>
      <c r="BF9" s="14">
        <v>0.10510758552636899</v>
      </c>
    </row>
    <row r="10" spans="2:58" x14ac:dyDescent="0.35">
      <c r="B10" s="15" t="s">
        <v>512</v>
      </c>
      <c r="C10" s="14">
        <v>8.04288393516608E-2</v>
      </c>
      <c r="D10" s="14">
        <v>8.90965069091713E-2</v>
      </c>
      <c r="E10" s="14">
        <v>7.2456577354730697E-2</v>
      </c>
      <c r="F10" s="14"/>
      <c r="G10" s="14">
        <v>0.13666980498352899</v>
      </c>
      <c r="H10" s="14">
        <v>0.122578179757073</v>
      </c>
      <c r="I10" s="14">
        <v>6.7585778304365005E-2</v>
      </c>
      <c r="J10" s="14">
        <v>5.4262518987481398E-2</v>
      </c>
      <c r="K10" s="14">
        <v>5.0417436808021202E-2</v>
      </c>
      <c r="L10" s="14">
        <v>6.0361710905197798E-2</v>
      </c>
      <c r="M10" s="14"/>
      <c r="N10" s="14">
        <v>8.9221637433800099E-2</v>
      </c>
      <c r="O10" s="14">
        <v>6.8013038026635997E-2</v>
      </c>
      <c r="P10" s="14">
        <v>9.8829786279205606E-2</v>
      </c>
      <c r="Q10" s="14">
        <v>6.9107182619552093E-2</v>
      </c>
      <c r="R10" s="14"/>
      <c r="S10" s="14">
        <v>9.52464355344671E-2</v>
      </c>
      <c r="T10" s="14">
        <v>6.6585922533431194E-2</v>
      </c>
      <c r="U10" s="14">
        <v>5.25625047676513E-2</v>
      </c>
      <c r="V10" s="14">
        <v>9.1033029100590995E-2</v>
      </c>
      <c r="W10" s="14">
        <v>0.108438065829654</v>
      </c>
      <c r="X10" s="14">
        <v>8.0021620523188702E-2</v>
      </c>
      <c r="Y10" s="14">
        <v>0.101639940979179</v>
      </c>
      <c r="Z10" s="14">
        <v>0.15168123524455401</v>
      </c>
      <c r="AA10" s="14">
        <v>7.8572360779005396E-2</v>
      </c>
      <c r="AB10" s="14">
        <v>3.1018639937630502E-2</v>
      </c>
      <c r="AC10" s="14">
        <v>4.4265664295390902E-2</v>
      </c>
      <c r="AD10" s="14">
        <v>0.114127744199086</v>
      </c>
      <c r="AE10" s="14"/>
      <c r="AF10" s="14">
        <v>6.7713098373216901E-2</v>
      </c>
      <c r="AG10" s="14">
        <v>8.8528541794223606E-2</v>
      </c>
      <c r="AH10" s="14">
        <v>6.67107300970773E-2</v>
      </c>
      <c r="AI10" s="14"/>
      <c r="AJ10" s="14">
        <v>5.9964745748328198E-2</v>
      </c>
      <c r="AK10" s="14">
        <v>0.11170696297598399</v>
      </c>
      <c r="AL10" s="14">
        <v>6.2903759502893203E-2</v>
      </c>
      <c r="AM10" s="14">
        <v>0</v>
      </c>
      <c r="AN10" s="14">
        <v>6.7208238072945001E-2</v>
      </c>
      <c r="AO10" s="14"/>
      <c r="AP10" s="14">
        <v>6.6983333457837899E-2</v>
      </c>
      <c r="AQ10" s="14">
        <v>0.11719876960972</v>
      </c>
      <c r="AR10" s="14">
        <v>9.2066931275125205E-2</v>
      </c>
      <c r="AS10" s="14">
        <v>4.6908117204566502E-2</v>
      </c>
      <c r="AT10" s="14">
        <v>2.1379474716679E-2</v>
      </c>
      <c r="AU10" s="14"/>
      <c r="AV10" s="14">
        <v>5.2650502296662099E-2</v>
      </c>
      <c r="AW10" s="14">
        <v>9.2072637812220207E-2</v>
      </c>
      <c r="AX10" s="14">
        <v>8.8846356948564298E-2</v>
      </c>
      <c r="AY10" s="14">
        <v>9.3127292499576297E-2</v>
      </c>
      <c r="AZ10" s="14">
        <v>0.14427253122945799</v>
      </c>
      <c r="BA10" s="14"/>
      <c r="BB10" s="14">
        <v>8.1972204825940295E-2</v>
      </c>
      <c r="BC10" s="14">
        <v>5.0423557306886801E-2</v>
      </c>
      <c r="BD10" s="14">
        <v>2.6698563625565899E-2</v>
      </c>
      <c r="BE10" s="14"/>
      <c r="BF10" s="14">
        <v>5.6894066925611997E-2</v>
      </c>
    </row>
    <row r="11" spans="2:58" x14ac:dyDescent="0.35">
      <c r="B11" s="15" t="s">
        <v>513</v>
      </c>
      <c r="C11" s="14">
        <v>0.32122697692226398</v>
      </c>
      <c r="D11" s="14">
        <v>0.34903352495172402</v>
      </c>
      <c r="E11" s="14">
        <v>0.29312739702806201</v>
      </c>
      <c r="F11" s="14"/>
      <c r="G11" s="14">
        <v>0.30900142117740298</v>
      </c>
      <c r="H11" s="14">
        <v>0.2850314898222</v>
      </c>
      <c r="I11" s="14">
        <v>0.296973782076277</v>
      </c>
      <c r="J11" s="14">
        <v>0.40288977429053602</v>
      </c>
      <c r="K11" s="14">
        <v>0.30538093675892097</v>
      </c>
      <c r="L11" s="14">
        <v>0.32295744665194298</v>
      </c>
      <c r="M11" s="14"/>
      <c r="N11" s="14">
        <v>0.36479184023115002</v>
      </c>
      <c r="O11" s="14">
        <v>0.35578426569298199</v>
      </c>
      <c r="P11" s="14">
        <v>0.280721895076674</v>
      </c>
      <c r="Q11" s="14">
        <v>0.27130569770683599</v>
      </c>
      <c r="R11" s="14"/>
      <c r="S11" s="14">
        <v>0.290889110229401</v>
      </c>
      <c r="T11" s="14">
        <v>0.35459371305287601</v>
      </c>
      <c r="U11" s="14">
        <v>0.290042616909365</v>
      </c>
      <c r="V11" s="14">
        <v>0.29568262877358698</v>
      </c>
      <c r="W11" s="14">
        <v>0.28414600317570599</v>
      </c>
      <c r="X11" s="14">
        <v>0.34985279596695701</v>
      </c>
      <c r="Y11" s="14">
        <v>0.26842696943567201</v>
      </c>
      <c r="Z11" s="14">
        <v>0.32248997880635299</v>
      </c>
      <c r="AA11" s="14">
        <v>0.31362213261338401</v>
      </c>
      <c r="AB11" s="14">
        <v>0.39200063836702698</v>
      </c>
      <c r="AC11" s="14">
        <v>0.35336423987823701</v>
      </c>
      <c r="AD11" s="14">
        <v>0.38042083984097802</v>
      </c>
      <c r="AE11" s="14"/>
      <c r="AF11" s="14">
        <v>0.314304339015884</v>
      </c>
      <c r="AG11" s="14">
        <v>0.35005797905109598</v>
      </c>
      <c r="AH11" s="14">
        <v>0.26924412904985801</v>
      </c>
      <c r="AI11" s="14"/>
      <c r="AJ11" s="14">
        <v>0.32116979436474202</v>
      </c>
      <c r="AK11" s="14">
        <v>0.317493105403994</v>
      </c>
      <c r="AL11" s="14">
        <v>0.42625869676648798</v>
      </c>
      <c r="AM11" s="14">
        <v>0.30356347335429701</v>
      </c>
      <c r="AN11" s="14">
        <v>0.243633883168898</v>
      </c>
      <c r="AO11" s="14"/>
      <c r="AP11" s="14">
        <v>0.27901648225326697</v>
      </c>
      <c r="AQ11" s="14">
        <v>0.34746827216607001</v>
      </c>
      <c r="AR11" s="14">
        <v>0.37783966573473998</v>
      </c>
      <c r="AS11" s="14">
        <v>0.3916943929951</v>
      </c>
      <c r="AT11" s="14">
        <v>0.233239878383911</v>
      </c>
      <c r="AU11" s="14"/>
      <c r="AV11" s="14">
        <v>0.24664881650791801</v>
      </c>
      <c r="AW11" s="14">
        <v>0.35543410859088698</v>
      </c>
      <c r="AX11" s="14">
        <v>0.347462504140572</v>
      </c>
      <c r="AY11" s="14">
        <v>0.31974607126703403</v>
      </c>
      <c r="AZ11" s="14">
        <v>0.27217661301352197</v>
      </c>
      <c r="BA11" s="14"/>
      <c r="BB11" s="14">
        <v>0.35237495135948599</v>
      </c>
      <c r="BC11" s="14">
        <v>0.45128974628958601</v>
      </c>
      <c r="BD11" s="14">
        <v>0.25088826200667402</v>
      </c>
      <c r="BE11" s="14"/>
      <c r="BF11" s="14">
        <v>0.36009631226507199</v>
      </c>
    </row>
    <row r="12" spans="2:58" ht="29" x14ac:dyDescent="0.35">
      <c r="B12" s="15" t="s">
        <v>514</v>
      </c>
      <c r="C12" s="14">
        <v>4.8026138822856598E-2</v>
      </c>
      <c r="D12" s="14">
        <v>4.3608490389041403E-2</v>
      </c>
      <c r="E12" s="14">
        <v>5.2615215344359499E-2</v>
      </c>
      <c r="F12" s="14"/>
      <c r="G12" s="14">
        <v>4.0976075002763797E-2</v>
      </c>
      <c r="H12" s="14">
        <v>4.2799499167604803E-2</v>
      </c>
      <c r="I12" s="14">
        <v>3.7791158026320097E-2</v>
      </c>
      <c r="J12" s="14">
        <v>5.7009885196849998E-2</v>
      </c>
      <c r="K12" s="14">
        <v>5.0670382965484102E-2</v>
      </c>
      <c r="L12" s="14">
        <v>5.6243545425919798E-2</v>
      </c>
      <c r="M12" s="14"/>
      <c r="N12" s="14">
        <v>4.0017724567408097E-2</v>
      </c>
      <c r="O12" s="14">
        <v>5.0258943186612802E-2</v>
      </c>
      <c r="P12" s="14">
        <v>5.9794486005905499E-2</v>
      </c>
      <c r="Q12" s="14">
        <v>4.2849359538463E-2</v>
      </c>
      <c r="R12" s="14"/>
      <c r="S12" s="14">
        <v>5.7994214712428799E-2</v>
      </c>
      <c r="T12" s="14">
        <v>4.4444092736531701E-2</v>
      </c>
      <c r="U12" s="14">
        <v>5.6314234898810302E-2</v>
      </c>
      <c r="V12" s="14">
        <v>5.0041224863939499E-2</v>
      </c>
      <c r="W12" s="14">
        <v>6.5445525738448806E-2</v>
      </c>
      <c r="X12" s="14">
        <v>3.8961854505222E-2</v>
      </c>
      <c r="Y12" s="14">
        <v>3.5997756975305703E-2</v>
      </c>
      <c r="Z12" s="14">
        <v>2.25249654901973E-2</v>
      </c>
      <c r="AA12" s="14">
        <v>4.1350261291516102E-2</v>
      </c>
      <c r="AB12" s="14">
        <v>6.0366888874001497E-2</v>
      </c>
      <c r="AC12" s="14">
        <v>2.0679982603860499E-2</v>
      </c>
      <c r="AD12" s="14">
        <v>7.4517733491749297E-2</v>
      </c>
      <c r="AE12" s="14"/>
      <c r="AF12" s="14">
        <v>6.4177196731155003E-2</v>
      </c>
      <c r="AG12" s="14">
        <v>3.8466130112127898E-2</v>
      </c>
      <c r="AH12" s="14">
        <v>3.9090152694227699E-2</v>
      </c>
      <c r="AI12" s="14"/>
      <c r="AJ12" s="14">
        <v>6.59092227309582E-2</v>
      </c>
      <c r="AK12" s="14">
        <v>3.3691885590083098E-2</v>
      </c>
      <c r="AL12" s="14">
        <v>1.5849286920073199E-2</v>
      </c>
      <c r="AM12" s="14">
        <v>7.8932672096558396E-2</v>
      </c>
      <c r="AN12" s="14">
        <v>3.72570890611554E-2</v>
      </c>
      <c r="AO12" s="14"/>
      <c r="AP12" s="14">
        <v>8.1640067392283105E-2</v>
      </c>
      <c r="AQ12" s="14">
        <v>2.7270698777084601E-2</v>
      </c>
      <c r="AR12" s="14">
        <v>4.6888358552526703E-2</v>
      </c>
      <c r="AS12" s="14">
        <v>6.3189274042422694E-2</v>
      </c>
      <c r="AT12" s="14">
        <v>6.1111322212247902E-2</v>
      </c>
      <c r="AU12" s="14"/>
      <c r="AV12" s="14">
        <v>6.3462829547449695E-2</v>
      </c>
      <c r="AW12" s="14">
        <v>2.97759570578046E-2</v>
      </c>
      <c r="AX12" s="14">
        <v>6.1751099993154097E-2</v>
      </c>
      <c r="AY12" s="14">
        <v>3.6169642590469203E-2</v>
      </c>
      <c r="AZ12" s="14">
        <v>0</v>
      </c>
      <c r="BA12" s="14"/>
      <c r="BB12" s="14">
        <v>1.8499254526917999E-2</v>
      </c>
      <c r="BC12" s="14">
        <v>7.6523016949386999E-2</v>
      </c>
      <c r="BD12" s="14">
        <v>4.8224948761902503E-2</v>
      </c>
      <c r="BE12" s="14"/>
      <c r="BF12" s="14">
        <v>4.9477772741791798E-2</v>
      </c>
    </row>
    <row r="13" spans="2:58" x14ac:dyDescent="0.35">
      <c r="B13" s="15" t="s">
        <v>515</v>
      </c>
      <c r="C13" s="14">
        <v>9.6372747817236301E-2</v>
      </c>
      <c r="D13" s="14">
        <v>9.8350735801985903E-2</v>
      </c>
      <c r="E13" s="14">
        <v>9.4005238397829899E-2</v>
      </c>
      <c r="F13" s="14"/>
      <c r="G13" s="14">
        <v>0.12645408046786999</v>
      </c>
      <c r="H13" s="14">
        <v>0.152906828990032</v>
      </c>
      <c r="I13" s="14">
        <v>0.13265457831658301</v>
      </c>
      <c r="J13" s="14">
        <v>6.08427532496537E-2</v>
      </c>
      <c r="K13" s="14">
        <v>5.6775574712155601E-2</v>
      </c>
      <c r="L13" s="14">
        <v>5.63117088695557E-2</v>
      </c>
      <c r="M13" s="14"/>
      <c r="N13" s="14">
        <v>8.6059865634459706E-2</v>
      </c>
      <c r="O13" s="14">
        <v>8.7721236743781905E-2</v>
      </c>
      <c r="P13" s="14">
        <v>0.112599903451633</v>
      </c>
      <c r="Q13" s="14">
        <v>0.100095351421864</v>
      </c>
      <c r="R13" s="14"/>
      <c r="S13" s="14">
        <v>9.4862355416469299E-2</v>
      </c>
      <c r="T13" s="14">
        <v>7.4465765206189499E-2</v>
      </c>
      <c r="U13" s="14">
        <v>0.110084865458164</v>
      </c>
      <c r="V13" s="14">
        <v>9.8119273717044195E-2</v>
      </c>
      <c r="W13" s="14">
        <v>0.117191046779261</v>
      </c>
      <c r="X13" s="14">
        <v>0.119472839147126</v>
      </c>
      <c r="Y13" s="14">
        <v>9.1168900839679795E-2</v>
      </c>
      <c r="Z13" s="14">
        <v>0.103778891073378</v>
      </c>
      <c r="AA13" s="14">
        <v>0.14380653046377201</v>
      </c>
      <c r="AB13" s="14">
        <v>7.4650240431656203E-2</v>
      </c>
      <c r="AC13" s="14">
        <v>3.9241211144554498E-2</v>
      </c>
      <c r="AD13" s="14">
        <v>2.93005582016726E-2</v>
      </c>
      <c r="AE13" s="14"/>
      <c r="AF13" s="14">
        <v>8.9471612648707205E-2</v>
      </c>
      <c r="AG13" s="14">
        <v>8.8487249062494194E-2</v>
      </c>
      <c r="AH13" s="14">
        <v>0.123428855469528</v>
      </c>
      <c r="AI13" s="14"/>
      <c r="AJ13" s="14">
        <v>8.5680724143104306E-2</v>
      </c>
      <c r="AK13" s="14">
        <v>0.112897996957614</v>
      </c>
      <c r="AL13" s="14">
        <v>0.118836754519722</v>
      </c>
      <c r="AM13" s="14">
        <v>8.1200237843426101E-2</v>
      </c>
      <c r="AN13" s="14">
        <v>9.6605512654790796E-2</v>
      </c>
      <c r="AO13" s="14"/>
      <c r="AP13" s="14">
        <v>9.0377950104083005E-2</v>
      </c>
      <c r="AQ13" s="14">
        <v>0.116653380974477</v>
      </c>
      <c r="AR13" s="14">
        <v>8.8841137414831101E-2</v>
      </c>
      <c r="AS13" s="14">
        <v>9.5093540277677205E-2</v>
      </c>
      <c r="AT13" s="14">
        <v>3.5555748012874297E-2</v>
      </c>
      <c r="AU13" s="14"/>
      <c r="AV13" s="14">
        <v>9.5735630435434496E-2</v>
      </c>
      <c r="AW13" s="14">
        <v>0.103123721933448</v>
      </c>
      <c r="AX13" s="14">
        <v>7.1504969078151598E-2</v>
      </c>
      <c r="AY13" s="14">
        <v>0.127961960903237</v>
      </c>
      <c r="AZ13" s="14">
        <v>0.13502297768138699</v>
      </c>
      <c r="BA13" s="14"/>
      <c r="BB13" s="14">
        <v>0.13810157031236001</v>
      </c>
      <c r="BC13" s="14">
        <v>4.5351391544271001E-2</v>
      </c>
      <c r="BD13" s="14">
        <v>5.9778860878444501E-2</v>
      </c>
      <c r="BE13" s="14"/>
      <c r="BF13" s="14">
        <v>8.4040406716849106E-2</v>
      </c>
    </row>
    <row r="14" spans="2:58" x14ac:dyDescent="0.35">
      <c r="B14" s="15" t="s">
        <v>117</v>
      </c>
      <c r="C14" s="23">
        <v>0.33048855649978198</v>
      </c>
      <c r="D14" s="23">
        <v>0.27830210676314898</v>
      </c>
      <c r="E14" s="23">
        <v>0.38130009928318298</v>
      </c>
      <c r="F14" s="23"/>
      <c r="G14" s="23">
        <v>0.23793049063999699</v>
      </c>
      <c r="H14" s="23">
        <v>0.23049850763978499</v>
      </c>
      <c r="I14" s="23">
        <v>0.31620913887787899</v>
      </c>
      <c r="J14" s="23">
        <v>0.29963835252309901</v>
      </c>
      <c r="K14" s="23">
        <v>0.415296679149811</v>
      </c>
      <c r="L14" s="23">
        <v>0.45308602280119398</v>
      </c>
      <c r="M14" s="23"/>
      <c r="N14" s="23">
        <v>0.27681595008298598</v>
      </c>
      <c r="O14" s="23">
        <v>0.335092140152281</v>
      </c>
      <c r="P14" s="23">
        <v>0.31044657537317399</v>
      </c>
      <c r="Q14" s="23">
        <v>0.403482328007712</v>
      </c>
      <c r="R14" s="23"/>
      <c r="S14" s="23">
        <v>0.30638944496860498</v>
      </c>
      <c r="T14" s="23">
        <v>0.326385339911549</v>
      </c>
      <c r="U14" s="23">
        <v>0.35795317719285003</v>
      </c>
      <c r="V14" s="23">
        <v>0.37725111238291198</v>
      </c>
      <c r="W14" s="23">
        <v>0.29533800729876902</v>
      </c>
      <c r="X14" s="23">
        <v>0.310737612308295</v>
      </c>
      <c r="Y14" s="23">
        <v>0.37489152613434501</v>
      </c>
      <c r="Z14" s="23">
        <v>0.32677998629050897</v>
      </c>
      <c r="AA14" s="23">
        <v>0.328855803807523</v>
      </c>
      <c r="AB14" s="23">
        <v>0.27299200039645499</v>
      </c>
      <c r="AC14" s="23">
        <v>0.41887738561372101</v>
      </c>
      <c r="AD14" s="23">
        <v>0.30554421709808599</v>
      </c>
      <c r="AE14" s="23"/>
      <c r="AF14" s="23">
        <v>0.35620004863293597</v>
      </c>
      <c r="AG14" s="23">
        <v>0.29798512592729098</v>
      </c>
      <c r="AH14" s="23">
        <v>0.37848749221501299</v>
      </c>
      <c r="AI14" s="23"/>
      <c r="AJ14" s="23">
        <v>0.34621582076938801</v>
      </c>
      <c r="AK14" s="23">
        <v>0.295082870770637</v>
      </c>
      <c r="AL14" s="23">
        <v>0.26895834851661399</v>
      </c>
      <c r="AM14" s="23">
        <v>0.28748493397983998</v>
      </c>
      <c r="AN14" s="23">
        <v>0.45320770977549302</v>
      </c>
      <c r="AO14" s="23"/>
      <c r="AP14" s="23">
        <v>0.32540332767464503</v>
      </c>
      <c r="AQ14" s="23">
        <v>0.29990390796108901</v>
      </c>
      <c r="AR14" s="23">
        <v>0.259004744542981</v>
      </c>
      <c r="AS14" s="23">
        <v>0.25843582368797602</v>
      </c>
      <c r="AT14" s="23">
        <v>0.59406739870650405</v>
      </c>
      <c r="AU14" s="23"/>
      <c r="AV14" s="23">
        <v>0.43478211195755401</v>
      </c>
      <c r="AW14" s="23">
        <v>0.30444275613209598</v>
      </c>
      <c r="AX14" s="23">
        <v>0.31178021051110899</v>
      </c>
      <c r="AY14" s="23">
        <v>0.241737736809051</v>
      </c>
      <c r="AZ14" s="23">
        <v>0.28836771988344101</v>
      </c>
      <c r="BA14" s="23"/>
      <c r="BB14" s="23">
        <v>0.29137957462578201</v>
      </c>
      <c r="BC14" s="23">
        <v>0.27134876640524203</v>
      </c>
      <c r="BD14" s="23">
        <v>0.55226616656749095</v>
      </c>
      <c r="BE14" s="23"/>
      <c r="BF14" s="23">
        <v>0.34438385582430597</v>
      </c>
    </row>
    <row r="15" spans="2:58" x14ac:dyDescent="0.35">
      <c r="B15" s="16"/>
    </row>
    <row r="16" spans="2:58" x14ac:dyDescent="0.35">
      <c r="B16" t="s">
        <v>88</v>
      </c>
    </row>
    <row r="17" spans="2:2" x14ac:dyDescent="0.35">
      <c r="B17" t="s">
        <v>89</v>
      </c>
    </row>
    <row r="19" spans="2:2" x14ac:dyDescent="0.35">
      <c r="B19"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dimension ref="B2:BF19"/>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518</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x14ac:dyDescent="0.35">
      <c r="B9" s="15" t="s">
        <v>517</v>
      </c>
      <c r="C9" s="14">
        <v>8.7966391619331299E-2</v>
      </c>
      <c r="D9" s="14">
        <v>9.68625492923674E-2</v>
      </c>
      <c r="E9" s="14">
        <v>7.9815973004271998E-2</v>
      </c>
      <c r="F9" s="14"/>
      <c r="G9" s="14">
        <v>0.13575845509642001</v>
      </c>
      <c r="H9" s="14">
        <v>0.14457265474679001</v>
      </c>
      <c r="I9" s="14">
        <v>0.14333244142316201</v>
      </c>
      <c r="J9" s="14">
        <v>8.2689765361120396E-2</v>
      </c>
      <c r="K9" s="14">
        <v>3.24074872869183E-2</v>
      </c>
      <c r="L9" s="14">
        <v>6.7299118398812903E-3</v>
      </c>
      <c r="M9" s="14"/>
      <c r="N9" s="14">
        <v>0.10522386905339599</v>
      </c>
      <c r="O9" s="14">
        <v>6.1986611500112899E-2</v>
      </c>
      <c r="P9" s="14">
        <v>9.3378608646008707E-2</v>
      </c>
      <c r="Q9" s="14">
        <v>9.3185375985570501E-2</v>
      </c>
      <c r="R9" s="14"/>
      <c r="S9" s="14">
        <v>0.13201141793524401</v>
      </c>
      <c r="T9" s="14">
        <v>6.1069940044680998E-2</v>
      </c>
      <c r="U9" s="14">
        <v>8.4241300986687598E-2</v>
      </c>
      <c r="V9" s="14">
        <v>8.93855104861669E-2</v>
      </c>
      <c r="W9" s="14">
        <v>6.7734037018053805E-2</v>
      </c>
      <c r="X9" s="14">
        <v>8.7198112006008896E-2</v>
      </c>
      <c r="Y9" s="14">
        <v>5.3166323128580599E-2</v>
      </c>
      <c r="Z9" s="14">
        <v>8.2445612962081097E-2</v>
      </c>
      <c r="AA9" s="14">
        <v>0.13859716287020499</v>
      </c>
      <c r="AB9" s="14">
        <v>6.9878382181613505E-2</v>
      </c>
      <c r="AC9" s="14">
        <v>3.9468524416803603E-2</v>
      </c>
      <c r="AD9" s="14">
        <v>0.104012701672951</v>
      </c>
      <c r="AE9" s="14"/>
      <c r="AF9" s="14">
        <v>7.0575821083783102E-2</v>
      </c>
      <c r="AG9" s="14">
        <v>9.3076228765030605E-2</v>
      </c>
      <c r="AH9" s="14">
        <v>0.11377922530653101</v>
      </c>
      <c r="AI9" s="14"/>
      <c r="AJ9" s="14">
        <v>4.2231387359195502E-2</v>
      </c>
      <c r="AK9" s="14">
        <v>0.126180778639916</v>
      </c>
      <c r="AL9" s="14">
        <v>9.6918188361202001E-2</v>
      </c>
      <c r="AM9" s="14">
        <v>8.1912529746302198E-2</v>
      </c>
      <c r="AN9" s="14">
        <v>0.11115328755585201</v>
      </c>
      <c r="AO9" s="14"/>
      <c r="AP9" s="14">
        <v>6.30881274680056E-2</v>
      </c>
      <c r="AQ9" s="14">
        <v>0.117689632049174</v>
      </c>
      <c r="AR9" s="14">
        <v>0.11375626604927</v>
      </c>
      <c r="AS9" s="14">
        <v>5.5439057709344298E-2</v>
      </c>
      <c r="AT9" s="14">
        <v>4.1310474964729602E-2</v>
      </c>
      <c r="AU9" s="14"/>
      <c r="AV9" s="14">
        <v>6.1341384779849899E-2</v>
      </c>
      <c r="AW9" s="14">
        <v>7.3029148219893494E-2</v>
      </c>
      <c r="AX9" s="14">
        <v>8.4297974026083605E-2</v>
      </c>
      <c r="AY9" s="14">
        <v>0.12706284770374801</v>
      </c>
      <c r="AZ9" s="14">
        <v>0.297580849628446</v>
      </c>
      <c r="BA9" s="14"/>
      <c r="BB9" s="14">
        <v>8.10981824030656E-2</v>
      </c>
      <c r="BC9" s="14">
        <v>3.8535719060706401E-2</v>
      </c>
      <c r="BD9" s="14">
        <v>3.2160900422525299E-2</v>
      </c>
      <c r="BE9" s="14"/>
      <c r="BF9" s="14">
        <v>4.4489367819840399E-2</v>
      </c>
    </row>
    <row r="10" spans="2:58" x14ac:dyDescent="0.35">
      <c r="B10" s="15" t="s">
        <v>512</v>
      </c>
      <c r="C10" s="14">
        <v>4.57084238300898E-2</v>
      </c>
      <c r="D10" s="14">
        <v>5.3058447530592898E-2</v>
      </c>
      <c r="E10" s="14">
        <v>3.8815214552080299E-2</v>
      </c>
      <c r="F10" s="14"/>
      <c r="G10" s="14">
        <v>6.0601892091462703E-2</v>
      </c>
      <c r="H10" s="14">
        <v>7.5244070680121095E-2</v>
      </c>
      <c r="I10" s="14">
        <v>3.5982289315454399E-2</v>
      </c>
      <c r="J10" s="14">
        <v>2.7424880416213399E-2</v>
      </c>
      <c r="K10" s="14">
        <v>3.71250827687548E-2</v>
      </c>
      <c r="L10" s="14">
        <v>4.0266026602588302E-2</v>
      </c>
      <c r="M10" s="14"/>
      <c r="N10" s="14">
        <v>4.0315897281197E-2</v>
      </c>
      <c r="O10" s="14">
        <v>4.1680861082090598E-2</v>
      </c>
      <c r="P10" s="14">
        <v>6.7490760178988002E-2</v>
      </c>
      <c r="Q10" s="14">
        <v>3.3580717076182501E-2</v>
      </c>
      <c r="R10" s="14"/>
      <c r="S10" s="14">
        <v>5.3304321594437001E-2</v>
      </c>
      <c r="T10" s="14">
        <v>2.43070729977258E-2</v>
      </c>
      <c r="U10" s="14">
        <v>4.0857946272034998E-2</v>
      </c>
      <c r="V10" s="14">
        <v>7.8056797270915801E-2</v>
      </c>
      <c r="W10" s="14">
        <v>4.5066604530420398E-2</v>
      </c>
      <c r="X10" s="14">
        <v>6.8045637718603003E-2</v>
      </c>
      <c r="Y10" s="14">
        <v>3.5830244348270701E-2</v>
      </c>
      <c r="Z10" s="14">
        <v>5.7315762308096499E-2</v>
      </c>
      <c r="AA10" s="14">
        <v>4.5488736836699101E-2</v>
      </c>
      <c r="AB10" s="14">
        <v>1.7683033107099101E-2</v>
      </c>
      <c r="AC10" s="14">
        <v>2.0097656635693399E-2</v>
      </c>
      <c r="AD10" s="14">
        <v>9.2208342905907598E-2</v>
      </c>
      <c r="AE10" s="14"/>
      <c r="AF10" s="14">
        <v>5.41184626132356E-2</v>
      </c>
      <c r="AG10" s="14">
        <v>4.0129378697271699E-2</v>
      </c>
      <c r="AH10" s="14">
        <v>3.7566277115584697E-2</v>
      </c>
      <c r="AI10" s="14"/>
      <c r="AJ10" s="14">
        <v>6.1970274810948099E-2</v>
      </c>
      <c r="AK10" s="14">
        <v>3.0089051060983699E-2</v>
      </c>
      <c r="AL10" s="14">
        <v>5.8594629490941401E-2</v>
      </c>
      <c r="AM10" s="14">
        <v>0.119879030687221</v>
      </c>
      <c r="AN10" s="14">
        <v>3.5098082396038198E-2</v>
      </c>
      <c r="AO10" s="14"/>
      <c r="AP10" s="14">
        <v>7.3609093873238302E-2</v>
      </c>
      <c r="AQ10" s="14">
        <v>3.2364928050872502E-2</v>
      </c>
      <c r="AR10" s="14">
        <v>6.3056451442902894E-2</v>
      </c>
      <c r="AS10" s="14">
        <v>6.6396489764122393E-2</v>
      </c>
      <c r="AT10" s="14">
        <v>1.74984160268256E-2</v>
      </c>
      <c r="AU10" s="14"/>
      <c r="AV10" s="14">
        <v>4.7679485324620602E-2</v>
      </c>
      <c r="AW10" s="14">
        <v>2.8534276805280302E-2</v>
      </c>
      <c r="AX10" s="14">
        <v>3.5239752481325701E-2</v>
      </c>
      <c r="AY10" s="14">
        <v>5.9715109754503698E-2</v>
      </c>
      <c r="AZ10" s="14">
        <v>0.110004929532936</v>
      </c>
      <c r="BA10" s="14"/>
      <c r="BB10" s="14">
        <v>3.93531713462019E-2</v>
      </c>
      <c r="BC10" s="14">
        <v>6.9231217456659305E-2</v>
      </c>
      <c r="BD10" s="14">
        <v>1.42316224505236E-2</v>
      </c>
      <c r="BE10" s="14"/>
      <c r="BF10" s="14">
        <v>4.9251153087464798E-2</v>
      </c>
    </row>
    <row r="11" spans="2:58" x14ac:dyDescent="0.35">
      <c r="B11" s="15" t="s">
        <v>513</v>
      </c>
      <c r="C11" s="14">
        <v>0.15298388171420799</v>
      </c>
      <c r="D11" s="14">
        <v>0.157758005355769</v>
      </c>
      <c r="E11" s="14">
        <v>0.148313875395405</v>
      </c>
      <c r="F11" s="14"/>
      <c r="G11" s="14">
        <v>0.156365618378079</v>
      </c>
      <c r="H11" s="14">
        <v>0.173867680442821</v>
      </c>
      <c r="I11" s="14">
        <v>0.16134369637739601</v>
      </c>
      <c r="J11" s="14">
        <v>0.15516749063171001</v>
      </c>
      <c r="K11" s="14">
        <v>0.145350018557761</v>
      </c>
      <c r="L11" s="14">
        <v>0.13038325175205501</v>
      </c>
      <c r="M11" s="14"/>
      <c r="N11" s="14">
        <v>0.18056333775572</v>
      </c>
      <c r="O11" s="14">
        <v>0.141120651747243</v>
      </c>
      <c r="P11" s="14">
        <v>0.13417555432522499</v>
      </c>
      <c r="Q11" s="14">
        <v>0.15070648194306199</v>
      </c>
      <c r="R11" s="14"/>
      <c r="S11" s="14">
        <v>0.17182246517681601</v>
      </c>
      <c r="T11" s="14">
        <v>0.121429211044098</v>
      </c>
      <c r="U11" s="14">
        <v>0.16223642272900499</v>
      </c>
      <c r="V11" s="14">
        <v>0.14222934585296301</v>
      </c>
      <c r="W11" s="14">
        <v>0.18278060590141901</v>
      </c>
      <c r="X11" s="14">
        <v>0.14711523814073299</v>
      </c>
      <c r="Y11" s="14">
        <v>0.187031624303826</v>
      </c>
      <c r="Z11" s="14">
        <v>0.223648341761297</v>
      </c>
      <c r="AA11" s="14">
        <v>0.129862747486924</v>
      </c>
      <c r="AB11" s="14">
        <v>0.15538796036816199</v>
      </c>
      <c r="AC11" s="14">
        <v>9.2999381938047798E-2</v>
      </c>
      <c r="AD11" s="14">
        <v>0.15035729912502599</v>
      </c>
      <c r="AE11" s="14"/>
      <c r="AF11" s="14">
        <v>0.14837168904231701</v>
      </c>
      <c r="AG11" s="14">
        <v>0.15740304642353201</v>
      </c>
      <c r="AH11" s="14">
        <v>0.14127609628504201</v>
      </c>
      <c r="AI11" s="14"/>
      <c r="AJ11" s="14">
        <v>0.170355759364332</v>
      </c>
      <c r="AK11" s="14">
        <v>0.13885403139653199</v>
      </c>
      <c r="AL11" s="14">
        <v>0.13178958326902199</v>
      </c>
      <c r="AM11" s="14">
        <v>0.179842060594053</v>
      </c>
      <c r="AN11" s="14">
        <v>0.12738551664242601</v>
      </c>
      <c r="AO11" s="14"/>
      <c r="AP11" s="14">
        <v>0.167729182313956</v>
      </c>
      <c r="AQ11" s="14">
        <v>0.13674931970857401</v>
      </c>
      <c r="AR11" s="14">
        <v>0.13852196150983401</v>
      </c>
      <c r="AS11" s="14">
        <v>0.247372184448579</v>
      </c>
      <c r="AT11" s="14">
        <v>0.116522276845527</v>
      </c>
      <c r="AU11" s="14"/>
      <c r="AV11" s="14">
        <v>0.152190387610907</v>
      </c>
      <c r="AW11" s="14">
        <v>0.151762111580488</v>
      </c>
      <c r="AX11" s="14">
        <v>0.14292450139460999</v>
      </c>
      <c r="AY11" s="14">
        <v>0.209549018247212</v>
      </c>
      <c r="AZ11" s="14">
        <v>3.35556577251215E-2</v>
      </c>
      <c r="BA11" s="14"/>
      <c r="BB11" s="14">
        <v>0.14170243424651999</v>
      </c>
      <c r="BC11" s="14">
        <v>0.21757249107374099</v>
      </c>
      <c r="BD11" s="14">
        <v>0.1818337939984</v>
      </c>
      <c r="BE11" s="14"/>
      <c r="BF11" s="14">
        <v>0.18311410813478299</v>
      </c>
    </row>
    <row r="12" spans="2:58" ht="29" x14ac:dyDescent="0.35">
      <c r="B12" s="15" t="s">
        <v>514</v>
      </c>
      <c r="C12" s="14">
        <v>2.9571328426455799E-2</v>
      </c>
      <c r="D12" s="14">
        <v>2.8167922062293901E-2</v>
      </c>
      <c r="E12" s="14">
        <v>3.1113752839317999E-2</v>
      </c>
      <c r="F12" s="14"/>
      <c r="G12" s="14">
        <v>4.4155645218375797E-2</v>
      </c>
      <c r="H12" s="14">
        <v>5.5702762135723102E-2</v>
      </c>
      <c r="I12" s="14">
        <v>3.1959108049632701E-2</v>
      </c>
      <c r="J12" s="14">
        <v>1.9539911557895601E-2</v>
      </c>
      <c r="K12" s="14">
        <v>2.3705491887141099E-2</v>
      </c>
      <c r="L12" s="14">
        <v>8.76432876815815E-3</v>
      </c>
      <c r="M12" s="14"/>
      <c r="N12" s="14">
        <v>2.63842720454362E-2</v>
      </c>
      <c r="O12" s="14">
        <v>2.6719573251621501E-2</v>
      </c>
      <c r="P12" s="14">
        <v>4.7997621194798903E-2</v>
      </c>
      <c r="Q12" s="14">
        <v>2.0308398598430599E-2</v>
      </c>
      <c r="R12" s="14"/>
      <c r="S12" s="14">
        <v>3.7422212380404801E-2</v>
      </c>
      <c r="T12" s="14">
        <v>3.2515832018753299E-2</v>
      </c>
      <c r="U12" s="14">
        <v>1.8299707557881899E-2</v>
      </c>
      <c r="V12" s="14">
        <v>2.3232189903709101E-2</v>
      </c>
      <c r="W12" s="14">
        <v>3.7972770528637297E-2</v>
      </c>
      <c r="X12" s="14">
        <v>4.4571561252857897E-2</v>
      </c>
      <c r="Y12" s="14">
        <v>1.1898840423371001E-2</v>
      </c>
      <c r="Z12" s="14">
        <v>1.1531781541185599E-2</v>
      </c>
      <c r="AA12" s="14">
        <v>3.77840299999916E-2</v>
      </c>
      <c r="AB12" s="14">
        <v>2.6112895900217901E-2</v>
      </c>
      <c r="AC12" s="14">
        <v>8.9720080996353799E-3</v>
      </c>
      <c r="AD12" s="14">
        <v>5.0577139109223401E-2</v>
      </c>
      <c r="AE12" s="14"/>
      <c r="AF12" s="14">
        <v>3.2624250933938698E-2</v>
      </c>
      <c r="AG12" s="14">
        <v>2.4499153233014999E-2</v>
      </c>
      <c r="AH12" s="14">
        <v>3.29157772353348E-2</v>
      </c>
      <c r="AI12" s="14"/>
      <c r="AJ12" s="14">
        <v>2.9459613017202901E-2</v>
      </c>
      <c r="AK12" s="14">
        <v>3.49862541595009E-2</v>
      </c>
      <c r="AL12" s="14">
        <v>2.1787590402233201E-2</v>
      </c>
      <c r="AM12" s="14">
        <v>0</v>
      </c>
      <c r="AN12" s="14">
        <v>2.8340044417437801E-2</v>
      </c>
      <c r="AO12" s="14"/>
      <c r="AP12" s="14">
        <v>2.0170455455834398E-2</v>
      </c>
      <c r="AQ12" s="14">
        <v>3.5341513786104499E-2</v>
      </c>
      <c r="AR12" s="14">
        <v>2.2136391297281399E-2</v>
      </c>
      <c r="AS12" s="14">
        <v>2.53328477982648E-2</v>
      </c>
      <c r="AT12" s="14">
        <v>2.8833478408368501E-2</v>
      </c>
      <c r="AU12" s="14"/>
      <c r="AV12" s="14">
        <v>1.8784607029911301E-2</v>
      </c>
      <c r="AW12" s="14">
        <v>2.3024330108089599E-2</v>
      </c>
      <c r="AX12" s="14">
        <v>2.9717175389954199E-2</v>
      </c>
      <c r="AY12" s="14">
        <v>6.06702390572329E-2</v>
      </c>
      <c r="AZ12" s="14">
        <v>0</v>
      </c>
      <c r="BA12" s="14"/>
      <c r="BB12" s="14">
        <v>5.1796319483751199E-2</v>
      </c>
      <c r="BC12" s="14">
        <v>2.9878548422631601E-2</v>
      </c>
      <c r="BD12" s="14">
        <v>3.03375943534357E-2</v>
      </c>
      <c r="BE12" s="14"/>
      <c r="BF12" s="14">
        <v>3.8959256452198901E-2</v>
      </c>
    </row>
    <row r="13" spans="2:58" x14ac:dyDescent="0.35">
      <c r="B13" s="15" t="s">
        <v>515</v>
      </c>
      <c r="C13" s="14">
        <v>0.31934771518552901</v>
      </c>
      <c r="D13" s="14">
        <v>0.35698759565541099</v>
      </c>
      <c r="E13" s="14">
        <v>0.28257455308882601</v>
      </c>
      <c r="F13" s="14"/>
      <c r="G13" s="14">
        <v>0.34724829902216803</v>
      </c>
      <c r="H13" s="14">
        <v>0.31180813682528202</v>
      </c>
      <c r="I13" s="14">
        <v>0.24240219118419201</v>
      </c>
      <c r="J13" s="14">
        <v>0.37373446153171802</v>
      </c>
      <c r="K13" s="14">
        <v>0.30394553303498301</v>
      </c>
      <c r="L13" s="14">
        <v>0.33554384873128401</v>
      </c>
      <c r="M13" s="14"/>
      <c r="N13" s="14">
        <v>0.348382296859856</v>
      </c>
      <c r="O13" s="14">
        <v>0.33924361850618001</v>
      </c>
      <c r="P13" s="14">
        <v>0.31133693021845399</v>
      </c>
      <c r="Q13" s="14">
        <v>0.27599748879307701</v>
      </c>
      <c r="R13" s="14"/>
      <c r="S13" s="14">
        <v>0.297284469296344</v>
      </c>
      <c r="T13" s="14">
        <v>0.35565769477585002</v>
      </c>
      <c r="U13" s="14">
        <v>0.384583037488887</v>
      </c>
      <c r="V13" s="14">
        <v>0.24292169313312401</v>
      </c>
      <c r="W13" s="14">
        <v>0.28665528121112099</v>
      </c>
      <c r="X13" s="14">
        <v>0.30956630850969402</v>
      </c>
      <c r="Y13" s="14">
        <v>0.28798020935080598</v>
      </c>
      <c r="Z13" s="14">
        <v>0.27823449558327301</v>
      </c>
      <c r="AA13" s="14">
        <v>0.29858155651829099</v>
      </c>
      <c r="AB13" s="14">
        <v>0.40050732616840301</v>
      </c>
      <c r="AC13" s="14">
        <v>0.34370091006792702</v>
      </c>
      <c r="AD13" s="14">
        <v>0.35638407310665998</v>
      </c>
      <c r="AE13" s="14"/>
      <c r="AF13" s="14">
        <v>0.28696969103916398</v>
      </c>
      <c r="AG13" s="14">
        <v>0.36555010741912197</v>
      </c>
      <c r="AH13" s="14">
        <v>0.25475477107350097</v>
      </c>
      <c r="AI13" s="14"/>
      <c r="AJ13" s="14">
        <v>0.28508745254282097</v>
      </c>
      <c r="AK13" s="14">
        <v>0.37321457115532303</v>
      </c>
      <c r="AL13" s="14">
        <v>0.35773254015269201</v>
      </c>
      <c r="AM13" s="14">
        <v>0.28562985185522799</v>
      </c>
      <c r="AN13" s="14">
        <v>0.20544406899499201</v>
      </c>
      <c r="AO13" s="14"/>
      <c r="AP13" s="14">
        <v>0.28046903808588303</v>
      </c>
      <c r="AQ13" s="14">
        <v>0.367353410454761</v>
      </c>
      <c r="AR13" s="14">
        <v>0.37157340021621499</v>
      </c>
      <c r="AS13" s="14">
        <v>0.25335647353428098</v>
      </c>
      <c r="AT13" s="14">
        <v>0.150818788330388</v>
      </c>
      <c r="AU13" s="14"/>
      <c r="AV13" s="14">
        <v>0.27589492337064297</v>
      </c>
      <c r="AW13" s="14">
        <v>0.35490014705387801</v>
      </c>
      <c r="AX13" s="14">
        <v>0.359401736024336</v>
      </c>
      <c r="AY13" s="14">
        <v>0.26857529242724798</v>
      </c>
      <c r="AZ13" s="14">
        <v>0.33715601221528002</v>
      </c>
      <c r="BA13" s="14"/>
      <c r="BB13" s="14">
        <v>0.31560690297765898</v>
      </c>
      <c r="BC13" s="14">
        <v>0.31153609238297297</v>
      </c>
      <c r="BD13" s="14">
        <v>0.108563823533392</v>
      </c>
      <c r="BE13" s="14"/>
      <c r="BF13" s="14">
        <v>0.26786113196841199</v>
      </c>
    </row>
    <row r="14" spans="2:58" x14ac:dyDescent="0.35">
      <c r="B14" s="15" t="s">
        <v>117</v>
      </c>
      <c r="C14" s="23">
        <v>0.36442225922438598</v>
      </c>
      <c r="D14" s="23">
        <v>0.30716548010356598</v>
      </c>
      <c r="E14" s="23">
        <v>0.41936663112009898</v>
      </c>
      <c r="F14" s="23"/>
      <c r="G14" s="23">
        <v>0.25587009019349399</v>
      </c>
      <c r="H14" s="23">
        <v>0.238804695169262</v>
      </c>
      <c r="I14" s="23">
        <v>0.38498027365016202</v>
      </c>
      <c r="J14" s="23">
        <v>0.34144349050134298</v>
      </c>
      <c r="K14" s="23">
        <v>0.45746638646444199</v>
      </c>
      <c r="L14" s="23">
        <v>0.47831263230603299</v>
      </c>
      <c r="M14" s="23"/>
      <c r="N14" s="23">
        <v>0.29913032700439401</v>
      </c>
      <c r="O14" s="23">
        <v>0.38924868391275202</v>
      </c>
      <c r="P14" s="23">
        <v>0.34562052543652599</v>
      </c>
      <c r="Q14" s="23">
        <v>0.42622153760367798</v>
      </c>
      <c r="R14" s="23"/>
      <c r="S14" s="23">
        <v>0.30815511361675502</v>
      </c>
      <c r="T14" s="23">
        <v>0.40502024911889201</v>
      </c>
      <c r="U14" s="23">
        <v>0.30978158496550401</v>
      </c>
      <c r="V14" s="23">
        <v>0.42417446335311998</v>
      </c>
      <c r="W14" s="23">
        <v>0.37979070081034799</v>
      </c>
      <c r="X14" s="23">
        <v>0.343503142372103</v>
      </c>
      <c r="Y14" s="23">
        <v>0.42409275844514599</v>
      </c>
      <c r="Z14" s="23">
        <v>0.34682400584406697</v>
      </c>
      <c r="AA14" s="23">
        <v>0.349685766287889</v>
      </c>
      <c r="AB14" s="23">
        <v>0.33043040227450499</v>
      </c>
      <c r="AC14" s="23">
        <v>0.49476151884189301</v>
      </c>
      <c r="AD14" s="23">
        <v>0.24646044408023299</v>
      </c>
      <c r="AE14" s="23"/>
      <c r="AF14" s="23">
        <v>0.40734008528756199</v>
      </c>
      <c r="AG14" s="23">
        <v>0.31934208546202902</v>
      </c>
      <c r="AH14" s="23">
        <v>0.41970785298400598</v>
      </c>
      <c r="AI14" s="23"/>
      <c r="AJ14" s="23">
        <v>0.41089551290550103</v>
      </c>
      <c r="AK14" s="23">
        <v>0.29667531358774601</v>
      </c>
      <c r="AL14" s="23">
        <v>0.33317746832390999</v>
      </c>
      <c r="AM14" s="23">
        <v>0.33273652711719498</v>
      </c>
      <c r="AN14" s="23">
        <v>0.492578999993255</v>
      </c>
      <c r="AO14" s="23"/>
      <c r="AP14" s="23">
        <v>0.394934102803083</v>
      </c>
      <c r="AQ14" s="23">
        <v>0.31050119595051301</v>
      </c>
      <c r="AR14" s="23">
        <v>0.29095552948449599</v>
      </c>
      <c r="AS14" s="23">
        <v>0.35210294674540799</v>
      </c>
      <c r="AT14" s="23">
        <v>0.64501656542416197</v>
      </c>
      <c r="AU14" s="23"/>
      <c r="AV14" s="23">
        <v>0.44410921188406799</v>
      </c>
      <c r="AW14" s="23">
        <v>0.36874998623237099</v>
      </c>
      <c r="AX14" s="23">
        <v>0.34841886068369099</v>
      </c>
      <c r="AY14" s="23">
        <v>0.27442749281005502</v>
      </c>
      <c r="AZ14" s="23">
        <v>0.221702550898217</v>
      </c>
      <c r="BA14" s="23"/>
      <c r="BB14" s="23">
        <v>0.37044298954280203</v>
      </c>
      <c r="BC14" s="23">
        <v>0.33324593160328903</v>
      </c>
      <c r="BD14" s="23">
        <v>0.63287226524172302</v>
      </c>
      <c r="BE14" s="23"/>
      <c r="BF14" s="23">
        <v>0.41632498253730099</v>
      </c>
    </row>
    <row r="15" spans="2:58" x14ac:dyDescent="0.35">
      <c r="B15" s="16"/>
    </row>
    <row r="16" spans="2:58" x14ac:dyDescent="0.35">
      <c r="B16" t="s">
        <v>88</v>
      </c>
    </row>
    <row r="17" spans="2:2" x14ac:dyDescent="0.35">
      <c r="B17" t="s">
        <v>89</v>
      </c>
    </row>
    <row r="19" spans="2:2" x14ac:dyDescent="0.35">
      <c r="B19"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2:BF18"/>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145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ht="29" x14ac:dyDescent="0.35">
      <c r="B9" s="15" t="s">
        <v>141</v>
      </c>
      <c r="C9" s="14">
        <v>2.8798160365281499E-2</v>
      </c>
      <c r="D9" s="14">
        <v>3.1651926842961503E-2</v>
      </c>
      <c r="E9" s="14">
        <v>2.61870415095228E-2</v>
      </c>
      <c r="F9" s="14"/>
      <c r="G9" s="14">
        <v>4.3917349760163503E-2</v>
      </c>
      <c r="H9" s="14">
        <v>3.2840110356614403E-2</v>
      </c>
      <c r="I9" s="14">
        <v>2.7644289770882499E-2</v>
      </c>
      <c r="J9" s="14">
        <v>2.2142494454512301E-2</v>
      </c>
      <c r="K9" s="14">
        <v>2.8199546873605898E-2</v>
      </c>
      <c r="L9" s="14">
        <v>2.2124895104403401E-2</v>
      </c>
      <c r="M9" s="14"/>
      <c r="N9" s="14">
        <v>3.67199063634168E-2</v>
      </c>
      <c r="O9" s="14">
        <v>2.0692928010983502E-2</v>
      </c>
      <c r="P9" s="14">
        <v>3.5088161863921399E-2</v>
      </c>
      <c r="Q9" s="14">
        <v>2.3655648876249599E-2</v>
      </c>
      <c r="R9" s="14"/>
      <c r="S9" s="14">
        <v>2.5777990257852299E-2</v>
      </c>
      <c r="T9" s="14">
        <v>3.0042554956856499E-2</v>
      </c>
      <c r="U9" s="14">
        <v>3.8162945096421097E-2</v>
      </c>
      <c r="V9" s="14">
        <v>1.1807279516514901E-2</v>
      </c>
      <c r="W9" s="14">
        <v>3.2532547540279601E-2</v>
      </c>
      <c r="X9" s="14">
        <v>4.4515509438944202E-2</v>
      </c>
      <c r="Y9" s="14">
        <v>5.9335095687919597E-3</v>
      </c>
      <c r="Z9" s="14">
        <v>4.85100678410679E-2</v>
      </c>
      <c r="AA9" s="14">
        <v>3.4144370671125503E-2</v>
      </c>
      <c r="AB9" s="14">
        <v>2.5965083300452701E-2</v>
      </c>
      <c r="AC9" s="14">
        <v>4.7470334358626402E-2</v>
      </c>
      <c r="AD9" s="14">
        <v>0</v>
      </c>
      <c r="AE9" s="14"/>
      <c r="AF9" s="14">
        <v>2.8515922246130899E-2</v>
      </c>
      <c r="AG9" s="14">
        <v>3.6243234140727797E-2</v>
      </c>
      <c r="AH9" s="14">
        <v>1.02714015248772E-2</v>
      </c>
      <c r="AI9" s="14"/>
      <c r="AJ9" s="14">
        <v>1.55460857568476E-2</v>
      </c>
      <c r="AK9" s="14">
        <v>5.1922476074549001E-2</v>
      </c>
      <c r="AL9" s="14">
        <v>1.45031108989092E-2</v>
      </c>
      <c r="AM9" s="14">
        <v>0</v>
      </c>
      <c r="AN9" s="14">
        <v>0</v>
      </c>
      <c r="AO9" s="14"/>
      <c r="AP9" s="14">
        <v>1.5688829170314399E-2</v>
      </c>
      <c r="AQ9" s="14">
        <v>4.7630844745713101E-2</v>
      </c>
      <c r="AR9" s="14">
        <v>1.29052457651319E-2</v>
      </c>
      <c r="AS9" s="14">
        <v>3.7273409041822997E-2</v>
      </c>
      <c r="AT9" s="14">
        <v>5.8804020482436702E-3</v>
      </c>
      <c r="AU9" s="14"/>
      <c r="AV9" s="14">
        <v>2.1867663716383899E-2</v>
      </c>
      <c r="AW9" s="14">
        <v>2.5667814470676401E-2</v>
      </c>
      <c r="AX9" s="14">
        <v>2.08558786297115E-2</v>
      </c>
      <c r="AY9" s="14">
        <v>5.1850258894977401E-2</v>
      </c>
      <c r="AZ9" s="14">
        <v>9.0087653156950206E-2</v>
      </c>
      <c r="BA9" s="14"/>
      <c r="BB9" s="14">
        <v>0</v>
      </c>
      <c r="BC9" s="14">
        <v>3.1273530958603503E-2</v>
      </c>
      <c r="BD9" s="14">
        <v>1.4934069703293799E-2</v>
      </c>
      <c r="BE9" s="14"/>
      <c r="BF9" s="14">
        <v>1.5105530680850399E-2</v>
      </c>
    </row>
    <row r="10" spans="2:58" ht="29" x14ac:dyDescent="0.35">
      <c r="B10" s="15" t="s">
        <v>142</v>
      </c>
      <c r="C10" s="14">
        <v>0.176599402261269</v>
      </c>
      <c r="D10" s="14">
        <v>0.17517489370777301</v>
      </c>
      <c r="E10" s="14">
        <v>0.17803414716962199</v>
      </c>
      <c r="F10" s="14"/>
      <c r="G10" s="14">
        <v>0.17931487146653999</v>
      </c>
      <c r="H10" s="14">
        <v>0.151779462199157</v>
      </c>
      <c r="I10" s="14">
        <v>0.150665020130691</v>
      </c>
      <c r="J10" s="14">
        <v>0.205191978464035</v>
      </c>
      <c r="K10" s="14">
        <v>0.17813293560774801</v>
      </c>
      <c r="L10" s="14">
        <v>0.19176066806556499</v>
      </c>
      <c r="M10" s="14"/>
      <c r="N10" s="14">
        <v>0.2395891239282</v>
      </c>
      <c r="O10" s="14">
        <v>0.16826793431633699</v>
      </c>
      <c r="P10" s="14">
        <v>0.154220319297596</v>
      </c>
      <c r="Q10" s="14">
        <v>0.13806800625216101</v>
      </c>
      <c r="R10" s="14"/>
      <c r="S10" s="14">
        <v>0.16891770412128501</v>
      </c>
      <c r="T10" s="14">
        <v>0.20001846310437599</v>
      </c>
      <c r="U10" s="14">
        <v>0.120150847677938</v>
      </c>
      <c r="V10" s="14">
        <v>0.162995799932454</v>
      </c>
      <c r="W10" s="14">
        <v>0.13841817363512601</v>
      </c>
      <c r="X10" s="14">
        <v>0.196491389157262</v>
      </c>
      <c r="Y10" s="14">
        <v>0.16278828597546599</v>
      </c>
      <c r="Z10" s="14">
        <v>0.157567300868175</v>
      </c>
      <c r="AA10" s="14">
        <v>0.20872701448243899</v>
      </c>
      <c r="AB10" s="14">
        <v>0.20139830752968499</v>
      </c>
      <c r="AC10" s="14">
        <v>0.21587166766061999</v>
      </c>
      <c r="AD10" s="14">
        <v>0.136166194310051</v>
      </c>
      <c r="AE10" s="14"/>
      <c r="AF10" s="14">
        <v>0.13870263851569001</v>
      </c>
      <c r="AG10" s="14">
        <v>0.23869663940587599</v>
      </c>
      <c r="AH10" s="14">
        <v>0.117874491574767</v>
      </c>
      <c r="AI10" s="14"/>
      <c r="AJ10" s="14">
        <v>0.14370310737290401</v>
      </c>
      <c r="AK10" s="14">
        <v>0.24268287328495899</v>
      </c>
      <c r="AL10" s="14">
        <v>0.19054303790444799</v>
      </c>
      <c r="AM10" s="14">
        <v>8.37834806623175E-2</v>
      </c>
      <c r="AN10" s="14">
        <v>0.117657206205681</v>
      </c>
      <c r="AO10" s="14"/>
      <c r="AP10" s="14">
        <v>0.146451412832314</v>
      </c>
      <c r="AQ10" s="14">
        <v>0.244930228556551</v>
      </c>
      <c r="AR10" s="14">
        <v>0.22265719059946501</v>
      </c>
      <c r="AS10" s="14">
        <v>9.4667674365531695E-2</v>
      </c>
      <c r="AT10" s="14">
        <v>7.5131609277925199E-2</v>
      </c>
      <c r="AU10" s="14"/>
      <c r="AV10" s="14">
        <v>0.15887963364590801</v>
      </c>
      <c r="AW10" s="14">
        <v>0.166121853135208</v>
      </c>
      <c r="AX10" s="14">
        <v>0.19360200879838699</v>
      </c>
      <c r="AY10" s="14">
        <v>0.169457025245529</v>
      </c>
      <c r="AZ10" s="14">
        <v>0.36272077055586399</v>
      </c>
      <c r="BA10" s="14"/>
      <c r="BB10" s="14">
        <v>0.212226474649506</v>
      </c>
      <c r="BC10" s="14">
        <v>0.1164143039083</v>
      </c>
      <c r="BD10" s="14">
        <v>5.9191349730548598E-2</v>
      </c>
      <c r="BE10" s="14"/>
      <c r="BF10" s="14">
        <v>0.138942678470696</v>
      </c>
    </row>
    <row r="11" spans="2:58" ht="29" x14ac:dyDescent="0.35">
      <c r="B11" s="15" t="s">
        <v>143</v>
      </c>
      <c r="C11" s="14">
        <v>0.27861281050130898</v>
      </c>
      <c r="D11" s="14">
        <v>0.29488202274799002</v>
      </c>
      <c r="E11" s="14">
        <v>0.262428197356874</v>
      </c>
      <c r="F11" s="14"/>
      <c r="G11" s="14">
        <v>0.25635722235734798</v>
      </c>
      <c r="H11" s="14">
        <v>0.35762760910142799</v>
      </c>
      <c r="I11" s="14">
        <v>0.28192317715042697</v>
      </c>
      <c r="J11" s="14">
        <v>0.25231517126417702</v>
      </c>
      <c r="K11" s="14">
        <v>0.25580500760839098</v>
      </c>
      <c r="L11" s="14">
        <v>0.26343323635994498</v>
      </c>
      <c r="M11" s="14"/>
      <c r="N11" s="14">
        <v>0.33564952881632798</v>
      </c>
      <c r="O11" s="14">
        <v>0.28507627701101101</v>
      </c>
      <c r="P11" s="14">
        <v>0.26684149559645398</v>
      </c>
      <c r="Q11" s="14">
        <v>0.21949007435383999</v>
      </c>
      <c r="R11" s="14"/>
      <c r="S11" s="14">
        <v>0.29760114379612301</v>
      </c>
      <c r="T11" s="14">
        <v>0.27478131245872001</v>
      </c>
      <c r="U11" s="14">
        <v>0.28214081420000198</v>
      </c>
      <c r="V11" s="14">
        <v>0.27976688869849597</v>
      </c>
      <c r="W11" s="14">
        <v>0.24899127573105201</v>
      </c>
      <c r="X11" s="14">
        <v>0.31537761549452897</v>
      </c>
      <c r="Y11" s="14">
        <v>0.27849201918039002</v>
      </c>
      <c r="Z11" s="14">
        <v>0.24491304729961899</v>
      </c>
      <c r="AA11" s="14">
        <v>0.28931594182102199</v>
      </c>
      <c r="AB11" s="14">
        <v>0.25013674203745601</v>
      </c>
      <c r="AC11" s="14">
        <v>0.26145902401751903</v>
      </c>
      <c r="AD11" s="14">
        <v>0.27244552118577497</v>
      </c>
      <c r="AE11" s="14"/>
      <c r="AF11" s="14">
        <v>0.250277882225106</v>
      </c>
      <c r="AG11" s="14">
        <v>0.32437152130167501</v>
      </c>
      <c r="AH11" s="14">
        <v>0.248752534466118</v>
      </c>
      <c r="AI11" s="14"/>
      <c r="AJ11" s="14">
        <v>0.28753314781370298</v>
      </c>
      <c r="AK11" s="14">
        <v>0.31451835161539299</v>
      </c>
      <c r="AL11" s="14">
        <v>0.34815543165033302</v>
      </c>
      <c r="AM11" s="14">
        <v>8.4265745909537906E-2</v>
      </c>
      <c r="AN11" s="14">
        <v>0.17031522717293099</v>
      </c>
      <c r="AO11" s="14"/>
      <c r="AP11" s="14">
        <v>0.27373086612109898</v>
      </c>
      <c r="AQ11" s="14">
        <v>0.344489080409418</v>
      </c>
      <c r="AR11" s="14">
        <v>0.289659225073778</v>
      </c>
      <c r="AS11" s="14">
        <v>0.206341926850694</v>
      </c>
      <c r="AT11" s="14">
        <v>0.182344305668069</v>
      </c>
      <c r="AU11" s="14"/>
      <c r="AV11" s="14">
        <v>0.22455042528023</v>
      </c>
      <c r="AW11" s="14">
        <v>0.27259765393659502</v>
      </c>
      <c r="AX11" s="14">
        <v>0.318159595368188</v>
      </c>
      <c r="AY11" s="14">
        <v>0.34212624756971899</v>
      </c>
      <c r="AZ11" s="14">
        <v>0.21984189261183301</v>
      </c>
      <c r="BA11" s="14"/>
      <c r="BB11" s="14">
        <v>0.43920393111056</v>
      </c>
      <c r="BC11" s="14">
        <v>0.23620471289064399</v>
      </c>
      <c r="BD11" s="14">
        <v>0.228210251379871</v>
      </c>
      <c r="BE11" s="14"/>
      <c r="BF11" s="14">
        <v>0.29430267280948103</v>
      </c>
    </row>
    <row r="12" spans="2:58" ht="29" x14ac:dyDescent="0.35">
      <c r="B12" s="15" t="s">
        <v>144</v>
      </c>
      <c r="C12" s="14">
        <v>0.30235237002133702</v>
      </c>
      <c r="D12" s="14">
        <v>0.32953005503431498</v>
      </c>
      <c r="E12" s="14">
        <v>0.27572481723519798</v>
      </c>
      <c r="F12" s="14"/>
      <c r="G12" s="14">
        <v>0.25931854707825203</v>
      </c>
      <c r="H12" s="14">
        <v>0.26912017500813901</v>
      </c>
      <c r="I12" s="14">
        <v>0.33000612375477201</v>
      </c>
      <c r="J12" s="14">
        <v>0.309317679014317</v>
      </c>
      <c r="K12" s="14">
        <v>0.33820524831919702</v>
      </c>
      <c r="L12" s="14">
        <v>0.30595592429929203</v>
      </c>
      <c r="M12" s="14"/>
      <c r="N12" s="14">
        <v>0.215173403000429</v>
      </c>
      <c r="O12" s="14">
        <v>0.30204842990627201</v>
      </c>
      <c r="P12" s="14">
        <v>0.355690164752831</v>
      </c>
      <c r="Q12" s="14">
        <v>0.35345169659069697</v>
      </c>
      <c r="R12" s="14"/>
      <c r="S12" s="14">
        <v>0.29152765895100502</v>
      </c>
      <c r="T12" s="14">
        <v>0.25140738923218298</v>
      </c>
      <c r="U12" s="14">
        <v>0.31925545342404998</v>
      </c>
      <c r="V12" s="14">
        <v>0.37353726435636903</v>
      </c>
      <c r="W12" s="14">
        <v>0.33804944422635103</v>
      </c>
      <c r="X12" s="14">
        <v>0.25542653805066401</v>
      </c>
      <c r="Y12" s="14">
        <v>0.34546906488783802</v>
      </c>
      <c r="Z12" s="14">
        <v>0.327480559052299</v>
      </c>
      <c r="AA12" s="14">
        <v>0.27968076213278398</v>
      </c>
      <c r="AB12" s="14">
        <v>0.32732451422305098</v>
      </c>
      <c r="AC12" s="14">
        <v>0.237283265395652</v>
      </c>
      <c r="AD12" s="14">
        <v>0.34100264606778702</v>
      </c>
      <c r="AE12" s="14"/>
      <c r="AF12" s="14">
        <v>0.38722384265971599</v>
      </c>
      <c r="AG12" s="14">
        <v>0.219139236856671</v>
      </c>
      <c r="AH12" s="14">
        <v>0.32087928489059903</v>
      </c>
      <c r="AI12" s="14"/>
      <c r="AJ12" s="14">
        <v>0.354394465462543</v>
      </c>
      <c r="AK12" s="14">
        <v>0.23201714168370399</v>
      </c>
      <c r="AL12" s="14">
        <v>0.227501114173455</v>
      </c>
      <c r="AM12" s="14">
        <v>0.75138542667364805</v>
      </c>
      <c r="AN12" s="14">
        <v>0.39542442358391</v>
      </c>
      <c r="AO12" s="14"/>
      <c r="AP12" s="14">
        <v>0.35215105123199097</v>
      </c>
      <c r="AQ12" s="14">
        <v>0.188224000059073</v>
      </c>
      <c r="AR12" s="14">
        <v>0.25568488561374503</v>
      </c>
      <c r="AS12" s="14">
        <v>0.51249916053265798</v>
      </c>
      <c r="AT12" s="14">
        <v>0.31527997422730297</v>
      </c>
      <c r="AU12" s="14"/>
      <c r="AV12" s="14">
        <v>0.33995248110630999</v>
      </c>
      <c r="AW12" s="14">
        <v>0.30655570013745098</v>
      </c>
      <c r="AX12" s="14">
        <v>0.24886074615503001</v>
      </c>
      <c r="AY12" s="14">
        <v>0.26833608018403499</v>
      </c>
      <c r="AZ12" s="14">
        <v>0.22833328341967299</v>
      </c>
      <c r="BA12" s="14"/>
      <c r="BB12" s="14">
        <v>0.21207309665757701</v>
      </c>
      <c r="BC12" s="14">
        <v>0.48720054215270298</v>
      </c>
      <c r="BD12" s="14">
        <v>0.35445853084673201</v>
      </c>
      <c r="BE12" s="14"/>
      <c r="BF12" s="14">
        <v>0.367325332997752</v>
      </c>
    </row>
    <row r="13" spans="2:58" x14ac:dyDescent="0.35">
      <c r="B13" s="15" t="s">
        <v>117</v>
      </c>
      <c r="C13" s="23">
        <v>0.21363725685080301</v>
      </c>
      <c r="D13" s="23">
        <v>0.16876110166696101</v>
      </c>
      <c r="E13" s="23">
        <v>0.257625796728783</v>
      </c>
      <c r="F13" s="23"/>
      <c r="G13" s="23">
        <v>0.261092009337696</v>
      </c>
      <c r="H13" s="23">
        <v>0.18863264333466201</v>
      </c>
      <c r="I13" s="23">
        <v>0.20976138919322701</v>
      </c>
      <c r="J13" s="23">
        <v>0.21103267680295901</v>
      </c>
      <c r="K13" s="23">
        <v>0.19965726159105801</v>
      </c>
      <c r="L13" s="23">
        <v>0.21672527617079601</v>
      </c>
      <c r="M13" s="23"/>
      <c r="N13" s="23">
        <v>0.172868037891627</v>
      </c>
      <c r="O13" s="23">
        <v>0.22391443075539699</v>
      </c>
      <c r="P13" s="23">
        <v>0.188159858489197</v>
      </c>
      <c r="Q13" s="23">
        <v>0.26533457392705201</v>
      </c>
      <c r="R13" s="23"/>
      <c r="S13" s="23">
        <v>0.21617550287373499</v>
      </c>
      <c r="T13" s="23">
        <v>0.24375028024786399</v>
      </c>
      <c r="U13" s="23">
        <v>0.24028993960158901</v>
      </c>
      <c r="V13" s="23">
        <v>0.171892767496166</v>
      </c>
      <c r="W13" s="23">
        <v>0.242008558867191</v>
      </c>
      <c r="X13" s="23">
        <v>0.18818894785860099</v>
      </c>
      <c r="Y13" s="23">
        <v>0.20731712038751399</v>
      </c>
      <c r="Z13" s="23">
        <v>0.221529024938839</v>
      </c>
      <c r="AA13" s="23">
        <v>0.18813191089263001</v>
      </c>
      <c r="AB13" s="23">
        <v>0.195175352909355</v>
      </c>
      <c r="AC13" s="23">
        <v>0.23791570856758301</v>
      </c>
      <c r="AD13" s="23">
        <v>0.250385638436387</v>
      </c>
      <c r="AE13" s="23"/>
      <c r="AF13" s="23">
        <v>0.195279714353357</v>
      </c>
      <c r="AG13" s="23">
        <v>0.181549368295051</v>
      </c>
      <c r="AH13" s="23">
        <v>0.302222287543639</v>
      </c>
      <c r="AI13" s="23"/>
      <c r="AJ13" s="23">
        <v>0.19882319359400399</v>
      </c>
      <c r="AK13" s="23">
        <v>0.158859157341394</v>
      </c>
      <c r="AL13" s="23">
        <v>0.21929730537285499</v>
      </c>
      <c r="AM13" s="23">
        <v>8.0565346754496003E-2</v>
      </c>
      <c r="AN13" s="23">
        <v>0.316603143037478</v>
      </c>
      <c r="AO13" s="23"/>
      <c r="AP13" s="23">
        <v>0.21197784064428199</v>
      </c>
      <c r="AQ13" s="23">
        <v>0.174725846229245</v>
      </c>
      <c r="AR13" s="23">
        <v>0.21909345294787899</v>
      </c>
      <c r="AS13" s="23">
        <v>0.149217829209293</v>
      </c>
      <c r="AT13" s="23">
        <v>0.42136370877845802</v>
      </c>
      <c r="AU13" s="23"/>
      <c r="AV13" s="23">
        <v>0.254749796251167</v>
      </c>
      <c r="AW13" s="23">
        <v>0.22905697832006899</v>
      </c>
      <c r="AX13" s="23">
        <v>0.218521771048684</v>
      </c>
      <c r="AY13" s="23">
        <v>0.16823038810573901</v>
      </c>
      <c r="AZ13" s="23">
        <v>9.9016400255680898E-2</v>
      </c>
      <c r="BA13" s="23"/>
      <c r="BB13" s="23">
        <v>0.13649649758235799</v>
      </c>
      <c r="BC13" s="23">
        <v>0.128906910089749</v>
      </c>
      <c r="BD13" s="23">
        <v>0.343205798339555</v>
      </c>
      <c r="BE13" s="23"/>
      <c r="BF13" s="23">
        <v>0.18432378504122099</v>
      </c>
    </row>
    <row r="14" spans="2:58" x14ac:dyDescent="0.35">
      <c r="B14" s="16"/>
    </row>
    <row r="15" spans="2:58" x14ac:dyDescent="0.35">
      <c r="B15" t="s">
        <v>88</v>
      </c>
    </row>
    <row r="16" spans="2:58" x14ac:dyDescent="0.35">
      <c r="B16" t="s">
        <v>89</v>
      </c>
    </row>
    <row r="18" spans="2:2" x14ac:dyDescent="0.35">
      <c r="B18"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2:BF19"/>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152</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x14ac:dyDescent="0.35">
      <c r="B9" s="15" t="s">
        <v>146</v>
      </c>
      <c r="C9" s="14">
        <v>0.206370920112876</v>
      </c>
      <c r="D9" s="14">
        <v>0.21819698688261299</v>
      </c>
      <c r="E9" s="14">
        <v>0.19305289526567801</v>
      </c>
      <c r="F9" s="14"/>
      <c r="G9" s="14">
        <v>0.122348138099791</v>
      </c>
      <c r="H9" s="14">
        <v>0.111207004725227</v>
      </c>
      <c r="I9" s="14">
        <v>0.184510079887411</v>
      </c>
      <c r="J9" s="14">
        <v>0.23855517362168399</v>
      </c>
      <c r="K9" s="14">
        <v>0.27459465868822902</v>
      </c>
      <c r="L9" s="14">
        <v>0.28562982565552802</v>
      </c>
      <c r="M9" s="14"/>
      <c r="N9" s="14">
        <v>0.15907602905822499</v>
      </c>
      <c r="O9" s="14">
        <v>0.21853371622666501</v>
      </c>
      <c r="P9" s="14">
        <v>0.22217908330647201</v>
      </c>
      <c r="Q9" s="14">
        <v>0.23272292887385801</v>
      </c>
      <c r="R9" s="14"/>
      <c r="S9" s="14">
        <v>0.168899259219466</v>
      </c>
      <c r="T9" s="14">
        <v>0.236350334300406</v>
      </c>
      <c r="U9" s="14">
        <v>0.210457433722985</v>
      </c>
      <c r="V9" s="14">
        <v>0.22097518825988999</v>
      </c>
      <c r="W9" s="14">
        <v>0.207309034825159</v>
      </c>
      <c r="X9" s="14">
        <v>0.15090374094551601</v>
      </c>
      <c r="Y9" s="14">
        <v>0.27375141500427602</v>
      </c>
      <c r="Z9" s="14">
        <v>0.14746462153270801</v>
      </c>
      <c r="AA9" s="14">
        <v>0.182400912966109</v>
      </c>
      <c r="AB9" s="14">
        <v>0.245809297587609</v>
      </c>
      <c r="AC9" s="14">
        <v>0.19814805477831501</v>
      </c>
      <c r="AD9" s="14">
        <v>0.243049847792672</v>
      </c>
      <c r="AE9" s="14"/>
      <c r="AF9" s="14">
        <v>0.328866325325816</v>
      </c>
      <c r="AG9" s="14">
        <v>0.14195685119186899</v>
      </c>
      <c r="AH9" s="14">
        <v>0.13182393065468501</v>
      </c>
      <c r="AI9" s="14"/>
      <c r="AJ9" s="14">
        <v>0.34655038642827701</v>
      </c>
      <c r="AK9" s="14">
        <v>8.8828114596641305E-2</v>
      </c>
      <c r="AL9" s="14">
        <v>9.0727137239054706E-2</v>
      </c>
      <c r="AM9" s="14">
        <v>0.30611610384632598</v>
      </c>
      <c r="AN9" s="14">
        <v>0.21338600844818201</v>
      </c>
      <c r="AO9" s="14"/>
      <c r="AP9" s="14">
        <v>0.33329415358687597</v>
      </c>
      <c r="AQ9" s="14">
        <v>4.1628701565471E-2</v>
      </c>
      <c r="AR9" s="14">
        <v>0.14452650454361399</v>
      </c>
      <c r="AS9" s="14">
        <v>0.471563608546125</v>
      </c>
      <c r="AT9" s="14">
        <v>0.22671291837655699</v>
      </c>
      <c r="AU9" s="14"/>
      <c r="AV9" s="14">
        <v>0.23668715149188599</v>
      </c>
      <c r="AW9" s="14">
        <v>0.22923882663391101</v>
      </c>
      <c r="AX9" s="14">
        <v>0.18705354005334199</v>
      </c>
      <c r="AY9" s="14">
        <v>0.14801315183479699</v>
      </c>
      <c r="AZ9" s="14">
        <v>9.3799163190900897E-2</v>
      </c>
      <c r="BA9" s="14"/>
      <c r="BB9" s="14">
        <v>3.6338574509250703E-2</v>
      </c>
      <c r="BC9" s="14">
        <v>0.53734633157915701</v>
      </c>
      <c r="BD9" s="14">
        <v>0.28374109955821503</v>
      </c>
      <c r="BE9" s="14"/>
      <c r="BF9" s="14">
        <v>0.325685785988029</v>
      </c>
    </row>
    <row r="10" spans="2:58" x14ac:dyDescent="0.35">
      <c r="B10" s="15" t="s">
        <v>147</v>
      </c>
      <c r="C10" s="14">
        <v>0.19791214176945701</v>
      </c>
      <c r="D10" s="14">
        <v>0.21059155856822201</v>
      </c>
      <c r="E10" s="14">
        <v>0.18382843239847299</v>
      </c>
      <c r="F10" s="14"/>
      <c r="G10" s="14">
        <v>0.21437374791436101</v>
      </c>
      <c r="H10" s="14">
        <v>0.176356389890993</v>
      </c>
      <c r="I10" s="14">
        <v>0.198871595749611</v>
      </c>
      <c r="J10" s="14">
        <v>0.161068596630419</v>
      </c>
      <c r="K10" s="14">
        <v>0.223430895103502</v>
      </c>
      <c r="L10" s="14">
        <v>0.21625520573184301</v>
      </c>
      <c r="M10" s="14"/>
      <c r="N10" s="14">
        <v>0.18761595981005899</v>
      </c>
      <c r="O10" s="14">
        <v>0.21916468664043101</v>
      </c>
      <c r="P10" s="14">
        <v>0.21113398369355099</v>
      </c>
      <c r="Q10" s="14">
        <v>0.17081427546630201</v>
      </c>
      <c r="R10" s="14"/>
      <c r="S10" s="14">
        <v>0.19397792283720899</v>
      </c>
      <c r="T10" s="14">
        <v>0.188576141547172</v>
      </c>
      <c r="U10" s="14">
        <v>0.265332602553154</v>
      </c>
      <c r="V10" s="14">
        <v>0.20397940111391499</v>
      </c>
      <c r="W10" s="14">
        <v>0.152656711015178</v>
      </c>
      <c r="X10" s="14">
        <v>0.19138519181173799</v>
      </c>
      <c r="Y10" s="14">
        <v>0.20715148786418</v>
      </c>
      <c r="Z10" s="14">
        <v>0.22917003176440501</v>
      </c>
      <c r="AA10" s="14">
        <v>0.174425896053475</v>
      </c>
      <c r="AB10" s="14">
        <v>0.21225276076562299</v>
      </c>
      <c r="AC10" s="14">
        <v>0.13704016228240101</v>
      </c>
      <c r="AD10" s="14">
        <v>0.26307440802613402</v>
      </c>
      <c r="AE10" s="14"/>
      <c r="AF10" s="14">
        <v>0.21496523053642799</v>
      </c>
      <c r="AG10" s="14">
        <v>0.17905909611527701</v>
      </c>
      <c r="AH10" s="14">
        <v>0.16892776056506201</v>
      </c>
      <c r="AI10" s="14"/>
      <c r="AJ10" s="14">
        <v>0.26166565871375003</v>
      </c>
      <c r="AK10" s="14">
        <v>9.8446876407188702E-2</v>
      </c>
      <c r="AL10" s="14">
        <v>0.24808372687479299</v>
      </c>
      <c r="AM10" s="14">
        <v>0.19889121056438999</v>
      </c>
      <c r="AN10" s="14">
        <v>0.20435406330022901</v>
      </c>
      <c r="AO10" s="14"/>
      <c r="AP10" s="14">
        <v>0.27603299369670498</v>
      </c>
      <c r="AQ10" s="14">
        <v>8.8738843454332098E-2</v>
      </c>
      <c r="AR10" s="14">
        <v>0.23514543075583699</v>
      </c>
      <c r="AS10" s="14">
        <v>0.26554403331744603</v>
      </c>
      <c r="AT10" s="14">
        <v>0.31211448220008298</v>
      </c>
      <c r="AU10" s="14"/>
      <c r="AV10" s="14">
        <v>0.20534431854638799</v>
      </c>
      <c r="AW10" s="14">
        <v>0.209862612324933</v>
      </c>
      <c r="AX10" s="14">
        <v>0.19015218887487301</v>
      </c>
      <c r="AY10" s="14">
        <v>0.151999080486796</v>
      </c>
      <c r="AZ10" s="14">
        <v>0.108688688714132</v>
      </c>
      <c r="BA10" s="14"/>
      <c r="BB10" s="14">
        <v>9.8083623140480899E-2</v>
      </c>
      <c r="BC10" s="14">
        <v>0.26676903996150603</v>
      </c>
      <c r="BD10" s="14">
        <v>0.34974076385700098</v>
      </c>
      <c r="BE10" s="14"/>
      <c r="BF10" s="14">
        <v>0.22942479903471999</v>
      </c>
    </row>
    <row r="11" spans="2:58" x14ac:dyDescent="0.35">
      <c r="B11" s="15" t="s">
        <v>148</v>
      </c>
      <c r="C11" s="14">
        <v>0.27323042263320602</v>
      </c>
      <c r="D11" s="14">
        <v>0.26194151605916699</v>
      </c>
      <c r="E11" s="14">
        <v>0.28584646601012598</v>
      </c>
      <c r="F11" s="14"/>
      <c r="G11" s="14">
        <v>0.323026798380392</v>
      </c>
      <c r="H11" s="14">
        <v>0.30652939336790203</v>
      </c>
      <c r="I11" s="14">
        <v>0.240304703579241</v>
      </c>
      <c r="J11" s="14">
        <v>0.25794328267635402</v>
      </c>
      <c r="K11" s="14">
        <v>0.22306992051788399</v>
      </c>
      <c r="L11" s="14">
        <v>0.28564469684286897</v>
      </c>
      <c r="M11" s="14"/>
      <c r="N11" s="14">
        <v>0.29904618121741799</v>
      </c>
      <c r="O11" s="14">
        <v>0.25591543978877301</v>
      </c>
      <c r="P11" s="14">
        <v>0.252694610661649</v>
      </c>
      <c r="Q11" s="14">
        <v>0.27830094995892002</v>
      </c>
      <c r="R11" s="14"/>
      <c r="S11" s="14">
        <v>0.26459865841889602</v>
      </c>
      <c r="T11" s="14">
        <v>0.23678054830371201</v>
      </c>
      <c r="U11" s="14">
        <v>0.27797994154297101</v>
      </c>
      <c r="V11" s="14">
        <v>0.30012373284161997</v>
      </c>
      <c r="W11" s="14">
        <v>0.30785138238342602</v>
      </c>
      <c r="X11" s="14">
        <v>0.31830730455952599</v>
      </c>
      <c r="Y11" s="14">
        <v>0.240512034000015</v>
      </c>
      <c r="Z11" s="14">
        <v>0.29105079838444797</v>
      </c>
      <c r="AA11" s="14">
        <v>0.27631962718744002</v>
      </c>
      <c r="AB11" s="14">
        <v>0.26560316214854501</v>
      </c>
      <c r="AC11" s="14">
        <v>0.272783710308174</v>
      </c>
      <c r="AD11" s="14">
        <v>0.23762952239787499</v>
      </c>
      <c r="AE11" s="14"/>
      <c r="AF11" s="14">
        <v>0.22719643636943199</v>
      </c>
      <c r="AG11" s="14">
        <v>0.29322027480845397</v>
      </c>
      <c r="AH11" s="14">
        <v>0.31627139916722302</v>
      </c>
      <c r="AI11" s="14"/>
      <c r="AJ11" s="14">
        <v>0.227434619100402</v>
      </c>
      <c r="AK11" s="14">
        <v>0.30696872471283199</v>
      </c>
      <c r="AL11" s="14">
        <v>0.368584606335148</v>
      </c>
      <c r="AM11" s="14">
        <v>0.168840631848995</v>
      </c>
      <c r="AN11" s="14">
        <v>0.26778568153230098</v>
      </c>
      <c r="AO11" s="14"/>
      <c r="AP11" s="14">
        <v>0.24785781686001901</v>
      </c>
      <c r="AQ11" s="14">
        <v>0.33061969598579599</v>
      </c>
      <c r="AR11" s="14">
        <v>0.35995614642126</v>
      </c>
      <c r="AS11" s="14">
        <v>0.159113285857544</v>
      </c>
      <c r="AT11" s="14">
        <v>0.23966439011333601</v>
      </c>
      <c r="AU11" s="14"/>
      <c r="AV11" s="14">
        <v>0.26922109056791099</v>
      </c>
      <c r="AW11" s="14">
        <v>0.273232494995652</v>
      </c>
      <c r="AX11" s="14">
        <v>0.25651656015885399</v>
      </c>
      <c r="AY11" s="14">
        <v>0.31814427022882602</v>
      </c>
      <c r="AZ11" s="14">
        <v>0.36247996727288601</v>
      </c>
      <c r="BA11" s="14"/>
      <c r="BB11" s="14">
        <v>0.39643194508183199</v>
      </c>
      <c r="BC11" s="14">
        <v>0.114033613945082</v>
      </c>
      <c r="BD11" s="14">
        <v>0.23080864971891299</v>
      </c>
      <c r="BE11" s="14"/>
      <c r="BF11" s="14">
        <v>0.23274420215427299</v>
      </c>
    </row>
    <row r="12" spans="2:58" x14ac:dyDescent="0.35">
      <c r="B12" s="15" t="s">
        <v>149</v>
      </c>
      <c r="C12" s="14">
        <v>0.20214366271207901</v>
      </c>
      <c r="D12" s="14">
        <v>0.212815529988577</v>
      </c>
      <c r="E12" s="14">
        <v>0.192937140769257</v>
      </c>
      <c r="F12" s="14"/>
      <c r="G12" s="14">
        <v>0.16719223367875899</v>
      </c>
      <c r="H12" s="14">
        <v>0.24969363802937999</v>
      </c>
      <c r="I12" s="14">
        <v>0.230047577019938</v>
      </c>
      <c r="J12" s="14">
        <v>0.24214088193790401</v>
      </c>
      <c r="K12" s="14">
        <v>0.20188285243153101</v>
      </c>
      <c r="L12" s="14">
        <v>0.13223720054010901</v>
      </c>
      <c r="M12" s="14"/>
      <c r="N12" s="14">
        <v>0.21399124254776</v>
      </c>
      <c r="O12" s="14">
        <v>0.20837683656221501</v>
      </c>
      <c r="P12" s="14">
        <v>0.179222752379917</v>
      </c>
      <c r="Q12" s="14">
        <v>0.20663860119915001</v>
      </c>
      <c r="R12" s="14"/>
      <c r="S12" s="14">
        <v>0.22892054573211601</v>
      </c>
      <c r="T12" s="14">
        <v>0.23101571326829401</v>
      </c>
      <c r="U12" s="14">
        <v>0.16461336175532401</v>
      </c>
      <c r="V12" s="14">
        <v>0.16543079686527001</v>
      </c>
      <c r="W12" s="14">
        <v>0.23930617186494901</v>
      </c>
      <c r="X12" s="14">
        <v>0.211838542381243</v>
      </c>
      <c r="Y12" s="14">
        <v>0.16208423951982001</v>
      </c>
      <c r="Z12" s="14">
        <v>0.20510004037007101</v>
      </c>
      <c r="AA12" s="14">
        <v>0.19952940639772099</v>
      </c>
      <c r="AB12" s="14">
        <v>0.196372977857669</v>
      </c>
      <c r="AC12" s="14">
        <v>0.23703538579964401</v>
      </c>
      <c r="AD12" s="14">
        <v>0.11740817133799999</v>
      </c>
      <c r="AE12" s="14"/>
      <c r="AF12" s="14">
        <v>0.14695480858589799</v>
      </c>
      <c r="AG12" s="14">
        <v>0.27392989811852098</v>
      </c>
      <c r="AH12" s="14">
        <v>0.178284214409581</v>
      </c>
      <c r="AI12" s="14"/>
      <c r="AJ12" s="14">
        <v>0.121544778569268</v>
      </c>
      <c r="AK12" s="14">
        <v>0.333435283725248</v>
      </c>
      <c r="AL12" s="14">
        <v>0.24137330473297</v>
      </c>
      <c r="AM12" s="14">
        <v>0.1269688944989</v>
      </c>
      <c r="AN12" s="14">
        <v>0.119527605949801</v>
      </c>
      <c r="AO12" s="14"/>
      <c r="AP12" s="14">
        <v>8.6358512340116503E-2</v>
      </c>
      <c r="AQ12" s="14">
        <v>0.36710100198116702</v>
      </c>
      <c r="AR12" s="14">
        <v>0.19846312690564399</v>
      </c>
      <c r="AS12" s="14">
        <v>6.3696270896303198E-2</v>
      </c>
      <c r="AT12" s="14">
        <v>5.9650206717003801E-2</v>
      </c>
      <c r="AU12" s="14"/>
      <c r="AV12" s="14">
        <v>0.18440725617234899</v>
      </c>
      <c r="AW12" s="14">
        <v>0.19108444833409299</v>
      </c>
      <c r="AX12" s="14">
        <v>0.23559586760611401</v>
      </c>
      <c r="AY12" s="14">
        <v>0.21750204766633699</v>
      </c>
      <c r="AZ12" s="14">
        <v>0.21072790276002401</v>
      </c>
      <c r="BA12" s="14"/>
      <c r="BB12" s="14">
        <v>0.41066183909096798</v>
      </c>
      <c r="BC12" s="14">
        <v>5.8252635715373299E-2</v>
      </c>
      <c r="BD12" s="14">
        <v>6.02395368922563E-2</v>
      </c>
      <c r="BE12" s="14"/>
      <c r="BF12" s="14">
        <v>0.16656922740652599</v>
      </c>
    </row>
    <row r="13" spans="2:58" x14ac:dyDescent="0.35">
      <c r="B13" s="15" t="s">
        <v>150</v>
      </c>
      <c r="C13" s="14">
        <v>5.8894970722985399E-2</v>
      </c>
      <c r="D13" s="14">
        <v>5.92070600035801E-2</v>
      </c>
      <c r="E13" s="14">
        <v>5.8938721900226698E-2</v>
      </c>
      <c r="F13" s="14"/>
      <c r="G13" s="14">
        <v>4.0985765751395203E-2</v>
      </c>
      <c r="H13" s="14">
        <v>8.7542276021755003E-2</v>
      </c>
      <c r="I13" s="14">
        <v>6.7443712512250106E-2</v>
      </c>
      <c r="J13" s="14">
        <v>5.20135107757555E-2</v>
      </c>
      <c r="K13" s="14">
        <v>3.9630272892226898E-2</v>
      </c>
      <c r="L13" s="14">
        <v>5.9240956728290398E-2</v>
      </c>
      <c r="M13" s="14"/>
      <c r="N13" s="14">
        <v>7.7255113870771303E-2</v>
      </c>
      <c r="O13" s="14">
        <v>4.3778261269412297E-2</v>
      </c>
      <c r="P13" s="14">
        <v>8.7338809294231601E-2</v>
      </c>
      <c r="Q13" s="14">
        <v>3.0810438618021199E-2</v>
      </c>
      <c r="R13" s="14"/>
      <c r="S13" s="14">
        <v>4.6386964695275597E-2</v>
      </c>
      <c r="T13" s="14">
        <v>4.9001780307022499E-2</v>
      </c>
      <c r="U13" s="14">
        <v>5.1493395537834503E-2</v>
      </c>
      <c r="V13" s="14">
        <v>4.0341367384806599E-2</v>
      </c>
      <c r="W13" s="14">
        <v>4.5967489628033702E-2</v>
      </c>
      <c r="X13" s="14">
        <v>6.3764985335483901E-2</v>
      </c>
      <c r="Y13" s="14">
        <v>7.3420850330701296E-2</v>
      </c>
      <c r="Z13" s="14">
        <v>8.0232965553695898E-2</v>
      </c>
      <c r="AA13" s="14">
        <v>8.6561314124142294E-2</v>
      </c>
      <c r="AB13" s="14">
        <v>5.3405698894969399E-2</v>
      </c>
      <c r="AC13" s="14">
        <v>9.9186560649947797E-2</v>
      </c>
      <c r="AD13" s="14">
        <v>3.16230343750563E-2</v>
      </c>
      <c r="AE13" s="14"/>
      <c r="AF13" s="14">
        <v>4.4888138244793097E-2</v>
      </c>
      <c r="AG13" s="14">
        <v>7.7495641933532297E-2</v>
      </c>
      <c r="AH13" s="14">
        <v>6.4931739006692399E-2</v>
      </c>
      <c r="AI13" s="14"/>
      <c r="AJ13" s="14">
        <v>1.8074761858649001E-2</v>
      </c>
      <c r="AK13" s="14">
        <v>0.13207612590555001</v>
      </c>
      <c r="AL13" s="14">
        <v>2.9845060312766802E-2</v>
      </c>
      <c r="AM13" s="14">
        <v>7.9496386456592197E-2</v>
      </c>
      <c r="AN13" s="14">
        <v>3.5280245254727602E-2</v>
      </c>
      <c r="AO13" s="14"/>
      <c r="AP13" s="14">
        <v>2.1606654007267401E-2</v>
      </c>
      <c r="AQ13" s="14">
        <v>0.127130680959396</v>
      </c>
      <c r="AR13" s="14">
        <v>2.2374057074308E-2</v>
      </c>
      <c r="AS13" s="14">
        <v>1.25252714501257E-2</v>
      </c>
      <c r="AT13" s="14">
        <v>5.6615288277296E-3</v>
      </c>
      <c r="AU13" s="14"/>
      <c r="AV13" s="14">
        <v>4.1773824751731102E-2</v>
      </c>
      <c r="AW13" s="14">
        <v>4.67248463119437E-2</v>
      </c>
      <c r="AX13" s="14">
        <v>4.8057101531322199E-2</v>
      </c>
      <c r="AY13" s="14">
        <v>0.113469844624054</v>
      </c>
      <c r="AZ13" s="14">
        <v>0.12528787780637701</v>
      </c>
      <c r="BA13" s="14"/>
      <c r="BB13" s="14">
        <v>3.86506494532151E-2</v>
      </c>
      <c r="BC13" s="14">
        <v>7.4273338425472103E-3</v>
      </c>
      <c r="BD13" s="14">
        <v>0</v>
      </c>
      <c r="BE13" s="14"/>
      <c r="BF13" s="14">
        <v>1.67657286612461E-2</v>
      </c>
    </row>
    <row r="14" spans="2:58" x14ac:dyDescent="0.35">
      <c r="B14" s="15" t="s">
        <v>151</v>
      </c>
      <c r="C14" s="23">
        <v>6.14478820493966E-2</v>
      </c>
      <c r="D14" s="23">
        <v>3.72473484978404E-2</v>
      </c>
      <c r="E14" s="23">
        <v>8.5396343656237994E-2</v>
      </c>
      <c r="F14" s="23"/>
      <c r="G14" s="23">
        <v>0.13207331617530299</v>
      </c>
      <c r="H14" s="23">
        <v>6.86712979647435E-2</v>
      </c>
      <c r="I14" s="23">
        <v>7.8822331251548403E-2</v>
      </c>
      <c r="J14" s="23">
        <v>4.8278554357883197E-2</v>
      </c>
      <c r="K14" s="23">
        <v>3.7391400366626498E-2</v>
      </c>
      <c r="L14" s="23">
        <v>2.0992114501361001E-2</v>
      </c>
      <c r="M14" s="23"/>
      <c r="N14" s="23">
        <v>6.3015473495766403E-2</v>
      </c>
      <c r="O14" s="23">
        <v>5.4231059512502497E-2</v>
      </c>
      <c r="P14" s="23">
        <v>4.7430760664178701E-2</v>
      </c>
      <c r="Q14" s="23">
        <v>8.0712805883748795E-2</v>
      </c>
      <c r="R14" s="23"/>
      <c r="S14" s="23">
        <v>9.7216649097037297E-2</v>
      </c>
      <c r="T14" s="23">
        <v>5.8275482273393603E-2</v>
      </c>
      <c r="U14" s="23">
        <v>3.01232648877327E-2</v>
      </c>
      <c r="V14" s="23">
        <v>6.9149513534498497E-2</v>
      </c>
      <c r="W14" s="23">
        <v>4.6909210283253899E-2</v>
      </c>
      <c r="X14" s="23">
        <v>6.3800234966492994E-2</v>
      </c>
      <c r="Y14" s="23">
        <v>4.3079973281007503E-2</v>
      </c>
      <c r="Z14" s="23">
        <v>4.6981542394672601E-2</v>
      </c>
      <c r="AA14" s="23">
        <v>8.0762843271113799E-2</v>
      </c>
      <c r="AB14" s="23">
        <v>2.6556102745584498E-2</v>
      </c>
      <c r="AC14" s="23">
        <v>5.5806126181517098E-2</v>
      </c>
      <c r="AD14" s="23">
        <v>0.107215016070262</v>
      </c>
      <c r="AE14" s="23"/>
      <c r="AF14" s="23">
        <v>3.7129060937633997E-2</v>
      </c>
      <c r="AG14" s="23">
        <v>3.4338237832346803E-2</v>
      </c>
      <c r="AH14" s="23">
        <v>0.13976095619675799</v>
      </c>
      <c r="AI14" s="23"/>
      <c r="AJ14" s="23">
        <v>2.4729795329654799E-2</v>
      </c>
      <c r="AK14" s="23">
        <v>4.0244874652540001E-2</v>
      </c>
      <c r="AL14" s="23">
        <v>2.1386164505266699E-2</v>
      </c>
      <c r="AM14" s="23">
        <v>0.119686772784796</v>
      </c>
      <c r="AN14" s="23">
        <v>0.15966639551476</v>
      </c>
      <c r="AO14" s="23"/>
      <c r="AP14" s="23">
        <v>3.4849869509015703E-2</v>
      </c>
      <c r="AQ14" s="23">
        <v>4.4781076053838402E-2</v>
      </c>
      <c r="AR14" s="23">
        <v>3.9534734299336002E-2</v>
      </c>
      <c r="AS14" s="23">
        <v>2.7557529932456699E-2</v>
      </c>
      <c r="AT14" s="23">
        <v>0.156196473765291</v>
      </c>
      <c r="AU14" s="23"/>
      <c r="AV14" s="23">
        <v>6.2566358469734407E-2</v>
      </c>
      <c r="AW14" s="23">
        <v>4.98567713994661E-2</v>
      </c>
      <c r="AX14" s="23">
        <v>8.2624741775495295E-2</v>
      </c>
      <c r="AY14" s="23">
        <v>5.0871605159190397E-2</v>
      </c>
      <c r="AZ14" s="23">
        <v>9.9016400255680898E-2</v>
      </c>
      <c r="BA14" s="23"/>
      <c r="BB14" s="23">
        <v>1.9833368724254001E-2</v>
      </c>
      <c r="BC14" s="23">
        <v>1.6171044956333699E-2</v>
      </c>
      <c r="BD14" s="23">
        <v>7.5469949973614697E-2</v>
      </c>
      <c r="BE14" s="23"/>
      <c r="BF14" s="23">
        <v>2.8810256755205599E-2</v>
      </c>
    </row>
    <row r="15" spans="2:58" x14ac:dyDescent="0.35">
      <c r="B15" s="16"/>
    </row>
    <row r="16" spans="2:58" x14ac:dyDescent="0.35">
      <c r="B16" t="s">
        <v>88</v>
      </c>
    </row>
    <row r="17" spans="2:2" x14ac:dyDescent="0.35">
      <c r="B17" t="s">
        <v>89</v>
      </c>
    </row>
    <row r="19" spans="2:2" x14ac:dyDescent="0.35">
      <c r="B19"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BF18"/>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153</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x14ac:dyDescent="0.35">
      <c r="B9" s="15" t="s">
        <v>136</v>
      </c>
      <c r="C9" s="14">
        <v>0.22193160865440301</v>
      </c>
      <c r="D9" s="14">
        <v>0.23760642170523999</v>
      </c>
      <c r="E9" s="14">
        <v>0.20504438508391801</v>
      </c>
      <c r="F9" s="14"/>
      <c r="G9" s="14">
        <v>0.13815344513745101</v>
      </c>
      <c r="H9" s="14">
        <v>0.130039864973547</v>
      </c>
      <c r="I9" s="14">
        <v>0.19454190444729499</v>
      </c>
      <c r="J9" s="14">
        <v>0.23658593175713899</v>
      </c>
      <c r="K9" s="14">
        <v>0.30137483012011401</v>
      </c>
      <c r="L9" s="14">
        <v>0.30952407830912099</v>
      </c>
      <c r="M9" s="14"/>
      <c r="N9" s="14">
        <v>0.188880222563479</v>
      </c>
      <c r="O9" s="14">
        <v>0.211395364192038</v>
      </c>
      <c r="P9" s="14">
        <v>0.232461765270738</v>
      </c>
      <c r="Q9" s="14">
        <v>0.26135010162414002</v>
      </c>
      <c r="R9" s="14"/>
      <c r="S9" s="14">
        <v>0.17824781882041699</v>
      </c>
      <c r="T9" s="14">
        <v>0.232417217794574</v>
      </c>
      <c r="U9" s="14">
        <v>0.26439685495360299</v>
      </c>
      <c r="V9" s="14">
        <v>0.231519754946972</v>
      </c>
      <c r="W9" s="14">
        <v>0.229090906756371</v>
      </c>
      <c r="X9" s="14">
        <v>0.17333393458221799</v>
      </c>
      <c r="Y9" s="14">
        <v>0.281140270340688</v>
      </c>
      <c r="Z9" s="14">
        <v>0.19397902085284699</v>
      </c>
      <c r="AA9" s="14">
        <v>0.22274383479242399</v>
      </c>
      <c r="AB9" s="14">
        <v>0.26404040456672601</v>
      </c>
      <c r="AC9" s="14">
        <v>0.13708000567923201</v>
      </c>
      <c r="AD9" s="14">
        <v>0.25978982061127898</v>
      </c>
      <c r="AE9" s="14"/>
      <c r="AF9" s="14">
        <v>0.35768543548649201</v>
      </c>
      <c r="AG9" s="14">
        <v>0.13869852017325199</v>
      </c>
      <c r="AH9" s="14">
        <v>0.155176962716921</v>
      </c>
      <c r="AI9" s="14"/>
      <c r="AJ9" s="14">
        <v>0.36299844188855801</v>
      </c>
      <c r="AK9" s="14">
        <v>8.1265533686744204E-2</v>
      </c>
      <c r="AL9" s="14">
        <v>0.122124025011653</v>
      </c>
      <c r="AM9" s="14">
        <v>0.50688002737036197</v>
      </c>
      <c r="AN9" s="14">
        <v>0.248208985325402</v>
      </c>
      <c r="AO9" s="14"/>
      <c r="AP9" s="14">
        <v>0.35027437698747799</v>
      </c>
      <c r="AQ9" s="14">
        <v>3.3236276912938303E-2</v>
      </c>
      <c r="AR9" s="14">
        <v>0.15686151455752201</v>
      </c>
      <c r="AS9" s="14">
        <v>0.55152251775261796</v>
      </c>
      <c r="AT9" s="14">
        <v>0.26718001640729599</v>
      </c>
      <c r="AU9" s="14"/>
      <c r="AV9" s="14">
        <v>0.25980302678907702</v>
      </c>
      <c r="AW9" s="14">
        <v>0.234348749762057</v>
      </c>
      <c r="AX9" s="14">
        <v>0.20951830347143099</v>
      </c>
      <c r="AY9" s="14">
        <v>0.15480377720135699</v>
      </c>
      <c r="AZ9" s="14">
        <v>4.7811979532349599E-2</v>
      </c>
      <c r="BA9" s="14"/>
      <c r="BB9" s="14">
        <v>2.1761290580329801E-2</v>
      </c>
      <c r="BC9" s="14">
        <v>0.58027953895570905</v>
      </c>
      <c r="BD9" s="14">
        <v>0.32616794408465799</v>
      </c>
      <c r="BE9" s="14"/>
      <c r="BF9" s="14">
        <v>0.34296490010331998</v>
      </c>
    </row>
    <row r="10" spans="2:58" x14ac:dyDescent="0.35">
      <c r="B10" s="15" t="s">
        <v>137</v>
      </c>
      <c r="C10" s="14">
        <v>0.25492315517806302</v>
      </c>
      <c r="D10" s="14">
        <v>0.263531255756983</v>
      </c>
      <c r="E10" s="14">
        <v>0.24602490285464099</v>
      </c>
      <c r="F10" s="14"/>
      <c r="G10" s="14">
        <v>0.25966491757117099</v>
      </c>
      <c r="H10" s="14">
        <v>0.22163050871202</v>
      </c>
      <c r="I10" s="14">
        <v>0.22242263725464201</v>
      </c>
      <c r="J10" s="14">
        <v>0.24884232055266101</v>
      </c>
      <c r="K10" s="14">
        <v>0.27878562242152499</v>
      </c>
      <c r="L10" s="14">
        <v>0.29399316918507901</v>
      </c>
      <c r="M10" s="14"/>
      <c r="N10" s="14">
        <v>0.27482925143942499</v>
      </c>
      <c r="O10" s="14">
        <v>0.26153179428040602</v>
      </c>
      <c r="P10" s="14">
        <v>0.26911436550441298</v>
      </c>
      <c r="Q10" s="14">
        <v>0.212389933656248</v>
      </c>
      <c r="R10" s="14"/>
      <c r="S10" s="14">
        <v>0.21363632551791101</v>
      </c>
      <c r="T10" s="14">
        <v>0.274836836372226</v>
      </c>
      <c r="U10" s="14">
        <v>0.225177279075984</v>
      </c>
      <c r="V10" s="14">
        <v>0.29707418292030202</v>
      </c>
      <c r="W10" s="14">
        <v>0.24986909123835099</v>
      </c>
      <c r="X10" s="14">
        <v>0.27241892301035903</v>
      </c>
      <c r="Y10" s="14">
        <v>0.30664808480696298</v>
      </c>
      <c r="Z10" s="14">
        <v>0.19789087063767499</v>
      </c>
      <c r="AA10" s="14">
        <v>0.176204710582165</v>
      </c>
      <c r="AB10" s="14">
        <v>0.29845451039369297</v>
      </c>
      <c r="AC10" s="14">
        <v>0.25132720662080699</v>
      </c>
      <c r="AD10" s="14">
        <v>0.37598518991552898</v>
      </c>
      <c r="AE10" s="14"/>
      <c r="AF10" s="14">
        <v>0.26666636936514598</v>
      </c>
      <c r="AG10" s="14">
        <v>0.241870646750528</v>
      </c>
      <c r="AH10" s="14">
        <v>0.244808355849883</v>
      </c>
      <c r="AI10" s="14"/>
      <c r="AJ10" s="14">
        <v>0.33339615273215001</v>
      </c>
      <c r="AK10" s="14">
        <v>0.144343922082908</v>
      </c>
      <c r="AL10" s="14">
        <v>0.32646428121096199</v>
      </c>
      <c r="AM10" s="14">
        <v>0.20537426748308199</v>
      </c>
      <c r="AN10" s="14">
        <v>0.25986596836103498</v>
      </c>
      <c r="AO10" s="14"/>
      <c r="AP10" s="14">
        <v>0.39475534955959002</v>
      </c>
      <c r="AQ10" s="14">
        <v>0.119721159725866</v>
      </c>
      <c r="AR10" s="14">
        <v>0.36781506159427602</v>
      </c>
      <c r="AS10" s="14">
        <v>0.28253836750296502</v>
      </c>
      <c r="AT10" s="14">
        <v>0.37085734101243301</v>
      </c>
      <c r="AU10" s="14"/>
      <c r="AV10" s="14">
        <v>0.26892169783923597</v>
      </c>
      <c r="AW10" s="14">
        <v>0.25421000213976402</v>
      </c>
      <c r="AX10" s="14">
        <v>0.21303151777566801</v>
      </c>
      <c r="AY10" s="14">
        <v>0.248925085466183</v>
      </c>
      <c r="AZ10" s="14">
        <v>0.40978725772430902</v>
      </c>
      <c r="BA10" s="14"/>
      <c r="BB10" s="14">
        <v>0.10722716542988101</v>
      </c>
      <c r="BC10" s="14">
        <v>0.27944301264826399</v>
      </c>
      <c r="BD10" s="14">
        <v>0.42405230098941898</v>
      </c>
      <c r="BE10" s="14"/>
      <c r="BF10" s="14">
        <v>0.27096703430716701</v>
      </c>
    </row>
    <row r="11" spans="2:58" x14ac:dyDescent="0.35">
      <c r="B11" s="15" t="s">
        <v>138</v>
      </c>
      <c r="C11" s="14">
        <v>0.316020800247166</v>
      </c>
      <c r="D11" s="14">
        <v>0.30479142257056802</v>
      </c>
      <c r="E11" s="14">
        <v>0.32786095787328401</v>
      </c>
      <c r="F11" s="14"/>
      <c r="G11" s="14">
        <v>0.35421412249233603</v>
      </c>
      <c r="H11" s="14">
        <v>0.35984705785501397</v>
      </c>
      <c r="I11" s="14">
        <v>0.36703929765318499</v>
      </c>
      <c r="J11" s="14">
        <v>0.31928504137253599</v>
      </c>
      <c r="K11" s="14">
        <v>0.25449989909748399</v>
      </c>
      <c r="L11" s="14">
        <v>0.252170916597724</v>
      </c>
      <c r="M11" s="14"/>
      <c r="N11" s="14">
        <v>0.32326793952066002</v>
      </c>
      <c r="O11" s="14">
        <v>0.34559234582012899</v>
      </c>
      <c r="P11" s="14">
        <v>0.27881315283726699</v>
      </c>
      <c r="Q11" s="14">
        <v>0.30813535455709301</v>
      </c>
      <c r="R11" s="14"/>
      <c r="S11" s="14">
        <v>0.34985257433783901</v>
      </c>
      <c r="T11" s="14">
        <v>0.337680117272189</v>
      </c>
      <c r="U11" s="14">
        <v>0.27520013701381701</v>
      </c>
      <c r="V11" s="14">
        <v>0.353457986147172</v>
      </c>
      <c r="W11" s="14">
        <v>0.31880921346546398</v>
      </c>
      <c r="X11" s="14">
        <v>0.33431685176276399</v>
      </c>
      <c r="Y11" s="14">
        <v>0.26799685066857798</v>
      </c>
      <c r="Z11" s="14">
        <v>0.34224514043048199</v>
      </c>
      <c r="AA11" s="14">
        <v>0.31595943513236102</v>
      </c>
      <c r="AB11" s="14">
        <v>0.28736555259798902</v>
      </c>
      <c r="AC11" s="14">
        <v>0.33731698218811801</v>
      </c>
      <c r="AD11" s="14">
        <v>0.142445955421521</v>
      </c>
      <c r="AE11" s="14"/>
      <c r="AF11" s="14">
        <v>0.21464196621971399</v>
      </c>
      <c r="AG11" s="14">
        <v>0.40308132477772002</v>
      </c>
      <c r="AH11" s="14">
        <v>0.32924929172779699</v>
      </c>
      <c r="AI11" s="14"/>
      <c r="AJ11" s="14">
        <v>0.19052678544979801</v>
      </c>
      <c r="AK11" s="14">
        <v>0.480822701248241</v>
      </c>
      <c r="AL11" s="14">
        <v>0.38415214499028699</v>
      </c>
      <c r="AM11" s="14">
        <v>0.12166433118686899</v>
      </c>
      <c r="AN11" s="14">
        <v>0.25243007097619702</v>
      </c>
      <c r="AO11" s="14"/>
      <c r="AP11" s="14">
        <v>0.163194022635645</v>
      </c>
      <c r="AQ11" s="14">
        <v>0.54279736909119802</v>
      </c>
      <c r="AR11" s="14">
        <v>0.32957159967695898</v>
      </c>
      <c r="AS11" s="14">
        <v>0.108408513606659</v>
      </c>
      <c r="AT11" s="14">
        <v>9.3459478433866802E-2</v>
      </c>
      <c r="AU11" s="14"/>
      <c r="AV11" s="14">
        <v>0.283310928805661</v>
      </c>
      <c r="AW11" s="14">
        <v>0.32484498438912102</v>
      </c>
      <c r="AX11" s="14">
        <v>0.35373124488621599</v>
      </c>
      <c r="AY11" s="14">
        <v>0.35081978577292999</v>
      </c>
      <c r="AZ11" s="14">
        <v>0.33623517700618699</v>
      </c>
      <c r="BA11" s="14"/>
      <c r="BB11" s="14">
        <v>0.54600358404252403</v>
      </c>
      <c r="BC11" s="14">
        <v>0.10376659473863201</v>
      </c>
      <c r="BD11" s="14">
        <v>0.113521278879659</v>
      </c>
      <c r="BE11" s="14"/>
      <c r="BF11" s="14">
        <v>0.23839477772288101</v>
      </c>
    </row>
    <row r="12" spans="2:58" x14ac:dyDescent="0.35">
      <c r="B12" s="15" t="s">
        <v>139</v>
      </c>
      <c r="C12" s="14">
        <v>0.10765203986522399</v>
      </c>
      <c r="D12" s="14">
        <v>0.115826339230354</v>
      </c>
      <c r="E12" s="14">
        <v>0.100321421877369</v>
      </c>
      <c r="F12" s="14"/>
      <c r="G12" s="14">
        <v>9.7591103247370595E-2</v>
      </c>
      <c r="H12" s="14">
        <v>0.18260899272553099</v>
      </c>
      <c r="I12" s="14">
        <v>9.7541251734487702E-2</v>
      </c>
      <c r="J12" s="14">
        <v>0.114761631151402</v>
      </c>
      <c r="K12" s="14">
        <v>7.2356214941139599E-2</v>
      </c>
      <c r="L12" s="14">
        <v>7.9832008234847901E-2</v>
      </c>
      <c r="M12" s="14"/>
      <c r="N12" s="14">
        <v>0.12810641113347401</v>
      </c>
      <c r="O12" s="14">
        <v>8.2203454104265994E-2</v>
      </c>
      <c r="P12" s="14">
        <v>0.12797323397034499</v>
      </c>
      <c r="Q12" s="14">
        <v>9.6092922420964996E-2</v>
      </c>
      <c r="R12" s="14"/>
      <c r="S12" s="14">
        <v>0.111109352081498</v>
      </c>
      <c r="T12" s="14">
        <v>7.0484536621354399E-2</v>
      </c>
      <c r="U12" s="14">
        <v>0.119316337742506</v>
      </c>
      <c r="V12" s="14">
        <v>3.9448156172849101E-2</v>
      </c>
      <c r="W12" s="14">
        <v>0.106200729695742</v>
      </c>
      <c r="X12" s="14">
        <v>0.111215157533473</v>
      </c>
      <c r="Y12" s="14">
        <v>8.8848836582972907E-2</v>
      </c>
      <c r="Z12" s="14">
        <v>0.17368160136975899</v>
      </c>
      <c r="AA12" s="14">
        <v>0.17143712869797201</v>
      </c>
      <c r="AB12" s="14">
        <v>9.1267642557206499E-2</v>
      </c>
      <c r="AC12" s="14">
        <v>0.18098511466771</v>
      </c>
      <c r="AD12" s="14">
        <v>7.3585374553403193E-2</v>
      </c>
      <c r="AE12" s="14"/>
      <c r="AF12" s="14">
        <v>8.3111742508131595E-2</v>
      </c>
      <c r="AG12" s="14">
        <v>0.14295574487747101</v>
      </c>
      <c r="AH12" s="14">
        <v>9.5184521754638304E-2</v>
      </c>
      <c r="AI12" s="14"/>
      <c r="AJ12" s="14">
        <v>5.2361489462595702E-2</v>
      </c>
      <c r="AK12" s="14">
        <v>0.222341972335693</v>
      </c>
      <c r="AL12" s="14">
        <v>8.8122759037973994E-2</v>
      </c>
      <c r="AM12" s="14">
        <v>8.42754516994422E-2</v>
      </c>
      <c r="AN12" s="14">
        <v>5.20830672693601E-2</v>
      </c>
      <c r="AO12" s="14"/>
      <c r="AP12" s="14">
        <v>3.3044902633070299E-2</v>
      </c>
      <c r="AQ12" s="14">
        <v>0.225563124046466</v>
      </c>
      <c r="AR12" s="14">
        <v>7.6363150179951905E-2</v>
      </c>
      <c r="AS12" s="14">
        <v>1.37112463640879E-2</v>
      </c>
      <c r="AT12" s="14">
        <v>1.16754902253885E-2</v>
      </c>
      <c r="AU12" s="14"/>
      <c r="AV12" s="14">
        <v>8.6526713581963996E-2</v>
      </c>
      <c r="AW12" s="14">
        <v>8.4029560047998095E-2</v>
      </c>
      <c r="AX12" s="14">
        <v>0.104063611712731</v>
      </c>
      <c r="AY12" s="14">
        <v>0.18513115776351599</v>
      </c>
      <c r="AZ12" s="14">
        <v>0.13406200200068</v>
      </c>
      <c r="BA12" s="14"/>
      <c r="BB12" s="14">
        <v>0.22586473002528201</v>
      </c>
      <c r="BC12" s="14">
        <v>0</v>
      </c>
      <c r="BD12" s="14">
        <v>1.4934069703293799E-2</v>
      </c>
      <c r="BE12" s="14"/>
      <c r="BF12" s="14">
        <v>7.6606976697970605E-2</v>
      </c>
    </row>
    <row r="13" spans="2:58" x14ac:dyDescent="0.35">
      <c r="B13" s="15" t="s">
        <v>83</v>
      </c>
      <c r="C13" s="23">
        <v>9.9472396055143797E-2</v>
      </c>
      <c r="D13" s="23">
        <v>7.8244560736855207E-2</v>
      </c>
      <c r="E13" s="23">
        <v>0.12074833231078801</v>
      </c>
      <c r="F13" s="23"/>
      <c r="G13" s="23">
        <v>0.150376411551671</v>
      </c>
      <c r="H13" s="23">
        <v>0.105873575733888</v>
      </c>
      <c r="I13" s="23">
        <v>0.11845490891039</v>
      </c>
      <c r="J13" s="23">
        <v>8.0525075166261201E-2</v>
      </c>
      <c r="K13" s="23">
        <v>9.2983433419736694E-2</v>
      </c>
      <c r="L13" s="23">
        <v>6.4479827673227699E-2</v>
      </c>
      <c r="M13" s="23"/>
      <c r="N13" s="23">
        <v>8.4916175342963099E-2</v>
      </c>
      <c r="O13" s="23">
        <v>9.9277041603160796E-2</v>
      </c>
      <c r="P13" s="23">
        <v>9.1637482417236807E-2</v>
      </c>
      <c r="Q13" s="23">
        <v>0.122031687741554</v>
      </c>
      <c r="R13" s="23"/>
      <c r="S13" s="23">
        <v>0.147153929242335</v>
      </c>
      <c r="T13" s="23">
        <v>8.4581291939656203E-2</v>
      </c>
      <c r="U13" s="23">
        <v>0.115909391214089</v>
      </c>
      <c r="V13" s="23">
        <v>7.8499919812705196E-2</v>
      </c>
      <c r="W13" s="23">
        <v>9.6030058844071398E-2</v>
      </c>
      <c r="X13" s="23">
        <v>0.108715133111186</v>
      </c>
      <c r="Y13" s="23">
        <v>5.5365957600798502E-2</v>
      </c>
      <c r="Z13" s="23">
        <v>9.2203366709236095E-2</v>
      </c>
      <c r="AA13" s="23">
        <v>0.113654890795078</v>
      </c>
      <c r="AB13" s="23">
        <v>5.8871889884386797E-2</v>
      </c>
      <c r="AC13" s="23">
        <v>9.3290690844132995E-2</v>
      </c>
      <c r="AD13" s="23">
        <v>0.14819365949826799</v>
      </c>
      <c r="AE13" s="23"/>
      <c r="AF13" s="23">
        <v>7.7894486420516301E-2</v>
      </c>
      <c r="AG13" s="23">
        <v>7.3393763421029906E-2</v>
      </c>
      <c r="AH13" s="23">
        <v>0.175580867950761</v>
      </c>
      <c r="AI13" s="23"/>
      <c r="AJ13" s="23">
        <v>6.0717130466898403E-2</v>
      </c>
      <c r="AK13" s="23">
        <v>7.1225870646414793E-2</v>
      </c>
      <c r="AL13" s="23">
        <v>7.9136789749123707E-2</v>
      </c>
      <c r="AM13" s="23">
        <v>8.1805922260244704E-2</v>
      </c>
      <c r="AN13" s="23">
        <v>0.18741190806800501</v>
      </c>
      <c r="AO13" s="23"/>
      <c r="AP13" s="23">
        <v>5.8731348184216499E-2</v>
      </c>
      <c r="AQ13" s="23">
        <v>7.8682070223532199E-2</v>
      </c>
      <c r="AR13" s="23">
        <v>6.9388673991291894E-2</v>
      </c>
      <c r="AS13" s="23">
        <v>4.3819354773670403E-2</v>
      </c>
      <c r="AT13" s="23">
        <v>0.25682767392101502</v>
      </c>
      <c r="AU13" s="23"/>
      <c r="AV13" s="23">
        <v>0.101437632984062</v>
      </c>
      <c r="AW13" s="23">
        <v>0.10256670366105999</v>
      </c>
      <c r="AX13" s="23">
        <v>0.119655322153955</v>
      </c>
      <c r="AY13" s="23">
        <v>6.0320193796014498E-2</v>
      </c>
      <c r="AZ13" s="23">
        <v>7.21035837364747E-2</v>
      </c>
      <c r="BA13" s="23"/>
      <c r="BB13" s="23">
        <v>9.9143229921983905E-2</v>
      </c>
      <c r="BC13" s="23">
        <v>3.6510853657394197E-2</v>
      </c>
      <c r="BD13" s="23">
        <v>0.12132440634297</v>
      </c>
      <c r="BE13" s="23"/>
      <c r="BF13" s="23">
        <v>7.1066311168661397E-2</v>
      </c>
    </row>
    <row r="14" spans="2:58" x14ac:dyDescent="0.35">
      <c r="B14" s="16"/>
    </row>
    <row r="15" spans="2:58" x14ac:dyDescent="0.35">
      <c r="B15" t="s">
        <v>88</v>
      </c>
    </row>
    <row r="16" spans="2:58" x14ac:dyDescent="0.35">
      <c r="B16" t="s">
        <v>89</v>
      </c>
    </row>
    <row r="18" spans="2:2" x14ac:dyDescent="0.35">
      <c r="B18"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BF18"/>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154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x14ac:dyDescent="0.35">
      <c r="B9" s="15" t="s">
        <v>136</v>
      </c>
      <c r="C9" s="14">
        <v>0.24810046885310399</v>
      </c>
      <c r="D9" s="14">
        <v>0.26618159950304898</v>
      </c>
      <c r="E9" s="14">
        <v>0.230947690518885</v>
      </c>
      <c r="F9" s="14"/>
      <c r="G9" s="14">
        <v>0.10849318049161499</v>
      </c>
      <c r="H9" s="14">
        <v>0.1185335864287</v>
      </c>
      <c r="I9" s="14">
        <v>0.225866331309725</v>
      </c>
      <c r="J9" s="14">
        <v>0.27828715595758102</v>
      </c>
      <c r="K9" s="14">
        <v>0.350820708275842</v>
      </c>
      <c r="L9" s="14">
        <v>0.37121684488568701</v>
      </c>
      <c r="M9" s="14"/>
      <c r="N9" s="14">
        <v>0.20370390363124499</v>
      </c>
      <c r="O9" s="14">
        <v>0.24848491736740999</v>
      </c>
      <c r="P9" s="14">
        <v>0.278749661583856</v>
      </c>
      <c r="Q9" s="14">
        <v>0.27323147590754399</v>
      </c>
      <c r="R9" s="14"/>
      <c r="S9" s="14">
        <v>0.17652464904072901</v>
      </c>
      <c r="T9" s="14">
        <v>0.30638781017712802</v>
      </c>
      <c r="U9" s="14">
        <v>0.29245344369086901</v>
      </c>
      <c r="V9" s="14">
        <v>0.26399500959322503</v>
      </c>
      <c r="W9" s="14">
        <v>0.26166806750979299</v>
      </c>
      <c r="X9" s="14">
        <v>0.21861587477609201</v>
      </c>
      <c r="Y9" s="14">
        <v>0.30585276742317502</v>
      </c>
      <c r="Z9" s="14">
        <v>0.13522707533832201</v>
      </c>
      <c r="AA9" s="14">
        <v>0.20021011305547701</v>
      </c>
      <c r="AB9" s="14">
        <v>0.30232028924184801</v>
      </c>
      <c r="AC9" s="14">
        <v>0.174688376998481</v>
      </c>
      <c r="AD9" s="14">
        <v>0.35300209635581598</v>
      </c>
      <c r="AE9" s="14"/>
      <c r="AF9" s="14">
        <v>0.42051376614418101</v>
      </c>
      <c r="AG9" s="14">
        <v>0.14812518622388801</v>
      </c>
      <c r="AH9" s="14">
        <v>0.17080534541855499</v>
      </c>
      <c r="AI9" s="14"/>
      <c r="AJ9" s="14">
        <v>0.43518749534691298</v>
      </c>
      <c r="AK9" s="14">
        <v>7.29862840726066E-2</v>
      </c>
      <c r="AL9" s="14">
        <v>9.9377764127520002E-2</v>
      </c>
      <c r="AM9" s="14">
        <v>0.51465226491900495</v>
      </c>
      <c r="AN9" s="14">
        <v>0.275101345702844</v>
      </c>
      <c r="AO9" s="14"/>
      <c r="AP9" s="14">
        <v>0.44094579867262301</v>
      </c>
      <c r="AQ9" s="14">
        <v>3.01398177032253E-2</v>
      </c>
      <c r="AR9" s="14">
        <v>0.13069118945073899</v>
      </c>
      <c r="AS9" s="14">
        <v>0.60845233669661303</v>
      </c>
      <c r="AT9" s="14">
        <v>0.27608954135968</v>
      </c>
      <c r="AU9" s="14"/>
      <c r="AV9" s="14">
        <v>0.289309033291266</v>
      </c>
      <c r="AW9" s="14">
        <v>0.27094879834167002</v>
      </c>
      <c r="AX9" s="14">
        <v>0.22263003651470001</v>
      </c>
      <c r="AY9" s="14">
        <v>0.168705246046359</v>
      </c>
      <c r="AZ9" s="14">
        <v>9.9750814349243197E-2</v>
      </c>
      <c r="BA9" s="14"/>
      <c r="BB9" s="14">
        <v>8.6607794926646005E-3</v>
      </c>
      <c r="BC9" s="14">
        <v>0.65112518450022605</v>
      </c>
      <c r="BD9" s="14">
        <v>0.41102681876303998</v>
      </c>
      <c r="BE9" s="14"/>
      <c r="BF9" s="14">
        <v>0.38975861651110999</v>
      </c>
    </row>
    <row r="10" spans="2:58" x14ac:dyDescent="0.35">
      <c r="B10" s="15" t="s">
        <v>137</v>
      </c>
      <c r="C10" s="14">
        <v>0.23151668105722101</v>
      </c>
      <c r="D10" s="14">
        <v>0.22009958808275801</v>
      </c>
      <c r="E10" s="14">
        <v>0.24107712681844701</v>
      </c>
      <c r="F10" s="14"/>
      <c r="G10" s="14">
        <v>0.24967352202104801</v>
      </c>
      <c r="H10" s="14">
        <v>0.230353788380255</v>
      </c>
      <c r="I10" s="14">
        <v>0.21369080766149201</v>
      </c>
      <c r="J10" s="14">
        <v>0.21345740519793699</v>
      </c>
      <c r="K10" s="14">
        <v>0.22349142983256001</v>
      </c>
      <c r="L10" s="14">
        <v>0.25475371522594897</v>
      </c>
      <c r="M10" s="14"/>
      <c r="N10" s="14">
        <v>0.24617250163952001</v>
      </c>
      <c r="O10" s="14">
        <v>0.226998091970359</v>
      </c>
      <c r="P10" s="14">
        <v>0.23709893511343999</v>
      </c>
      <c r="Q10" s="14">
        <v>0.20547052783439099</v>
      </c>
      <c r="R10" s="14"/>
      <c r="S10" s="14">
        <v>0.206844320106812</v>
      </c>
      <c r="T10" s="14">
        <v>0.199651171812886</v>
      </c>
      <c r="U10" s="14">
        <v>0.28726340771945202</v>
      </c>
      <c r="V10" s="14">
        <v>0.30411641936788403</v>
      </c>
      <c r="W10" s="14">
        <v>0.20598186876371899</v>
      </c>
      <c r="X10" s="14">
        <v>0.20207762503167201</v>
      </c>
      <c r="Y10" s="14">
        <v>0.26354929666014298</v>
      </c>
      <c r="Z10" s="14">
        <v>0.30176225210565899</v>
      </c>
      <c r="AA10" s="14">
        <v>0.22538027741210001</v>
      </c>
      <c r="AB10" s="14">
        <v>0.197447590152623</v>
      </c>
      <c r="AC10" s="14">
        <v>0.21347430310190299</v>
      </c>
      <c r="AD10" s="14">
        <v>0.24254716140691401</v>
      </c>
      <c r="AE10" s="14"/>
      <c r="AF10" s="14">
        <v>0.23705752412948</v>
      </c>
      <c r="AG10" s="14">
        <v>0.21462430531996199</v>
      </c>
      <c r="AH10" s="14">
        <v>0.20879399969015899</v>
      </c>
      <c r="AI10" s="14"/>
      <c r="AJ10" s="14">
        <v>0.29006940494955802</v>
      </c>
      <c r="AK10" s="14">
        <v>0.14636768277679901</v>
      </c>
      <c r="AL10" s="14">
        <v>0.26176620028299302</v>
      </c>
      <c r="AM10" s="14">
        <v>0.16438284765674499</v>
      </c>
      <c r="AN10" s="14">
        <v>0.24325001845087799</v>
      </c>
      <c r="AO10" s="14"/>
      <c r="AP10" s="14">
        <v>0.30938510997386898</v>
      </c>
      <c r="AQ10" s="14">
        <v>0.11653634811606001</v>
      </c>
      <c r="AR10" s="14">
        <v>0.34860741594660899</v>
      </c>
      <c r="AS10" s="14">
        <v>0.24271323844418299</v>
      </c>
      <c r="AT10" s="14">
        <v>0.34723716978925201</v>
      </c>
      <c r="AU10" s="14"/>
      <c r="AV10" s="14">
        <v>0.27430275056661402</v>
      </c>
      <c r="AW10" s="14">
        <v>0.22482028174570901</v>
      </c>
      <c r="AX10" s="14">
        <v>0.20114458266249499</v>
      </c>
      <c r="AY10" s="14">
        <v>0.19351669954869499</v>
      </c>
      <c r="AZ10" s="14">
        <v>0.24908069465432001</v>
      </c>
      <c r="BA10" s="14"/>
      <c r="BB10" s="14">
        <v>0.170922536233303</v>
      </c>
      <c r="BC10" s="14">
        <v>0.237252846305121</v>
      </c>
      <c r="BD10" s="14">
        <v>0.38619779669931997</v>
      </c>
      <c r="BE10" s="14"/>
      <c r="BF10" s="14">
        <v>0.269703376038333</v>
      </c>
    </row>
    <row r="11" spans="2:58" x14ac:dyDescent="0.35">
      <c r="B11" s="15" t="s">
        <v>138</v>
      </c>
      <c r="C11" s="14">
        <v>0.32998066934964299</v>
      </c>
      <c r="D11" s="14">
        <v>0.32981645704395102</v>
      </c>
      <c r="E11" s="14">
        <v>0.33011361331061501</v>
      </c>
      <c r="F11" s="14"/>
      <c r="G11" s="14">
        <v>0.40689978211482902</v>
      </c>
      <c r="H11" s="14">
        <v>0.38983343657098402</v>
      </c>
      <c r="I11" s="14">
        <v>0.379692227584633</v>
      </c>
      <c r="J11" s="14">
        <v>0.34203896041023801</v>
      </c>
      <c r="K11" s="14">
        <v>0.246223812937817</v>
      </c>
      <c r="L11" s="14">
        <v>0.236082532031888</v>
      </c>
      <c r="M11" s="14"/>
      <c r="N11" s="14">
        <v>0.35711464854713898</v>
      </c>
      <c r="O11" s="14">
        <v>0.351430522807958</v>
      </c>
      <c r="P11" s="14">
        <v>0.28312027908228199</v>
      </c>
      <c r="Q11" s="14">
        <v>0.32351746302511702</v>
      </c>
      <c r="R11" s="14"/>
      <c r="S11" s="14">
        <v>0.35324557098140302</v>
      </c>
      <c r="T11" s="14">
        <v>0.35418469126320801</v>
      </c>
      <c r="U11" s="14">
        <v>0.22229297770887199</v>
      </c>
      <c r="V11" s="14">
        <v>0.32380654022271399</v>
      </c>
      <c r="W11" s="14">
        <v>0.349282276200929</v>
      </c>
      <c r="X11" s="14">
        <v>0.39281903193589501</v>
      </c>
      <c r="Y11" s="14">
        <v>0.27577271263835501</v>
      </c>
      <c r="Z11" s="14">
        <v>0.33098975524167601</v>
      </c>
      <c r="AA11" s="14">
        <v>0.31053367699135098</v>
      </c>
      <c r="AB11" s="14">
        <v>0.37040714144256598</v>
      </c>
      <c r="AC11" s="14">
        <v>0.36652381610101598</v>
      </c>
      <c r="AD11" s="14">
        <v>0.22023163784351299</v>
      </c>
      <c r="AE11" s="14"/>
      <c r="AF11" s="14">
        <v>0.224193869442462</v>
      </c>
      <c r="AG11" s="14">
        <v>0.414880605235182</v>
      </c>
      <c r="AH11" s="14">
        <v>0.34800766835989599</v>
      </c>
      <c r="AI11" s="14"/>
      <c r="AJ11" s="14">
        <v>0.20416943674538501</v>
      </c>
      <c r="AK11" s="14">
        <v>0.47076959075485503</v>
      </c>
      <c r="AL11" s="14">
        <v>0.46061615586872301</v>
      </c>
      <c r="AM11" s="14">
        <v>0.200900286418599</v>
      </c>
      <c r="AN11" s="14">
        <v>0.227907196395778</v>
      </c>
      <c r="AO11" s="14"/>
      <c r="AP11" s="14">
        <v>0.17623560440607</v>
      </c>
      <c r="AQ11" s="14">
        <v>0.54493030832328204</v>
      </c>
      <c r="AR11" s="14">
        <v>0.343462086109936</v>
      </c>
      <c r="AS11" s="14">
        <v>0.110241680063299</v>
      </c>
      <c r="AT11" s="14">
        <v>0.17449967675448599</v>
      </c>
      <c r="AU11" s="14"/>
      <c r="AV11" s="14">
        <v>0.26623416736465</v>
      </c>
      <c r="AW11" s="14">
        <v>0.34363355766621501</v>
      </c>
      <c r="AX11" s="14">
        <v>0.38386604999653401</v>
      </c>
      <c r="AY11" s="14">
        <v>0.37501567788337797</v>
      </c>
      <c r="AZ11" s="14">
        <v>0.36799929516262803</v>
      </c>
      <c r="BA11" s="14"/>
      <c r="BB11" s="14">
        <v>0.61410421978865604</v>
      </c>
      <c r="BC11" s="14">
        <v>7.7883879867680195E-2</v>
      </c>
      <c r="BD11" s="14">
        <v>0.15829752843460801</v>
      </c>
      <c r="BE11" s="14"/>
      <c r="BF11" s="14">
        <v>0.25088231885602402</v>
      </c>
    </row>
    <row r="12" spans="2:58" x14ac:dyDescent="0.35">
      <c r="B12" s="15" t="s">
        <v>139</v>
      </c>
      <c r="C12" s="14">
        <v>0.117876138097137</v>
      </c>
      <c r="D12" s="14">
        <v>0.12706230314334099</v>
      </c>
      <c r="E12" s="14">
        <v>0.109619767729544</v>
      </c>
      <c r="F12" s="14"/>
      <c r="G12" s="14">
        <v>0.112177155047144</v>
      </c>
      <c r="H12" s="14">
        <v>0.16472206253468499</v>
      </c>
      <c r="I12" s="14">
        <v>0.112096306445702</v>
      </c>
      <c r="J12" s="14">
        <v>0.11012213406075</v>
      </c>
      <c r="K12" s="14">
        <v>0.112824089088368</v>
      </c>
      <c r="L12" s="14">
        <v>9.8124201646537804E-2</v>
      </c>
      <c r="M12" s="14"/>
      <c r="N12" s="14">
        <v>0.13522096251916499</v>
      </c>
      <c r="O12" s="14">
        <v>9.6793167316676004E-2</v>
      </c>
      <c r="P12" s="14">
        <v>0.139717774401867</v>
      </c>
      <c r="Q12" s="14">
        <v>0.102060755047022</v>
      </c>
      <c r="R12" s="14"/>
      <c r="S12" s="14">
        <v>0.14372891997356499</v>
      </c>
      <c r="T12" s="14">
        <v>8.0622935474704199E-2</v>
      </c>
      <c r="U12" s="14">
        <v>0.138446502362054</v>
      </c>
      <c r="V12" s="14">
        <v>6.1722636172990598E-2</v>
      </c>
      <c r="W12" s="14">
        <v>0.115022251358165</v>
      </c>
      <c r="X12" s="14">
        <v>0.127179411055623</v>
      </c>
      <c r="Y12" s="14">
        <v>8.7559987766302597E-2</v>
      </c>
      <c r="Z12" s="14">
        <v>0.17354020187795999</v>
      </c>
      <c r="AA12" s="14">
        <v>0.171893927930833</v>
      </c>
      <c r="AB12" s="14">
        <v>7.8169949696848304E-2</v>
      </c>
      <c r="AC12" s="14">
        <v>0.18947023954654299</v>
      </c>
      <c r="AD12" s="14">
        <v>5.8660114088814302E-2</v>
      </c>
      <c r="AE12" s="14"/>
      <c r="AF12" s="14">
        <v>7.2462846714109796E-2</v>
      </c>
      <c r="AG12" s="14">
        <v>0.16749946814327801</v>
      </c>
      <c r="AH12" s="14">
        <v>0.12825359618406401</v>
      </c>
      <c r="AI12" s="14"/>
      <c r="AJ12" s="14">
        <v>3.7141021296526897E-2</v>
      </c>
      <c r="AK12" s="14">
        <v>0.26267755660437397</v>
      </c>
      <c r="AL12" s="14">
        <v>0.111373904318428</v>
      </c>
      <c r="AM12" s="14">
        <v>4.3319387318874802E-2</v>
      </c>
      <c r="AN12" s="14">
        <v>7.3917968045851004E-2</v>
      </c>
      <c r="AO12" s="14"/>
      <c r="AP12" s="14">
        <v>2.5583475132357099E-2</v>
      </c>
      <c r="AQ12" s="14">
        <v>0.26045329687098501</v>
      </c>
      <c r="AR12" s="14">
        <v>8.2114378795259499E-2</v>
      </c>
      <c r="AS12" s="14">
        <v>1.3710216287558301E-2</v>
      </c>
      <c r="AT12" s="14">
        <v>0</v>
      </c>
      <c r="AU12" s="14"/>
      <c r="AV12" s="14">
        <v>9.4348788040845802E-2</v>
      </c>
      <c r="AW12" s="14">
        <v>9.4745271150118701E-2</v>
      </c>
      <c r="AX12" s="14">
        <v>0.113032070614871</v>
      </c>
      <c r="AY12" s="14">
        <v>0.197728073737794</v>
      </c>
      <c r="AZ12" s="14">
        <v>0.213328761730154</v>
      </c>
      <c r="BA12" s="14"/>
      <c r="BB12" s="14">
        <v>0.175159064956949</v>
      </c>
      <c r="BC12" s="14">
        <v>7.4273338425472103E-3</v>
      </c>
      <c r="BD12" s="14">
        <v>0</v>
      </c>
      <c r="BE12" s="14"/>
      <c r="BF12" s="14">
        <v>5.3305396050714701E-2</v>
      </c>
    </row>
    <row r="13" spans="2:58" x14ac:dyDescent="0.35">
      <c r="B13" s="15" t="s">
        <v>83</v>
      </c>
      <c r="C13" s="23">
        <v>7.2526042642894306E-2</v>
      </c>
      <c r="D13" s="23">
        <v>5.6840052226901597E-2</v>
      </c>
      <c r="E13" s="23">
        <v>8.8241801622508997E-2</v>
      </c>
      <c r="F13" s="23"/>
      <c r="G13" s="23">
        <v>0.12275636032536499</v>
      </c>
      <c r="H13" s="23">
        <v>9.6557126085375394E-2</v>
      </c>
      <c r="I13" s="23">
        <v>6.8654326998447895E-2</v>
      </c>
      <c r="J13" s="23">
        <v>5.6094344373494497E-2</v>
      </c>
      <c r="K13" s="23">
        <v>6.6639959865413406E-2</v>
      </c>
      <c r="L13" s="23">
        <v>3.9822706209938503E-2</v>
      </c>
      <c r="M13" s="23"/>
      <c r="N13" s="23">
        <v>5.7787983662930198E-2</v>
      </c>
      <c r="O13" s="23">
        <v>7.6293300537597003E-2</v>
      </c>
      <c r="P13" s="23">
        <v>6.1313349818554901E-2</v>
      </c>
      <c r="Q13" s="23">
        <v>9.5719778185926002E-2</v>
      </c>
      <c r="R13" s="23"/>
      <c r="S13" s="23">
        <v>0.119656539897491</v>
      </c>
      <c r="T13" s="23">
        <v>5.9153391272074002E-2</v>
      </c>
      <c r="U13" s="23">
        <v>5.9543668518753597E-2</v>
      </c>
      <c r="V13" s="23">
        <v>4.6359394643185801E-2</v>
      </c>
      <c r="W13" s="23">
        <v>6.8045536167395199E-2</v>
      </c>
      <c r="X13" s="23">
        <v>5.9308057200717697E-2</v>
      </c>
      <c r="Y13" s="23">
        <v>6.7265235512024804E-2</v>
      </c>
      <c r="Z13" s="23">
        <v>5.8480715436382599E-2</v>
      </c>
      <c r="AA13" s="23">
        <v>9.1982004610238602E-2</v>
      </c>
      <c r="AB13" s="23">
        <v>5.1655029466114798E-2</v>
      </c>
      <c r="AC13" s="23">
        <v>5.5843264252056997E-2</v>
      </c>
      <c r="AD13" s="23">
        <v>0.125558990304943</v>
      </c>
      <c r="AE13" s="23"/>
      <c r="AF13" s="23">
        <v>4.5771993569767001E-2</v>
      </c>
      <c r="AG13" s="23">
        <v>5.4870435077690502E-2</v>
      </c>
      <c r="AH13" s="23">
        <v>0.14413939034732501</v>
      </c>
      <c r="AI13" s="23"/>
      <c r="AJ13" s="23">
        <v>3.3432641661616198E-2</v>
      </c>
      <c r="AK13" s="23">
        <v>4.71988857913654E-2</v>
      </c>
      <c r="AL13" s="23">
        <v>6.6865975402335603E-2</v>
      </c>
      <c r="AM13" s="23">
        <v>7.6745213686776198E-2</v>
      </c>
      <c r="AN13" s="23">
        <v>0.17982347140464999</v>
      </c>
      <c r="AO13" s="23"/>
      <c r="AP13" s="23">
        <v>4.7850011815081701E-2</v>
      </c>
      <c r="AQ13" s="23">
        <v>4.7940228986448299E-2</v>
      </c>
      <c r="AR13" s="23">
        <v>9.5124929697456395E-2</v>
      </c>
      <c r="AS13" s="23">
        <v>2.4882528508345599E-2</v>
      </c>
      <c r="AT13" s="23">
        <v>0.202173612096581</v>
      </c>
      <c r="AU13" s="23"/>
      <c r="AV13" s="23">
        <v>7.5805260736624205E-2</v>
      </c>
      <c r="AW13" s="23">
        <v>6.5852091096288298E-2</v>
      </c>
      <c r="AX13" s="23">
        <v>7.9327260211399395E-2</v>
      </c>
      <c r="AY13" s="23">
        <v>6.5034302783773701E-2</v>
      </c>
      <c r="AZ13" s="23">
        <v>6.9840434103654897E-2</v>
      </c>
      <c r="BA13" s="23"/>
      <c r="BB13" s="23">
        <v>3.11533995284272E-2</v>
      </c>
      <c r="BC13" s="23">
        <v>2.6310755484425099E-2</v>
      </c>
      <c r="BD13" s="23">
        <v>4.4477856103032502E-2</v>
      </c>
      <c r="BE13" s="23"/>
      <c r="BF13" s="23">
        <v>3.6350292543819301E-2</v>
      </c>
    </row>
    <row r="14" spans="2:58" x14ac:dyDescent="0.35">
      <c r="B14" s="16"/>
    </row>
    <row r="15" spans="2:58" x14ac:dyDescent="0.35">
      <c r="B15" t="s">
        <v>88</v>
      </c>
    </row>
    <row r="16" spans="2:58" x14ac:dyDescent="0.35">
      <c r="B16" t="s">
        <v>89</v>
      </c>
    </row>
    <row r="18" spans="2:2" x14ac:dyDescent="0.35">
      <c r="B18"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2:BF16"/>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157</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ht="29" x14ac:dyDescent="0.35">
      <c r="B9" s="15" t="s">
        <v>155</v>
      </c>
      <c r="C9" s="14">
        <v>0.32405399868260498</v>
      </c>
      <c r="D9" s="14">
        <v>0.34435787617886399</v>
      </c>
      <c r="E9" s="14">
        <v>0.30420404292308101</v>
      </c>
      <c r="F9" s="14"/>
      <c r="G9" s="14">
        <v>0.34994027134334199</v>
      </c>
      <c r="H9" s="14">
        <v>0.46708193051432001</v>
      </c>
      <c r="I9" s="14">
        <v>0.35714893309029599</v>
      </c>
      <c r="J9" s="14">
        <v>0.33696319207275299</v>
      </c>
      <c r="K9" s="14">
        <v>0.234634310024076</v>
      </c>
      <c r="L9" s="14">
        <v>0.21359592476012901</v>
      </c>
      <c r="M9" s="14"/>
      <c r="N9" s="14">
        <v>0.360951618404524</v>
      </c>
      <c r="O9" s="14">
        <v>0.33397683689260299</v>
      </c>
      <c r="P9" s="14">
        <v>0.299740505447742</v>
      </c>
      <c r="Q9" s="14">
        <v>0.29717186462248701</v>
      </c>
      <c r="R9" s="14"/>
      <c r="S9" s="14">
        <v>0.38938534448976703</v>
      </c>
      <c r="T9" s="14">
        <v>0.29250264369168499</v>
      </c>
      <c r="U9" s="14">
        <v>0.29715720645568799</v>
      </c>
      <c r="V9" s="14">
        <v>0.25242089915829402</v>
      </c>
      <c r="W9" s="14">
        <v>0.287040831039512</v>
      </c>
      <c r="X9" s="14">
        <v>0.39840222505509498</v>
      </c>
      <c r="Y9" s="14">
        <v>0.2787088122877</v>
      </c>
      <c r="Z9" s="14">
        <v>0.32230663145990601</v>
      </c>
      <c r="AA9" s="14">
        <v>0.37990665187896999</v>
      </c>
      <c r="AB9" s="14">
        <v>0.30402116662258599</v>
      </c>
      <c r="AC9" s="14">
        <v>0.39563515330946197</v>
      </c>
      <c r="AD9" s="14">
        <v>0.16338718320283599</v>
      </c>
      <c r="AE9" s="14"/>
      <c r="AF9" s="14">
        <v>0.21454799336785499</v>
      </c>
      <c r="AG9" s="14">
        <v>0.42644306307500701</v>
      </c>
      <c r="AH9" s="14">
        <v>0.33828657237832599</v>
      </c>
      <c r="AI9" s="14"/>
      <c r="AJ9" s="14">
        <v>0.160925431420262</v>
      </c>
      <c r="AK9" s="14">
        <v>0.56659077296024796</v>
      </c>
      <c r="AL9" s="14">
        <v>0.349586177450463</v>
      </c>
      <c r="AM9" s="14">
        <v>0.244219673737474</v>
      </c>
      <c r="AN9" s="14">
        <v>0.209129178693408</v>
      </c>
      <c r="AO9" s="14"/>
      <c r="AP9" s="14">
        <v>0.13005354355382001</v>
      </c>
      <c r="AQ9" s="14">
        <v>0.62172618038199201</v>
      </c>
      <c r="AR9" s="14">
        <v>0.26172989790984003</v>
      </c>
      <c r="AS9" s="14">
        <v>7.4473755932289207E-2</v>
      </c>
      <c r="AT9" s="14">
        <v>8.5036915432275997E-2</v>
      </c>
      <c r="AU9" s="14"/>
      <c r="AV9" s="14">
        <v>0.26340112776351099</v>
      </c>
      <c r="AW9" s="14">
        <v>0.299001585646337</v>
      </c>
      <c r="AX9" s="14">
        <v>0.36482106511141998</v>
      </c>
      <c r="AY9" s="14">
        <v>0.441946232862026</v>
      </c>
      <c r="AZ9" s="14">
        <v>0.49047961973382098</v>
      </c>
      <c r="BA9" s="14"/>
      <c r="BB9" s="14">
        <v>0.58678572276753804</v>
      </c>
      <c r="BC9" s="14">
        <v>6.1803181470180601E-2</v>
      </c>
      <c r="BD9" s="14">
        <v>6.2586106397192906E-2</v>
      </c>
      <c r="BE9" s="14"/>
      <c r="BF9" s="14">
        <v>0.21615136634666901</v>
      </c>
    </row>
    <row r="10" spans="2:58" ht="43.5" x14ac:dyDescent="0.35">
      <c r="B10" s="15" t="s">
        <v>156</v>
      </c>
      <c r="C10" s="14">
        <v>0.39301647284727698</v>
      </c>
      <c r="D10" s="14">
        <v>0.40855324933503101</v>
      </c>
      <c r="E10" s="14">
        <v>0.37727442254496801</v>
      </c>
      <c r="F10" s="14"/>
      <c r="G10" s="14">
        <v>0.27783345611184501</v>
      </c>
      <c r="H10" s="14">
        <v>0.29005845567513699</v>
      </c>
      <c r="I10" s="14">
        <v>0.35169361432470603</v>
      </c>
      <c r="J10" s="14">
        <v>0.39168893030435398</v>
      </c>
      <c r="K10" s="14">
        <v>0.46737931770636698</v>
      </c>
      <c r="L10" s="14">
        <v>0.53823200184668096</v>
      </c>
      <c r="M10" s="14"/>
      <c r="N10" s="14">
        <v>0.36544451637235298</v>
      </c>
      <c r="O10" s="14">
        <v>0.39012516366422501</v>
      </c>
      <c r="P10" s="14">
        <v>0.43580501723978299</v>
      </c>
      <c r="Q10" s="14">
        <v>0.38311774963738499</v>
      </c>
      <c r="R10" s="14"/>
      <c r="S10" s="14">
        <v>0.30228191502631202</v>
      </c>
      <c r="T10" s="14">
        <v>0.41878840485513602</v>
      </c>
      <c r="U10" s="14">
        <v>0.44177163831583599</v>
      </c>
      <c r="V10" s="14">
        <v>0.45235944872624001</v>
      </c>
      <c r="W10" s="14">
        <v>0.426763312227811</v>
      </c>
      <c r="X10" s="14">
        <v>0.355270237711591</v>
      </c>
      <c r="Y10" s="14">
        <v>0.42233730067908398</v>
      </c>
      <c r="Z10" s="14">
        <v>0.37972793057051701</v>
      </c>
      <c r="AA10" s="14">
        <v>0.33426020695074299</v>
      </c>
      <c r="AB10" s="14">
        <v>0.45833930971049303</v>
      </c>
      <c r="AC10" s="14">
        <v>0.29908210631340498</v>
      </c>
      <c r="AD10" s="14">
        <v>0.54862155490245201</v>
      </c>
      <c r="AE10" s="14"/>
      <c r="AF10" s="14">
        <v>0.555977612921977</v>
      </c>
      <c r="AG10" s="14">
        <v>0.30261443952093198</v>
      </c>
      <c r="AH10" s="14">
        <v>0.306765781429165</v>
      </c>
      <c r="AI10" s="14"/>
      <c r="AJ10" s="14">
        <v>0.62483228200397201</v>
      </c>
      <c r="AK10" s="14">
        <v>0.188333654548968</v>
      </c>
      <c r="AL10" s="14">
        <v>0.28353381013786</v>
      </c>
      <c r="AM10" s="14">
        <v>0.63634166977629103</v>
      </c>
      <c r="AN10" s="14">
        <v>0.37693641242892301</v>
      </c>
      <c r="AO10" s="14"/>
      <c r="AP10" s="14">
        <v>0.67208974927837095</v>
      </c>
      <c r="AQ10" s="14">
        <v>0.109653035970622</v>
      </c>
      <c r="AR10" s="14">
        <v>0.38356707468774798</v>
      </c>
      <c r="AS10" s="14">
        <v>0.73091954660271796</v>
      </c>
      <c r="AT10" s="14">
        <v>0.42689073726764998</v>
      </c>
      <c r="AU10" s="14"/>
      <c r="AV10" s="14">
        <v>0.452336616236585</v>
      </c>
      <c r="AW10" s="14">
        <v>0.40743485623230202</v>
      </c>
      <c r="AX10" s="14">
        <v>0.35166064147221698</v>
      </c>
      <c r="AY10" s="14">
        <v>0.29158574613772398</v>
      </c>
      <c r="AZ10" s="14">
        <v>0.27670665619613499</v>
      </c>
      <c r="BA10" s="14"/>
      <c r="BB10" s="14">
        <v>0.133051006041005</v>
      </c>
      <c r="BC10" s="14">
        <v>0.75041090900975604</v>
      </c>
      <c r="BD10" s="14">
        <v>0.60009387891564003</v>
      </c>
      <c r="BE10" s="14"/>
      <c r="BF10" s="14">
        <v>0.53306175825832103</v>
      </c>
    </row>
    <row r="11" spans="2:58" x14ac:dyDescent="0.35">
      <c r="B11" s="15" t="s">
        <v>117</v>
      </c>
      <c r="C11" s="23">
        <v>0.28292952847011799</v>
      </c>
      <c r="D11" s="23">
        <v>0.247088874486106</v>
      </c>
      <c r="E11" s="23">
        <v>0.31852153453195098</v>
      </c>
      <c r="F11" s="23"/>
      <c r="G11" s="23">
        <v>0.372226272544812</v>
      </c>
      <c r="H11" s="23">
        <v>0.242859613810543</v>
      </c>
      <c r="I11" s="23">
        <v>0.29115745258499798</v>
      </c>
      <c r="J11" s="23">
        <v>0.27134787762289297</v>
      </c>
      <c r="K11" s="23">
        <v>0.29798637226955799</v>
      </c>
      <c r="L11" s="23">
        <v>0.24817207339319</v>
      </c>
      <c r="M11" s="23"/>
      <c r="N11" s="23">
        <v>0.27360386522312302</v>
      </c>
      <c r="O11" s="23">
        <v>0.275897999443172</v>
      </c>
      <c r="P11" s="23">
        <v>0.26445447731247601</v>
      </c>
      <c r="Q11" s="23">
        <v>0.319710385740128</v>
      </c>
      <c r="R11" s="23"/>
      <c r="S11" s="23">
        <v>0.30833274048392101</v>
      </c>
      <c r="T11" s="23">
        <v>0.28870895145317899</v>
      </c>
      <c r="U11" s="23">
        <v>0.26107115522847701</v>
      </c>
      <c r="V11" s="23">
        <v>0.29521965211546702</v>
      </c>
      <c r="W11" s="23">
        <v>0.286195856732677</v>
      </c>
      <c r="X11" s="23">
        <v>0.24632753723331399</v>
      </c>
      <c r="Y11" s="23">
        <v>0.29895388703321601</v>
      </c>
      <c r="Z11" s="23">
        <v>0.29796543796957697</v>
      </c>
      <c r="AA11" s="23">
        <v>0.28583314117028602</v>
      </c>
      <c r="AB11" s="23">
        <v>0.23763952366692101</v>
      </c>
      <c r="AC11" s="23">
        <v>0.30528274037713299</v>
      </c>
      <c r="AD11" s="23">
        <v>0.28799126189471203</v>
      </c>
      <c r="AE11" s="23"/>
      <c r="AF11" s="23">
        <v>0.22947439371016801</v>
      </c>
      <c r="AG11" s="23">
        <v>0.27094249740406101</v>
      </c>
      <c r="AH11" s="23">
        <v>0.35494764619250901</v>
      </c>
      <c r="AI11" s="23"/>
      <c r="AJ11" s="23">
        <v>0.21424228657576599</v>
      </c>
      <c r="AK11" s="23">
        <v>0.24507557249078499</v>
      </c>
      <c r="AL11" s="23">
        <v>0.366880012411677</v>
      </c>
      <c r="AM11" s="23">
        <v>0.119438656486234</v>
      </c>
      <c r="AN11" s="23">
        <v>0.41393440887766902</v>
      </c>
      <c r="AO11" s="23"/>
      <c r="AP11" s="23">
        <v>0.19785670716780901</v>
      </c>
      <c r="AQ11" s="23">
        <v>0.26862078364738601</v>
      </c>
      <c r="AR11" s="23">
        <v>0.354703027402412</v>
      </c>
      <c r="AS11" s="23">
        <v>0.19460669746499201</v>
      </c>
      <c r="AT11" s="23">
        <v>0.48807234730007398</v>
      </c>
      <c r="AU11" s="23"/>
      <c r="AV11" s="23">
        <v>0.28426225599990401</v>
      </c>
      <c r="AW11" s="23">
        <v>0.29356355812136098</v>
      </c>
      <c r="AX11" s="23">
        <v>0.28351829341636198</v>
      </c>
      <c r="AY11" s="23">
        <v>0.26646802100025002</v>
      </c>
      <c r="AZ11" s="23">
        <v>0.232813724070043</v>
      </c>
      <c r="BA11" s="23"/>
      <c r="BB11" s="23">
        <v>0.28016327119145801</v>
      </c>
      <c r="BC11" s="23">
        <v>0.18778590952006399</v>
      </c>
      <c r="BD11" s="23">
        <v>0.33732001468716699</v>
      </c>
      <c r="BE11" s="23"/>
      <c r="BF11" s="23">
        <v>0.25078687539501099</v>
      </c>
    </row>
    <row r="12" spans="2:58" x14ac:dyDescent="0.35">
      <c r="B12" s="16"/>
    </row>
    <row r="13" spans="2:58" x14ac:dyDescent="0.35">
      <c r="B13" t="s">
        <v>88</v>
      </c>
    </row>
    <row r="14" spans="2:58" x14ac:dyDescent="0.35">
      <c r="B14" t="s">
        <v>89</v>
      </c>
    </row>
    <row r="16" spans="2:58" x14ac:dyDescent="0.35">
      <c r="B16"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2:BF16"/>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160</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ht="72.5" x14ac:dyDescent="0.35">
      <c r="B9" s="15" t="s">
        <v>158</v>
      </c>
      <c r="C9" s="14">
        <v>0.36035458768198902</v>
      </c>
      <c r="D9" s="14">
        <v>0.36525378293343802</v>
      </c>
      <c r="E9" s="14">
        <v>0.35673797501128601</v>
      </c>
      <c r="F9" s="14"/>
      <c r="G9" s="14">
        <v>0.37487241882569999</v>
      </c>
      <c r="H9" s="14">
        <v>0.39859363576618101</v>
      </c>
      <c r="I9" s="14">
        <v>0.35167312284188901</v>
      </c>
      <c r="J9" s="14">
        <v>0.40553030003097101</v>
      </c>
      <c r="K9" s="14">
        <v>0.306489345255334</v>
      </c>
      <c r="L9" s="14">
        <v>0.32629348193409302</v>
      </c>
      <c r="M9" s="14"/>
      <c r="N9" s="14">
        <v>0.43670044428566401</v>
      </c>
      <c r="O9" s="14">
        <v>0.353838840304113</v>
      </c>
      <c r="P9" s="14">
        <v>0.33803486884122502</v>
      </c>
      <c r="Q9" s="14">
        <v>0.30483021649305198</v>
      </c>
      <c r="R9" s="14"/>
      <c r="S9" s="14">
        <v>0.361808624798236</v>
      </c>
      <c r="T9" s="14">
        <v>0.34948531697954099</v>
      </c>
      <c r="U9" s="14">
        <v>0.32214988879744599</v>
      </c>
      <c r="V9" s="14">
        <v>0.31432236225635801</v>
      </c>
      <c r="W9" s="14">
        <v>0.37809210179436298</v>
      </c>
      <c r="X9" s="14">
        <v>0.40751406622928898</v>
      </c>
      <c r="Y9" s="14">
        <v>0.33909766542462699</v>
      </c>
      <c r="Z9" s="14">
        <v>0.43834980387196698</v>
      </c>
      <c r="AA9" s="14">
        <v>0.37100990411429402</v>
      </c>
      <c r="AB9" s="14">
        <v>0.37515198277635597</v>
      </c>
      <c r="AC9" s="14">
        <v>0.37333666430627999</v>
      </c>
      <c r="AD9" s="14">
        <v>0.30551089591068298</v>
      </c>
      <c r="AE9" s="14"/>
      <c r="AF9" s="14">
        <v>0.25515655045561397</v>
      </c>
      <c r="AG9" s="14">
        <v>0.46798300415523703</v>
      </c>
      <c r="AH9" s="14">
        <v>0.341919496698878</v>
      </c>
      <c r="AI9" s="14"/>
      <c r="AJ9" s="14">
        <v>0.229875683865919</v>
      </c>
      <c r="AK9" s="14">
        <v>0.55899100875152397</v>
      </c>
      <c r="AL9" s="14">
        <v>0.38713173643510002</v>
      </c>
      <c r="AM9" s="14">
        <v>0.36238020179185798</v>
      </c>
      <c r="AN9" s="14">
        <v>0.24000511085722301</v>
      </c>
      <c r="AO9" s="14"/>
      <c r="AP9" s="14">
        <v>0.21680717103712099</v>
      </c>
      <c r="AQ9" s="14">
        <v>0.59818615779885997</v>
      </c>
      <c r="AR9" s="14">
        <v>0.33023855510423999</v>
      </c>
      <c r="AS9" s="14">
        <v>0.13229754477088099</v>
      </c>
      <c r="AT9" s="14">
        <v>0.14693777958729201</v>
      </c>
      <c r="AU9" s="14"/>
      <c r="AV9" s="14">
        <v>0.29157449540923902</v>
      </c>
      <c r="AW9" s="14">
        <v>0.30888103922243498</v>
      </c>
      <c r="AX9" s="14">
        <v>0.408855516728863</v>
      </c>
      <c r="AY9" s="14">
        <v>0.48303543885445599</v>
      </c>
      <c r="AZ9" s="14">
        <v>0.46242951737863602</v>
      </c>
      <c r="BA9" s="14"/>
      <c r="BB9" s="14">
        <v>0.56584461307298295</v>
      </c>
      <c r="BC9" s="14">
        <v>0.12815030486853701</v>
      </c>
      <c r="BD9" s="14">
        <v>0.13888067657721001</v>
      </c>
      <c r="BE9" s="14"/>
      <c r="BF9" s="14">
        <v>0.26541830954613899</v>
      </c>
    </row>
    <row r="10" spans="2:58" ht="72.5" x14ac:dyDescent="0.35">
      <c r="B10" s="15" t="s">
        <v>159</v>
      </c>
      <c r="C10" s="14">
        <v>0.44816419949604902</v>
      </c>
      <c r="D10" s="14">
        <v>0.48298206847052999</v>
      </c>
      <c r="E10" s="14">
        <v>0.41294776964899099</v>
      </c>
      <c r="F10" s="14"/>
      <c r="G10" s="14">
        <v>0.440597669257486</v>
      </c>
      <c r="H10" s="14">
        <v>0.399505181768182</v>
      </c>
      <c r="I10" s="14">
        <v>0.431244200097954</v>
      </c>
      <c r="J10" s="14">
        <v>0.43494008729084699</v>
      </c>
      <c r="K10" s="14">
        <v>0.47495982374236301</v>
      </c>
      <c r="L10" s="14">
        <v>0.49908056788792698</v>
      </c>
      <c r="M10" s="14"/>
      <c r="N10" s="14">
        <v>0.40573192412518999</v>
      </c>
      <c r="O10" s="14">
        <v>0.45612961573814098</v>
      </c>
      <c r="P10" s="14">
        <v>0.48016175204286998</v>
      </c>
      <c r="Q10" s="14">
        <v>0.45575479137010599</v>
      </c>
      <c r="R10" s="14"/>
      <c r="S10" s="14">
        <v>0.42996231821653602</v>
      </c>
      <c r="T10" s="14">
        <v>0.43103695489345001</v>
      </c>
      <c r="U10" s="14">
        <v>0.45214598317311999</v>
      </c>
      <c r="V10" s="14">
        <v>0.48407819445517802</v>
      </c>
      <c r="W10" s="14">
        <v>0.43924238335952898</v>
      </c>
      <c r="X10" s="14">
        <v>0.41759516662425999</v>
      </c>
      <c r="Y10" s="14">
        <v>0.51249440427017401</v>
      </c>
      <c r="Z10" s="14">
        <v>0.36157294711189703</v>
      </c>
      <c r="AA10" s="14">
        <v>0.45370328435838703</v>
      </c>
      <c r="AB10" s="14">
        <v>0.474013524756981</v>
      </c>
      <c r="AC10" s="14">
        <v>0.43585065830333403</v>
      </c>
      <c r="AD10" s="14">
        <v>0.46758350495141798</v>
      </c>
      <c r="AE10" s="14"/>
      <c r="AF10" s="14">
        <v>0.58043005673860104</v>
      </c>
      <c r="AG10" s="14">
        <v>0.35293006911704999</v>
      </c>
      <c r="AH10" s="14">
        <v>0.39231895557607399</v>
      </c>
      <c r="AI10" s="14"/>
      <c r="AJ10" s="14">
        <v>0.61567653290564905</v>
      </c>
      <c r="AK10" s="14">
        <v>0.29520732623727902</v>
      </c>
      <c r="AL10" s="14">
        <v>0.318909593948833</v>
      </c>
      <c r="AM10" s="14">
        <v>0.553879628323111</v>
      </c>
      <c r="AN10" s="14">
        <v>0.46101647937786799</v>
      </c>
      <c r="AO10" s="14"/>
      <c r="AP10" s="14">
        <v>0.64106717834822202</v>
      </c>
      <c r="AQ10" s="14">
        <v>0.26137712947800901</v>
      </c>
      <c r="AR10" s="14">
        <v>0.42874229129102298</v>
      </c>
      <c r="AS10" s="14">
        <v>0.70952860497030101</v>
      </c>
      <c r="AT10" s="14">
        <v>0.44066969337499201</v>
      </c>
      <c r="AU10" s="14"/>
      <c r="AV10" s="14">
        <v>0.48451938570018099</v>
      </c>
      <c r="AW10" s="14">
        <v>0.48343223627089499</v>
      </c>
      <c r="AX10" s="14">
        <v>0.414556357352654</v>
      </c>
      <c r="AY10" s="14">
        <v>0.373394198849476</v>
      </c>
      <c r="AZ10" s="14">
        <v>0.44270403022002203</v>
      </c>
      <c r="BA10" s="14"/>
      <c r="BB10" s="14">
        <v>0.29562515728883099</v>
      </c>
      <c r="BC10" s="14">
        <v>0.71600765589119197</v>
      </c>
      <c r="BD10" s="14">
        <v>0.63390321943388495</v>
      </c>
      <c r="BE10" s="14"/>
      <c r="BF10" s="14">
        <v>0.56517099423686701</v>
      </c>
    </row>
    <row r="11" spans="2:58" x14ac:dyDescent="0.35">
      <c r="B11" s="15" t="s">
        <v>117</v>
      </c>
      <c r="C11" s="23">
        <v>0.19148121282196301</v>
      </c>
      <c r="D11" s="23">
        <v>0.15176414859603199</v>
      </c>
      <c r="E11" s="23">
        <v>0.230314255339723</v>
      </c>
      <c r="F11" s="23"/>
      <c r="G11" s="23">
        <v>0.184529911916814</v>
      </c>
      <c r="H11" s="23">
        <v>0.20190118246563701</v>
      </c>
      <c r="I11" s="23">
        <v>0.21708267706015699</v>
      </c>
      <c r="J11" s="23">
        <v>0.159529612678182</v>
      </c>
      <c r="K11" s="23">
        <v>0.21855083100230299</v>
      </c>
      <c r="L11" s="23">
        <v>0.17462595017797999</v>
      </c>
      <c r="M11" s="23"/>
      <c r="N11" s="23">
        <v>0.157567631589145</v>
      </c>
      <c r="O11" s="23">
        <v>0.19003154395774599</v>
      </c>
      <c r="P11" s="23">
        <v>0.181803379115905</v>
      </c>
      <c r="Q11" s="23">
        <v>0.239414992136842</v>
      </c>
      <c r="R11" s="23"/>
      <c r="S11" s="23">
        <v>0.20822905698522801</v>
      </c>
      <c r="T11" s="23">
        <v>0.21947772812701</v>
      </c>
      <c r="U11" s="23">
        <v>0.22570412802943399</v>
      </c>
      <c r="V11" s="23">
        <v>0.20159944328846399</v>
      </c>
      <c r="W11" s="23">
        <v>0.18266551484610799</v>
      </c>
      <c r="X11" s="23">
        <v>0.17489076714645099</v>
      </c>
      <c r="Y11" s="23">
        <v>0.148407930305199</v>
      </c>
      <c r="Z11" s="23">
        <v>0.20007724901613599</v>
      </c>
      <c r="AA11" s="23">
        <v>0.17528681152731901</v>
      </c>
      <c r="AB11" s="23">
        <v>0.150834492466663</v>
      </c>
      <c r="AC11" s="23">
        <v>0.19081267739038599</v>
      </c>
      <c r="AD11" s="23">
        <v>0.22690559913789901</v>
      </c>
      <c r="AE11" s="23"/>
      <c r="AF11" s="23">
        <v>0.16441339280578501</v>
      </c>
      <c r="AG11" s="23">
        <v>0.17908692672771301</v>
      </c>
      <c r="AH11" s="23">
        <v>0.26576154772504801</v>
      </c>
      <c r="AI11" s="23"/>
      <c r="AJ11" s="23">
        <v>0.154447783228432</v>
      </c>
      <c r="AK11" s="23">
        <v>0.14580166501119701</v>
      </c>
      <c r="AL11" s="23">
        <v>0.29395866961606698</v>
      </c>
      <c r="AM11" s="23">
        <v>8.3740169885030497E-2</v>
      </c>
      <c r="AN11" s="23">
        <v>0.29897840976490803</v>
      </c>
      <c r="AO11" s="23"/>
      <c r="AP11" s="23">
        <v>0.14212565061465701</v>
      </c>
      <c r="AQ11" s="23">
        <v>0.14043671272313199</v>
      </c>
      <c r="AR11" s="23">
        <v>0.241019153604737</v>
      </c>
      <c r="AS11" s="23">
        <v>0.158173850258818</v>
      </c>
      <c r="AT11" s="23">
        <v>0.41239252703771601</v>
      </c>
      <c r="AU11" s="23"/>
      <c r="AV11" s="23">
        <v>0.22390611889058001</v>
      </c>
      <c r="AW11" s="23">
        <v>0.207686724506669</v>
      </c>
      <c r="AX11" s="23">
        <v>0.176588125918483</v>
      </c>
      <c r="AY11" s="23">
        <v>0.14357036229606801</v>
      </c>
      <c r="AZ11" s="23">
        <v>9.4866452401342297E-2</v>
      </c>
      <c r="BA11" s="23"/>
      <c r="BB11" s="23">
        <v>0.13853022963818601</v>
      </c>
      <c r="BC11" s="23">
        <v>0.15584203924027101</v>
      </c>
      <c r="BD11" s="23">
        <v>0.22721610398890499</v>
      </c>
      <c r="BE11" s="23"/>
      <c r="BF11" s="23">
        <v>0.169410696216995</v>
      </c>
    </row>
    <row r="12" spans="2:58" x14ac:dyDescent="0.35">
      <c r="B12" s="16"/>
    </row>
    <row r="13" spans="2:58" x14ac:dyDescent="0.35">
      <c r="B13" t="s">
        <v>88</v>
      </c>
    </row>
    <row r="14" spans="2:58" x14ac:dyDescent="0.35">
      <c r="B14" t="s">
        <v>89</v>
      </c>
    </row>
    <row r="16" spans="2:58" x14ac:dyDescent="0.35">
      <c r="B16"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2:BF18"/>
  <sheetViews>
    <sheetView showGridLines="0" topLeftCell="A8"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160</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ht="43.5" x14ac:dyDescent="0.35">
      <c r="B9" s="15" t="s">
        <v>161</v>
      </c>
      <c r="C9" s="14">
        <v>0.23149710203408699</v>
      </c>
      <c r="D9" s="14">
        <v>0.22342719469965999</v>
      </c>
      <c r="E9" s="14">
        <v>0.23973264728020499</v>
      </c>
      <c r="F9" s="14"/>
      <c r="G9" s="14">
        <v>0.10550549578761299</v>
      </c>
      <c r="H9" s="14">
        <v>0.124934847683377</v>
      </c>
      <c r="I9" s="14">
        <v>0.197625511923089</v>
      </c>
      <c r="J9" s="14">
        <v>0.247158760718028</v>
      </c>
      <c r="K9" s="14">
        <v>0.315829436848034</v>
      </c>
      <c r="L9" s="14">
        <v>0.36039549744504301</v>
      </c>
      <c r="M9" s="14"/>
      <c r="N9" s="14">
        <v>0.17771568383995401</v>
      </c>
      <c r="O9" s="14">
        <v>0.22504260300621201</v>
      </c>
      <c r="P9" s="14">
        <v>0.29397969477284602</v>
      </c>
      <c r="Q9" s="14">
        <v>0.24559645073368899</v>
      </c>
      <c r="R9" s="14"/>
      <c r="S9" s="14">
        <v>0.177703368491402</v>
      </c>
      <c r="T9" s="14">
        <v>0.243547590528428</v>
      </c>
      <c r="U9" s="14">
        <v>0.28390998034940002</v>
      </c>
      <c r="V9" s="14">
        <v>0.25128982420582302</v>
      </c>
      <c r="W9" s="14">
        <v>0.236878237948902</v>
      </c>
      <c r="X9" s="14">
        <v>0.19806817578668401</v>
      </c>
      <c r="Y9" s="14">
        <v>0.32863325392871401</v>
      </c>
      <c r="Z9" s="14">
        <v>0.17284026082197301</v>
      </c>
      <c r="AA9" s="14">
        <v>0.19804970859080301</v>
      </c>
      <c r="AB9" s="14">
        <v>0.261787809774361</v>
      </c>
      <c r="AC9" s="14">
        <v>0.19548023281684501</v>
      </c>
      <c r="AD9" s="14">
        <v>0.22982956135692001</v>
      </c>
      <c r="AE9" s="14"/>
      <c r="AF9" s="14">
        <v>0.37184316136625201</v>
      </c>
      <c r="AG9" s="14">
        <v>0.15311758403002501</v>
      </c>
      <c r="AH9" s="14">
        <v>0.16794753518596001</v>
      </c>
      <c r="AI9" s="14"/>
      <c r="AJ9" s="14">
        <v>0.42469556170827899</v>
      </c>
      <c r="AK9" s="14">
        <v>6.2354072738961701E-2</v>
      </c>
      <c r="AL9" s="14">
        <v>0.134480303946165</v>
      </c>
      <c r="AM9" s="14">
        <v>0.46635553656954198</v>
      </c>
      <c r="AN9" s="14">
        <v>0.23064389916515801</v>
      </c>
      <c r="AO9" s="14"/>
      <c r="AP9" s="14">
        <v>0.48717218607242002</v>
      </c>
      <c r="AQ9" s="14">
        <v>3.17053778734376E-2</v>
      </c>
      <c r="AR9" s="14">
        <v>0.129639459221572</v>
      </c>
      <c r="AS9" s="14">
        <v>0.478441614333668</v>
      </c>
      <c r="AT9" s="14">
        <v>0.28800393269415497</v>
      </c>
      <c r="AU9" s="14"/>
      <c r="AV9" s="14">
        <v>0.28420592195568001</v>
      </c>
      <c r="AW9" s="14">
        <v>0.247702515800828</v>
      </c>
      <c r="AX9" s="14">
        <v>0.17775862045299201</v>
      </c>
      <c r="AY9" s="14">
        <v>0.154105633067777</v>
      </c>
      <c r="AZ9" s="14">
        <v>0.115552091366577</v>
      </c>
      <c r="BA9" s="14"/>
      <c r="BB9" s="14">
        <v>3.64445806061022E-2</v>
      </c>
      <c r="BC9" s="14">
        <v>0.50107728640822402</v>
      </c>
      <c r="BD9" s="14">
        <v>0.38537321790234202</v>
      </c>
      <c r="BE9" s="14"/>
      <c r="BF9" s="14">
        <v>0.32561160792393901</v>
      </c>
    </row>
    <row r="10" spans="2:58" ht="43.5" x14ac:dyDescent="0.35">
      <c r="B10" s="15" t="s">
        <v>162</v>
      </c>
      <c r="C10" s="14">
        <v>0.21851794502952701</v>
      </c>
      <c r="D10" s="14">
        <v>0.21189346363591599</v>
      </c>
      <c r="E10" s="14">
        <v>0.22333079730157401</v>
      </c>
      <c r="F10" s="14"/>
      <c r="G10" s="14">
        <v>0.27129383420627101</v>
      </c>
      <c r="H10" s="14">
        <v>0.22382125698944699</v>
      </c>
      <c r="I10" s="14">
        <v>0.174348690160499</v>
      </c>
      <c r="J10" s="14">
        <v>0.21094547224684401</v>
      </c>
      <c r="K10" s="14">
        <v>0.19642842561915999</v>
      </c>
      <c r="L10" s="14">
        <v>0.235665016106516</v>
      </c>
      <c r="M10" s="14"/>
      <c r="N10" s="14">
        <v>0.234625410701675</v>
      </c>
      <c r="O10" s="14">
        <v>0.22541381041797101</v>
      </c>
      <c r="P10" s="14">
        <v>0.207382003050917</v>
      </c>
      <c r="Q10" s="14">
        <v>0.19571971154603099</v>
      </c>
      <c r="R10" s="14"/>
      <c r="S10" s="14">
        <v>0.21007694613083799</v>
      </c>
      <c r="T10" s="14">
        <v>0.21649469778526401</v>
      </c>
      <c r="U10" s="14">
        <v>0.25815056112654999</v>
      </c>
      <c r="V10" s="14">
        <v>0.237044440738646</v>
      </c>
      <c r="W10" s="14">
        <v>0.26129889221017499</v>
      </c>
      <c r="X10" s="14">
        <v>0.200976569879425</v>
      </c>
      <c r="Y10" s="14">
        <v>0.23086469537042301</v>
      </c>
      <c r="Z10" s="14">
        <v>0.17373102968767901</v>
      </c>
      <c r="AA10" s="14">
        <v>0.20344426494367199</v>
      </c>
      <c r="AB10" s="14">
        <v>0.18264160322746001</v>
      </c>
      <c r="AC10" s="14">
        <v>0.16592059991842201</v>
      </c>
      <c r="AD10" s="14">
        <v>0.33608755311023603</v>
      </c>
      <c r="AE10" s="14"/>
      <c r="AF10" s="14">
        <v>0.240877223033752</v>
      </c>
      <c r="AG10" s="14">
        <v>0.20734795873881801</v>
      </c>
      <c r="AH10" s="14">
        <v>0.18987657219266299</v>
      </c>
      <c r="AI10" s="14"/>
      <c r="AJ10" s="14">
        <v>0.26235984929503398</v>
      </c>
      <c r="AK10" s="14">
        <v>0.168995901996294</v>
      </c>
      <c r="AL10" s="14">
        <v>0.25891389445864599</v>
      </c>
      <c r="AM10" s="14">
        <v>0.162353276542094</v>
      </c>
      <c r="AN10" s="14">
        <v>0.21874184414088901</v>
      </c>
      <c r="AO10" s="14"/>
      <c r="AP10" s="14">
        <v>0.281028178400619</v>
      </c>
      <c r="AQ10" s="14">
        <v>0.13583912742600199</v>
      </c>
      <c r="AR10" s="14">
        <v>0.33065746254636602</v>
      </c>
      <c r="AS10" s="14">
        <v>0.25750088602906102</v>
      </c>
      <c r="AT10" s="14">
        <v>0.22893169794644799</v>
      </c>
      <c r="AU10" s="14"/>
      <c r="AV10" s="14">
        <v>0.22022920900857201</v>
      </c>
      <c r="AW10" s="14">
        <v>0.23303540335010101</v>
      </c>
      <c r="AX10" s="14">
        <v>0.20715819994124701</v>
      </c>
      <c r="AY10" s="14">
        <v>0.222215820826873</v>
      </c>
      <c r="AZ10" s="14">
        <v>0.20687424932082299</v>
      </c>
      <c r="BA10" s="14"/>
      <c r="BB10" s="14">
        <v>0.12057441725944799</v>
      </c>
      <c r="BC10" s="14">
        <v>0.24815134821603299</v>
      </c>
      <c r="BD10" s="14">
        <v>0.340414954850358</v>
      </c>
      <c r="BE10" s="14"/>
      <c r="BF10" s="14">
        <v>0.25048354134032202</v>
      </c>
    </row>
    <row r="11" spans="2:58" ht="43.5" x14ac:dyDescent="0.35">
      <c r="B11" s="15" t="s">
        <v>163</v>
      </c>
      <c r="C11" s="14">
        <v>0.32024353187462801</v>
      </c>
      <c r="D11" s="14">
        <v>0.33784988727703202</v>
      </c>
      <c r="E11" s="14">
        <v>0.303970674904044</v>
      </c>
      <c r="F11" s="14"/>
      <c r="G11" s="14">
        <v>0.361948797844243</v>
      </c>
      <c r="H11" s="14">
        <v>0.34695503417678702</v>
      </c>
      <c r="I11" s="14">
        <v>0.37175746281010302</v>
      </c>
      <c r="J11" s="14">
        <v>0.33094555467201697</v>
      </c>
      <c r="K11" s="14">
        <v>0.28442596045077501</v>
      </c>
      <c r="L11" s="14">
        <v>0.24424783865237801</v>
      </c>
      <c r="M11" s="14"/>
      <c r="N11" s="14">
        <v>0.33429684438441198</v>
      </c>
      <c r="O11" s="14">
        <v>0.33178054327614498</v>
      </c>
      <c r="P11" s="14">
        <v>0.29673027672614699</v>
      </c>
      <c r="Q11" s="14">
        <v>0.31532003481909299</v>
      </c>
      <c r="R11" s="14"/>
      <c r="S11" s="14">
        <v>0.38272155042426098</v>
      </c>
      <c r="T11" s="14">
        <v>0.34623967704993303</v>
      </c>
      <c r="U11" s="14">
        <v>0.228091965725992</v>
      </c>
      <c r="V11" s="14">
        <v>0.322179283930418</v>
      </c>
      <c r="W11" s="14">
        <v>0.28595789049893999</v>
      </c>
      <c r="X11" s="14">
        <v>0.34118076875960102</v>
      </c>
      <c r="Y11" s="14">
        <v>0.233974235478451</v>
      </c>
      <c r="Z11" s="14">
        <v>0.37380317895156701</v>
      </c>
      <c r="AA11" s="14">
        <v>0.29886616574771002</v>
      </c>
      <c r="AB11" s="14">
        <v>0.37977945911486899</v>
      </c>
      <c r="AC11" s="14">
        <v>0.36145272398763501</v>
      </c>
      <c r="AD11" s="14">
        <v>0.16207676329096199</v>
      </c>
      <c r="AE11" s="14"/>
      <c r="AF11" s="14">
        <v>0.23743601373781101</v>
      </c>
      <c r="AG11" s="14">
        <v>0.36081225109114001</v>
      </c>
      <c r="AH11" s="14">
        <v>0.35743393915132199</v>
      </c>
      <c r="AI11" s="14"/>
      <c r="AJ11" s="14">
        <v>0.21991880940578201</v>
      </c>
      <c r="AK11" s="14">
        <v>0.40886818510537498</v>
      </c>
      <c r="AL11" s="14">
        <v>0.37997966253808202</v>
      </c>
      <c r="AM11" s="14">
        <v>0.28591324785896099</v>
      </c>
      <c r="AN11" s="14">
        <v>0.29164629587541302</v>
      </c>
      <c r="AO11" s="14"/>
      <c r="AP11" s="14">
        <v>0.155036743158118</v>
      </c>
      <c r="AQ11" s="14">
        <v>0.47551102071581902</v>
      </c>
      <c r="AR11" s="14">
        <v>0.31388069715450201</v>
      </c>
      <c r="AS11" s="14">
        <v>0.184644031426456</v>
      </c>
      <c r="AT11" s="14">
        <v>0.24654337657772599</v>
      </c>
      <c r="AU11" s="14"/>
      <c r="AV11" s="14">
        <v>0.278965620838725</v>
      </c>
      <c r="AW11" s="14">
        <v>0.31882485112671799</v>
      </c>
      <c r="AX11" s="14">
        <v>0.37522112033287902</v>
      </c>
      <c r="AY11" s="14">
        <v>0.33041042778341301</v>
      </c>
      <c r="AZ11" s="14">
        <v>0.28725542935154402</v>
      </c>
      <c r="BA11" s="14"/>
      <c r="BB11" s="14">
        <v>0.59457206972328003</v>
      </c>
      <c r="BC11" s="14">
        <v>0.180007017996268</v>
      </c>
      <c r="BD11" s="14">
        <v>0.20269410792686501</v>
      </c>
      <c r="BE11" s="14"/>
      <c r="BF11" s="14">
        <v>0.29635646031358198</v>
      </c>
    </row>
    <row r="12" spans="2:58" ht="43.5" x14ac:dyDescent="0.35">
      <c r="B12" s="15" t="s">
        <v>164</v>
      </c>
      <c r="C12" s="14">
        <v>0.146471836229916</v>
      </c>
      <c r="D12" s="14">
        <v>0.15794373250357399</v>
      </c>
      <c r="E12" s="14">
        <v>0.13518610531170999</v>
      </c>
      <c r="F12" s="14"/>
      <c r="G12" s="14">
        <v>0.131597903421937</v>
      </c>
      <c r="H12" s="14">
        <v>0.185354824851754</v>
      </c>
      <c r="I12" s="14">
        <v>0.14892561286967501</v>
      </c>
      <c r="J12" s="14">
        <v>0.15457088239116201</v>
      </c>
      <c r="K12" s="14">
        <v>0.13326879389695201</v>
      </c>
      <c r="L12" s="14">
        <v>0.125266867280559</v>
      </c>
      <c r="M12" s="14"/>
      <c r="N12" s="14">
        <v>0.189749716424221</v>
      </c>
      <c r="O12" s="14">
        <v>0.146890820904826</v>
      </c>
      <c r="P12" s="14">
        <v>0.121165879889054</v>
      </c>
      <c r="Q12" s="14">
        <v>0.124114322460519</v>
      </c>
      <c r="R12" s="14"/>
      <c r="S12" s="14">
        <v>0.11823057473193201</v>
      </c>
      <c r="T12" s="14">
        <v>0.110426996224141</v>
      </c>
      <c r="U12" s="14">
        <v>0.13224837014129701</v>
      </c>
      <c r="V12" s="14">
        <v>0.112536415111956</v>
      </c>
      <c r="W12" s="14">
        <v>0.13528378058993501</v>
      </c>
      <c r="X12" s="14">
        <v>0.17370989289477301</v>
      </c>
      <c r="Y12" s="14">
        <v>0.14760543028238199</v>
      </c>
      <c r="Z12" s="14">
        <v>0.18727828464377699</v>
      </c>
      <c r="AA12" s="14">
        <v>0.19870775145174299</v>
      </c>
      <c r="AB12" s="14">
        <v>0.128780938689596</v>
      </c>
      <c r="AC12" s="14">
        <v>0.23130449902039299</v>
      </c>
      <c r="AD12" s="14">
        <v>0.18131735149525099</v>
      </c>
      <c r="AE12" s="14"/>
      <c r="AF12" s="14">
        <v>9.8214114619529502E-2</v>
      </c>
      <c r="AG12" s="14">
        <v>0.20755304599407101</v>
      </c>
      <c r="AH12" s="14">
        <v>0.12876671156296299</v>
      </c>
      <c r="AI12" s="14"/>
      <c r="AJ12" s="14">
        <v>5.5905286560350903E-2</v>
      </c>
      <c r="AK12" s="14">
        <v>0.28719283435327198</v>
      </c>
      <c r="AL12" s="14">
        <v>0.14402220626350401</v>
      </c>
      <c r="AM12" s="14">
        <v>4.2693442799458102E-2</v>
      </c>
      <c r="AN12" s="14">
        <v>7.4898897423054694E-2</v>
      </c>
      <c r="AO12" s="14"/>
      <c r="AP12" s="14">
        <v>3.59237325984521E-2</v>
      </c>
      <c r="AQ12" s="14">
        <v>0.29640239383146</v>
      </c>
      <c r="AR12" s="14">
        <v>0.103258692980601</v>
      </c>
      <c r="AS12" s="14">
        <v>2.88981612495702E-2</v>
      </c>
      <c r="AT12" s="14">
        <v>2.3381581593766999E-2</v>
      </c>
      <c r="AU12" s="14"/>
      <c r="AV12" s="14">
        <v>0.127941799644679</v>
      </c>
      <c r="AW12" s="14">
        <v>0.106523689198744</v>
      </c>
      <c r="AX12" s="14">
        <v>0.14597542075221301</v>
      </c>
      <c r="AY12" s="14">
        <v>0.23023529949452001</v>
      </c>
      <c r="AZ12" s="14">
        <v>0.297021855090359</v>
      </c>
      <c r="BA12" s="14"/>
      <c r="BB12" s="14">
        <v>0.20802938443855401</v>
      </c>
      <c r="BC12" s="14">
        <v>3.2949017186210502E-2</v>
      </c>
      <c r="BD12" s="14">
        <v>3.0515253321739301E-2</v>
      </c>
      <c r="BE12" s="14"/>
      <c r="BF12" s="14">
        <v>8.0964637081110499E-2</v>
      </c>
    </row>
    <row r="13" spans="2:58" x14ac:dyDescent="0.35">
      <c r="B13" s="15" t="s">
        <v>117</v>
      </c>
      <c r="C13" s="23">
        <v>8.3269584831842103E-2</v>
      </c>
      <c r="D13" s="23">
        <v>6.8885721883817905E-2</v>
      </c>
      <c r="E13" s="23">
        <v>9.7779775202466598E-2</v>
      </c>
      <c r="F13" s="23"/>
      <c r="G13" s="23">
        <v>0.12965396873993601</v>
      </c>
      <c r="H13" s="23">
        <v>0.118934036298636</v>
      </c>
      <c r="I13" s="23">
        <v>0.107342722236635</v>
      </c>
      <c r="J13" s="23">
        <v>5.6379329971949402E-2</v>
      </c>
      <c r="K13" s="23">
        <v>7.0047383185078402E-2</v>
      </c>
      <c r="L13" s="23">
        <v>3.4424780515504197E-2</v>
      </c>
      <c r="M13" s="23"/>
      <c r="N13" s="23">
        <v>6.3612344649737695E-2</v>
      </c>
      <c r="O13" s="23">
        <v>7.0872222394845794E-2</v>
      </c>
      <c r="P13" s="23">
        <v>8.0742145561036704E-2</v>
      </c>
      <c r="Q13" s="23">
        <v>0.11924948044066799</v>
      </c>
      <c r="R13" s="23"/>
      <c r="S13" s="23">
        <v>0.111267560221567</v>
      </c>
      <c r="T13" s="23">
        <v>8.3291038412232898E-2</v>
      </c>
      <c r="U13" s="23">
        <v>9.7599122656761003E-2</v>
      </c>
      <c r="V13" s="23">
        <v>7.6950036013157502E-2</v>
      </c>
      <c r="W13" s="23">
        <v>8.0581198752047403E-2</v>
      </c>
      <c r="X13" s="23">
        <v>8.6064592679517105E-2</v>
      </c>
      <c r="Y13" s="23">
        <v>5.8922384940030097E-2</v>
      </c>
      <c r="Z13" s="23">
        <v>9.2347245895003899E-2</v>
      </c>
      <c r="AA13" s="23">
        <v>0.100932109266072</v>
      </c>
      <c r="AB13" s="23">
        <v>4.7010189193714101E-2</v>
      </c>
      <c r="AC13" s="23">
        <v>4.58419442567055E-2</v>
      </c>
      <c r="AD13" s="23">
        <v>9.0688770746631606E-2</v>
      </c>
      <c r="AE13" s="23"/>
      <c r="AF13" s="23">
        <v>5.1629487242656001E-2</v>
      </c>
      <c r="AG13" s="23">
        <v>7.1169160145945501E-2</v>
      </c>
      <c r="AH13" s="23">
        <v>0.155975241907093</v>
      </c>
      <c r="AI13" s="23"/>
      <c r="AJ13" s="23">
        <v>3.71204930305543E-2</v>
      </c>
      <c r="AK13" s="23">
        <v>7.2589005806096896E-2</v>
      </c>
      <c r="AL13" s="23">
        <v>8.2603932793603202E-2</v>
      </c>
      <c r="AM13" s="23">
        <v>4.2684496229944698E-2</v>
      </c>
      <c r="AN13" s="23">
        <v>0.18406906339548601</v>
      </c>
      <c r="AO13" s="23"/>
      <c r="AP13" s="23">
        <v>4.0839159770390598E-2</v>
      </c>
      <c r="AQ13" s="23">
        <v>6.0542080153281101E-2</v>
      </c>
      <c r="AR13" s="23">
        <v>0.122563688096958</v>
      </c>
      <c r="AS13" s="23">
        <v>5.0515306961245697E-2</v>
      </c>
      <c r="AT13" s="23">
        <v>0.213139411187904</v>
      </c>
      <c r="AU13" s="23"/>
      <c r="AV13" s="23">
        <v>8.8657448552343796E-2</v>
      </c>
      <c r="AW13" s="23">
        <v>9.3913540523608896E-2</v>
      </c>
      <c r="AX13" s="23">
        <v>9.3886638520670099E-2</v>
      </c>
      <c r="AY13" s="23">
        <v>6.3032818827416695E-2</v>
      </c>
      <c r="AZ13" s="23">
        <v>9.3296374870695795E-2</v>
      </c>
      <c r="BA13" s="23"/>
      <c r="BB13" s="23">
        <v>4.0379547972615698E-2</v>
      </c>
      <c r="BC13" s="23">
        <v>3.7815330193263802E-2</v>
      </c>
      <c r="BD13" s="23">
        <v>4.1002465998694899E-2</v>
      </c>
      <c r="BE13" s="23"/>
      <c r="BF13" s="23">
        <v>4.6583753341047203E-2</v>
      </c>
    </row>
    <row r="14" spans="2:58" x14ac:dyDescent="0.35">
      <c r="B14" s="16"/>
    </row>
    <row r="15" spans="2:58" x14ac:dyDescent="0.35">
      <c r="B15" t="s">
        <v>88</v>
      </c>
    </row>
    <row r="16" spans="2:58" x14ac:dyDescent="0.35">
      <c r="B16" t="s">
        <v>89</v>
      </c>
    </row>
    <row r="18" spans="2:2" x14ac:dyDescent="0.35">
      <c r="B18"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2:BF18"/>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160</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ht="29" x14ac:dyDescent="0.35">
      <c r="B9" s="15" t="s">
        <v>165</v>
      </c>
      <c r="C9" s="14">
        <v>0.17239272572258299</v>
      </c>
      <c r="D9" s="14">
        <v>0.181001668244999</v>
      </c>
      <c r="E9" s="14">
        <v>0.16300777577374201</v>
      </c>
      <c r="F9" s="14"/>
      <c r="G9" s="14">
        <v>0.17043887843963099</v>
      </c>
      <c r="H9" s="14">
        <v>0.25502171650397298</v>
      </c>
      <c r="I9" s="14">
        <v>0.18891544876795799</v>
      </c>
      <c r="J9" s="14">
        <v>0.15863523345869801</v>
      </c>
      <c r="K9" s="14">
        <v>0.137536573342979</v>
      </c>
      <c r="L9" s="14">
        <v>0.12790565147077201</v>
      </c>
      <c r="M9" s="14"/>
      <c r="N9" s="14">
        <v>0.20799719055072399</v>
      </c>
      <c r="O9" s="14">
        <v>0.159006323978922</v>
      </c>
      <c r="P9" s="14">
        <v>0.16210499891337801</v>
      </c>
      <c r="Q9" s="14">
        <v>0.15997359405053599</v>
      </c>
      <c r="R9" s="14"/>
      <c r="S9" s="14">
        <v>0.198040099643739</v>
      </c>
      <c r="T9" s="14">
        <v>0.13439586762945999</v>
      </c>
      <c r="U9" s="14">
        <v>0.160388619696549</v>
      </c>
      <c r="V9" s="14">
        <v>9.0801344218890301E-2</v>
      </c>
      <c r="W9" s="14">
        <v>0.18284657239004201</v>
      </c>
      <c r="X9" s="14">
        <v>0.16661331264936299</v>
      </c>
      <c r="Y9" s="14">
        <v>0.19174518010175501</v>
      </c>
      <c r="Z9" s="14">
        <v>0.19814620248846601</v>
      </c>
      <c r="AA9" s="14">
        <v>0.25059754754793101</v>
      </c>
      <c r="AB9" s="14">
        <v>0.117414665930308</v>
      </c>
      <c r="AC9" s="14">
        <v>0.246839910168725</v>
      </c>
      <c r="AD9" s="14">
        <v>0.15453635890364301</v>
      </c>
      <c r="AE9" s="14"/>
      <c r="AF9" s="14">
        <v>0.140372421133201</v>
      </c>
      <c r="AG9" s="14">
        <v>0.199111493724317</v>
      </c>
      <c r="AH9" s="14">
        <v>0.20175370352323299</v>
      </c>
      <c r="AI9" s="14"/>
      <c r="AJ9" s="14">
        <v>9.1727836853494907E-2</v>
      </c>
      <c r="AK9" s="14">
        <v>0.298706180780756</v>
      </c>
      <c r="AL9" s="14">
        <v>0.115612184183592</v>
      </c>
      <c r="AM9" s="14">
        <v>0.26306828399164101</v>
      </c>
      <c r="AN9" s="14">
        <v>0.15696589455059101</v>
      </c>
      <c r="AO9" s="14"/>
      <c r="AP9" s="14">
        <v>7.6641320211818798E-2</v>
      </c>
      <c r="AQ9" s="14">
        <v>0.31554644112456098</v>
      </c>
      <c r="AR9" s="14">
        <v>0.11893029405217199</v>
      </c>
      <c r="AS9" s="14">
        <v>8.60659395164554E-2</v>
      </c>
      <c r="AT9" s="14">
        <v>4.3009347417136502E-2</v>
      </c>
      <c r="AU9" s="14"/>
      <c r="AV9" s="14">
        <v>0.133816608426235</v>
      </c>
      <c r="AW9" s="14">
        <v>0.14764779350318399</v>
      </c>
      <c r="AX9" s="14">
        <v>0.18567738464935199</v>
      </c>
      <c r="AY9" s="14">
        <v>0.25656182778235598</v>
      </c>
      <c r="AZ9" s="14">
        <v>0.324839370481391</v>
      </c>
      <c r="BA9" s="14"/>
      <c r="BB9" s="14">
        <v>0.234622525308707</v>
      </c>
      <c r="BC9" s="14">
        <v>5.4447541101218903E-2</v>
      </c>
      <c r="BD9" s="14">
        <v>4.9064412239236598E-2</v>
      </c>
      <c r="BE9" s="14"/>
      <c r="BF9" s="14">
        <v>0.101329032319112</v>
      </c>
    </row>
    <row r="10" spans="2:58" ht="29" x14ac:dyDescent="0.35">
      <c r="B10" s="15" t="s">
        <v>166</v>
      </c>
      <c r="C10" s="14">
        <v>0.32204536008517398</v>
      </c>
      <c r="D10" s="14">
        <v>0.32483440728114898</v>
      </c>
      <c r="E10" s="14">
        <v>0.31926218229958803</v>
      </c>
      <c r="F10" s="14"/>
      <c r="G10" s="14">
        <v>0.450053914077994</v>
      </c>
      <c r="H10" s="14">
        <v>0.37047118859265898</v>
      </c>
      <c r="I10" s="14">
        <v>0.31376931149885101</v>
      </c>
      <c r="J10" s="14">
        <v>0.32656763950482798</v>
      </c>
      <c r="K10" s="14">
        <v>0.23731662218487301</v>
      </c>
      <c r="L10" s="14">
        <v>0.25699396643568201</v>
      </c>
      <c r="M10" s="14"/>
      <c r="N10" s="14">
        <v>0.33133446800344302</v>
      </c>
      <c r="O10" s="14">
        <v>0.36410612373745199</v>
      </c>
      <c r="P10" s="14">
        <v>0.28921203362909298</v>
      </c>
      <c r="Q10" s="14">
        <v>0.29283672629625002</v>
      </c>
      <c r="R10" s="14"/>
      <c r="S10" s="14">
        <v>0.34860906607472097</v>
      </c>
      <c r="T10" s="14">
        <v>0.372763334526791</v>
      </c>
      <c r="U10" s="14">
        <v>0.26009425800723102</v>
      </c>
      <c r="V10" s="14">
        <v>0.353157285033463</v>
      </c>
      <c r="W10" s="14">
        <v>0.31146512316430303</v>
      </c>
      <c r="X10" s="14">
        <v>0.36284729854993703</v>
      </c>
      <c r="Y10" s="14">
        <v>0.260207207884047</v>
      </c>
      <c r="Z10" s="14">
        <v>0.39555417823417999</v>
      </c>
      <c r="AA10" s="14">
        <v>0.264772398924076</v>
      </c>
      <c r="AB10" s="14">
        <v>0.34530652979148202</v>
      </c>
      <c r="AC10" s="14">
        <v>0.27709527649961102</v>
      </c>
      <c r="AD10" s="14">
        <v>0.23510419695402801</v>
      </c>
      <c r="AE10" s="14"/>
      <c r="AF10" s="14">
        <v>0.23265848544002399</v>
      </c>
      <c r="AG10" s="14">
        <v>0.38208558977689999</v>
      </c>
      <c r="AH10" s="14">
        <v>0.29275893982105999</v>
      </c>
      <c r="AI10" s="14"/>
      <c r="AJ10" s="14">
        <v>0.23660398193637699</v>
      </c>
      <c r="AK10" s="14">
        <v>0.42043840966905999</v>
      </c>
      <c r="AL10" s="14">
        <v>0.40168008268313998</v>
      </c>
      <c r="AM10" s="14">
        <v>0.25048354214773599</v>
      </c>
      <c r="AN10" s="14">
        <v>0.23195651747990501</v>
      </c>
      <c r="AO10" s="14"/>
      <c r="AP10" s="14">
        <v>0.22072115703918299</v>
      </c>
      <c r="AQ10" s="14">
        <v>0.47789487086308702</v>
      </c>
      <c r="AR10" s="14">
        <v>0.341878435400648</v>
      </c>
      <c r="AS10" s="14">
        <v>0.170845592764376</v>
      </c>
      <c r="AT10" s="14">
        <v>0.161477337761916</v>
      </c>
      <c r="AU10" s="14"/>
      <c r="AV10" s="14">
        <v>0.28075933064741998</v>
      </c>
      <c r="AW10" s="14">
        <v>0.34115101138939502</v>
      </c>
      <c r="AX10" s="14">
        <v>0.35764688328182098</v>
      </c>
      <c r="AY10" s="14">
        <v>0.35044193161694098</v>
      </c>
      <c r="AZ10" s="14">
        <v>0.21002001346576399</v>
      </c>
      <c r="BA10" s="14"/>
      <c r="BB10" s="14">
        <v>0.57715955299663801</v>
      </c>
      <c r="BC10" s="14">
        <v>0.15730391564764201</v>
      </c>
      <c r="BD10" s="14">
        <v>0.18310691980542099</v>
      </c>
      <c r="BE10" s="14"/>
      <c r="BF10" s="14">
        <v>0.27967445266644197</v>
      </c>
    </row>
    <row r="11" spans="2:58" ht="29" x14ac:dyDescent="0.35">
      <c r="B11" s="15" t="s">
        <v>167</v>
      </c>
      <c r="C11" s="14">
        <v>0.249801651394607</v>
      </c>
      <c r="D11" s="14">
        <v>0.23368220363935699</v>
      </c>
      <c r="E11" s="14">
        <v>0.26606613119182398</v>
      </c>
      <c r="F11" s="14"/>
      <c r="G11" s="14">
        <v>0.176697359918977</v>
      </c>
      <c r="H11" s="14">
        <v>0.20550355078202201</v>
      </c>
      <c r="I11" s="14">
        <v>0.256805367759945</v>
      </c>
      <c r="J11" s="14">
        <v>0.24565185770638201</v>
      </c>
      <c r="K11" s="14">
        <v>0.28071736300734601</v>
      </c>
      <c r="L11" s="14">
        <v>0.311552806856978</v>
      </c>
      <c r="M11" s="14"/>
      <c r="N11" s="14">
        <v>0.24103984015454</v>
      </c>
      <c r="O11" s="14">
        <v>0.23295376096316101</v>
      </c>
      <c r="P11" s="14">
        <v>0.26881143974022798</v>
      </c>
      <c r="Q11" s="14">
        <v>0.25867600066928298</v>
      </c>
      <c r="R11" s="14"/>
      <c r="S11" s="14">
        <v>0.229503458920958</v>
      </c>
      <c r="T11" s="14">
        <v>0.26041153928197103</v>
      </c>
      <c r="U11" s="14">
        <v>0.25535465773724703</v>
      </c>
      <c r="V11" s="14">
        <v>0.29886406043932001</v>
      </c>
      <c r="W11" s="14">
        <v>0.19964597520545899</v>
      </c>
      <c r="X11" s="14">
        <v>0.24252080369669801</v>
      </c>
      <c r="Y11" s="14">
        <v>0.26490109645003601</v>
      </c>
      <c r="Z11" s="14">
        <v>0.201607124350136</v>
      </c>
      <c r="AA11" s="14">
        <v>0.23588965602569201</v>
      </c>
      <c r="AB11" s="14">
        <v>0.28995014892690402</v>
      </c>
      <c r="AC11" s="14">
        <v>0.19322664672368001</v>
      </c>
      <c r="AD11" s="14">
        <v>0.32506370207820101</v>
      </c>
      <c r="AE11" s="14"/>
      <c r="AF11" s="14">
        <v>0.28122761112550498</v>
      </c>
      <c r="AG11" s="14">
        <v>0.24462524482596301</v>
      </c>
      <c r="AH11" s="14">
        <v>0.22436689078084701</v>
      </c>
      <c r="AI11" s="14"/>
      <c r="AJ11" s="14">
        <v>0.30433320622450899</v>
      </c>
      <c r="AK11" s="14">
        <v>0.17140670436644201</v>
      </c>
      <c r="AL11" s="14">
        <v>0.32464895302484997</v>
      </c>
      <c r="AM11" s="14">
        <v>0.154196301768626</v>
      </c>
      <c r="AN11" s="14">
        <v>0.20935007272028</v>
      </c>
      <c r="AO11" s="14"/>
      <c r="AP11" s="14">
        <v>0.34296175450885802</v>
      </c>
      <c r="AQ11" s="14">
        <v>0.140053266026754</v>
      </c>
      <c r="AR11" s="14">
        <v>0.32494796602005499</v>
      </c>
      <c r="AS11" s="14">
        <v>0.31299119618271398</v>
      </c>
      <c r="AT11" s="14">
        <v>0.31861958498665199</v>
      </c>
      <c r="AU11" s="14"/>
      <c r="AV11" s="14">
        <v>0.26964794112844898</v>
      </c>
      <c r="AW11" s="14">
        <v>0.26005717781557203</v>
      </c>
      <c r="AX11" s="14">
        <v>0.23045068477936601</v>
      </c>
      <c r="AY11" s="14">
        <v>0.220992383870006</v>
      </c>
      <c r="AZ11" s="14">
        <v>0.20755796383422101</v>
      </c>
      <c r="BA11" s="14"/>
      <c r="BB11" s="14">
        <v>0.12717220891459299</v>
      </c>
      <c r="BC11" s="14">
        <v>0.30101766678140501</v>
      </c>
      <c r="BD11" s="14">
        <v>0.29815663283135402</v>
      </c>
      <c r="BE11" s="14"/>
      <c r="BF11" s="14">
        <v>0.26852734903542702</v>
      </c>
    </row>
    <row r="12" spans="2:58" ht="29" x14ac:dyDescent="0.35">
      <c r="B12" s="15" t="s">
        <v>168</v>
      </c>
      <c r="C12" s="14">
        <v>0.17279099941371701</v>
      </c>
      <c r="D12" s="14">
        <v>0.20258726940706601</v>
      </c>
      <c r="E12" s="14">
        <v>0.14477273103857699</v>
      </c>
      <c r="F12" s="14"/>
      <c r="G12" s="14">
        <v>5.1115506205846803E-2</v>
      </c>
      <c r="H12" s="14">
        <v>7.6797029668823097E-2</v>
      </c>
      <c r="I12" s="14">
        <v>0.13171228553513301</v>
      </c>
      <c r="J12" s="14">
        <v>0.22039626724738701</v>
      </c>
      <c r="K12" s="14">
        <v>0.264984069301964</v>
      </c>
      <c r="L12" s="14">
        <v>0.26498743990087098</v>
      </c>
      <c r="M12" s="14"/>
      <c r="N12" s="14">
        <v>0.15245367582342101</v>
      </c>
      <c r="O12" s="14">
        <v>0.16794828289319</v>
      </c>
      <c r="P12" s="14">
        <v>0.19280369929140201</v>
      </c>
      <c r="Q12" s="14">
        <v>0.18329105160606099</v>
      </c>
      <c r="R12" s="14"/>
      <c r="S12" s="14">
        <v>0.107333802284591</v>
      </c>
      <c r="T12" s="14">
        <v>0.145932929389542</v>
      </c>
      <c r="U12" s="14">
        <v>0.24924515447909601</v>
      </c>
      <c r="V12" s="14">
        <v>0.198799668123538</v>
      </c>
      <c r="W12" s="14">
        <v>0.23122350453936499</v>
      </c>
      <c r="X12" s="14">
        <v>0.132049272554149</v>
      </c>
      <c r="Y12" s="14">
        <v>0.20215413974172899</v>
      </c>
      <c r="Z12" s="14">
        <v>0.11046016447172501</v>
      </c>
      <c r="AA12" s="14">
        <v>0.15855226544717599</v>
      </c>
      <c r="AB12" s="14">
        <v>0.20333174966283801</v>
      </c>
      <c r="AC12" s="14">
        <v>0.213485071484349</v>
      </c>
      <c r="AD12" s="14">
        <v>0.19539523565655301</v>
      </c>
      <c r="AE12" s="14"/>
      <c r="AF12" s="14">
        <v>0.29911433349400501</v>
      </c>
      <c r="AG12" s="14">
        <v>0.11278285812854499</v>
      </c>
      <c r="AH12" s="14">
        <v>9.4660183206807802E-2</v>
      </c>
      <c r="AI12" s="14"/>
      <c r="AJ12" s="14">
        <v>0.33085993982195999</v>
      </c>
      <c r="AK12" s="14">
        <v>5.1892465898160503E-2</v>
      </c>
      <c r="AL12" s="14">
        <v>6.8478813647363398E-2</v>
      </c>
      <c r="AM12" s="14">
        <v>0.289567375862052</v>
      </c>
      <c r="AN12" s="14">
        <v>0.19201385017216999</v>
      </c>
      <c r="AO12" s="14"/>
      <c r="AP12" s="14">
        <v>0.32482986180461199</v>
      </c>
      <c r="AQ12" s="14">
        <v>2.2449971669255799E-2</v>
      </c>
      <c r="AR12" s="14">
        <v>8.3021875997581193E-2</v>
      </c>
      <c r="AS12" s="14">
        <v>0.39284752080514901</v>
      </c>
      <c r="AT12" s="14">
        <v>0.23740899028228199</v>
      </c>
      <c r="AU12" s="14"/>
      <c r="AV12" s="14">
        <v>0.22999209007788099</v>
      </c>
      <c r="AW12" s="14">
        <v>0.15356842995792599</v>
      </c>
      <c r="AX12" s="14">
        <v>0.15477668219993099</v>
      </c>
      <c r="AY12" s="14">
        <v>9.8498241220270094E-2</v>
      </c>
      <c r="AZ12" s="14">
        <v>0.13926025905024</v>
      </c>
      <c r="BA12" s="14"/>
      <c r="BB12" s="14">
        <v>3.1990370475702697E-2</v>
      </c>
      <c r="BC12" s="14">
        <v>0.46047035217933202</v>
      </c>
      <c r="BD12" s="14">
        <v>0.35969395519866898</v>
      </c>
      <c r="BE12" s="14"/>
      <c r="BF12" s="14">
        <v>0.30273949353712498</v>
      </c>
    </row>
    <row r="13" spans="2:58" x14ac:dyDescent="0.35">
      <c r="B13" s="15" t="s">
        <v>117</v>
      </c>
      <c r="C13" s="23">
        <v>8.2969263383918496E-2</v>
      </c>
      <c r="D13" s="23">
        <v>5.7894451427429203E-2</v>
      </c>
      <c r="E13" s="23">
        <v>0.10689117969627</v>
      </c>
      <c r="F13" s="23"/>
      <c r="G13" s="23">
        <v>0.151694341357551</v>
      </c>
      <c r="H13" s="23">
        <v>9.2206514452522398E-2</v>
      </c>
      <c r="I13" s="23">
        <v>0.10879758643811301</v>
      </c>
      <c r="J13" s="23">
        <v>4.8749002082704398E-2</v>
      </c>
      <c r="K13" s="23">
        <v>7.9445372162837494E-2</v>
      </c>
      <c r="L13" s="23">
        <v>3.8560135335696598E-2</v>
      </c>
      <c r="M13" s="23"/>
      <c r="N13" s="23">
        <v>6.7174825467871305E-2</v>
      </c>
      <c r="O13" s="23">
        <v>7.5985508427276194E-2</v>
      </c>
      <c r="P13" s="23">
        <v>8.7067828425899399E-2</v>
      </c>
      <c r="Q13" s="23">
        <v>0.10522262737787</v>
      </c>
      <c r="R13" s="23"/>
      <c r="S13" s="23">
        <v>0.116513573075991</v>
      </c>
      <c r="T13" s="23">
        <v>8.6496329172236597E-2</v>
      </c>
      <c r="U13" s="23">
        <v>7.4917310079876703E-2</v>
      </c>
      <c r="V13" s="23">
        <v>5.8377642184788102E-2</v>
      </c>
      <c r="W13" s="23">
        <v>7.4818824700831094E-2</v>
      </c>
      <c r="X13" s="23">
        <v>9.59693125498534E-2</v>
      </c>
      <c r="Y13" s="23">
        <v>8.0992375822432405E-2</v>
      </c>
      <c r="Z13" s="23">
        <v>9.42323304554923E-2</v>
      </c>
      <c r="AA13" s="23">
        <v>9.0188132055124895E-2</v>
      </c>
      <c r="AB13" s="23">
        <v>4.3996905688467099E-2</v>
      </c>
      <c r="AC13" s="23">
        <v>6.9353095123634398E-2</v>
      </c>
      <c r="AD13" s="23">
        <v>8.9900506407575104E-2</v>
      </c>
      <c r="AE13" s="23"/>
      <c r="AF13" s="23">
        <v>4.6627148807264401E-2</v>
      </c>
      <c r="AG13" s="23">
        <v>6.1394813544276498E-2</v>
      </c>
      <c r="AH13" s="23">
        <v>0.18646028266805201</v>
      </c>
      <c r="AI13" s="23"/>
      <c r="AJ13" s="23">
        <v>3.6475035163658701E-2</v>
      </c>
      <c r="AK13" s="23">
        <v>5.7556239285580901E-2</v>
      </c>
      <c r="AL13" s="23">
        <v>8.95799664610544E-2</v>
      </c>
      <c r="AM13" s="23">
        <v>4.2684496229944698E-2</v>
      </c>
      <c r="AN13" s="23">
        <v>0.209713665077054</v>
      </c>
      <c r="AO13" s="23"/>
      <c r="AP13" s="23">
        <v>3.4845906435528901E-2</v>
      </c>
      <c r="AQ13" s="23">
        <v>4.4055450316342303E-2</v>
      </c>
      <c r="AR13" s="23">
        <v>0.13122142852954399</v>
      </c>
      <c r="AS13" s="23">
        <v>3.7249750731305702E-2</v>
      </c>
      <c r="AT13" s="23">
        <v>0.23948473955201399</v>
      </c>
      <c r="AU13" s="23"/>
      <c r="AV13" s="23">
        <v>8.5784029720014199E-2</v>
      </c>
      <c r="AW13" s="23">
        <v>9.7575587333923103E-2</v>
      </c>
      <c r="AX13" s="23">
        <v>7.1448365089530202E-2</v>
      </c>
      <c r="AY13" s="23">
        <v>7.3505615510426295E-2</v>
      </c>
      <c r="AZ13" s="23">
        <v>0.118322393168383</v>
      </c>
      <c r="BA13" s="23"/>
      <c r="BB13" s="23">
        <v>2.9055342304359001E-2</v>
      </c>
      <c r="BC13" s="23">
        <v>2.6760524290402099E-2</v>
      </c>
      <c r="BD13" s="23">
        <v>0.10997807992531899</v>
      </c>
      <c r="BE13" s="23"/>
      <c r="BF13" s="23">
        <v>4.77296724418943E-2</v>
      </c>
    </row>
    <row r="14" spans="2:58" x14ac:dyDescent="0.35">
      <c r="B14" s="16"/>
    </row>
    <row r="15" spans="2:58" x14ac:dyDescent="0.35">
      <c r="B15" t="s">
        <v>88</v>
      </c>
    </row>
    <row r="16" spans="2:58" x14ac:dyDescent="0.35">
      <c r="B16" t="s">
        <v>89</v>
      </c>
    </row>
    <row r="18" spans="2:2" x14ac:dyDescent="0.35">
      <c r="B18"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BF1776"/>
  <sheetViews>
    <sheetView showGridLines="0" topLeftCell="A1718" workbookViewId="0">
      <selection activeCell="B1726" sqref="B1726"/>
    </sheetView>
  </sheetViews>
  <sheetFormatPr defaultColWidth="10.90625" defaultRowHeight="14.5" x14ac:dyDescent="0.35"/>
  <cols>
    <col min="2" max="2" width="20.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5" t="s">
        <v>519</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13"/>
      <c r="C5" s="13"/>
      <c r="D5" s="28" t="s">
        <v>62</v>
      </c>
      <c r="E5" s="28"/>
      <c r="F5" s="13"/>
      <c r="G5" s="28" t="s">
        <v>63</v>
      </c>
      <c r="H5" s="28"/>
      <c r="I5" s="28"/>
      <c r="J5" s="28"/>
      <c r="K5" s="28"/>
      <c r="L5" s="28"/>
      <c r="M5" s="13"/>
      <c r="N5" s="28" t="s">
        <v>64</v>
      </c>
      <c r="O5" s="28"/>
      <c r="P5" s="28"/>
      <c r="Q5" s="28"/>
      <c r="R5" s="13"/>
      <c r="S5" s="28" t="s">
        <v>65</v>
      </c>
      <c r="T5" s="28"/>
      <c r="U5" s="28"/>
      <c r="V5" s="28"/>
      <c r="W5" s="28"/>
      <c r="X5" s="28"/>
      <c r="Y5" s="28"/>
      <c r="Z5" s="28"/>
      <c r="AA5" s="28"/>
      <c r="AB5" s="28"/>
      <c r="AC5" s="28"/>
      <c r="AD5" s="28"/>
      <c r="AE5" s="13"/>
      <c r="AF5" s="28" t="s">
        <v>66</v>
      </c>
      <c r="AG5" s="28"/>
      <c r="AH5" s="28"/>
      <c r="AI5" s="13"/>
      <c r="AJ5" s="28" t="s">
        <v>67</v>
      </c>
      <c r="AK5" s="28"/>
      <c r="AL5" s="28"/>
      <c r="AM5" s="28"/>
      <c r="AN5" s="28"/>
      <c r="AO5" s="13"/>
      <c r="AP5" s="28" t="s">
        <v>68</v>
      </c>
      <c r="AQ5" s="28"/>
      <c r="AR5" s="28"/>
      <c r="AS5" s="28"/>
      <c r="AT5" s="28"/>
      <c r="AU5" s="13"/>
      <c r="AV5" s="28" t="s">
        <v>69</v>
      </c>
      <c r="AW5" s="28"/>
      <c r="AX5" s="28"/>
      <c r="AY5" s="28"/>
      <c r="AZ5" s="28"/>
      <c r="BA5" s="13"/>
      <c r="BB5" s="28" t="s">
        <v>70</v>
      </c>
      <c r="BC5" s="28"/>
      <c r="BD5" s="28"/>
      <c r="BE5" s="13"/>
      <c r="BF5" s="28"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2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2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11" spans="2:58" x14ac:dyDescent="0.35">
      <c r="B11" s="6" t="s">
        <v>91</v>
      </c>
    </row>
    <row r="12" spans="2:58" x14ac:dyDescent="0.35">
      <c r="B12" s="24" t="s">
        <v>90</v>
      </c>
      <c r="C12" s="14"/>
      <c r="D12" s="14"/>
      <c r="E12" s="14"/>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row>
    <row r="13" spans="2:58" x14ac:dyDescent="0.35">
      <c r="B13" t="s">
        <v>78</v>
      </c>
      <c r="C13" s="14">
        <v>0.357169112795583</v>
      </c>
      <c r="D13" s="14">
        <v>0.36687630359198198</v>
      </c>
      <c r="E13" s="14">
        <v>0.34583792675099301</v>
      </c>
      <c r="F13" s="14"/>
      <c r="G13" s="14">
        <v>0.37895703485242999</v>
      </c>
      <c r="H13" s="14">
        <v>0.28483767417681999</v>
      </c>
      <c r="I13" s="14">
        <v>0.36901665399507699</v>
      </c>
      <c r="J13" s="14">
        <v>0.42889437288188098</v>
      </c>
      <c r="K13" s="14">
        <v>0.39821133060359698</v>
      </c>
      <c r="L13" s="14">
        <v>0.30598457143792501</v>
      </c>
      <c r="M13" s="14"/>
      <c r="N13" s="14">
        <v>0.34372840301630903</v>
      </c>
      <c r="O13" s="14">
        <v>0.35544384698536802</v>
      </c>
      <c r="P13" s="14">
        <v>0.33020656120166603</v>
      </c>
      <c r="Q13" s="14">
        <v>0.399796985306417</v>
      </c>
      <c r="R13" s="14"/>
      <c r="S13" s="14">
        <v>0.271817660396386</v>
      </c>
      <c r="T13" s="14">
        <v>0.35771768341415999</v>
      </c>
      <c r="U13" s="14">
        <v>0.36435930801666</v>
      </c>
      <c r="V13" s="14">
        <v>0.33850848394876998</v>
      </c>
      <c r="W13" s="14">
        <v>0.28237096081962698</v>
      </c>
      <c r="X13" s="14">
        <v>0.34857867195273601</v>
      </c>
      <c r="Y13" s="14">
        <v>0.40743373867109201</v>
      </c>
      <c r="Z13" s="14">
        <v>0.45135932954588598</v>
      </c>
      <c r="AA13" s="14">
        <v>0.35962794787992702</v>
      </c>
      <c r="AB13" s="14">
        <v>0.41704399450009</v>
      </c>
      <c r="AC13" s="14">
        <v>0.48359540343104002</v>
      </c>
      <c r="AD13" s="14">
        <v>0.33149828162382999</v>
      </c>
      <c r="AE13" s="14"/>
      <c r="AF13" s="14">
        <v>0.27696346036481201</v>
      </c>
      <c r="AG13" s="14">
        <v>0.43794810187663402</v>
      </c>
      <c r="AH13" s="14">
        <v>0.30590853631835002</v>
      </c>
      <c r="AI13" s="14"/>
      <c r="AJ13" s="14">
        <v>0.121921162391461</v>
      </c>
      <c r="AK13" s="14">
        <v>0.54753156445553397</v>
      </c>
      <c r="AL13" s="14">
        <v>0.39060967117031797</v>
      </c>
      <c r="AM13" s="14">
        <v>0.50646129982862698</v>
      </c>
      <c r="AN13" s="14">
        <v>0.33212245445341199</v>
      </c>
      <c r="AO13" s="14"/>
      <c r="AP13" s="14">
        <v>3.65506634753439E-2</v>
      </c>
      <c r="AQ13" s="14">
        <v>0.50036842827268901</v>
      </c>
      <c r="AR13" s="14">
        <v>0.37194523640319699</v>
      </c>
      <c r="AS13" s="14">
        <v>0.31831745794435401</v>
      </c>
      <c r="AT13" s="14">
        <v>0.19867663026634699</v>
      </c>
      <c r="AU13" s="14"/>
      <c r="AV13" s="14">
        <v>0.34666180058148999</v>
      </c>
      <c r="AW13" s="14">
        <v>0.40642484349567598</v>
      </c>
      <c r="AX13" s="14">
        <v>0.35883282454163501</v>
      </c>
      <c r="AY13" s="14">
        <v>0.27667069405818301</v>
      </c>
      <c r="AZ13" s="14">
        <v>0.31753441015130102</v>
      </c>
      <c r="BA13" s="14"/>
      <c r="BB13" s="14">
        <v>0.29568346036506798</v>
      </c>
      <c r="BC13" s="14">
        <v>0.21295391427911001</v>
      </c>
      <c r="BD13" s="14">
        <v>7.3751004424114794E-2</v>
      </c>
      <c r="BE13" s="14"/>
      <c r="BF13" s="14">
        <v>0.20524981414726601</v>
      </c>
    </row>
    <row r="14" spans="2:58" x14ac:dyDescent="0.35">
      <c r="B14" t="s">
        <v>79</v>
      </c>
      <c r="C14" s="14">
        <v>0.20241160706709299</v>
      </c>
      <c r="D14" s="14">
        <v>0.20108650018839999</v>
      </c>
      <c r="E14" s="14">
        <v>0.204898736634616</v>
      </c>
      <c r="F14" s="14"/>
      <c r="G14" s="14">
        <v>0.24868888957777799</v>
      </c>
      <c r="H14" s="14">
        <v>0.22579785642561101</v>
      </c>
      <c r="I14" s="14">
        <v>0.21718250376676901</v>
      </c>
      <c r="J14" s="14">
        <v>0.18092224755092301</v>
      </c>
      <c r="K14" s="14">
        <v>0.19109695076331801</v>
      </c>
      <c r="L14" s="14">
        <v>0.16547793213737999</v>
      </c>
      <c r="M14" s="14"/>
      <c r="N14" s="14">
        <v>0.19573215749879899</v>
      </c>
      <c r="O14" s="14">
        <v>0.22943054385085099</v>
      </c>
      <c r="P14" s="14">
        <v>0.18192893627756701</v>
      </c>
      <c r="Q14" s="14">
        <v>0.195330147481836</v>
      </c>
      <c r="R14" s="14"/>
      <c r="S14" s="14">
        <v>0.226161925516766</v>
      </c>
      <c r="T14" s="14">
        <v>0.167083992348149</v>
      </c>
      <c r="U14" s="14">
        <v>0.19406836119307</v>
      </c>
      <c r="V14" s="14">
        <v>0.17663756039908199</v>
      </c>
      <c r="W14" s="14">
        <v>0.24715063928032999</v>
      </c>
      <c r="X14" s="14">
        <v>0.24650118954333</v>
      </c>
      <c r="Y14" s="14">
        <v>0.22683710235844201</v>
      </c>
      <c r="Z14" s="14">
        <v>0.153643500832156</v>
      </c>
      <c r="AA14" s="14">
        <v>0.191968607929806</v>
      </c>
      <c r="AB14" s="14">
        <v>0.19591719075651501</v>
      </c>
      <c r="AC14" s="14">
        <v>0.20044232008829799</v>
      </c>
      <c r="AD14" s="14">
        <v>0.16736325002541699</v>
      </c>
      <c r="AE14" s="14"/>
      <c r="AF14" s="14">
        <v>0.19800609373950501</v>
      </c>
      <c r="AG14" s="14">
        <v>0.18955057768469399</v>
      </c>
      <c r="AH14" s="14">
        <v>0.189472250669973</v>
      </c>
      <c r="AI14" s="14"/>
      <c r="AJ14" s="14">
        <v>0.17214888113590401</v>
      </c>
      <c r="AK14" s="14">
        <v>0.21850272587262701</v>
      </c>
      <c r="AL14" s="14">
        <v>0.25845754863931403</v>
      </c>
      <c r="AM14" s="14">
        <v>0.16093040150020399</v>
      </c>
      <c r="AN14" s="14">
        <v>0.219503929767185</v>
      </c>
      <c r="AO14" s="14"/>
      <c r="AP14" s="14">
        <v>2.78638230629208E-2</v>
      </c>
      <c r="AQ14" s="14">
        <v>0.26190221143172099</v>
      </c>
      <c r="AR14" s="14">
        <v>0.30264353655270998</v>
      </c>
      <c r="AS14" s="14">
        <v>0.245023709388417</v>
      </c>
      <c r="AT14" s="14">
        <v>0.26257307392844997</v>
      </c>
      <c r="AU14" s="14"/>
      <c r="AV14" s="14">
        <v>0.18176043630275701</v>
      </c>
      <c r="AW14" s="14">
        <v>0.203565332541459</v>
      </c>
      <c r="AX14" s="14">
        <v>0.19510222927719301</v>
      </c>
      <c r="AY14" s="14">
        <v>0.25509485406712601</v>
      </c>
      <c r="AZ14" s="14">
        <v>0.30446014508204</v>
      </c>
      <c r="BA14" s="14"/>
      <c r="BB14" s="14">
        <v>0.37178418772733701</v>
      </c>
      <c r="BC14" s="14">
        <v>0.259054843950073</v>
      </c>
      <c r="BD14" s="14">
        <v>0.26258310224228798</v>
      </c>
      <c r="BE14" s="14"/>
      <c r="BF14" s="14">
        <v>0.30062625253577002</v>
      </c>
    </row>
    <row r="15" spans="2:58" x14ac:dyDescent="0.35">
      <c r="B15" t="s">
        <v>80</v>
      </c>
      <c r="C15" s="14">
        <v>0.17711082263175301</v>
      </c>
      <c r="D15" s="14">
        <v>0.17317400649593301</v>
      </c>
      <c r="E15" s="14">
        <v>0.180988089311856</v>
      </c>
      <c r="F15" s="14"/>
      <c r="G15" s="14">
        <v>0.16884693384527999</v>
      </c>
      <c r="H15" s="14">
        <v>0.212295502700725</v>
      </c>
      <c r="I15" s="14">
        <v>0.18076856332331101</v>
      </c>
      <c r="J15" s="14">
        <v>0.15983181637068999</v>
      </c>
      <c r="K15" s="14">
        <v>0.188889215148074</v>
      </c>
      <c r="L15" s="14">
        <v>0.15727915037590201</v>
      </c>
      <c r="M15" s="14"/>
      <c r="N15" s="14">
        <v>0.155642758386873</v>
      </c>
      <c r="O15" s="14">
        <v>0.17235247284618399</v>
      </c>
      <c r="P15" s="14">
        <v>0.194168128953606</v>
      </c>
      <c r="Q15" s="14">
        <v>0.19145140752593301</v>
      </c>
      <c r="R15" s="14"/>
      <c r="S15" s="14">
        <v>0.20205343050070601</v>
      </c>
      <c r="T15" s="14">
        <v>0.16716119413209601</v>
      </c>
      <c r="U15" s="14">
        <v>0.168961877671918</v>
      </c>
      <c r="V15" s="14">
        <v>0.21038867418157201</v>
      </c>
      <c r="W15" s="14">
        <v>0.18215926743929201</v>
      </c>
      <c r="X15" s="14">
        <v>0.19723375497236301</v>
      </c>
      <c r="Y15" s="14">
        <v>0.15575422827624499</v>
      </c>
      <c r="Z15" s="14">
        <v>0.12794674588382901</v>
      </c>
      <c r="AA15" s="14">
        <v>0.14959274043649301</v>
      </c>
      <c r="AB15" s="14">
        <v>0.17276468924966201</v>
      </c>
      <c r="AC15" s="14">
        <v>0.16493783116415001</v>
      </c>
      <c r="AD15" s="14">
        <v>0.20990419423769999</v>
      </c>
      <c r="AE15" s="14"/>
      <c r="AF15" s="14">
        <v>0.21131951414554401</v>
      </c>
      <c r="AG15" s="14">
        <v>0.13877633533269099</v>
      </c>
      <c r="AH15" s="14">
        <v>0.220033313044392</v>
      </c>
      <c r="AI15" s="14"/>
      <c r="AJ15" s="14">
        <v>0.197044321857411</v>
      </c>
      <c r="AK15" s="14">
        <v>0.12471099223339301</v>
      </c>
      <c r="AL15" s="14">
        <v>0.18641983492966099</v>
      </c>
      <c r="AM15" s="14">
        <v>0.16583786389591501</v>
      </c>
      <c r="AN15" s="14">
        <v>0.238190123129572</v>
      </c>
      <c r="AO15" s="14"/>
      <c r="AP15" s="14">
        <v>0.119137873481083</v>
      </c>
      <c r="AQ15" s="14">
        <v>0.136503333253572</v>
      </c>
      <c r="AR15" s="14">
        <v>0.16937724566892601</v>
      </c>
      <c r="AS15" s="14">
        <v>0.22893071198444501</v>
      </c>
      <c r="AT15" s="14">
        <v>0.38202918744995701</v>
      </c>
      <c r="AU15" s="14"/>
      <c r="AV15" s="14">
        <v>0.192090515425444</v>
      </c>
      <c r="AW15" s="14">
        <v>0.166253657283119</v>
      </c>
      <c r="AX15" s="14">
        <v>0.182277605243335</v>
      </c>
      <c r="AY15" s="14">
        <v>0.178365498897088</v>
      </c>
      <c r="AZ15" s="14">
        <v>8.1152737437342096E-2</v>
      </c>
      <c r="BA15" s="14"/>
      <c r="BB15" s="14">
        <v>0.19000746600344501</v>
      </c>
      <c r="BC15" s="14">
        <v>0.27206335516334101</v>
      </c>
      <c r="BD15" s="14">
        <v>0.45074376945988198</v>
      </c>
      <c r="BE15" s="14"/>
      <c r="BF15" s="14">
        <v>0.269086413520431</v>
      </c>
    </row>
    <row r="16" spans="2:58" x14ac:dyDescent="0.35">
      <c r="B16" t="s">
        <v>81</v>
      </c>
      <c r="C16" s="14">
        <v>0.16459842333087499</v>
      </c>
      <c r="D16" s="14">
        <v>0.15831997611391299</v>
      </c>
      <c r="E16" s="14">
        <v>0.17076869486504601</v>
      </c>
      <c r="F16" s="14"/>
      <c r="G16" s="14">
        <v>0.102147293098983</v>
      </c>
      <c r="H16" s="14">
        <v>0.15293078392034901</v>
      </c>
      <c r="I16" s="14">
        <v>0.15104628607629</v>
      </c>
      <c r="J16" s="14">
        <v>0.13928771995015199</v>
      </c>
      <c r="K16" s="14">
        <v>0.15516231353245399</v>
      </c>
      <c r="L16" s="14">
        <v>0.253651154514829</v>
      </c>
      <c r="M16" s="14"/>
      <c r="N16" s="14">
        <v>0.201973874958046</v>
      </c>
      <c r="O16" s="14">
        <v>0.158192108285206</v>
      </c>
      <c r="P16" s="14">
        <v>0.18224274367563401</v>
      </c>
      <c r="Q16" s="14">
        <v>0.11398480399293399</v>
      </c>
      <c r="R16" s="14"/>
      <c r="S16" s="14">
        <v>0.17158466232983499</v>
      </c>
      <c r="T16" s="14">
        <v>0.18350715853895699</v>
      </c>
      <c r="U16" s="14">
        <v>0.17267718598264301</v>
      </c>
      <c r="V16" s="14">
        <v>0.19532931348831201</v>
      </c>
      <c r="W16" s="14">
        <v>0.189990167582581</v>
      </c>
      <c r="X16" s="14">
        <v>0.152537344743156</v>
      </c>
      <c r="Y16" s="14">
        <v>0.123363195233443</v>
      </c>
      <c r="Z16" s="14">
        <v>0.15085764100730301</v>
      </c>
      <c r="AA16" s="14">
        <v>0.16573033596758899</v>
      </c>
      <c r="AB16" s="14">
        <v>0.12932435628160899</v>
      </c>
      <c r="AC16" s="14">
        <v>8.6116792826685107E-2</v>
      </c>
      <c r="AD16" s="14">
        <v>0.27522758030276601</v>
      </c>
      <c r="AE16" s="14"/>
      <c r="AF16" s="14">
        <v>0.211483966852547</v>
      </c>
      <c r="AG16" s="14">
        <v>0.13160636887427901</v>
      </c>
      <c r="AH16" s="14">
        <v>0.177488747634024</v>
      </c>
      <c r="AI16" s="14"/>
      <c r="AJ16" s="14">
        <v>0.321354368073138</v>
      </c>
      <c r="AK16" s="14">
        <v>5.85848178614429E-2</v>
      </c>
      <c r="AL16" s="14">
        <v>0.10968505473592099</v>
      </c>
      <c r="AM16" s="14">
        <v>0.12582407618459099</v>
      </c>
      <c r="AN16" s="14">
        <v>0.139791847839352</v>
      </c>
      <c r="AO16" s="14"/>
      <c r="AP16" s="14">
        <v>0.46825596791533802</v>
      </c>
      <c r="AQ16" s="14">
        <v>6.5374505132556604E-2</v>
      </c>
      <c r="AR16" s="14">
        <v>9.3163324844580897E-2</v>
      </c>
      <c r="AS16" s="14">
        <v>0.17414480855088399</v>
      </c>
      <c r="AT16" s="14">
        <v>0.10258729713642201</v>
      </c>
      <c r="AU16" s="14"/>
      <c r="AV16" s="14">
        <v>0.177074172351599</v>
      </c>
      <c r="AW16" s="14">
        <v>0.13723583705223899</v>
      </c>
      <c r="AX16" s="14">
        <v>0.17782025164769499</v>
      </c>
      <c r="AY16" s="14">
        <v>0.161902587755585</v>
      </c>
      <c r="AZ16" s="14">
        <v>0.112085386738874</v>
      </c>
      <c r="BA16" s="14"/>
      <c r="BB16" s="14">
        <v>0.12153324125433999</v>
      </c>
      <c r="BC16" s="14">
        <v>0.227681638441769</v>
      </c>
      <c r="BD16" s="14">
        <v>0.185045024600625</v>
      </c>
      <c r="BE16" s="14"/>
      <c r="BF16" s="14">
        <v>0.194572507881453</v>
      </c>
    </row>
    <row r="17" spans="2:58" x14ac:dyDescent="0.35">
      <c r="B17" t="s">
        <v>82</v>
      </c>
      <c r="C17" s="14">
        <v>8.5929801180929494E-2</v>
      </c>
      <c r="D17" s="14">
        <v>9.2569722441362801E-2</v>
      </c>
      <c r="E17" s="14">
        <v>7.99662455899776E-2</v>
      </c>
      <c r="F17" s="14"/>
      <c r="G17" s="14">
        <v>8.4230880837377606E-2</v>
      </c>
      <c r="H17" s="14">
        <v>9.8817382488769701E-2</v>
      </c>
      <c r="I17" s="14">
        <v>6.6432797152902401E-2</v>
      </c>
      <c r="J17" s="14">
        <v>8.8009565173549395E-2</v>
      </c>
      <c r="K17" s="14">
        <v>5.9290535915933897E-2</v>
      </c>
      <c r="L17" s="14">
        <v>0.10863199830456401</v>
      </c>
      <c r="M17" s="14"/>
      <c r="N17" s="14">
        <v>9.7888223732927396E-2</v>
      </c>
      <c r="O17" s="14">
        <v>7.0990018341436395E-2</v>
      </c>
      <c r="P17" s="14">
        <v>9.6106648085150695E-2</v>
      </c>
      <c r="Q17" s="14">
        <v>8.1149152843961903E-2</v>
      </c>
      <c r="R17" s="14"/>
      <c r="S17" s="14">
        <v>0.106388252366831</v>
      </c>
      <c r="T17" s="14">
        <v>0.11678172651853801</v>
      </c>
      <c r="U17" s="14">
        <v>8.1788990168139897E-2</v>
      </c>
      <c r="V17" s="14">
        <v>6.6357277008233795E-2</v>
      </c>
      <c r="W17" s="14">
        <v>9.8328964878169098E-2</v>
      </c>
      <c r="X17" s="14">
        <v>4.9625160912070497E-2</v>
      </c>
      <c r="Y17" s="14">
        <v>8.0873958663109605E-2</v>
      </c>
      <c r="Z17" s="14">
        <v>8.1025259217896994E-2</v>
      </c>
      <c r="AA17" s="14">
        <v>0.10365592980872899</v>
      </c>
      <c r="AB17" s="14">
        <v>7.9407665286353596E-2</v>
      </c>
      <c r="AC17" s="14">
        <v>6.4907652489827397E-2</v>
      </c>
      <c r="AD17" s="14">
        <v>1.6006693810286202E-2</v>
      </c>
      <c r="AE17" s="14"/>
      <c r="AF17" s="14">
        <v>9.5452692632209804E-2</v>
      </c>
      <c r="AG17" s="14">
        <v>9.2708651014967697E-2</v>
      </c>
      <c r="AH17" s="14">
        <v>7.7454749456264502E-2</v>
      </c>
      <c r="AI17" s="14"/>
      <c r="AJ17" s="14">
        <v>0.18168950587513699</v>
      </c>
      <c r="AK17" s="14">
        <v>4.3491462707037097E-2</v>
      </c>
      <c r="AL17" s="14">
        <v>5.4827890524785101E-2</v>
      </c>
      <c r="AM17" s="14">
        <v>0</v>
      </c>
      <c r="AN17" s="14">
        <v>3.1190112021657501E-2</v>
      </c>
      <c r="AO17" s="14"/>
      <c r="AP17" s="14">
        <v>0.34573822831821599</v>
      </c>
      <c r="AQ17" s="14">
        <v>2.6999692961576598E-2</v>
      </c>
      <c r="AR17" s="14">
        <v>4.9014319507364602E-2</v>
      </c>
      <c r="AS17" s="14">
        <v>2.94085161435363E-2</v>
      </c>
      <c r="AT17" s="14">
        <v>1.2770872332507901E-2</v>
      </c>
      <c r="AU17" s="14"/>
      <c r="AV17" s="14">
        <v>9.1548496025532305E-2</v>
      </c>
      <c r="AW17" s="14">
        <v>7.4113832890299103E-2</v>
      </c>
      <c r="AX17" s="14">
        <v>7.6239503700961095E-2</v>
      </c>
      <c r="AY17" s="14">
        <v>0.11945117132067599</v>
      </c>
      <c r="AZ17" s="14">
        <v>0.15974130229275599</v>
      </c>
      <c r="BA17" s="14"/>
      <c r="BB17" s="14">
        <v>2.09916446498103E-2</v>
      </c>
      <c r="BC17" s="14">
        <v>2.8246248165707099E-2</v>
      </c>
      <c r="BD17" s="14">
        <v>1.2598665016160601E-2</v>
      </c>
      <c r="BE17" s="14"/>
      <c r="BF17" s="14">
        <v>2.21535031208871E-2</v>
      </c>
    </row>
    <row r="18" spans="2:58" x14ac:dyDescent="0.35">
      <c r="B18" t="s">
        <v>83</v>
      </c>
      <c r="C18" s="14">
        <v>1.27802329937665E-2</v>
      </c>
      <c r="D18" s="14">
        <v>7.9734911684101809E-3</v>
      </c>
      <c r="E18" s="14">
        <v>1.7540306847511001E-2</v>
      </c>
      <c r="F18" s="14"/>
      <c r="G18" s="14">
        <v>1.7128967788151601E-2</v>
      </c>
      <c r="H18" s="14">
        <v>2.5320800287725601E-2</v>
      </c>
      <c r="I18" s="14">
        <v>1.55531956856515E-2</v>
      </c>
      <c r="J18" s="14">
        <v>3.0542780728041201E-3</v>
      </c>
      <c r="K18" s="14">
        <v>7.3496540366234497E-3</v>
      </c>
      <c r="L18" s="14">
        <v>8.9751932294000001E-3</v>
      </c>
      <c r="M18" s="14"/>
      <c r="N18" s="14">
        <v>5.0345824070458E-3</v>
      </c>
      <c r="O18" s="14">
        <v>1.35910096909551E-2</v>
      </c>
      <c r="P18" s="14">
        <v>1.5346981806377301E-2</v>
      </c>
      <c r="Q18" s="14">
        <v>1.8287502848917898E-2</v>
      </c>
      <c r="R18" s="14"/>
      <c r="S18" s="14">
        <v>2.19940688894763E-2</v>
      </c>
      <c r="T18" s="14">
        <v>7.7482450480987897E-3</v>
      </c>
      <c r="U18" s="14">
        <v>1.8144276967569199E-2</v>
      </c>
      <c r="V18" s="14">
        <v>1.2778690974029901E-2</v>
      </c>
      <c r="W18" s="14">
        <v>0</v>
      </c>
      <c r="X18" s="14">
        <v>5.5238778763443304E-3</v>
      </c>
      <c r="Y18" s="14">
        <v>5.7377767976694704E-3</v>
      </c>
      <c r="Z18" s="14">
        <v>3.5167523512928102E-2</v>
      </c>
      <c r="AA18" s="14">
        <v>2.9424437977455101E-2</v>
      </c>
      <c r="AB18" s="14">
        <v>5.5421039257713099E-3</v>
      </c>
      <c r="AC18" s="14">
        <v>0</v>
      </c>
      <c r="AD18" s="14">
        <v>0</v>
      </c>
      <c r="AE18" s="14"/>
      <c r="AF18" s="14">
        <v>6.7742722653820102E-3</v>
      </c>
      <c r="AG18" s="14">
        <v>9.4099652167352194E-3</v>
      </c>
      <c r="AH18" s="14">
        <v>2.96424028769969E-2</v>
      </c>
      <c r="AI18" s="14"/>
      <c r="AJ18" s="14">
        <v>5.8417606669500903E-3</v>
      </c>
      <c r="AK18" s="14">
        <v>7.1784368699659498E-3</v>
      </c>
      <c r="AL18" s="14">
        <v>0</v>
      </c>
      <c r="AM18" s="14">
        <v>4.0946358590663097E-2</v>
      </c>
      <c r="AN18" s="14">
        <v>3.9201532788820603E-2</v>
      </c>
      <c r="AO18" s="14"/>
      <c r="AP18" s="14">
        <v>2.45344374709825E-3</v>
      </c>
      <c r="AQ18" s="14">
        <v>8.8518289478847802E-3</v>
      </c>
      <c r="AR18" s="14">
        <v>1.3856337023222001E-2</v>
      </c>
      <c r="AS18" s="14">
        <v>4.1747959883626697E-3</v>
      </c>
      <c r="AT18" s="14">
        <v>4.1362938886316099E-2</v>
      </c>
      <c r="AU18" s="14"/>
      <c r="AV18" s="14">
        <v>1.08645793131769E-2</v>
      </c>
      <c r="AW18" s="14">
        <v>1.2406496737207199E-2</v>
      </c>
      <c r="AX18" s="14">
        <v>9.7275855891801998E-3</v>
      </c>
      <c r="AY18" s="14">
        <v>8.5151939013417208E-3</v>
      </c>
      <c r="AZ18" s="14">
        <v>2.50260182976874E-2</v>
      </c>
      <c r="BA18" s="14"/>
      <c r="BB18" s="14">
        <v>0</v>
      </c>
      <c r="BC18" s="14">
        <v>0</v>
      </c>
      <c r="BD18" s="14">
        <v>1.52784342569297E-2</v>
      </c>
      <c r="BE18" s="14"/>
      <c r="BF18" s="14">
        <v>8.3115087941917406E-3</v>
      </c>
    </row>
    <row r="19" spans="2:58" x14ac:dyDescent="0.35">
      <c r="B19" t="s">
        <v>84</v>
      </c>
      <c r="C19" s="14">
        <v>0.55958071986267599</v>
      </c>
      <c r="D19" s="14">
        <v>0.567962803780381</v>
      </c>
      <c r="E19" s="14">
        <v>0.550736663385609</v>
      </c>
      <c r="F19" s="14"/>
      <c r="G19" s="14">
        <v>0.62764592443020795</v>
      </c>
      <c r="H19" s="14">
        <v>0.51063553060243005</v>
      </c>
      <c r="I19" s="14">
        <v>0.58619915776184595</v>
      </c>
      <c r="J19" s="14">
        <v>0.60981662043280405</v>
      </c>
      <c r="K19" s="14">
        <v>0.58930828136691504</v>
      </c>
      <c r="L19" s="14">
        <v>0.471462503575305</v>
      </c>
      <c r="M19" s="14"/>
      <c r="N19" s="14">
        <v>0.53946056051510805</v>
      </c>
      <c r="O19" s="14">
        <v>0.58487439083621795</v>
      </c>
      <c r="P19" s="14">
        <v>0.51213549747923304</v>
      </c>
      <c r="Q19" s="14">
        <v>0.59512713278825302</v>
      </c>
      <c r="R19" s="14"/>
      <c r="S19" s="14">
        <v>0.497979585913152</v>
      </c>
      <c r="T19" s="14">
        <v>0.52480167576230896</v>
      </c>
      <c r="U19" s="14">
        <v>0.55842766920972997</v>
      </c>
      <c r="V19" s="14">
        <v>0.51514604434785205</v>
      </c>
      <c r="W19" s="14">
        <v>0.52952160009995797</v>
      </c>
      <c r="X19" s="14">
        <v>0.59507986149606595</v>
      </c>
      <c r="Y19" s="14">
        <v>0.63427084102953302</v>
      </c>
      <c r="Z19" s="14">
        <v>0.60500283037804203</v>
      </c>
      <c r="AA19" s="14">
        <v>0.55159655580973399</v>
      </c>
      <c r="AB19" s="14">
        <v>0.61296118525660503</v>
      </c>
      <c r="AC19" s="14">
        <v>0.684037723519338</v>
      </c>
      <c r="AD19" s="14">
        <v>0.49886153164924701</v>
      </c>
      <c r="AE19" s="14"/>
      <c r="AF19" s="14">
        <v>0.47496955410431702</v>
      </c>
      <c r="AG19" s="14">
        <v>0.62749867956132799</v>
      </c>
      <c r="AH19" s="14">
        <v>0.495380786988323</v>
      </c>
      <c r="AI19" s="14"/>
      <c r="AJ19" s="14">
        <v>0.29407004352736399</v>
      </c>
      <c r="AK19" s="14">
        <v>0.76603429032816095</v>
      </c>
      <c r="AL19" s="14">
        <v>0.649067219809633</v>
      </c>
      <c r="AM19" s="14">
        <v>0.66739170132883097</v>
      </c>
      <c r="AN19" s="14">
        <v>0.55162638422059695</v>
      </c>
      <c r="AO19" s="14"/>
      <c r="AP19" s="14">
        <v>6.4414486538264704E-2</v>
      </c>
      <c r="AQ19" s="14">
        <v>0.76227063970441</v>
      </c>
      <c r="AR19" s="14">
        <v>0.67458877295590602</v>
      </c>
      <c r="AS19" s="14">
        <v>0.56334116733277195</v>
      </c>
      <c r="AT19" s="14">
        <v>0.461249704194796</v>
      </c>
      <c r="AU19" s="14"/>
      <c r="AV19" s="14">
        <v>0.52842223688424805</v>
      </c>
      <c r="AW19" s="14">
        <v>0.60999017603713501</v>
      </c>
      <c r="AX19" s="14">
        <v>0.55393505381882902</v>
      </c>
      <c r="AY19" s="14">
        <v>0.53176554812530896</v>
      </c>
      <c r="AZ19" s="14">
        <v>0.62199455523334102</v>
      </c>
      <c r="BA19" s="14"/>
      <c r="BB19" s="14">
        <v>0.667467648092404</v>
      </c>
      <c r="BC19" s="14">
        <v>0.47200875822918298</v>
      </c>
      <c r="BD19" s="14">
        <v>0.33633410666640301</v>
      </c>
      <c r="BE19" s="14"/>
      <c r="BF19" s="14">
        <v>0.50587606668303697</v>
      </c>
    </row>
    <row r="20" spans="2:58" x14ac:dyDescent="0.35">
      <c r="B20" t="s">
        <v>85</v>
      </c>
      <c r="C20" s="14">
        <v>0.25052822451180501</v>
      </c>
      <c r="D20" s="14">
        <v>0.25088969855527499</v>
      </c>
      <c r="E20" s="14">
        <v>0.25073494045502398</v>
      </c>
      <c r="F20" s="14"/>
      <c r="G20" s="14">
        <v>0.186378173936361</v>
      </c>
      <c r="H20" s="14">
        <v>0.25174816640911901</v>
      </c>
      <c r="I20" s="14">
        <v>0.21747908322919199</v>
      </c>
      <c r="J20" s="14">
        <v>0.22729728512370201</v>
      </c>
      <c r="K20" s="14">
        <v>0.21445284944838799</v>
      </c>
      <c r="L20" s="14">
        <v>0.362283152819393</v>
      </c>
      <c r="M20" s="14"/>
      <c r="N20" s="14">
        <v>0.29986209869097302</v>
      </c>
      <c r="O20" s="14">
        <v>0.229182126626642</v>
      </c>
      <c r="P20" s="14">
        <v>0.27834939176078399</v>
      </c>
      <c r="Q20" s="14">
        <v>0.19513395683689599</v>
      </c>
      <c r="R20" s="14"/>
      <c r="S20" s="14">
        <v>0.27797291469666602</v>
      </c>
      <c r="T20" s="14">
        <v>0.30028888505749501</v>
      </c>
      <c r="U20" s="14">
        <v>0.25446617615078299</v>
      </c>
      <c r="V20" s="14">
        <v>0.26168659049654602</v>
      </c>
      <c r="W20" s="14">
        <v>0.28831913246075003</v>
      </c>
      <c r="X20" s="14">
        <v>0.202162505655227</v>
      </c>
      <c r="Y20" s="14">
        <v>0.204237153896553</v>
      </c>
      <c r="Z20" s="14">
        <v>0.2318829002252</v>
      </c>
      <c r="AA20" s="14">
        <v>0.26938626577631802</v>
      </c>
      <c r="AB20" s="14">
        <v>0.208732021567962</v>
      </c>
      <c r="AC20" s="14">
        <v>0.15102444531651299</v>
      </c>
      <c r="AD20" s="14">
        <v>0.29123427411305303</v>
      </c>
      <c r="AE20" s="14"/>
      <c r="AF20" s="14">
        <v>0.30693665948475701</v>
      </c>
      <c r="AG20" s="14">
        <v>0.22431501988924701</v>
      </c>
      <c r="AH20" s="14">
        <v>0.25494349709028902</v>
      </c>
      <c r="AI20" s="14"/>
      <c r="AJ20" s="14">
        <v>0.50304387394827499</v>
      </c>
      <c r="AK20" s="14">
        <v>0.10207628056848</v>
      </c>
      <c r="AL20" s="14">
        <v>0.16451294526070601</v>
      </c>
      <c r="AM20" s="14">
        <v>0.12582407618459099</v>
      </c>
      <c r="AN20" s="14">
        <v>0.17098195986101</v>
      </c>
      <c r="AO20" s="14"/>
      <c r="AP20" s="14">
        <v>0.81399419623355396</v>
      </c>
      <c r="AQ20" s="14">
        <v>9.2374198094133206E-2</v>
      </c>
      <c r="AR20" s="14">
        <v>0.14217764435194599</v>
      </c>
      <c r="AS20" s="14">
        <v>0.203553324694421</v>
      </c>
      <c r="AT20" s="14">
        <v>0.11535816946893</v>
      </c>
      <c r="AU20" s="14"/>
      <c r="AV20" s="14">
        <v>0.268622668377131</v>
      </c>
      <c r="AW20" s="14">
        <v>0.21134966994253901</v>
      </c>
      <c r="AX20" s="14">
        <v>0.25405975534865599</v>
      </c>
      <c r="AY20" s="14">
        <v>0.28135375907626198</v>
      </c>
      <c r="AZ20" s="14">
        <v>0.27182668903162999</v>
      </c>
      <c r="BA20" s="14"/>
      <c r="BB20" s="14">
        <v>0.14252488590415099</v>
      </c>
      <c r="BC20" s="14">
        <v>0.25592788660747601</v>
      </c>
      <c r="BD20" s="14">
        <v>0.197643689616785</v>
      </c>
      <c r="BE20" s="14"/>
      <c r="BF20" s="14">
        <v>0.21672601100234001</v>
      </c>
    </row>
    <row r="21" spans="2:58" x14ac:dyDescent="0.35">
      <c r="B21" t="s">
        <v>86</v>
      </c>
      <c r="C21" s="14">
        <v>0.30905249535087098</v>
      </c>
      <c r="D21" s="14">
        <v>0.31707310522510601</v>
      </c>
      <c r="E21" s="14">
        <v>0.30000172293058502</v>
      </c>
      <c r="F21" s="14"/>
      <c r="G21" s="14">
        <v>0.44126775049384698</v>
      </c>
      <c r="H21" s="14">
        <v>0.25888736419331199</v>
      </c>
      <c r="I21" s="14">
        <v>0.36872007453265299</v>
      </c>
      <c r="J21" s="14">
        <v>0.38251933530910298</v>
      </c>
      <c r="K21" s="14">
        <v>0.37485543191852699</v>
      </c>
      <c r="L21" s="14">
        <v>0.10917935075591099</v>
      </c>
      <c r="M21" s="14"/>
      <c r="N21" s="14">
        <v>0.239598461824135</v>
      </c>
      <c r="O21" s="14">
        <v>0.355692264209576</v>
      </c>
      <c r="P21" s="14">
        <v>0.23378610571844799</v>
      </c>
      <c r="Q21" s="14">
        <v>0.39999317595135703</v>
      </c>
      <c r="R21" s="14"/>
      <c r="S21" s="14">
        <v>0.22000667121648601</v>
      </c>
      <c r="T21" s="14">
        <v>0.224512790704814</v>
      </c>
      <c r="U21" s="14">
        <v>0.30396149305894699</v>
      </c>
      <c r="V21" s="14">
        <v>0.25345945385130603</v>
      </c>
      <c r="W21" s="14">
        <v>0.241202467639207</v>
      </c>
      <c r="X21" s="14">
        <v>0.39291735584083898</v>
      </c>
      <c r="Y21" s="14">
        <v>0.43003368713298001</v>
      </c>
      <c r="Z21" s="14">
        <v>0.37311993015284201</v>
      </c>
      <c r="AA21" s="14">
        <v>0.28221029003341602</v>
      </c>
      <c r="AB21" s="14">
        <v>0.40422916368864298</v>
      </c>
      <c r="AC21" s="14">
        <v>0.53301327820282496</v>
      </c>
      <c r="AD21" s="14">
        <v>0.20762725753619499</v>
      </c>
      <c r="AE21" s="14"/>
      <c r="AF21" s="14">
        <v>0.168032894619561</v>
      </c>
      <c r="AG21" s="14">
        <v>0.40318365967208097</v>
      </c>
      <c r="AH21" s="14">
        <v>0.24043728989803401</v>
      </c>
      <c r="AI21" s="14"/>
      <c r="AJ21" s="14">
        <v>-0.20897383042091</v>
      </c>
      <c r="AK21" s="14">
        <v>0.663958009759681</v>
      </c>
      <c r="AL21" s="14">
        <v>0.48455427454892702</v>
      </c>
      <c r="AM21" s="14">
        <v>0.54156762514423895</v>
      </c>
      <c r="AN21" s="14">
        <v>0.38064442435958801</v>
      </c>
      <c r="AO21" s="14"/>
      <c r="AP21" s="14">
        <v>-0.74957970969528898</v>
      </c>
      <c r="AQ21" s="14">
        <v>0.66989644161027695</v>
      </c>
      <c r="AR21" s="14">
        <v>0.532411128603961</v>
      </c>
      <c r="AS21" s="14">
        <v>0.35978784263835101</v>
      </c>
      <c r="AT21" s="14">
        <v>0.34589153472586598</v>
      </c>
      <c r="AU21" s="14"/>
      <c r="AV21" s="14">
        <v>0.259799568507116</v>
      </c>
      <c r="AW21" s="14">
        <v>0.398640506094596</v>
      </c>
      <c r="AX21" s="14">
        <v>0.29987529847017202</v>
      </c>
      <c r="AY21" s="14">
        <v>0.25041178904904698</v>
      </c>
      <c r="AZ21" s="14">
        <v>0.35016786620171098</v>
      </c>
      <c r="BA21" s="14"/>
      <c r="BB21" s="14">
        <v>0.52494276218825398</v>
      </c>
      <c r="BC21" s="14">
        <v>0.216080871621707</v>
      </c>
      <c r="BD21" s="14">
        <v>0.13869041704961799</v>
      </c>
      <c r="BE21" s="14"/>
      <c r="BF21" s="14">
        <v>0.28915005568069702</v>
      </c>
    </row>
    <row r="22" spans="2:58" x14ac:dyDescent="0.35">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row>
    <row r="23" spans="2:58" x14ac:dyDescent="0.35">
      <c r="B23" s="6" t="s">
        <v>92</v>
      </c>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row>
    <row r="24" spans="2:58" x14ac:dyDescent="0.35">
      <c r="B24" s="24" t="s">
        <v>90</v>
      </c>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row>
    <row r="25" spans="2:58" x14ac:dyDescent="0.35">
      <c r="B25" t="s">
        <v>78</v>
      </c>
      <c r="C25" s="14">
        <v>0.183827345863569</v>
      </c>
      <c r="D25" s="14">
        <v>0.19517329963284999</v>
      </c>
      <c r="E25" s="14">
        <v>0.173855669992413</v>
      </c>
      <c r="F25" s="14"/>
      <c r="G25" s="14">
        <v>4.69100942067502E-2</v>
      </c>
      <c r="H25" s="14">
        <v>7.0596188541123595E-2</v>
      </c>
      <c r="I25" s="14">
        <v>0.12709063005419799</v>
      </c>
      <c r="J25" s="14">
        <v>0.23768247732978501</v>
      </c>
      <c r="K25" s="14">
        <v>0.26143189129167599</v>
      </c>
      <c r="L25" s="14">
        <v>0.31761007056436202</v>
      </c>
      <c r="M25" s="14"/>
      <c r="N25" s="14">
        <v>0.16131680335675899</v>
      </c>
      <c r="O25" s="14">
        <v>0.17660952405879199</v>
      </c>
      <c r="P25" s="14">
        <v>0.226409072017656</v>
      </c>
      <c r="Q25" s="14">
        <v>0.181541696386464</v>
      </c>
      <c r="R25" s="14"/>
      <c r="S25" s="14">
        <v>0.14233170496908101</v>
      </c>
      <c r="T25" s="14">
        <v>0.23217898948066201</v>
      </c>
      <c r="U25" s="14">
        <v>0.22739675978778201</v>
      </c>
      <c r="V25" s="14">
        <v>0.213960560090693</v>
      </c>
      <c r="W25" s="14">
        <v>0.18875671953898199</v>
      </c>
      <c r="X25" s="14">
        <v>0.13330408457229201</v>
      </c>
      <c r="Y25" s="14">
        <v>0.233334385701924</v>
      </c>
      <c r="Z25" s="14">
        <v>0.112707566688452</v>
      </c>
      <c r="AA25" s="14">
        <v>0.173910702692881</v>
      </c>
      <c r="AB25" s="14">
        <v>0.167092049673183</v>
      </c>
      <c r="AC25" s="14">
        <v>0.15725503576659999</v>
      </c>
      <c r="AD25" s="14">
        <v>0.195347520922384</v>
      </c>
      <c r="AE25" s="14"/>
      <c r="AF25" s="14">
        <v>0.33031185941736702</v>
      </c>
      <c r="AG25" s="14">
        <v>0.110880810954638</v>
      </c>
      <c r="AH25" s="14">
        <v>0.101464506102517</v>
      </c>
      <c r="AI25" s="14"/>
      <c r="AJ25" s="14">
        <v>0.36479449815238801</v>
      </c>
      <c r="AK25" s="14">
        <v>3.6620528318648801E-2</v>
      </c>
      <c r="AL25" s="14">
        <v>8.0012221072453205E-2</v>
      </c>
      <c r="AM25" s="14">
        <v>0.42739425306013401</v>
      </c>
      <c r="AN25" s="14">
        <v>0.18224052151668299</v>
      </c>
      <c r="AO25" s="14"/>
      <c r="AP25" s="14">
        <v>0.37939541694457302</v>
      </c>
      <c r="AQ25" s="14">
        <v>1.22851230742315E-2</v>
      </c>
      <c r="AR25" s="14">
        <v>7.9992274013564096E-2</v>
      </c>
      <c r="AS25" s="14">
        <v>0.499629398283715</v>
      </c>
      <c r="AT25" s="14">
        <v>0.16774934489716301</v>
      </c>
      <c r="AU25" s="14"/>
      <c r="AV25" s="14">
        <v>0.22529149096796</v>
      </c>
      <c r="AW25" s="14">
        <v>0.18939454887518101</v>
      </c>
      <c r="AX25" s="14">
        <v>0.15260023344858001</v>
      </c>
      <c r="AY25" s="14">
        <v>0.13863590288739999</v>
      </c>
      <c r="AZ25" s="14">
        <v>4.5575824934191302E-2</v>
      </c>
      <c r="BA25" s="14"/>
      <c r="BB25" s="14">
        <v>0</v>
      </c>
      <c r="BC25" s="14">
        <v>0.55604279057389705</v>
      </c>
      <c r="BD25" s="14">
        <v>0.22505134915438199</v>
      </c>
      <c r="BE25" s="14"/>
      <c r="BF25" s="14">
        <v>0.315275897661006</v>
      </c>
    </row>
    <row r="26" spans="2:58" x14ac:dyDescent="0.35">
      <c r="B26" t="s">
        <v>79</v>
      </c>
      <c r="C26" s="14">
        <v>0.187203956357958</v>
      </c>
      <c r="D26" s="14">
        <v>0.197064973879298</v>
      </c>
      <c r="E26" s="14">
        <v>0.17577762384741999</v>
      </c>
      <c r="F26" s="14"/>
      <c r="G26" s="14">
        <v>0.14665394650576</v>
      </c>
      <c r="H26" s="14">
        <v>0.14278454281269201</v>
      </c>
      <c r="I26" s="14">
        <v>0.15695690521660799</v>
      </c>
      <c r="J26" s="14">
        <v>0.17912858804923401</v>
      </c>
      <c r="K26" s="14">
        <v>0.21756802761916499</v>
      </c>
      <c r="L26" s="14">
        <v>0.26103118110931001</v>
      </c>
      <c r="M26" s="14"/>
      <c r="N26" s="14">
        <v>0.17591527658035799</v>
      </c>
      <c r="O26" s="14">
        <v>0.186725574111472</v>
      </c>
      <c r="P26" s="14">
        <v>0.192793344617671</v>
      </c>
      <c r="Q26" s="14">
        <v>0.19449139071559299</v>
      </c>
      <c r="R26" s="14"/>
      <c r="S26" s="14">
        <v>0.13238393176596999</v>
      </c>
      <c r="T26" s="14">
        <v>0.21623287112811301</v>
      </c>
      <c r="U26" s="14">
        <v>0.196303755269813</v>
      </c>
      <c r="V26" s="14">
        <v>0.18790398474659101</v>
      </c>
      <c r="W26" s="14">
        <v>0.19646559510916001</v>
      </c>
      <c r="X26" s="14">
        <v>0.171915459060175</v>
      </c>
      <c r="Y26" s="14">
        <v>0.207642149861021</v>
      </c>
      <c r="Z26" s="14">
        <v>0.16075079677727</v>
      </c>
      <c r="AA26" s="14">
        <v>0.16353467787982101</v>
      </c>
      <c r="AB26" s="14">
        <v>0.23078747770174801</v>
      </c>
      <c r="AC26" s="14">
        <v>0.14405043321571701</v>
      </c>
      <c r="AD26" s="14">
        <v>0.32513206690420199</v>
      </c>
      <c r="AE26" s="14"/>
      <c r="AF26" s="14">
        <v>0.21921741922570001</v>
      </c>
      <c r="AG26" s="14">
        <v>0.158832740029312</v>
      </c>
      <c r="AH26" s="14">
        <v>0.19020512347903001</v>
      </c>
      <c r="AI26" s="14"/>
      <c r="AJ26" s="14">
        <v>0.28313114865003097</v>
      </c>
      <c r="AK26" s="14">
        <v>4.4435003145823299E-2</v>
      </c>
      <c r="AL26" s="14">
        <v>0.24116893851535601</v>
      </c>
      <c r="AM26" s="14">
        <v>8.0211463893159293E-2</v>
      </c>
      <c r="AN26" s="14">
        <v>0.24109697805229999</v>
      </c>
      <c r="AO26" s="14"/>
      <c r="AP26" s="14">
        <v>0.33917773141352597</v>
      </c>
      <c r="AQ26" s="14">
        <v>2.87913736041167E-2</v>
      </c>
      <c r="AR26" s="14">
        <v>0.32033175954509102</v>
      </c>
      <c r="AS26" s="14">
        <v>0.23313851237474401</v>
      </c>
      <c r="AT26" s="14">
        <v>0.28245123381638199</v>
      </c>
      <c r="AU26" s="14"/>
      <c r="AV26" s="14">
        <v>0.220369125449111</v>
      </c>
      <c r="AW26" s="14">
        <v>0.187448746925963</v>
      </c>
      <c r="AX26" s="14">
        <v>0.169031828233416</v>
      </c>
      <c r="AY26" s="14">
        <v>0.136499004668892</v>
      </c>
      <c r="AZ26" s="14">
        <v>0.16783880061550499</v>
      </c>
      <c r="BA26" s="14"/>
      <c r="BB26" s="14">
        <v>3.74049899875879E-2</v>
      </c>
      <c r="BC26" s="14">
        <v>0.24466496656325201</v>
      </c>
      <c r="BD26" s="14">
        <v>0.38832189551850299</v>
      </c>
      <c r="BE26" s="14"/>
      <c r="BF26" s="14">
        <v>0.219699670146276</v>
      </c>
    </row>
    <row r="27" spans="2:58" x14ac:dyDescent="0.35">
      <c r="B27" t="s">
        <v>80</v>
      </c>
      <c r="C27" s="14">
        <v>0.150888750974948</v>
      </c>
      <c r="D27" s="14">
        <v>0.14134922129291699</v>
      </c>
      <c r="E27" s="14">
        <v>0.161077172613145</v>
      </c>
      <c r="F27" s="14"/>
      <c r="G27" s="14">
        <v>0.14562742408346299</v>
      </c>
      <c r="H27" s="14">
        <v>0.183870324721881</v>
      </c>
      <c r="I27" s="14">
        <v>0.16771380192840099</v>
      </c>
      <c r="J27" s="14">
        <v>0.12203339726971101</v>
      </c>
      <c r="K27" s="14">
        <v>0.16535282698477499</v>
      </c>
      <c r="L27" s="14">
        <v>0.127708024808841</v>
      </c>
      <c r="M27" s="14"/>
      <c r="N27" s="14">
        <v>0.15024653983939301</v>
      </c>
      <c r="O27" s="14">
        <v>0.14279850441286601</v>
      </c>
      <c r="P27" s="14">
        <v>0.12508906050666399</v>
      </c>
      <c r="Q27" s="14">
        <v>0.17922441034254799</v>
      </c>
      <c r="R27" s="14"/>
      <c r="S27" s="14">
        <v>0.152017346081461</v>
      </c>
      <c r="T27" s="14">
        <v>0.12688599614676499</v>
      </c>
      <c r="U27" s="14">
        <v>0.160778049107694</v>
      </c>
      <c r="V27" s="14">
        <v>0.17417190874741201</v>
      </c>
      <c r="W27" s="14">
        <v>0.16292360775680201</v>
      </c>
      <c r="X27" s="14">
        <v>0.17580130511528499</v>
      </c>
      <c r="Y27" s="14">
        <v>0.12991167514729501</v>
      </c>
      <c r="Z27" s="14">
        <v>0.10382684026881001</v>
      </c>
      <c r="AA27" s="14">
        <v>0.10068656929679699</v>
      </c>
      <c r="AB27" s="14">
        <v>0.206821033216011</v>
      </c>
      <c r="AC27" s="14">
        <v>0.15373928967519501</v>
      </c>
      <c r="AD27" s="14">
        <v>0.18015094843967</v>
      </c>
      <c r="AE27" s="14"/>
      <c r="AF27" s="14">
        <v>0.13963603504962799</v>
      </c>
      <c r="AG27" s="14">
        <v>0.14370010301925701</v>
      </c>
      <c r="AH27" s="14">
        <v>0.19182272124070199</v>
      </c>
      <c r="AI27" s="14"/>
      <c r="AJ27" s="14">
        <v>0.13766178171287799</v>
      </c>
      <c r="AK27" s="14">
        <v>0.107945671944987</v>
      </c>
      <c r="AL27" s="14">
        <v>0.23242271989698399</v>
      </c>
      <c r="AM27" s="14">
        <v>0.28435244562266698</v>
      </c>
      <c r="AN27" s="14">
        <v>0.20020497656950501</v>
      </c>
      <c r="AO27" s="14"/>
      <c r="AP27" s="14">
        <v>0.13946095223191199</v>
      </c>
      <c r="AQ27" s="14">
        <v>6.5266605491751895E-2</v>
      </c>
      <c r="AR27" s="14">
        <v>0.25268932927855903</v>
      </c>
      <c r="AS27" s="14">
        <v>0.13673342051665999</v>
      </c>
      <c r="AT27" s="14">
        <v>0.33018503327006599</v>
      </c>
      <c r="AU27" s="14"/>
      <c r="AV27" s="14">
        <v>0.1612923521372</v>
      </c>
      <c r="AW27" s="14">
        <v>0.124073041914113</v>
      </c>
      <c r="AX27" s="14">
        <v>0.16248895958947901</v>
      </c>
      <c r="AY27" s="14">
        <v>0.17487402148794101</v>
      </c>
      <c r="AZ27" s="14">
        <v>9.1608733793197297E-2</v>
      </c>
      <c r="BA27" s="14"/>
      <c r="BB27" s="14">
        <v>0.12664792275041201</v>
      </c>
      <c r="BC27" s="14">
        <v>0.11940660605408999</v>
      </c>
      <c r="BD27" s="14">
        <v>0.29395409846531301</v>
      </c>
      <c r="BE27" s="14"/>
      <c r="BF27" s="14">
        <v>0.15799325214964799</v>
      </c>
    </row>
    <row r="28" spans="2:58" x14ac:dyDescent="0.35">
      <c r="B28" t="s">
        <v>81</v>
      </c>
      <c r="C28" s="14">
        <v>0.27375388074819401</v>
      </c>
      <c r="D28" s="14">
        <v>0.25115559333045701</v>
      </c>
      <c r="E28" s="14">
        <v>0.29541523033284101</v>
      </c>
      <c r="F28" s="14"/>
      <c r="G28" s="14">
        <v>0.404987856864574</v>
      </c>
      <c r="H28" s="14">
        <v>0.29563942323972597</v>
      </c>
      <c r="I28" s="14">
        <v>0.30695814879438599</v>
      </c>
      <c r="J28" s="14">
        <v>0.28737836339031397</v>
      </c>
      <c r="K28" s="14">
        <v>0.20951108475124899</v>
      </c>
      <c r="L28" s="14">
        <v>0.17326864608711701</v>
      </c>
      <c r="M28" s="14"/>
      <c r="N28" s="14">
        <v>0.29187458040957398</v>
      </c>
      <c r="O28" s="14">
        <v>0.31400006678640502</v>
      </c>
      <c r="P28" s="14">
        <v>0.24317772092383899</v>
      </c>
      <c r="Q28" s="14">
        <v>0.23806101351136999</v>
      </c>
      <c r="R28" s="14"/>
      <c r="S28" s="14">
        <v>0.33501415599687201</v>
      </c>
      <c r="T28" s="14">
        <v>0.22680104305764201</v>
      </c>
      <c r="U28" s="14">
        <v>0.23748486142303399</v>
      </c>
      <c r="V28" s="14">
        <v>0.31798863834749103</v>
      </c>
      <c r="W28" s="14">
        <v>0.242047602996009</v>
      </c>
      <c r="X28" s="14">
        <v>0.30097087336579897</v>
      </c>
      <c r="Y28" s="14">
        <v>0.24493379469746099</v>
      </c>
      <c r="Z28" s="14">
        <v>0.38737499598785802</v>
      </c>
      <c r="AA28" s="14">
        <v>0.24707426576480501</v>
      </c>
      <c r="AB28" s="14">
        <v>0.25653958710178798</v>
      </c>
      <c r="AC28" s="14">
        <v>0.29992177532751402</v>
      </c>
      <c r="AD28" s="14">
        <v>0.178362771866585</v>
      </c>
      <c r="AE28" s="14"/>
      <c r="AF28" s="14">
        <v>0.183446080232474</v>
      </c>
      <c r="AG28" s="14">
        <v>0.32221272190019201</v>
      </c>
      <c r="AH28" s="14">
        <v>0.29917451604954198</v>
      </c>
      <c r="AI28" s="14"/>
      <c r="AJ28" s="14">
        <v>0.151192116174511</v>
      </c>
      <c r="AK28" s="14">
        <v>0.38324565431007002</v>
      </c>
      <c r="AL28" s="14">
        <v>0.35742823142735902</v>
      </c>
      <c r="AM28" s="14">
        <v>0.167095478833377</v>
      </c>
      <c r="AN28" s="14">
        <v>0.22226331633941601</v>
      </c>
      <c r="AO28" s="14"/>
      <c r="AP28" s="14">
        <v>9.9643142227312395E-2</v>
      </c>
      <c r="AQ28" s="14">
        <v>0.44595489397577698</v>
      </c>
      <c r="AR28" s="14">
        <v>0.28957672938624202</v>
      </c>
      <c r="AS28" s="14">
        <v>0.11365133052121699</v>
      </c>
      <c r="AT28" s="14">
        <v>0.15323201218872601</v>
      </c>
      <c r="AU28" s="14"/>
      <c r="AV28" s="14">
        <v>0.23175393903887601</v>
      </c>
      <c r="AW28" s="14">
        <v>0.30953949062859998</v>
      </c>
      <c r="AX28" s="14">
        <v>0.29537566881211702</v>
      </c>
      <c r="AY28" s="14">
        <v>0.26665108645661401</v>
      </c>
      <c r="AZ28" s="14">
        <v>0.32195502197096598</v>
      </c>
      <c r="BA28" s="14"/>
      <c r="BB28" s="14">
        <v>0.56767912485709904</v>
      </c>
      <c r="BC28" s="14">
        <v>7.9885636808761498E-2</v>
      </c>
      <c r="BD28" s="14">
        <v>6.4717079000587305E-2</v>
      </c>
      <c r="BE28" s="14"/>
      <c r="BF28" s="14">
        <v>0.21836887899103899</v>
      </c>
    </row>
    <row r="29" spans="2:58" x14ac:dyDescent="0.35">
      <c r="B29" t="s">
        <v>82</v>
      </c>
      <c r="C29" s="14">
        <v>0.19138936355143901</v>
      </c>
      <c r="D29" s="14">
        <v>0.20927422202169299</v>
      </c>
      <c r="E29" s="14">
        <v>0.17408390502469601</v>
      </c>
      <c r="F29" s="14"/>
      <c r="G29" s="14">
        <v>0.24224652323307899</v>
      </c>
      <c r="H29" s="14">
        <v>0.28133861268927002</v>
      </c>
      <c r="I29" s="14">
        <v>0.229470808365625</v>
      </c>
      <c r="J29" s="14">
        <v>0.167125743518547</v>
      </c>
      <c r="K29" s="14">
        <v>0.127909717485511</v>
      </c>
      <c r="L29" s="14">
        <v>0.11580711002739399</v>
      </c>
      <c r="M29" s="14"/>
      <c r="N29" s="14">
        <v>0.21177589298490099</v>
      </c>
      <c r="O29" s="14">
        <v>0.166078518508185</v>
      </c>
      <c r="P29" s="14">
        <v>0.19908242190727701</v>
      </c>
      <c r="Q29" s="14">
        <v>0.19044986741744799</v>
      </c>
      <c r="R29" s="14"/>
      <c r="S29" s="14">
        <v>0.21545422496973399</v>
      </c>
      <c r="T29" s="14">
        <v>0.18185860693454001</v>
      </c>
      <c r="U29" s="14">
        <v>0.165600392095336</v>
      </c>
      <c r="V29" s="14">
        <v>9.5307058975766898E-2</v>
      </c>
      <c r="W29" s="14">
        <v>0.20267818525317399</v>
      </c>
      <c r="X29" s="14">
        <v>0.20701136733470599</v>
      </c>
      <c r="Y29" s="14">
        <v>0.17844021779462901</v>
      </c>
      <c r="Z29" s="14">
        <v>0.21107493297601801</v>
      </c>
      <c r="AA29" s="14">
        <v>0.29372804156509802</v>
      </c>
      <c r="AB29" s="14">
        <v>0.133505644436475</v>
      </c>
      <c r="AC29" s="14">
        <v>0.245033466014975</v>
      </c>
      <c r="AD29" s="14">
        <v>0.121006691867158</v>
      </c>
      <c r="AE29" s="14"/>
      <c r="AF29" s="14">
        <v>0.121959386344483</v>
      </c>
      <c r="AG29" s="14">
        <v>0.25688207366613902</v>
      </c>
      <c r="AH29" s="14">
        <v>0.180993128293442</v>
      </c>
      <c r="AI29" s="14"/>
      <c r="AJ29" s="14">
        <v>6.0298078452775697E-2</v>
      </c>
      <c r="AK29" s="14">
        <v>0.421782320546844</v>
      </c>
      <c r="AL29" s="14">
        <v>8.8967889087847904E-2</v>
      </c>
      <c r="AM29" s="14">
        <v>4.0946358590663097E-2</v>
      </c>
      <c r="AN29" s="14">
        <v>0.106494491468379</v>
      </c>
      <c r="AO29" s="14"/>
      <c r="AP29" s="14">
        <v>3.9869313435577799E-2</v>
      </c>
      <c r="AQ29" s="14">
        <v>0.441598878583286</v>
      </c>
      <c r="AR29" s="14">
        <v>5.0287391134413502E-2</v>
      </c>
      <c r="AS29" s="14">
        <v>1.6847338303664802E-2</v>
      </c>
      <c r="AT29" s="14">
        <v>1.7194771062745199E-2</v>
      </c>
      <c r="AU29" s="14"/>
      <c r="AV29" s="14">
        <v>0.13886951142578999</v>
      </c>
      <c r="AW29" s="14">
        <v>0.17701929528358401</v>
      </c>
      <c r="AX29" s="14">
        <v>0.214700453515105</v>
      </c>
      <c r="AY29" s="14">
        <v>0.27087033950286898</v>
      </c>
      <c r="AZ29" s="14">
        <v>0.34799560038845301</v>
      </c>
      <c r="BA29" s="14"/>
      <c r="BB29" s="14">
        <v>0.26826796240490097</v>
      </c>
      <c r="BC29" s="14">
        <v>0</v>
      </c>
      <c r="BD29" s="14">
        <v>1.2598665016160601E-2</v>
      </c>
      <c r="BE29" s="14"/>
      <c r="BF29" s="14">
        <v>8.5813640453680298E-2</v>
      </c>
    </row>
    <row r="30" spans="2:58" x14ac:dyDescent="0.35">
      <c r="B30" t="s">
        <v>83</v>
      </c>
      <c r="C30" s="14">
        <v>1.2936702503892001E-2</v>
      </c>
      <c r="D30" s="14">
        <v>5.9826898427839097E-3</v>
      </c>
      <c r="E30" s="14">
        <v>1.97903981894853E-2</v>
      </c>
      <c r="F30" s="14"/>
      <c r="G30" s="14">
        <v>1.3574155106373101E-2</v>
      </c>
      <c r="H30" s="14">
        <v>2.57709079953071E-2</v>
      </c>
      <c r="I30" s="14">
        <v>1.1809705640782099E-2</v>
      </c>
      <c r="J30" s="14">
        <v>6.6514304424090901E-3</v>
      </c>
      <c r="K30" s="14">
        <v>1.8226451867623901E-2</v>
      </c>
      <c r="L30" s="14">
        <v>4.5749674029756304E-3</v>
      </c>
      <c r="M30" s="14"/>
      <c r="N30" s="14">
        <v>8.8709068290158104E-3</v>
      </c>
      <c r="O30" s="14">
        <v>1.3787812122279501E-2</v>
      </c>
      <c r="P30" s="14">
        <v>1.3448380026893501E-2</v>
      </c>
      <c r="Q30" s="14">
        <v>1.6231621626576799E-2</v>
      </c>
      <c r="R30" s="14"/>
      <c r="S30" s="14">
        <v>2.2798636216881801E-2</v>
      </c>
      <c r="T30" s="14">
        <v>1.6042493252277901E-2</v>
      </c>
      <c r="U30" s="14">
        <v>1.24361823163408E-2</v>
      </c>
      <c r="V30" s="14">
        <v>1.06678490920466E-2</v>
      </c>
      <c r="W30" s="14">
        <v>7.12828934587258E-3</v>
      </c>
      <c r="X30" s="14">
        <v>1.0996910551742701E-2</v>
      </c>
      <c r="Y30" s="14">
        <v>5.7377767976694704E-3</v>
      </c>
      <c r="Z30" s="14">
        <v>2.42648673015913E-2</v>
      </c>
      <c r="AA30" s="14">
        <v>2.1065742800597601E-2</v>
      </c>
      <c r="AB30" s="14">
        <v>5.2542078707946503E-3</v>
      </c>
      <c r="AC30" s="14">
        <v>0</v>
      </c>
      <c r="AD30" s="14">
        <v>0</v>
      </c>
      <c r="AE30" s="14"/>
      <c r="AF30" s="14">
        <v>5.4292197303474803E-3</v>
      </c>
      <c r="AG30" s="14">
        <v>7.4915504304623E-3</v>
      </c>
      <c r="AH30" s="14">
        <v>3.6340004834767098E-2</v>
      </c>
      <c r="AI30" s="14"/>
      <c r="AJ30" s="14">
        <v>2.9223768574169798E-3</v>
      </c>
      <c r="AK30" s="14">
        <v>5.9708217336271498E-3</v>
      </c>
      <c r="AL30" s="14">
        <v>0</v>
      </c>
      <c r="AM30" s="14">
        <v>0</v>
      </c>
      <c r="AN30" s="14">
        <v>4.7699716053716798E-2</v>
      </c>
      <c r="AO30" s="14"/>
      <c r="AP30" s="14">
        <v>2.45344374709825E-3</v>
      </c>
      <c r="AQ30" s="14">
        <v>6.1031252708368998E-3</v>
      </c>
      <c r="AR30" s="14">
        <v>7.12251664212966E-3</v>
      </c>
      <c r="AS30" s="14">
        <v>0</v>
      </c>
      <c r="AT30" s="14">
        <v>4.91876047649175E-2</v>
      </c>
      <c r="AU30" s="14"/>
      <c r="AV30" s="14">
        <v>2.2423580981063399E-2</v>
      </c>
      <c r="AW30" s="14">
        <v>1.25248763725595E-2</v>
      </c>
      <c r="AX30" s="14">
        <v>5.8028564013040199E-3</v>
      </c>
      <c r="AY30" s="14">
        <v>1.24696449962843E-2</v>
      </c>
      <c r="AZ30" s="14">
        <v>2.50260182976874E-2</v>
      </c>
      <c r="BA30" s="14"/>
      <c r="BB30" s="14">
        <v>0</v>
      </c>
      <c r="BC30" s="14">
        <v>0</v>
      </c>
      <c r="BD30" s="14">
        <v>1.5356912845055E-2</v>
      </c>
      <c r="BE30" s="14"/>
      <c r="BF30" s="14">
        <v>2.84866059835104E-3</v>
      </c>
    </row>
    <row r="31" spans="2:58" x14ac:dyDescent="0.35">
      <c r="B31" t="s">
        <v>84</v>
      </c>
      <c r="C31" s="14">
        <v>0.37103130222152703</v>
      </c>
      <c r="D31" s="14">
        <v>0.39223827351214902</v>
      </c>
      <c r="E31" s="14">
        <v>0.34963329383983199</v>
      </c>
      <c r="F31" s="14"/>
      <c r="G31" s="14">
        <v>0.19356404071251099</v>
      </c>
      <c r="H31" s="14">
        <v>0.21338073135381599</v>
      </c>
      <c r="I31" s="14">
        <v>0.28404753527080601</v>
      </c>
      <c r="J31" s="14">
        <v>0.41681106537901902</v>
      </c>
      <c r="K31" s="14">
        <v>0.47899991891084098</v>
      </c>
      <c r="L31" s="14">
        <v>0.57864125167367197</v>
      </c>
      <c r="M31" s="14"/>
      <c r="N31" s="14">
        <v>0.33723207993711701</v>
      </c>
      <c r="O31" s="14">
        <v>0.36333509817026499</v>
      </c>
      <c r="P31" s="14">
        <v>0.41920241663532698</v>
      </c>
      <c r="Q31" s="14">
        <v>0.37603308710205702</v>
      </c>
      <c r="R31" s="14"/>
      <c r="S31" s="14">
        <v>0.27471563673505101</v>
      </c>
      <c r="T31" s="14">
        <v>0.44841186060877603</v>
      </c>
      <c r="U31" s="14">
        <v>0.42370051505759598</v>
      </c>
      <c r="V31" s="14">
        <v>0.40186454483728401</v>
      </c>
      <c r="W31" s="14">
        <v>0.38522231464814299</v>
      </c>
      <c r="X31" s="14">
        <v>0.30521954363246701</v>
      </c>
      <c r="Y31" s="14">
        <v>0.44097653556294603</v>
      </c>
      <c r="Z31" s="14">
        <v>0.273458363465722</v>
      </c>
      <c r="AA31" s="14">
        <v>0.33744538057270201</v>
      </c>
      <c r="AB31" s="14">
        <v>0.39787952737493099</v>
      </c>
      <c r="AC31" s="14">
        <v>0.30130546898231703</v>
      </c>
      <c r="AD31" s="14">
        <v>0.52047958782658599</v>
      </c>
      <c r="AE31" s="14"/>
      <c r="AF31" s="14">
        <v>0.549529278643067</v>
      </c>
      <c r="AG31" s="14">
        <v>0.26971355098395</v>
      </c>
      <c r="AH31" s="14">
        <v>0.29166962958154702</v>
      </c>
      <c r="AI31" s="14"/>
      <c r="AJ31" s="14">
        <v>0.64792564680241904</v>
      </c>
      <c r="AK31" s="14">
        <v>8.10555314644721E-2</v>
      </c>
      <c r="AL31" s="14">
        <v>0.32118115958780902</v>
      </c>
      <c r="AM31" s="14">
        <v>0.50760571695329304</v>
      </c>
      <c r="AN31" s="14">
        <v>0.42333749956898298</v>
      </c>
      <c r="AO31" s="14"/>
      <c r="AP31" s="14">
        <v>0.71857314835809905</v>
      </c>
      <c r="AQ31" s="14">
        <v>4.1076496678348097E-2</v>
      </c>
      <c r="AR31" s="14">
        <v>0.40032403355865498</v>
      </c>
      <c r="AS31" s="14">
        <v>0.73276791065845903</v>
      </c>
      <c r="AT31" s="14">
        <v>0.45020057871354602</v>
      </c>
      <c r="AU31" s="14"/>
      <c r="AV31" s="14">
        <v>0.445660616417071</v>
      </c>
      <c r="AW31" s="14">
        <v>0.37684329580114401</v>
      </c>
      <c r="AX31" s="14">
        <v>0.32163206168199598</v>
      </c>
      <c r="AY31" s="14">
        <v>0.275134907556292</v>
      </c>
      <c r="AZ31" s="14">
        <v>0.21341462554969601</v>
      </c>
      <c r="BA31" s="14"/>
      <c r="BB31" s="14">
        <v>3.74049899875879E-2</v>
      </c>
      <c r="BC31" s="14">
        <v>0.80070775713714903</v>
      </c>
      <c r="BD31" s="14">
        <v>0.61337324467288401</v>
      </c>
      <c r="BE31" s="14"/>
      <c r="BF31" s="14">
        <v>0.53497556780728195</v>
      </c>
    </row>
    <row r="32" spans="2:58" x14ac:dyDescent="0.35">
      <c r="B32" t="s">
        <v>85</v>
      </c>
      <c r="C32" s="14">
        <v>0.465143244299633</v>
      </c>
      <c r="D32" s="14">
        <v>0.46042981535215</v>
      </c>
      <c r="E32" s="14">
        <v>0.46949913535753701</v>
      </c>
      <c r="F32" s="14"/>
      <c r="G32" s="14">
        <v>0.64723438009765299</v>
      </c>
      <c r="H32" s="14">
        <v>0.57697803592899599</v>
      </c>
      <c r="I32" s="14">
        <v>0.53642895716001104</v>
      </c>
      <c r="J32" s="14">
        <v>0.45450410690886101</v>
      </c>
      <c r="K32" s="14">
        <v>0.33742080223675902</v>
      </c>
      <c r="L32" s="14">
        <v>0.28907575611451097</v>
      </c>
      <c r="M32" s="14"/>
      <c r="N32" s="14">
        <v>0.503650473394475</v>
      </c>
      <c r="O32" s="14">
        <v>0.48007858529459002</v>
      </c>
      <c r="P32" s="14">
        <v>0.44226014283111598</v>
      </c>
      <c r="Q32" s="14">
        <v>0.42851088092881801</v>
      </c>
      <c r="R32" s="14"/>
      <c r="S32" s="14">
        <v>0.550468380966606</v>
      </c>
      <c r="T32" s="14">
        <v>0.40865964999218102</v>
      </c>
      <c r="U32" s="14">
        <v>0.40308525351836999</v>
      </c>
      <c r="V32" s="14">
        <v>0.41329569732325699</v>
      </c>
      <c r="W32" s="14">
        <v>0.44472578824918302</v>
      </c>
      <c r="X32" s="14">
        <v>0.50798224070050502</v>
      </c>
      <c r="Y32" s="14">
        <v>0.42337401249209</v>
      </c>
      <c r="Z32" s="14">
        <v>0.59844992896387605</v>
      </c>
      <c r="AA32" s="14">
        <v>0.54080230732990298</v>
      </c>
      <c r="AB32" s="14">
        <v>0.39004523153826298</v>
      </c>
      <c r="AC32" s="14">
        <v>0.54495524134248796</v>
      </c>
      <c r="AD32" s="14">
        <v>0.29936946373374401</v>
      </c>
      <c r="AE32" s="14"/>
      <c r="AF32" s="14">
        <v>0.305405466576957</v>
      </c>
      <c r="AG32" s="14">
        <v>0.57909479556633003</v>
      </c>
      <c r="AH32" s="14">
        <v>0.48016764434298398</v>
      </c>
      <c r="AI32" s="14"/>
      <c r="AJ32" s="14">
        <v>0.21149019462728599</v>
      </c>
      <c r="AK32" s="14">
        <v>0.80502797485691402</v>
      </c>
      <c r="AL32" s="14">
        <v>0.446396120515207</v>
      </c>
      <c r="AM32" s="14">
        <v>0.20804183742404</v>
      </c>
      <c r="AN32" s="14">
        <v>0.32875780780779501</v>
      </c>
      <c r="AO32" s="14"/>
      <c r="AP32" s="14">
        <v>0.13951245566289</v>
      </c>
      <c r="AQ32" s="14">
        <v>0.88755377255906298</v>
      </c>
      <c r="AR32" s="14">
        <v>0.33986412052065601</v>
      </c>
      <c r="AS32" s="14">
        <v>0.13049866882488101</v>
      </c>
      <c r="AT32" s="14">
        <v>0.17042678325147101</v>
      </c>
      <c r="AU32" s="14"/>
      <c r="AV32" s="14">
        <v>0.37062345046466599</v>
      </c>
      <c r="AW32" s="14">
        <v>0.48655878591218399</v>
      </c>
      <c r="AX32" s="14">
        <v>0.51007612232722199</v>
      </c>
      <c r="AY32" s="14">
        <v>0.53752142595948305</v>
      </c>
      <c r="AZ32" s="14">
        <v>0.66995062235941905</v>
      </c>
      <c r="BA32" s="14"/>
      <c r="BB32" s="14">
        <v>0.83594708726199995</v>
      </c>
      <c r="BC32" s="14">
        <v>7.9885636808761498E-2</v>
      </c>
      <c r="BD32" s="14">
        <v>7.73157440167479E-2</v>
      </c>
      <c r="BE32" s="14"/>
      <c r="BF32" s="14">
        <v>0.30418251944471902</v>
      </c>
    </row>
    <row r="33" spans="2:58" x14ac:dyDescent="0.35">
      <c r="B33" t="s">
        <v>86</v>
      </c>
      <c r="C33" s="14">
        <v>-9.4111942078105706E-2</v>
      </c>
      <c r="D33" s="14">
        <v>-6.8191541840001396E-2</v>
      </c>
      <c r="E33" s="14">
        <v>-0.119865841517705</v>
      </c>
      <c r="F33" s="14"/>
      <c r="G33" s="14">
        <v>-0.45367033938514301</v>
      </c>
      <c r="H33" s="14">
        <v>-0.36359730457518102</v>
      </c>
      <c r="I33" s="14">
        <v>-0.25238142188920498</v>
      </c>
      <c r="J33" s="14">
        <v>-3.7693041529842403E-2</v>
      </c>
      <c r="K33" s="14">
        <v>0.14157911667408199</v>
      </c>
      <c r="L33" s="14">
        <v>0.289565495559161</v>
      </c>
      <c r="M33" s="14"/>
      <c r="N33" s="14">
        <v>-0.16641839345735801</v>
      </c>
      <c r="O33" s="14">
        <v>-0.116743487124325</v>
      </c>
      <c r="P33" s="14">
        <v>-2.3057726195789201E-2</v>
      </c>
      <c r="Q33" s="14">
        <v>-5.2477793826761203E-2</v>
      </c>
      <c r="R33" s="14"/>
      <c r="S33" s="14">
        <v>-0.27575274423155499</v>
      </c>
      <c r="T33" s="14">
        <v>3.9752210616594501E-2</v>
      </c>
      <c r="U33" s="14">
        <v>2.0615261539225702E-2</v>
      </c>
      <c r="V33" s="14">
        <v>-1.14311524859739E-2</v>
      </c>
      <c r="W33" s="14">
        <v>-5.95034736010406E-2</v>
      </c>
      <c r="X33" s="14">
        <v>-0.20276269706803801</v>
      </c>
      <c r="Y33" s="14">
        <v>1.7602523070855899E-2</v>
      </c>
      <c r="Z33" s="14">
        <v>-0.324991565498154</v>
      </c>
      <c r="AA33" s="14">
        <v>-0.20335692675720099</v>
      </c>
      <c r="AB33" s="14">
        <v>7.8342958366683906E-3</v>
      </c>
      <c r="AC33" s="14">
        <v>-0.24364977236017099</v>
      </c>
      <c r="AD33" s="14">
        <v>0.221110124092843</v>
      </c>
      <c r="AE33" s="14"/>
      <c r="AF33" s="14">
        <v>0.24412381206611</v>
      </c>
      <c r="AG33" s="14">
        <v>-0.30938124458237998</v>
      </c>
      <c r="AH33" s="14">
        <v>-0.18849801476143699</v>
      </c>
      <c r="AI33" s="14"/>
      <c r="AJ33" s="14">
        <v>0.43643545217513302</v>
      </c>
      <c r="AK33" s="14">
        <v>-0.72397244339244204</v>
      </c>
      <c r="AL33" s="14">
        <v>-0.12521496092739801</v>
      </c>
      <c r="AM33" s="14">
        <v>0.29956387952925301</v>
      </c>
      <c r="AN33" s="14">
        <v>9.4579691761187898E-2</v>
      </c>
      <c r="AO33" s="14"/>
      <c r="AP33" s="14">
        <v>0.57906069269520899</v>
      </c>
      <c r="AQ33" s="14">
        <v>-0.84647727588071497</v>
      </c>
      <c r="AR33" s="14">
        <v>6.0459913037999601E-2</v>
      </c>
      <c r="AS33" s="14">
        <v>0.602269241833577</v>
      </c>
      <c r="AT33" s="14">
        <v>0.27977379546207498</v>
      </c>
      <c r="AU33" s="14"/>
      <c r="AV33" s="14">
        <v>7.5037165952405505E-2</v>
      </c>
      <c r="AW33" s="14">
        <v>-0.10971549011104</v>
      </c>
      <c r="AX33" s="14">
        <v>-0.18844406064522601</v>
      </c>
      <c r="AY33" s="14">
        <v>-0.26238651840319099</v>
      </c>
      <c r="AZ33" s="14">
        <v>-0.45653599680972301</v>
      </c>
      <c r="BA33" s="14"/>
      <c r="BB33" s="14">
        <v>-0.79854209727441205</v>
      </c>
      <c r="BC33" s="14">
        <v>0.72082212032838799</v>
      </c>
      <c r="BD33" s="14">
        <v>0.536057500656136</v>
      </c>
      <c r="BE33" s="14"/>
      <c r="BF33" s="14">
        <v>0.23079304836256201</v>
      </c>
    </row>
    <row r="34" spans="2:58" x14ac:dyDescent="0.35">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row>
    <row r="35" spans="2:58" x14ac:dyDescent="0.35">
      <c r="B35" s="6" t="s">
        <v>93</v>
      </c>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row>
    <row r="36" spans="2:58" x14ac:dyDescent="0.35">
      <c r="B36" s="24" t="s">
        <v>90</v>
      </c>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row>
    <row r="37" spans="2:58" x14ac:dyDescent="0.35">
      <c r="B37" t="s">
        <v>78</v>
      </c>
      <c r="C37" s="14">
        <v>0.132101087526238</v>
      </c>
      <c r="D37" s="14">
        <v>0.16156972417406401</v>
      </c>
      <c r="E37" s="14">
        <v>0.104161759228659</v>
      </c>
      <c r="F37" s="14"/>
      <c r="G37" s="14">
        <v>5.2994942702075297E-2</v>
      </c>
      <c r="H37" s="14">
        <v>9.3139934824241405E-2</v>
      </c>
      <c r="I37" s="14">
        <v>9.6658599394212993E-2</v>
      </c>
      <c r="J37" s="14">
        <v>0.15185980954601799</v>
      </c>
      <c r="K37" s="14">
        <v>0.19101975435214899</v>
      </c>
      <c r="L37" s="14">
        <v>0.189887808567022</v>
      </c>
      <c r="M37" s="14"/>
      <c r="N37" s="14">
        <v>0.111921685159554</v>
      </c>
      <c r="O37" s="14">
        <v>0.1246171607006</v>
      </c>
      <c r="P37" s="14">
        <v>0.15805185530770899</v>
      </c>
      <c r="Q37" s="14">
        <v>0.141274596567081</v>
      </c>
      <c r="R37" s="14"/>
      <c r="S37" s="14">
        <v>8.66164087387266E-2</v>
      </c>
      <c r="T37" s="14">
        <v>0.112155144651816</v>
      </c>
      <c r="U37" s="14">
        <v>0.13668579327101699</v>
      </c>
      <c r="V37" s="14">
        <v>0.15581901333906401</v>
      </c>
      <c r="W37" s="14">
        <v>0.121565285214014</v>
      </c>
      <c r="X37" s="14">
        <v>0.12541855201889701</v>
      </c>
      <c r="Y37" s="14">
        <v>0.148912989158622</v>
      </c>
      <c r="Z37" s="14">
        <v>0.15954094281777101</v>
      </c>
      <c r="AA37" s="14">
        <v>0.14739085968627</v>
      </c>
      <c r="AB37" s="14">
        <v>0.15208529206030799</v>
      </c>
      <c r="AC37" s="14">
        <v>0.118803881717139</v>
      </c>
      <c r="AD37" s="14">
        <v>0.217780880646091</v>
      </c>
      <c r="AE37" s="14"/>
      <c r="AF37" s="14">
        <v>0.235045988776413</v>
      </c>
      <c r="AG37" s="14">
        <v>5.54893138717188E-2</v>
      </c>
      <c r="AH37" s="14">
        <v>0.140234831225622</v>
      </c>
      <c r="AI37" s="14"/>
      <c r="AJ37" s="14">
        <v>0.22490988937839901</v>
      </c>
      <c r="AK37" s="14">
        <v>5.5835126042166797E-2</v>
      </c>
      <c r="AL37" s="14">
        <v>1.51215439185736E-2</v>
      </c>
      <c r="AM37" s="14">
        <v>0.30916104379928799</v>
      </c>
      <c r="AN37" s="14">
        <v>0.177442076303923</v>
      </c>
      <c r="AO37" s="14"/>
      <c r="AP37" s="14">
        <v>0.18750019674996099</v>
      </c>
      <c r="AQ37" s="14">
        <v>4.53483248262566E-2</v>
      </c>
      <c r="AR37" s="14">
        <v>6.6059762222509099E-3</v>
      </c>
      <c r="AS37" s="14">
        <v>0.38889236095379298</v>
      </c>
      <c r="AT37" s="14">
        <v>9.7779874382515203E-2</v>
      </c>
      <c r="AU37" s="14"/>
      <c r="AV37" s="14">
        <v>0.154233621218693</v>
      </c>
      <c r="AW37" s="14">
        <v>0.118815936969042</v>
      </c>
      <c r="AX37" s="14">
        <v>0.113139803729288</v>
      </c>
      <c r="AY37" s="14">
        <v>0.100319447780221</v>
      </c>
      <c r="AZ37" s="14">
        <v>9.2547594558385404E-2</v>
      </c>
      <c r="BA37" s="14"/>
      <c r="BB37" s="14">
        <v>5.4184455331022001E-2</v>
      </c>
      <c r="BC37" s="14">
        <v>0.47253573822233202</v>
      </c>
      <c r="BD37" s="14">
        <v>0.117589518043707</v>
      </c>
      <c r="BE37" s="14"/>
      <c r="BF37" s="14">
        <v>0.23824081926827001</v>
      </c>
    </row>
    <row r="38" spans="2:58" x14ac:dyDescent="0.35">
      <c r="B38" t="s">
        <v>79</v>
      </c>
      <c r="C38" s="14">
        <v>0.19122118617470901</v>
      </c>
      <c r="D38" s="14">
        <v>0.21276595024133099</v>
      </c>
      <c r="E38" s="14">
        <v>0.16942355426460501</v>
      </c>
      <c r="F38" s="14"/>
      <c r="G38" s="14">
        <v>0.17286996119235601</v>
      </c>
      <c r="H38" s="14">
        <v>0.16703157580903599</v>
      </c>
      <c r="I38" s="14">
        <v>0.19727450293042301</v>
      </c>
      <c r="J38" s="14">
        <v>0.18584385824064101</v>
      </c>
      <c r="K38" s="14">
        <v>0.21217811112919699</v>
      </c>
      <c r="L38" s="14">
        <v>0.20847681540012</v>
      </c>
      <c r="M38" s="14"/>
      <c r="N38" s="14">
        <v>0.18375501612183701</v>
      </c>
      <c r="O38" s="14">
        <v>0.192824836247391</v>
      </c>
      <c r="P38" s="14">
        <v>0.19686541200843899</v>
      </c>
      <c r="Q38" s="14">
        <v>0.19210261400856599</v>
      </c>
      <c r="R38" s="14"/>
      <c r="S38" s="14">
        <v>0.16079819558332201</v>
      </c>
      <c r="T38" s="14">
        <v>0.18133805267745401</v>
      </c>
      <c r="U38" s="14">
        <v>0.18824566084016001</v>
      </c>
      <c r="V38" s="14">
        <v>0.205255429125933</v>
      </c>
      <c r="W38" s="14">
        <v>0.171307195953909</v>
      </c>
      <c r="X38" s="14">
        <v>0.23260898351112899</v>
      </c>
      <c r="Y38" s="14">
        <v>0.20740274447094001</v>
      </c>
      <c r="Z38" s="14">
        <v>0.22711496822611599</v>
      </c>
      <c r="AA38" s="14">
        <v>0.17550074644973301</v>
      </c>
      <c r="AB38" s="14">
        <v>0.174935827360375</v>
      </c>
      <c r="AC38" s="14">
        <v>0.241786132066072</v>
      </c>
      <c r="AD38" s="14">
        <v>0.19542973143499101</v>
      </c>
      <c r="AE38" s="14"/>
      <c r="AF38" s="14">
        <v>0.25182856540568499</v>
      </c>
      <c r="AG38" s="14">
        <v>0.157715061082044</v>
      </c>
      <c r="AH38" s="14">
        <v>0.12781068567390499</v>
      </c>
      <c r="AI38" s="14"/>
      <c r="AJ38" s="14">
        <v>0.22063946174760499</v>
      </c>
      <c r="AK38" s="14">
        <v>0.19627975559055599</v>
      </c>
      <c r="AL38" s="14">
        <v>3.1303321984005497E-2</v>
      </c>
      <c r="AM38" s="14">
        <v>0.27639445365947501</v>
      </c>
      <c r="AN38" s="14">
        <v>0.210631310751803</v>
      </c>
      <c r="AO38" s="14"/>
      <c r="AP38" s="14">
        <v>0.21582637102659899</v>
      </c>
      <c r="AQ38" s="14">
        <v>0.180423203194996</v>
      </c>
      <c r="AR38" s="14">
        <v>2.31471223644617E-2</v>
      </c>
      <c r="AS38" s="14">
        <v>0.29464115452539702</v>
      </c>
      <c r="AT38" s="14">
        <v>0.18916321734852401</v>
      </c>
      <c r="AU38" s="14"/>
      <c r="AV38" s="14">
        <v>0.202103005320146</v>
      </c>
      <c r="AW38" s="14">
        <v>0.196019298144437</v>
      </c>
      <c r="AX38" s="14">
        <v>0.15532337878459901</v>
      </c>
      <c r="AY38" s="14">
        <v>0.166740974087662</v>
      </c>
      <c r="AZ38" s="14">
        <v>9.6371141510617195E-2</v>
      </c>
      <c r="BA38" s="14"/>
      <c r="BB38" s="14">
        <v>0.14812413060706101</v>
      </c>
      <c r="BC38" s="14">
        <v>0.27916793410053098</v>
      </c>
      <c r="BD38" s="14">
        <v>0.22097770998105501</v>
      </c>
      <c r="BE38" s="14"/>
      <c r="BF38" s="14">
        <v>0.21490789024974999</v>
      </c>
    </row>
    <row r="39" spans="2:58" x14ac:dyDescent="0.35">
      <c r="B39" t="s">
        <v>80</v>
      </c>
      <c r="C39" s="14">
        <v>0.39256349422376702</v>
      </c>
      <c r="D39" s="14">
        <v>0.36649748500468599</v>
      </c>
      <c r="E39" s="14">
        <v>0.41828349355314398</v>
      </c>
      <c r="F39" s="14"/>
      <c r="G39" s="14">
        <v>0.39858967221000602</v>
      </c>
      <c r="H39" s="14">
        <v>0.40019395126333401</v>
      </c>
      <c r="I39" s="14">
        <v>0.41018837022437099</v>
      </c>
      <c r="J39" s="14">
        <v>0.40120349491510399</v>
      </c>
      <c r="K39" s="14">
        <v>0.38540841929386399</v>
      </c>
      <c r="L39" s="14">
        <v>0.365857379429879</v>
      </c>
      <c r="M39" s="14"/>
      <c r="N39" s="14">
        <v>0.35950353003621099</v>
      </c>
      <c r="O39" s="14">
        <v>0.39758067807341602</v>
      </c>
      <c r="P39" s="14">
        <v>0.39003611909046099</v>
      </c>
      <c r="Q39" s="14">
        <v>0.42615151040905003</v>
      </c>
      <c r="R39" s="14"/>
      <c r="S39" s="14">
        <v>0.43826267441407601</v>
      </c>
      <c r="T39" s="14">
        <v>0.38306316639170201</v>
      </c>
      <c r="U39" s="14">
        <v>0.36393799966441198</v>
      </c>
      <c r="V39" s="14">
        <v>0.384552905275652</v>
      </c>
      <c r="W39" s="14">
        <v>0.44835635996250001</v>
      </c>
      <c r="X39" s="14">
        <v>0.35261511332726198</v>
      </c>
      <c r="Y39" s="14">
        <v>0.41745680861643503</v>
      </c>
      <c r="Z39" s="14">
        <v>0.37019384759107399</v>
      </c>
      <c r="AA39" s="14">
        <v>0.37162447613631999</v>
      </c>
      <c r="AB39" s="14">
        <v>0.39608117445820801</v>
      </c>
      <c r="AC39" s="14">
        <v>0.38415911927844598</v>
      </c>
      <c r="AD39" s="14">
        <v>0.35318725152039199</v>
      </c>
      <c r="AE39" s="14"/>
      <c r="AF39" s="14">
        <v>0.33235940833030903</v>
      </c>
      <c r="AG39" s="14">
        <v>0.43014736549126198</v>
      </c>
      <c r="AH39" s="14">
        <v>0.43548879408487301</v>
      </c>
      <c r="AI39" s="14"/>
      <c r="AJ39" s="14">
        <v>0.39721190628960601</v>
      </c>
      <c r="AK39" s="14">
        <v>0.41403254313417098</v>
      </c>
      <c r="AL39" s="14">
        <v>0.21410699599084601</v>
      </c>
      <c r="AM39" s="14">
        <v>0.24639451674899099</v>
      </c>
      <c r="AN39" s="14">
        <v>0.40772965483096402</v>
      </c>
      <c r="AO39" s="14"/>
      <c r="AP39" s="14">
        <v>0.44064050827379803</v>
      </c>
      <c r="AQ39" s="14">
        <v>0.45640028849525999</v>
      </c>
      <c r="AR39" s="14">
        <v>0.101442356722934</v>
      </c>
      <c r="AS39" s="14">
        <v>0.224711545971813</v>
      </c>
      <c r="AT39" s="14">
        <v>0.479181050721186</v>
      </c>
      <c r="AU39" s="14"/>
      <c r="AV39" s="14">
        <v>0.44272917000051498</v>
      </c>
      <c r="AW39" s="14">
        <v>0.36583464708179902</v>
      </c>
      <c r="AX39" s="14">
        <v>0.40202056874838799</v>
      </c>
      <c r="AY39" s="14">
        <v>0.41130316972613801</v>
      </c>
      <c r="AZ39" s="14">
        <v>0.37116419382674098</v>
      </c>
      <c r="BA39" s="14"/>
      <c r="BB39" s="14">
        <v>0.57365593902660195</v>
      </c>
      <c r="BC39" s="14">
        <v>0.17856338413970399</v>
      </c>
      <c r="BD39" s="14">
        <v>0.48535481527563301</v>
      </c>
      <c r="BE39" s="14"/>
      <c r="BF39" s="14">
        <v>0.36123352259368102</v>
      </c>
    </row>
    <row r="40" spans="2:58" x14ac:dyDescent="0.35">
      <c r="B40" t="s">
        <v>81</v>
      </c>
      <c r="C40" s="14">
        <v>0.20166603695372101</v>
      </c>
      <c r="D40" s="14">
        <v>0.18078588556352099</v>
      </c>
      <c r="E40" s="14">
        <v>0.22123208347213999</v>
      </c>
      <c r="F40" s="14"/>
      <c r="G40" s="14">
        <v>0.26345854755501602</v>
      </c>
      <c r="H40" s="14">
        <v>0.20709876141058101</v>
      </c>
      <c r="I40" s="14">
        <v>0.20393900831553299</v>
      </c>
      <c r="J40" s="14">
        <v>0.202107298542479</v>
      </c>
      <c r="K40" s="14">
        <v>0.16640582826873901</v>
      </c>
      <c r="L40" s="14">
        <v>0.177329204945851</v>
      </c>
      <c r="M40" s="14"/>
      <c r="N40" s="14">
        <v>0.26165067668609499</v>
      </c>
      <c r="O40" s="14">
        <v>0.211265945653933</v>
      </c>
      <c r="P40" s="14">
        <v>0.17183012970196901</v>
      </c>
      <c r="Q40" s="14">
        <v>0.15279698081522999</v>
      </c>
      <c r="R40" s="14"/>
      <c r="S40" s="14">
        <v>0.205754150386114</v>
      </c>
      <c r="T40" s="14">
        <v>0.23673807496590299</v>
      </c>
      <c r="U40" s="14">
        <v>0.25497486302255001</v>
      </c>
      <c r="V40" s="14">
        <v>0.182791528801621</v>
      </c>
      <c r="W40" s="14">
        <v>0.18494066316611499</v>
      </c>
      <c r="X40" s="14">
        <v>0.21276886071098999</v>
      </c>
      <c r="Y40" s="14">
        <v>0.15161079047408699</v>
      </c>
      <c r="Z40" s="14">
        <v>0.14059922847510001</v>
      </c>
      <c r="AA40" s="14">
        <v>0.19300885736377599</v>
      </c>
      <c r="AB40" s="14">
        <v>0.208765756615888</v>
      </c>
      <c r="AC40" s="14">
        <v>0.17938638057675799</v>
      </c>
      <c r="AD40" s="14">
        <v>0.21327459177251901</v>
      </c>
      <c r="AE40" s="14"/>
      <c r="AF40" s="14">
        <v>0.13269048628418301</v>
      </c>
      <c r="AG40" s="14">
        <v>0.25790638450846298</v>
      </c>
      <c r="AH40" s="14">
        <v>0.18318527747390401</v>
      </c>
      <c r="AI40" s="14"/>
      <c r="AJ40" s="14">
        <v>0.11675562634014799</v>
      </c>
      <c r="AK40" s="14">
        <v>0.26423876310309702</v>
      </c>
      <c r="AL40" s="14">
        <v>0.42478856347036298</v>
      </c>
      <c r="AM40" s="14">
        <v>0.127093921411679</v>
      </c>
      <c r="AN40" s="14">
        <v>0.117986933759209</v>
      </c>
      <c r="AO40" s="14"/>
      <c r="AP40" s="14">
        <v>0.10567634530991001</v>
      </c>
      <c r="AQ40" s="14">
        <v>0.25855325005096502</v>
      </c>
      <c r="AR40" s="14">
        <v>0.51740384530735795</v>
      </c>
      <c r="AS40" s="14">
        <v>7.0502404833921103E-2</v>
      </c>
      <c r="AT40" s="14">
        <v>0.119111698542347</v>
      </c>
      <c r="AU40" s="14"/>
      <c r="AV40" s="14">
        <v>0.12791936626801501</v>
      </c>
      <c r="AW40" s="14">
        <v>0.24268504471005101</v>
      </c>
      <c r="AX40" s="14">
        <v>0.241461984295025</v>
      </c>
      <c r="AY40" s="14">
        <v>0.23618809438157401</v>
      </c>
      <c r="AZ40" s="14">
        <v>0.28163399869643202</v>
      </c>
      <c r="BA40" s="14"/>
      <c r="BB40" s="14">
        <v>0.18598459064876599</v>
      </c>
      <c r="BC40" s="14">
        <v>4.7975456232847401E-2</v>
      </c>
      <c r="BD40" s="14">
        <v>0.103502898972958</v>
      </c>
      <c r="BE40" s="14"/>
      <c r="BF40" s="14">
        <v>0.14011695871212401</v>
      </c>
    </row>
    <row r="41" spans="2:58" x14ac:dyDescent="0.35">
      <c r="B41" t="s">
        <v>82</v>
      </c>
      <c r="C41" s="14">
        <v>4.9599184972560197E-2</v>
      </c>
      <c r="D41" s="14">
        <v>5.24464596067796E-2</v>
      </c>
      <c r="E41" s="14">
        <v>4.7117270291622798E-2</v>
      </c>
      <c r="F41" s="14"/>
      <c r="G41" s="14">
        <v>5.7425151966201501E-2</v>
      </c>
      <c r="H41" s="14">
        <v>7.6134059211778099E-2</v>
      </c>
      <c r="I41" s="14">
        <v>5.8629111657423898E-2</v>
      </c>
      <c r="J41" s="14">
        <v>4.0539706977207803E-2</v>
      </c>
      <c r="K41" s="14">
        <v>2.2980816431910599E-2</v>
      </c>
      <c r="L41" s="14">
        <v>4.0724465303915103E-2</v>
      </c>
      <c r="M41" s="14"/>
      <c r="N41" s="14">
        <v>6.4117463481682097E-2</v>
      </c>
      <c r="O41" s="14">
        <v>4.2389573408510198E-2</v>
      </c>
      <c r="P41" s="14">
        <v>4.3708305114547999E-2</v>
      </c>
      <c r="Q41" s="14">
        <v>4.5653286115356101E-2</v>
      </c>
      <c r="R41" s="14"/>
      <c r="S41" s="14">
        <v>6.8852253965255905E-2</v>
      </c>
      <c r="T41" s="14">
        <v>6.3357215314392507E-2</v>
      </c>
      <c r="U41" s="14">
        <v>3.8011406234291098E-2</v>
      </c>
      <c r="V41" s="14">
        <v>3.7176209467953102E-2</v>
      </c>
      <c r="W41" s="14">
        <v>3.5446484788200401E-2</v>
      </c>
      <c r="X41" s="14">
        <v>5.4932011734834599E-2</v>
      </c>
      <c r="Y41" s="14">
        <v>3.6447259447872603E-2</v>
      </c>
      <c r="Z41" s="14">
        <v>5.5843198046191797E-2</v>
      </c>
      <c r="AA41" s="14">
        <v>5.6464032759162203E-2</v>
      </c>
      <c r="AB41" s="14">
        <v>4.1193927945670603E-2</v>
      </c>
      <c r="AC41" s="14">
        <v>5.6748532980124597E-2</v>
      </c>
      <c r="AD41" s="14">
        <v>0</v>
      </c>
      <c r="AE41" s="14"/>
      <c r="AF41" s="14">
        <v>2.5905620096828199E-2</v>
      </c>
      <c r="AG41" s="14">
        <v>7.9389991205264299E-2</v>
      </c>
      <c r="AH41" s="14">
        <v>4.3053359802341602E-2</v>
      </c>
      <c r="AI41" s="14"/>
      <c r="AJ41" s="14">
        <v>2.46531304050372E-2</v>
      </c>
      <c r="AK41" s="14">
        <v>4.1617772135704202E-2</v>
      </c>
      <c r="AL41" s="14">
        <v>0.31467957463621099</v>
      </c>
      <c r="AM41" s="14">
        <v>4.0956064380567501E-2</v>
      </c>
      <c r="AN41" s="14">
        <v>2.6264751513034899E-2</v>
      </c>
      <c r="AO41" s="14"/>
      <c r="AP41" s="14">
        <v>2.6890910221643399E-2</v>
      </c>
      <c r="AQ41" s="14">
        <v>2.88341165655586E-2</v>
      </c>
      <c r="AR41" s="14">
        <v>0.35140069938299501</v>
      </c>
      <c r="AS41" s="14">
        <v>1.35589991928621E-2</v>
      </c>
      <c r="AT41" s="14">
        <v>2.3331534718075302E-2</v>
      </c>
      <c r="AU41" s="14"/>
      <c r="AV41" s="14">
        <v>3.3124638837062799E-2</v>
      </c>
      <c r="AW41" s="14">
        <v>3.98441817695461E-2</v>
      </c>
      <c r="AX41" s="14">
        <v>5.8190547251399202E-2</v>
      </c>
      <c r="AY41" s="14">
        <v>6.9017240418296905E-2</v>
      </c>
      <c r="AZ41" s="14">
        <v>0.133257053110136</v>
      </c>
      <c r="BA41" s="14"/>
      <c r="BB41" s="14">
        <v>2.78611300630895E-2</v>
      </c>
      <c r="BC41" s="14">
        <v>1.53209008565859E-2</v>
      </c>
      <c r="BD41" s="14">
        <v>1.2598665016160601E-2</v>
      </c>
      <c r="BE41" s="14"/>
      <c r="BF41" s="14">
        <v>2.8905992951529E-2</v>
      </c>
    </row>
    <row r="42" spans="2:58" x14ac:dyDescent="0.35">
      <c r="B42" t="s">
        <v>83</v>
      </c>
      <c r="C42" s="14">
        <v>3.2849010149005597E-2</v>
      </c>
      <c r="D42" s="14">
        <v>2.5934495409619E-2</v>
      </c>
      <c r="E42" s="14">
        <v>3.9781839189828902E-2</v>
      </c>
      <c r="F42" s="14"/>
      <c r="G42" s="14">
        <v>5.46617243743448E-2</v>
      </c>
      <c r="H42" s="14">
        <v>5.64017174810304E-2</v>
      </c>
      <c r="I42" s="14">
        <v>3.3310407478036701E-2</v>
      </c>
      <c r="J42" s="14">
        <v>1.8445831778550699E-2</v>
      </c>
      <c r="K42" s="14">
        <v>2.2007070524139999E-2</v>
      </c>
      <c r="L42" s="14">
        <v>1.77243263532132E-2</v>
      </c>
      <c r="M42" s="14"/>
      <c r="N42" s="14">
        <v>1.9051628514620399E-2</v>
      </c>
      <c r="O42" s="14">
        <v>3.1321805916150101E-2</v>
      </c>
      <c r="P42" s="14">
        <v>3.9508178776874903E-2</v>
      </c>
      <c r="Q42" s="14">
        <v>4.2021012084716702E-2</v>
      </c>
      <c r="R42" s="14"/>
      <c r="S42" s="14">
        <v>3.9716316912505399E-2</v>
      </c>
      <c r="T42" s="14">
        <v>2.33483459987321E-2</v>
      </c>
      <c r="U42" s="14">
        <v>1.8144276967569199E-2</v>
      </c>
      <c r="V42" s="14">
        <v>3.4404913989777998E-2</v>
      </c>
      <c r="W42" s="14">
        <v>3.8384010915261203E-2</v>
      </c>
      <c r="X42" s="14">
        <v>2.1656478696887301E-2</v>
      </c>
      <c r="Y42" s="14">
        <v>3.8169407832042902E-2</v>
      </c>
      <c r="Z42" s="14">
        <v>4.6707814843745997E-2</v>
      </c>
      <c r="AA42" s="14">
        <v>5.6011027604738903E-2</v>
      </c>
      <c r="AB42" s="14">
        <v>2.6938021559550399E-2</v>
      </c>
      <c r="AC42" s="14">
        <v>1.9115953381460101E-2</v>
      </c>
      <c r="AD42" s="14">
        <v>2.0327544626006399E-2</v>
      </c>
      <c r="AE42" s="14"/>
      <c r="AF42" s="14">
        <v>2.2169931106582101E-2</v>
      </c>
      <c r="AG42" s="14">
        <v>1.93518838412483E-2</v>
      </c>
      <c r="AH42" s="14">
        <v>7.0227051739355395E-2</v>
      </c>
      <c r="AI42" s="14"/>
      <c r="AJ42" s="14">
        <v>1.5829985839204402E-2</v>
      </c>
      <c r="AK42" s="14">
        <v>2.79960399943056E-2</v>
      </c>
      <c r="AL42" s="14">
        <v>0</v>
      </c>
      <c r="AM42" s="14">
        <v>0</v>
      </c>
      <c r="AN42" s="14">
        <v>5.9945272841065399E-2</v>
      </c>
      <c r="AO42" s="14"/>
      <c r="AP42" s="14">
        <v>2.34656684180896E-2</v>
      </c>
      <c r="AQ42" s="14">
        <v>3.04408168669629E-2</v>
      </c>
      <c r="AR42" s="14">
        <v>0</v>
      </c>
      <c r="AS42" s="14">
        <v>7.6935345222133101E-3</v>
      </c>
      <c r="AT42" s="14">
        <v>9.1432624287352104E-2</v>
      </c>
      <c r="AU42" s="14"/>
      <c r="AV42" s="14">
        <v>3.9890198355568E-2</v>
      </c>
      <c r="AW42" s="14">
        <v>3.6800891325125797E-2</v>
      </c>
      <c r="AX42" s="14">
        <v>2.9863717191300501E-2</v>
      </c>
      <c r="AY42" s="14">
        <v>1.6431073606108099E-2</v>
      </c>
      <c r="AZ42" s="14">
        <v>2.50260182976874E-2</v>
      </c>
      <c r="BA42" s="14"/>
      <c r="BB42" s="14">
        <v>1.01897543234602E-2</v>
      </c>
      <c r="BC42" s="14">
        <v>6.4365864479998198E-3</v>
      </c>
      <c r="BD42" s="14">
        <v>5.9976392710485799E-2</v>
      </c>
      <c r="BE42" s="14"/>
      <c r="BF42" s="14">
        <v>1.65948162246458E-2</v>
      </c>
    </row>
    <row r="43" spans="2:58" x14ac:dyDescent="0.35">
      <c r="B43" t="s">
        <v>84</v>
      </c>
      <c r="C43" s="14">
        <v>0.32332227370094602</v>
      </c>
      <c r="D43" s="14">
        <v>0.374335674415394</v>
      </c>
      <c r="E43" s="14">
        <v>0.27358531349326398</v>
      </c>
      <c r="F43" s="14"/>
      <c r="G43" s="14">
        <v>0.22586490389443201</v>
      </c>
      <c r="H43" s="14">
        <v>0.26017151063327698</v>
      </c>
      <c r="I43" s="14">
        <v>0.29393310232463499</v>
      </c>
      <c r="J43" s="14">
        <v>0.337703667786659</v>
      </c>
      <c r="K43" s="14">
        <v>0.40319786548134601</v>
      </c>
      <c r="L43" s="14">
        <v>0.39836462396714101</v>
      </c>
      <c r="M43" s="14"/>
      <c r="N43" s="14">
        <v>0.29567670128139201</v>
      </c>
      <c r="O43" s="14">
        <v>0.31744199694799102</v>
      </c>
      <c r="P43" s="14">
        <v>0.35491726731614698</v>
      </c>
      <c r="Q43" s="14">
        <v>0.33337721057564601</v>
      </c>
      <c r="R43" s="14"/>
      <c r="S43" s="14">
        <v>0.24741460432204801</v>
      </c>
      <c r="T43" s="14">
        <v>0.29349319732927098</v>
      </c>
      <c r="U43" s="14">
        <v>0.32493145411117702</v>
      </c>
      <c r="V43" s="14">
        <v>0.36107444246499598</v>
      </c>
      <c r="W43" s="14">
        <v>0.29287248116792303</v>
      </c>
      <c r="X43" s="14">
        <v>0.35802753553002697</v>
      </c>
      <c r="Y43" s="14">
        <v>0.35631573362956198</v>
      </c>
      <c r="Z43" s="14">
        <v>0.38665591104388702</v>
      </c>
      <c r="AA43" s="14">
        <v>0.32289160613600298</v>
      </c>
      <c r="AB43" s="14">
        <v>0.32702111942068302</v>
      </c>
      <c r="AC43" s="14">
        <v>0.36059001378321098</v>
      </c>
      <c r="AD43" s="14">
        <v>0.41321061208108301</v>
      </c>
      <c r="AE43" s="14"/>
      <c r="AF43" s="14">
        <v>0.48687455418209902</v>
      </c>
      <c r="AG43" s="14">
        <v>0.21320437495376299</v>
      </c>
      <c r="AH43" s="14">
        <v>0.26804551689952699</v>
      </c>
      <c r="AI43" s="14"/>
      <c r="AJ43" s="14">
        <v>0.44554935112600402</v>
      </c>
      <c r="AK43" s="14">
        <v>0.252114881632722</v>
      </c>
      <c r="AL43" s="14">
        <v>4.6424865902579097E-2</v>
      </c>
      <c r="AM43" s="14">
        <v>0.58555549745876301</v>
      </c>
      <c r="AN43" s="14">
        <v>0.38807338705572603</v>
      </c>
      <c r="AO43" s="14"/>
      <c r="AP43" s="14">
        <v>0.40332656777655901</v>
      </c>
      <c r="AQ43" s="14">
        <v>0.225771528021253</v>
      </c>
      <c r="AR43" s="14">
        <v>2.9753098586712601E-2</v>
      </c>
      <c r="AS43" s="14">
        <v>0.68353351547918995</v>
      </c>
      <c r="AT43" s="14">
        <v>0.28694309173103899</v>
      </c>
      <c r="AU43" s="14"/>
      <c r="AV43" s="14">
        <v>0.35633662653883902</v>
      </c>
      <c r="AW43" s="14">
        <v>0.314835235113479</v>
      </c>
      <c r="AX43" s="14">
        <v>0.26846318251388701</v>
      </c>
      <c r="AY43" s="14">
        <v>0.26706042186788298</v>
      </c>
      <c r="AZ43" s="14">
        <v>0.188918736069003</v>
      </c>
      <c r="BA43" s="14"/>
      <c r="BB43" s="14">
        <v>0.20230858593808301</v>
      </c>
      <c r="BC43" s="14">
        <v>0.75170367232286295</v>
      </c>
      <c r="BD43" s="14">
        <v>0.33856722802476202</v>
      </c>
      <c r="BE43" s="14"/>
      <c r="BF43" s="14">
        <v>0.45314870951802</v>
      </c>
    </row>
    <row r="44" spans="2:58" x14ac:dyDescent="0.35">
      <c r="B44" t="s">
        <v>85</v>
      </c>
      <c r="C44" s="14">
        <v>0.25126522192628098</v>
      </c>
      <c r="D44" s="14">
        <v>0.233232345170301</v>
      </c>
      <c r="E44" s="14">
        <v>0.26834935376376201</v>
      </c>
      <c r="F44" s="14"/>
      <c r="G44" s="14">
        <v>0.32088369952121798</v>
      </c>
      <c r="H44" s="14">
        <v>0.28323282062235899</v>
      </c>
      <c r="I44" s="14">
        <v>0.26256811997295698</v>
      </c>
      <c r="J44" s="14">
        <v>0.24264700551968699</v>
      </c>
      <c r="K44" s="14">
        <v>0.189386644700649</v>
      </c>
      <c r="L44" s="14">
        <v>0.21805367024976699</v>
      </c>
      <c r="M44" s="14"/>
      <c r="N44" s="14">
        <v>0.325768140167777</v>
      </c>
      <c r="O44" s="14">
        <v>0.25365551906244299</v>
      </c>
      <c r="P44" s="14">
        <v>0.21553843481651699</v>
      </c>
      <c r="Q44" s="14">
        <v>0.19845026693058701</v>
      </c>
      <c r="R44" s="14"/>
      <c r="S44" s="14">
        <v>0.27460640435137001</v>
      </c>
      <c r="T44" s="14">
        <v>0.30009529028029502</v>
      </c>
      <c r="U44" s="14">
        <v>0.29298626925684101</v>
      </c>
      <c r="V44" s="14">
        <v>0.219967738269574</v>
      </c>
      <c r="W44" s="14">
        <v>0.22038714795431599</v>
      </c>
      <c r="X44" s="14">
        <v>0.26770087244582502</v>
      </c>
      <c r="Y44" s="14">
        <v>0.18805804992196001</v>
      </c>
      <c r="Z44" s="14">
        <v>0.19644242652129201</v>
      </c>
      <c r="AA44" s="14">
        <v>0.249472890122938</v>
      </c>
      <c r="AB44" s="14">
        <v>0.24995968456155901</v>
      </c>
      <c r="AC44" s="14">
        <v>0.23613491355688301</v>
      </c>
      <c r="AD44" s="14">
        <v>0.21327459177251901</v>
      </c>
      <c r="AE44" s="14"/>
      <c r="AF44" s="14">
        <v>0.15859610638101099</v>
      </c>
      <c r="AG44" s="14">
        <v>0.337296375713727</v>
      </c>
      <c r="AH44" s="14">
        <v>0.22623863727624499</v>
      </c>
      <c r="AI44" s="14"/>
      <c r="AJ44" s="14">
        <v>0.14140875674518599</v>
      </c>
      <c r="AK44" s="14">
        <v>0.30585653523880102</v>
      </c>
      <c r="AL44" s="14">
        <v>0.73946813810657497</v>
      </c>
      <c r="AM44" s="14">
        <v>0.168049985792246</v>
      </c>
      <c r="AN44" s="14">
        <v>0.144251685272244</v>
      </c>
      <c r="AO44" s="14"/>
      <c r="AP44" s="14">
        <v>0.13256725553155299</v>
      </c>
      <c r="AQ44" s="14">
        <v>0.28738736661652398</v>
      </c>
      <c r="AR44" s="14">
        <v>0.86880454469035295</v>
      </c>
      <c r="AS44" s="14">
        <v>8.4061404026783207E-2</v>
      </c>
      <c r="AT44" s="14">
        <v>0.14244323326042199</v>
      </c>
      <c r="AU44" s="14"/>
      <c r="AV44" s="14">
        <v>0.16104400510507799</v>
      </c>
      <c r="AW44" s="14">
        <v>0.282529226479597</v>
      </c>
      <c r="AX44" s="14">
        <v>0.29965253154642502</v>
      </c>
      <c r="AY44" s="14">
        <v>0.305205334799871</v>
      </c>
      <c r="AZ44" s="14">
        <v>0.41489105180656899</v>
      </c>
      <c r="BA44" s="14"/>
      <c r="BB44" s="14">
        <v>0.21384572071185601</v>
      </c>
      <c r="BC44" s="14">
        <v>6.3296357089433403E-2</v>
      </c>
      <c r="BD44" s="14">
        <v>0.116101563989119</v>
      </c>
      <c r="BE44" s="14"/>
      <c r="BF44" s="14">
        <v>0.169022951663653</v>
      </c>
    </row>
    <row r="45" spans="2:58" x14ac:dyDescent="0.35">
      <c r="B45" t="s">
        <v>86</v>
      </c>
      <c r="C45" s="14">
        <v>7.2057051774665301E-2</v>
      </c>
      <c r="D45" s="14">
        <v>0.141103329245093</v>
      </c>
      <c r="E45" s="14">
        <v>5.2359597295018002E-3</v>
      </c>
      <c r="F45" s="14"/>
      <c r="G45" s="14">
        <v>-9.5018795626786307E-2</v>
      </c>
      <c r="H45" s="14">
        <v>-2.3061309989081898E-2</v>
      </c>
      <c r="I45" s="14">
        <v>3.1364982351678901E-2</v>
      </c>
      <c r="J45" s="14">
        <v>9.5056662266972305E-2</v>
      </c>
      <c r="K45" s="14">
        <v>0.213811220780697</v>
      </c>
      <c r="L45" s="14">
        <v>0.18031095371737499</v>
      </c>
      <c r="M45" s="14"/>
      <c r="N45" s="14">
        <v>-3.00914388863853E-2</v>
      </c>
      <c r="O45" s="14">
        <v>6.3786477885548407E-2</v>
      </c>
      <c r="P45" s="14">
        <v>0.13937883249963001</v>
      </c>
      <c r="Q45" s="14">
        <v>0.13492694364506</v>
      </c>
      <c r="R45" s="14"/>
      <c r="S45" s="14">
        <v>-2.7191800029321801E-2</v>
      </c>
      <c r="T45" s="14">
        <v>-6.6020929510245399E-3</v>
      </c>
      <c r="U45" s="14">
        <v>3.1945184854336298E-2</v>
      </c>
      <c r="V45" s="14">
        <v>0.14110670419542301</v>
      </c>
      <c r="W45" s="14">
        <v>7.2485333213607603E-2</v>
      </c>
      <c r="X45" s="14">
        <v>9.0326663084201994E-2</v>
      </c>
      <c r="Y45" s="14">
        <v>0.168257683707602</v>
      </c>
      <c r="Z45" s="14">
        <v>0.19021348452259501</v>
      </c>
      <c r="AA45" s="14">
        <v>7.3418716013065294E-2</v>
      </c>
      <c r="AB45" s="14">
        <v>7.7061434859124298E-2</v>
      </c>
      <c r="AC45" s="14">
        <v>0.124455100226329</v>
      </c>
      <c r="AD45" s="14">
        <v>0.199936020308564</v>
      </c>
      <c r="AE45" s="14"/>
      <c r="AF45" s="14">
        <v>0.328278447801088</v>
      </c>
      <c r="AG45" s="14">
        <v>-0.124092000759964</v>
      </c>
      <c r="AH45" s="14">
        <v>4.18068796232813E-2</v>
      </c>
      <c r="AI45" s="14"/>
      <c r="AJ45" s="14">
        <v>0.30414059438081897</v>
      </c>
      <c r="AK45" s="14">
        <v>-5.3741653606078701E-2</v>
      </c>
      <c r="AL45" s="14">
        <v>-0.69304327220399597</v>
      </c>
      <c r="AM45" s="14">
        <v>0.417505511666517</v>
      </c>
      <c r="AN45" s="14">
        <v>0.243821701783482</v>
      </c>
      <c r="AO45" s="14"/>
      <c r="AP45" s="14">
        <v>0.27075931224500599</v>
      </c>
      <c r="AQ45" s="14">
        <v>-6.16158385952707E-2</v>
      </c>
      <c r="AR45" s="14">
        <v>-0.83905144610364102</v>
      </c>
      <c r="AS45" s="14">
        <v>0.59947211145240697</v>
      </c>
      <c r="AT45" s="14">
        <v>0.144499858470617</v>
      </c>
      <c r="AU45" s="14"/>
      <c r="AV45" s="14">
        <v>0.195292621433761</v>
      </c>
      <c r="AW45" s="14">
        <v>3.2306008633881902E-2</v>
      </c>
      <c r="AX45" s="14">
        <v>-3.1189349032537499E-2</v>
      </c>
      <c r="AY45" s="14">
        <v>-3.8144912931988399E-2</v>
      </c>
      <c r="AZ45" s="14">
        <v>-0.22597231573756599</v>
      </c>
      <c r="BA45" s="14"/>
      <c r="BB45" s="14">
        <v>-1.1537134773773E-2</v>
      </c>
      <c r="BC45" s="14">
        <v>0.68840731523343002</v>
      </c>
      <c r="BD45" s="14">
        <v>0.222465664035643</v>
      </c>
      <c r="BE45" s="14"/>
      <c r="BF45" s="14">
        <v>0.284125757854367</v>
      </c>
    </row>
    <row r="46" spans="2:58" x14ac:dyDescent="0.35">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row>
    <row r="47" spans="2:58" x14ac:dyDescent="0.35">
      <c r="B47" s="6" t="s">
        <v>94</v>
      </c>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row>
    <row r="48" spans="2:58" x14ac:dyDescent="0.35">
      <c r="B48" s="24" t="s">
        <v>90</v>
      </c>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row>
    <row r="49" spans="2:58" x14ac:dyDescent="0.35">
      <c r="B49" t="s">
        <v>78</v>
      </c>
      <c r="C49" s="14">
        <v>0.29091676260394</v>
      </c>
      <c r="D49" s="14">
        <v>0.30468861538921399</v>
      </c>
      <c r="E49" s="14">
        <v>0.27623298442899802</v>
      </c>
      <c r="F49" s="14"/>
      <c r="G49" s="14">
        <v>0.31153858444626897</v>
      </c>
      <c r="H49" s="14">
        <v>0.20074491614471901</v>
      </c>
      <c r="I49" s="14">
        <v>0.23320025113321999</v>
      </c>
      <c r="J49" s="14">
        <v>0.36159350353761699</v>
      </c>
      <c r="K49" s="14">
        <v>0.31800554986253299</v>
      </c>
      <c r="L49" s="14">
        <v>0.32160543178907097</v>
      </c>
      <c r="M49" s="14"/>
      <c r="N49" s="14">
        <v>0.34540677978524698</v>
      </c>
      <c r="O49" s="14">
        <v>0.31130393047239402</v>
      </c>
      <c r="P49" s="14">
        <v>0.20946735193784399</v>
      </c>
      <c r="Q49" s="14">
        <v>0.279840284475662</v>
      </c>
      <c r="R49" s="14"/>
      <c r="S49" s="14">
        <v>0.24227895055329199</v>
      </c>
      <c r="T49" s="14">
        <v>0.33376195584602603</v>
      </c>
      <c r="U49" s="14">
        <v>0.27030855405383603</v>
      </c>
      <c r="V49" s="14">
        <v>0.227622312904672</v>
      </c>
      <c r="W49" s="14">
        <v>0.27420558340698398</v>
      </c>
      <c r="X49" s="14">
        <v>0.277433629759476</v>
      </c>
      <c r="Y49" s="14">
        <v>0.30953869698604602</v>
      </c>
      <c r="Z49" s="14">
        <v>0.30342153158434398</v>
      </c>
      <c r="AA49" s="14">
        <v>0.24992351845680799</v>
      </c>
      <c r="AB49" s="14">
        <v>0.38386948242352797</v>
      </c>
      <c r="AC49" s="14">
        <v>0.44217981483924201</v>
      </c>
      <c r="AD49" s="14">
        <v>0.208399051406845</v>
      </c>
      <c r="AE49" s="14"/>
      <c r="AF49" s="14">
        <v>0.147928669318486</v>
      </c>
      <c r="AG49" s="14">
        <v>0.442531397345095</v>
      </c>
      <c r="AH49" s="14">
        <v>0.18333865838916</v>
      </c>
      <c r="AI49" s="14"/>
      <c r="AJ49" s="14">
        <v>0.165804288381353</v>
      </c>
      <c r="AK49" s="14">
        <v>0.38803603006989701</v>
      </c>
      <c r="AL49" s="14">
        <v>0.50420072126765203</v>
      </c>
      <c r="AM49" s="14">
        <v>0</v>
      </c>
      <c r="AN49" s="14">
        <v>0.18903393965437201</v>
      </c>
      <c r="AO49" s="14"/>
      <c r="AP49" s="14">
        <v>0.17795992267497099</v>
      </c>
      <c r="AQ49" s="14">
        <v>0.37927089067041098</v>
      </c>
      <c r="AR49" s="14">
        <v>0.41919772738960898</v>
      </c>
      <c r="AS49" s="14">
        <v>8.8093662033513296E-3</v>
      </c>
      <c r="AT49" s="14">
        <v>0.25231487300593503</v>
      </c>
      <c r="AU49" s="14"/>
      <c r="AV49" s="14">
        <v>0.24076671530428001</v>
      </c>
      <c r="AW49" s="14">
        <v>0.31832315471942901</v>
      </c>
      <c r="AX49" s="14">
        <v>0.33302596471058699</v>
      </c>
      <c r="AY49" s="14">
        <v>0.244822702903018</v>
      </c>
      <c r="AZ49" s="14">
        <v>0.31996611995009699</v>
      </c>
      <c r="BA49" s="14"/>
      <c r="BB49" s="14">
        <v>0.290416667572995</v>
      </c>
      <c r="BC49" s="14">
        <v>6.2783342768436999E-3</v>
      </c>
      <c r="BD49" s="14">
        <v>0.18454563202131699</v>
      </c>
      <c r="BE49" s="14"/>
      <c r="BF49" s="14">
        <v>0.15345229423589801</v>
      </c>
    </row>
    <row r="50" spans="2:58" x14ac:dyDescent="0.35">
      <c r="B50" t="s">
        <v>79</v>
      </c>
      <c r="C50" s="14">
        <v>0.166784956163784</v>
      </c>
      <c r="D50" s="14">
        <v>0.154185165816977</v>
      </c>
      <c r="E50" s="14">
        <v>0.180049764555618</v>
      </c>
      <c r="F50" s="14"/>
      <c r="G50" s="14">
        <v>0.155216231914478</v>
      </c>
      <c r="H50" s="14">
        <v>0.150779030316437</v>
      </c>
      <c r="I50" s="14">
        <v>0.18836230009770999</v>
      </c>
      <c r="J50" s="14">
        <v>0.16078995861870099</v>
      </c>
      <c r="K50" s="14">
        <v>0.11920359333920399</v>
      </c>
      <c r="L50" s="14">
        <v>0.20671771577357501</v>
      </c>
      <c r="M50" s="14"/>
      <c r="N50" s="14">
        <v>0.16331356112015</v>
      </c>
      <c r="O50" s="14">
        <v>0.20960420294701701</v>
      </c>
      <c r="P50" s="14">
        <v>0.14330512307995599</v>
      </c>
      <c r="Q50" s="14">
        <v>0.143448297493104</v>
      </c>
      <c r="R50" s="14"/>
      <c r="S50" s="14">
        <v>0.16485341923567501</v>
      </c>
      <c r="T50" s="14">
        <v>0.151172350007235</v>
      </c>
      <c r="U50" s="14">
        <v>0.184939378689568</v>
      </c>
      <c r="V50" s="14">
        <v>0.148784395922861</v>
      </c>
      <c r="W50" s="14">
        <v>0.161278826709086</v>
      </c>
      <c r="X50" s="14">
        <v>0.19959708940566101</v>
      </c>
      <c r="Y50" s="14">
        <v>0.213477127170102</v>
      </c>
      <c r="Z50" s="14">
        <v>0.17244799398105301</v>
      </c>
      <c r="AA50" s="14">
        <v>0.15052738823617501</v>
      </c>
      <c r="AB50" s="14">
        <v>0.172636944562784</v>
      </c>
      <c r="AC50" s="14">
        <v>0.14601685873719</v>
      </c>
      <c r="AD50" s="14">
        <v>0.107716667796225</v>
      </c>
      <c r="AE50" s="14"/>
      <c r="AF50" s="14">
        <v>0.164568887344822</v>
      </c>
      <c r="AG50" s="14">
        <v>0.166053780161627</v>
      </c>
      <c r="AH50" s="14">
        <v>0.18176017060518401</v>
      </c>
      <c r="AI50" s="14"/>
      <c r="AJ50" s="14">
        <v>0.173812984992986</v>
      </c>
      <c r="AK50" s="14">
        <v>0.17787355720460499</v>
      </c>
      <c r="AL50" s="14">
        <v>0.20724524638210401</v>
      </c>
      <c r="AM50" s="14">
        <v>0</v>
      </c>
      <c r="AN50" s="14">
        <v>0.163365472767867</v>
      </c>
      <c r="AO50" s="14"/>
      <c r="AP50" s="14">
        <v>0.20867589142610801</v>
      </c>
      <c r="AQ50" s="14">
        <v>0.17998104661565101</v>
      </c>
      <c r="AR50" s="14">
        <v>0.248634358296561</v>
      </c>
      <c r="AS50" s="14">
        <v>0</v>
      </c>
      <c r="AT50" s="14">
        <v>0.141564713048424</v>
      </c>
      <c r="AU50" s="14"/>
      <c r="AV50" s="14">
        <v>0.16502707008807099</v>
      </c>
      <c r="AW50" s="14">
        <v>0.149504703556149</v>
      </c>
      <c r="AX50" s="14">
        <v>0.17496120476979199</v>
      </c>
      <c r="AY50" s="14">
        <v>0.18668093709155101</v>
      </c>
      <c r="AZ50" s="14">
        <v>0.186941123068183</v>
      </c>
      <c r="BA50" s="14"/>
      <c r="BB50" s="14">
        <v>0.23763132755742</v>
      </c>
      <c r="BC50" s="14">
        <v>0</v>
      </c>
      <c r="BD50" s="14">
        <v>0.220359678483635</v>
      </c>
      <c r="BE50" s="14"/>
      <c r="BF50" s="14">
        <v>0.14765082675689001</v>
      </c>
    </row>
    <row r="51" spans="2:58" x14ac:dyDescent="0.35">
      <c r="B51" t="s">
        <v>80</v>
      </c>
      <c r="C51" s="14">
        <v>0.238534987622709</v>
      </c>
      <c r="D51" s="14">
        <v>0.20477670970293099</v>
      </c>
      <c r="E51" s="14">
        <v>0.26991757520820697</v>
      </c>
      <c r="F51" s="14"/>
      <c r="G51" s="14">
        <v>0.26140607788814502</v>
      </c>
      <c r="H51" s="14">
        <v>0.31513570766549998</v>
      </c>
      <c r="I51" s="14">
        <v>0.27343025655458297</v>
      </c>
      <c r="J51" s="14">
        <v>0.17060381181888401</v>
      </c>
      <c r="K51" s="14">
        <v>0.229752300417459</v>
      </c>
      <c r="L51" s="14">
        <v>0.19373874106307801</v>
      </c>
      <c r="M51" s="14"/>
      <c r="N51" s="14">
        <v>0.215662781893003</v>
      </c>
      <c r="O51" s="14">
        <v>0.21730675665437901</v>
      </c>
      <c r="P51" s="14">
        <v>0.25046757228215</v>
      </c>
      <c r="Q51" s="14">
        <v>0.27717185982867099</v>
      </c>
      <c r="R51" s="14"/>
      <c r="S51" s="14">
        <v>0.31858027970955199</v>
      </c>
      <c r="T51" s="14">
        <v>0.23880028191043301</v>
      </c>
      <c r="U51" s="14">
        <v>0.248140370738132</v>
      </c>
      <c r="V51" s="14">
        <v>0.20210196550945</v>
      </c>
      <c r="W51" s="14">
        <v>0.23672556371331599</v>
      </c>
      <c r="X51" s="14">
        <v>0.24813939354257999</v>
      </c>
      <c r="Y51" s="14">
        <v>0.16506351212710901</v>
      </c>
      <c r="Z51" s="14">
        <v>0.236958704943697</v>
      </c>
      <c r="AA51" s="14">
        <v>0.233113144194668</v>
      </c>
      <c r="AB51" s="14">
        <v>0.19198990735786001</v>
      </c>
      <c r="AC51" s="14">
        <v>0.239957574839256</v>
      </c>
      <c r="AD51" s="14">
        <v>0.27776967053102197</v>
      </c>
      <c r="AE51" s="14"/>
      <c r="AF51" s="14">
        <v>0.228737710992058</v>
      </c>
      <c r="AG51" s="14">
        <v>0.21509006950260701</v>
      </c>
      <c r="AH51" s="14">
        <v>0.30659360067255897</v>
      </c>
      <c r="AI51" s="14"/>
      <c r="AJ51" s="14">
        <v>0.23718138174335801</v>
      </c>
      <c r="AK51" s="14">
        <v>0.24217481983394201</v>
      </c>
      <c r="AL51" s="14">
        <v>0.15905563812315601</v>
      </c>
      <c r="AM51" s="14">
        <v>8.0067784620963103E-2</v>
      </c>
      <c r="AN51" s="14">
        <v>0.31510696416901501</v>
      </c>
      <c r="AO51" s="14"/>
      <c r="AP51" s="14">
        <v>0.28286171669412902</v>
      </c>
      <c r="AQ51" s="14">
        <v>0.258949403235262</v>
      </c>
      <c r="AR51" s="14">
        <v>0.15558992878869701</v>
      </c>
      <c r="AS51" s="14">
        <v>7.7917696633304098E-2</v>
      </c>
      <c r="AT51" s="14">
        <v>0.34591760534490201</v>
      </c>
      <c r="AU51" s="14"/>
      <c r="AV51" s="14">
        <v>0.24497084171434499</v>
      </c>
      <c r="AW51" s="14">
        <v>0.21668404822350801</v>
      </c>
      <c r="AX51" s="14">
        <v>0.22808418689104501</v>
      </c>
      <c r="AY51" s="14">
        <v>0.31244070544798502</v>
      </c>
      <c r="AZ51" s="14">
        <v>0.145256069002733</v>
      </c>
      <c r="BA51" s="14"/>
      <c r="BB51" s="14">
        <v>0.27050804112222698</v>
      </c>
      <c r="BC51" s="14">
        <v>6.20079944907228E-2</v>
      </c>
      <c r="BD51" s="14">
        <v>0.33160599954947501</v>
      </c>
      <c r="BE51" s="14"/>
      <c r="BF51" s="14">
        <v>0.20444558988611899</v>
      </c>
    </row>
    <row r="52" spans="2:58" x14ac:dyDescent="0.35">
      <c r="B52" t="s">
        <v>81</v>
      </c>
      <c r="C52" s="14">
        <v>0.16693769284727</v>
      </c>
      <c r="D52" s="14">
        <v>0.18159611991151101</v>
      </c>
      <c r="E52" s="14">
        <v>0.153637959058915</v>
      </c>
      <c r="F52" s="14"/>
      <c r="G52" s="14">
        <v>0.16418484145783099</v>
      </c>
      <c r="H52" s="14">
        <v>0.199935258668684</v>
      </c>
      <c r="I52" s="14">
        <v>0.15915671678968701</v>
      </c>
      <c r="J52" s="14">
        <v>0.164089657264228</v>
      </c>
      <c r="K52" s="14">
        <v>0.171091609929617</v>
      </c>
      <c r="L52" s="14">
        <v>0.14790686781205201</v>
      </c>
      <c r="M52" s="14"/>
      <c r="N52" s="14">
        <v>0.166948443343544</v>
      </c>
      <c r="O52" s="14">
        <v>0.14506999648675301</v>
      </c>
      <c r="P52" s="14">
        <v>0.19905088573836299</v>
      </c>
      <c r="Q52" s="14">
        <v>0.164457469145049</v>
      </c>
      <c r="R52" s="14"/>
      <c r="S52" s="14">
        <v>0.16158945938927699</v>
      </c>
      <c r="T52" s="14">
        <v>0.158073109806667</v>
      </c>
      <c r="U52" s="14">
        <v>0.127723883162251</v>
      </c>
      <c r="V52" s="14">
        <v>0.24404723367529199</v>
      </c>
      <c r="W52" s="14">
        <v>0.19854866781434699</v>
      </c>
      <c r="X52" s="14">
        <v>0.106316843851572</v>
      </c>
      <c r="Y52" s="14">
        <v>0.14893632145042199</v>
      </c>
      <c r="Z52" s="14">
        <v>0.12835808430999501</v>
      </c>
      <c r="AA52" s="14">
        <v>0.220071615815328</v>
      </c>
      <c r="AB52" s="14">
        <v>0.14836214950839399</v>
      </c>
      <c r="AC52" s="14">
        <v>9.4647635388049101E-2</v>
      </c>
      <c r="AD52" s="14">
        <v>0.29367046630426402</v>
      </c>
      <c r="AE52" s="14"/>
      <c r="AF52" s="14">
        <v>0.234221040689646</v>
      </c>
      <c r="AG52" s="14">
        <v>0.1194200259534</v>
      </c>
      <c r="AH52" s="14">
        <v>0.171025561287104</v>
      </c>
      <c r="AI52" s="14"/>
      <c r="AJ52" s="14">
        <v>0.23024609572989499</v>
      </c>
      <c r="AK52" s="14">
        <v>0.12983322680201301</v>
      </c>
      <c r="AL52" s="14">
        <v>7.3511252044609898E-2</v>
      </c>
      <c r="AM52" s="14">
        <v>0.328071367913778</v>
      </c>
      <c r="AN52" s="14">
        <v>0.15304973858220899</v>
      </c>
      <c r="AO52" s="14"/>
      <c r="AP52" s="14">
        <v>0.22933515278392499</v>
      </c>
      <c r="AQ52" s="14">
        <v>0.123848601507639</v>
      </c>
      <c r="AR52" s="14">
        <v>0.11061840147277099</v>
      </c>
      <c r="AS52" s="14">
        <v>0.35480423803563599</v>
      </c>
      <c r="AT52" s="14">
        <v>0.12781563059121401</v>
      </c>
      <c r="AU52" s="14"/>
      <c r="AV52" s="14">
        <v>0.18563720260802899</v>
      </c>
      <c r="AW52" s="14">
        <v>0.16116397807532001</v>
      </c>
      <c r="AX52" s="14">
        <v>0.153168027008624</v>
      </c>
      <c r="AY52" s="14">
        <v>0.18025589728424701</v>
      </c>
      <c r="AZ52" s="14">
        <v>0.18903441604073801</v>
      </c>
      <c r="BA52" s="14"/>
      <c r="BB52" s="14">
        <v>0.13076260372717599</v>
      </c>
      <c r="BC52" s="14">
        <v>0.34938799282420002</v>
      </c>
      <c r="BD52" s="14">
        <v>0.17651688217036601</v>
      </c>
      <c r="BE52" s="14"/>
      <c r="BF52" s="14">
        <v>0.219273026721927</v>
      </c>
    </row>
    <row r="53" spans="2:58" x14ac:dyDescent="0.35">
      <c r="B53" t="s">
        <v>82</v>
      </c>
      <c r="C53" s="14">
        <v>0.10318508682123501</v>
      </c>
      <c r="D53" s="14">
        <v>0.134300625095645</v>
      </c>
      <c r="E53" s="14">
        <v>7.3469898528005506E-2</v>
      </c>
      <c r="F53" s="14"/>
      <c r="G53" s="14">
        <v>6.0603939881979901E-2</v>
      </c>
      <c r="H53" s="14">
        <v>9.6686255510761904E-2</v>
      </c>
      <c r="I53" s="14">
        <v>0.10050569686083199</v>
      </c>
      <c r="J53" s="14">
        <v>0.1114578511032</v>
      </c>
      <c r="K53" s="14">
        <v>0.13701925288327499</v>
      </c>
      <c r="L53" s="14">
        <v>0.109759200753832</v>
      </c>
      <c r="M53" s="14"/>
      <c r="N53" s="14">
        <v>8.5615252318984703E-2</v>
      </c>
      <c r="O53" s="14">
        <v>8.26448092282559E-2</v>
      </c>
      <c r="P53" s="14">
        <v>0.15733583058113801</v>
      </c>
      <c r="Q53" s="14">
        <v>9.5753189414788498E-2</v>
      </c>
      <c r="R53" s="14"/>
      <c r="S53" s="14">
        <v>7.7721126133175805E-2</v>
      </c>
      <c r="T53" s="14">
        <v>8.5959484658330407E-2</v>
      </c>
      <c r="U53" s="14">
        <v>0.14828379526536101</v>
      </c>
      <c r="V53" s="14">
        <v>0.14326310192029201</v>
      </c>
      <c r="W53" s="14">
        <v>0.10686214446320599</v>
      </c>
      <c r="X53" s="14">
        <v>0.12934950955639499</v>
      </c>
      <c r="Y53" s="14">
        <v>0.101270606455356</v>
      </c>
      <c r="Z53" s="14">
        <v>0.11248655788398</v>
      </c>
      <c r="AA53" s="14">
        <v>9.9776969054516607E-2</v>
      </c>
      <c r="AB53" s="14">
        <v>8.7085495797444998E-2</v>
      </c>
      <c r="AC53" s="14">
        <v>5.80821628148026E-2</v>
      </c>
      <c r="AD53" s="14">
        <v>9.8197867198473496E-2</v>
      </c>
      <c r="AE53" s="14"/>
      <c r="AF53" s="14">
        <v>0.203402186207775</v>
      </c>
      <c r="AG53" s="14">
        <v>3.5152226776529502E-2</v>
      </c>
      <c r="AH53" s="14">
        <v>8.4903310611837701E-2</v>
      </c>
      <c r="AI53" s="14"/>
      <c r="AJ53" s="14">
        <v>0.17961759942342001</v>
      </c>
      <c r="AK53" s="14">
        <v>3.7213218551327601E-2</v>
      </c>
      <c r="AL53" s="14">
        <v>4.2047604922192797E-2</v>
      </c>
      <c r="AM53" s="14">
        <v>0.59186084746525802</v>
      </c>
      <c r="AN53" s="14">
        <v>8.1930700038342005E-2</v>
      </c>
      <c r="AO53" s="14"/>
      <c r="AP53" s="14">
        <v>8.2902734212011706E-2</v>
      </c>
      <c r="AQ53" s="14">
        <v>3.2652314334527602E-2</v>
      </c>
      <c r="AR53" s="14">
        <v>3.3923887597996701E-2</v>
      </c>
      <c r="AS53" s="14">
        <v>0.55846869912770802</v>
      </c>
      <c r="AT53" s="14">
        <v>1.5962870628680698E-2</v>
      </c>
      <c r="AU53" s="14"/>
      <c r="AV53" s="14">
        <v>0.121820723491449</v>
      </c>
      <c r="AW53" s="14">
        <v>0.11944415741902099</v>
      </c>
      <c r="AX53" s="14">
        <v>8.1668988818197105E-2</v>
      </c>
      <c r="AY53" s="14">
        <v>5.83359485099735E-2</v>
      </c>
      <c r="AZ53" s="14">
        <v>8.8268765732420595E-2</v>
      </c>
      <c r="BA53" s="14"/>
      <c r="BB53" s="14">
        <v>6.10578818633708E-2</v>
      </c>
      <c r="BC53" s="14">
        <v>0.58232567840823302</v>
      </c>
      <c r="BD53" s="14">
        <v>2.68332738127216E-2</v>
      </c>
      <c r="BE53" s="14"/>
      <c r="BF53" s="14">
        <v>0.25861699374806801</v>
      </c>
    </row>
    <row r="54" spans="2:58" x14ac:dyDescent="0.35">
      <c r="B54" t="s">
        <v>83</v>
      </c>
      <c r="C54" s="14">
        <v>3.3640513941063301E-2</v>
      </c>
      <c r="D54" s="14">
        <v>2.0452764083722801E-2</v>
      </c>
      <c r="E54" s="14">
        <v>4.66918182202576E-2</v>
      </c>
      <c r="F54" s="14"/>
      <c r="G54" s="14">
        <v>4.7050324411296703E-2</v>
      </c>
      <c r="H54" s="14">
        <v>3.6718831693897697E-2</v>
      </c>
      <c r="I54" s="14">
        <v>4.5344778563967299E-2</v>
      </c>
      <c r="J54" s="14">
        <v>3.1465217657370398E-2</v>
      </c>
      <c r="K54" s="14">
        <v>2.49276935679127E-2</v>
      </c>
      <c r="L54" s="14">
        <v>2.0272042808391101E-2</v>
      </c>
      <c r="M54" s="14"/>
      <c r="N54" s="14">
        <v>2.30531815390718E-2</v>
      </c>
      <c r="O54" s="14">
        <v>3.4070304211202697E-2</v>
      </c>
      <c r="P54" s="14">
        <v>4.0373236380548502E-2</v>
      </c>
      <c r="Q54" s="14">
        <v>3.93288996427252E-2</v>
      </c>
      <c r="R54" s="14"/>
      <c r="S54" s="14">
        <v>3.49767649790284E-2</v>
      </c>
      <c r="T54" s="14">
        <v>3.2232817771308403E-2</v>
      </c>
      <c r="U54" s="14">
        <v>2.0604018090851901E-2</v>
      </c>
      <c r="V54" s="14">
        <v>3.4180990067431798E-2</v>
      </c>
      <c r="W54" s="14">
        <v>2.23792138930607E-2</v>
      </c>
      <c r="X54" s="14">
        <v>3.9163533884316301E-2</v>
      </c>
      <c r="Y54" s="14">
        <v>6.1713735810963899E-2</v>
      </c>
      <c r="Z54" s="14">
        <v>4.6327127296931801E-2</v>
      </c>
      <c r="AA54" s="14">
        <v>4.6587364242504203E-2</v>
      </c>
      <c r="AB54" s="14">
        <v>1.6056020349987401E-2</v>
      </c>
      <c r="AC54" s="14">
        <v>1.9115953381460101E-2</v>
      </c>
      <c r="AD54" s="14">
        <v>1.42462767631698E-2</v>
      </c>
      <c r="AE54" s="14"/>
      <c r="AF54" s="14">
        <v>2.1141505447212602E-2</v>
      </c>
      <c r="AG54" s="14">
        <v>2.1752500260742099E-2</v>
      </c>
      <c r="AH54" s="14">
        <v>7.2378698434155994E-2</v>
      </c>
      <c r="AI54" s="14"/>
      <c r="AJ54" s="14">
        <v>1.3337649728987599E-2</v>
      </c>
      <c r="AK54" s="14">
        <v>2.48691475382147E-2</v>
      </c>
      <c r="AL54" s="14">
        <v>1.3939537260286201E-2</v>
      </c>
      <c r="AM54" s="14">
        <v>0</v>
      </c>
      <c r="AN54" s="14">
        <v>9.7513184788194401E-2</v>
      </c>
      <c r="AO54" s="14"/>
      <c r="AP54" s="14">
        <v>1.82645822088554E-2</v>
      </c>
      <c r="AQ54" s="14">
        <v>2.5297743636508701E-2</v>
      </c>
      <c r="AR54" s="14">
        <v>3.2035696454365298E-2</v>
      </c>
      <c r="AS54" s="14">
        <v>0</v>
      </c>
      <c r="AT54" s="14">
        <v>0.116424307380843</v>
      </c>
      <c r="AU54" s="14"/>
      <c r="AV54" s="14">
        <v>4.1777446793825897E-2</v>
      </c>
      <c r="AW54" s="14">
        <v>3.4879958006573501E-2</v>
      </c>
      <c r="AX54" s="14">
        <v>2.90916278017549E-2</v>
      </c>
      <c r="AY54" s="14">
        <v>1.7463808763224401E-2</v>
      </c>
      <c r="AZ54" s="14">
        <v>7.0533506205828198E-2</v>
      </c>
      <c r="BA54" s="14"/>
      <c r="BB54" s="14">
        <v>9.6234781568112597E-3</v>
      </c>
      <c r="BC54" s="14">
        <v>0</v>
      </c>
      <c r="BD54" s="14">
        <v>6.0138533962486702E-2</v>
      </c>
      <c r="BE54" s="14"/>
      <c r="BF54" s="14">
        <v>1.6561268651097399E-2</v>
      </c>
    </row>
    <row r="55" spans="2:58" x14ac:dyDescent="0.35">
      <c r="B55" t="s">
        <v>84</v>
      </c>
      <c r="C55" s="14">
        <v>0.45770171876772298</v>
      </c>
      <c r="D55" s="14">
        <v>0.45887378120619099</v>
      </c>
      <c r="E55" s="14">
        <v>0.45628274898461502</v>
      </c>
      <c r="F55" s="14"/>
      <c r="G55" s="14">
        <v>0.466754816360748</v>
      </c>
      <c r="H55" s="14">
        <v>0.35152394646115598</v>
      </c>
      <c r="I55" s="14">
        <v>0.42156255123093</v>
      </c>
      <c r="J55" s="14">
        <v>0.52238346215631803</v>
      </c>
      <c r="K55" s="14">
        <v>0.43720914320173698</v>
      </c>
      <c r="L55" s="14">
        <v>0.52832314756264598</v>
      </c>
      <c r="M55" s="14"/>
      <c r="N55" s="14">
        <v>0.50872034090539697</v>
      </c>
      <c r="O55" s="14">
        <v>0.52090813341941</v>
      </c>
      <c r="P55" s="14">
        <v>0.35277247501780101</v>
      </c>
      <c r="Q55" s="14">
        <v>0.42328858196876701</v>
      </c>
      <c r="R55" s="14"/>
      <c r="S55" s="14">
        <v>0.407132369788967</v>
      </c>
      <c r="T55" s="14">
        <v>0.48493430585326203</v>
      </c>
      <c r="U55" s="14">
        <v>0.45524793274340403</v>
      </c>
      <c r="V55" s="14">
        <v>0.37640670882753402</v>
      </c>
      <c r="W55" s="14">
        <v>0.43548441011606998</v>
      </c>
      <c r="X55" s="14">
        <v>0.47703071916513701</v>
      </c>
      <c r="Y55" s="14">
        <v>0.523015824156149</v>
      </c>
      <c r="Z55" s="14">
        <v>0.47586952556539702</v>
      </c>
      <c r="AA55" s="14">
        <v>0.400450906692983</v>
      </c>
      <c r="AB55" s="14">
        <v>0.55650642698631303</v>
      </c>
      <c r="AC55" s="14">
        <v>0.58819667357643202</v>
      </c>
      <c r="AD55" s="14">
        <v>0.31611571920307002</v>
      </c>
      <c r="AE55" s="14"/>
      <c r="AF55" s="14">
        <v>0.31249755666330797</v>
      </c>
      <c r="AG55" s="14">
        <v>0.60858517750672203</v>
      </c>
      <c r="AH55" s="14">
        <v>0.36509882899434398</v>
      </c>
      <c r="AI55" s="14"/>
      <c r="AJ55" s="14">
        <v>0.339617273374339</v>
      </c>
      <c r="AK55" s="14">
        <v>0.56590958727450202</v>
      </c>
      <c r="AL55" s="14">
        <v>0.71144596764975498</v>
      </c>
      <c r="AM55" s="14">
        <v>0</v>
      </c>
      <c r="AN55" s="14">
        <v>0.35239941242223899</v>
      </c>
      <c r="AO55" s="14"/>
      <c r="AP55" s="14">
        <v>0.386635814101079</v>
      </c>
      <c r="AQ55" s="14">
        <v>0.55925193728606304</v>
      </c>
      <c r="AR55" s="14">
        <v>0.66783208568617003</v>
      </c>
      <c r="AS55" s="14">
        <v>8.8093662033513296E-3</v>
      </c>
      <c r="AT55" s="14">
        <v>0.39387958605435902</v>
      </c>
      <c r="AU55" s="14"/>
      <c r="AV55" s="14">
        <v>0.40579378539235</v>
      </c>
      <c r="AW55" s="14">
        <v>0.46782785827557799</v>
      </c>
      <c r="AX55" s="14">
        <v>0.50798716948037903</v>
      </c>
      <c r="AY55" s="14">
        <v>0.43150363999456898</v>
      </c>
      <c r="AZ55" s="14">
        <v>0.50690724301828005</v>
      </c>
      <c r="BA55" s="14"/>
      <c r="BB55" s="14">
        <v>0.528047995130415</v>
      </c>
      <c r="BC55" s="14">
        <v>6.2783342768436999E-3</v>
      </c>
      <c r="BD55" s="14">
        <v>0.40490531050495099</v>
      </c>
      <c r="BE55" s="14"/>
      <c r="BF55" s="14">
        <v>0.30110312099278802</v>
      </c>
    </row>
    <row r="56" spans="2:58" x14ac:dyDescent="0.35">
      <c r="B56" t="s">
        <v>85</v>
      </c>
      <c r="C56" s="14">
        <v>0.27012277966850401</v>
      </c>
      <c r="D56" s="14">
        <v>0.31589674500715498</v>
      </c>
      <c r="E56" s="14">
        <v>0.22710785758692001</v>
      </c>
      <c r="F56" s="14"/>
      <c r="G56" s="14">
        <v>0.22478878133981101</v>
      </c>
      <c r="H56" s="14">
        <v>0.29662151417944599</v>
      </c>
      <c r="I56" s="14">
        <v>0.25966241365051901</v>
      </c>
      <c r="J56" s="14">
        <v>0.27554750836742797</v>
      </c>
      <c r="K56" s="14">
        <v>0.30811086281289102</v>
      </c>
      <c r="L56" s="14">
        <v>0.25766606856588398</v>
      </c>
      <c r="M56" s="14"/>
      <c r="N56" s="14">
        <v>0.25256369566252801</v>
      </c>
      <c r="O56" s="14">
        <v>0.22771480571500799</v>
      </c>
      <c r="P56" s="14">
        <v>0.35638671631950097</v>
      </c>
      <c r="Q56" s="14">
        <v>0.26021065855983799</v>
      </c>
      <c r="R56" s="14"/>
      <c r="S56" s="14">
        <v>0.23931058552245299</v>
      </c>
      <c r="T56" s="14">
        <v>0.244032594464997</v>
      </c>
      <c r="U56" s="14">
        <v>0.27600767842761198</v>
      </c>
      <c r="V56" s="14">
        <v>0.38731033559558398</v>
      </c>
      <c r="W56" s="14">
        <v>0.30541081227755301</v>
      </c>
      <c r="X56" s="14">
        <v>0.23566635340796699</v>
      </c>
      <c r="Y56" s="14">
        <v>0.25020692790577798</v>
      </c>
      <c r="Z56" s="14">
        <v>0.240844642193974</v>
      </c>
      <c r="AA56" s="14">
        <v>0.31984858486984502</v>
      </c>
      <c r="AB56" s="14">
        <v>0.235447645305839</v>
      </c>
      <c r="AC56" s="14">
        <v>0.15272979820285201</v>
      </c>
      <c r="AD56" s="14">
        <v>0.39186833350273798</v>
      </c>
      <c r="AE56" s="14"/>
      <c r="AF56" s="14">
        <v>0.437623226897421</v>
      </c>
      <c r="AG56" s="14">
        <v>0.154572252729929</v>
      </c>
      <c r="AH56" s="14">
        <v>0.25592887189894098</v>
      </c>
      <c r="AI56" s="14"/>
      <c r="AJ56" s="14">
        <v>0.409863695153315</v>
      </c>
      <c r="AK56" s="14">
        <v>0.16704644535334101</v>
      </c>
      <c r="AL56" s="14">
        <v>0.115558856966803</v>
      </c>
      <c r="AM56" s="14">
        <v>0.91993221537903702</v>
      </c>
      <c r="AN56" s="14">
        <v>0.23498043862055101</v>
      </c>
      <c r="AO56" s="14"/>
      <c r="AP56" s="14">
        <v>0.31223788699593602</v>
      </c>
      <c r="AQ56" s="14">
        <v>0.15650091584216699</v>
      </c>
      <c r="AR56" s="14">
        <v>0.14454228907076799</v>
      </c>
      <c r="AS56" s="14">
        <v>0.91327293716334501</v>
      </c>
      <c r="AT56" s="14">
        <v>0.14377850121989499</v>
      </c>
      <c r="AU56" s="14"/>
      <c r="AV56" s="14">
        <v>0.30745792609947797</v>
      </c>
      <c r="AW56" s="14">
        <v>0.28060813549434099</v>
      </c>
      <c r="AX56" s="14">
        <v>0.23483701582682101</v>
      </c>
      <c r="AY56" s="14">
        <v>0.23859184579422099</v>
      </c>
      <c r="AZ56" s="14">
        <v>0.27730318177315899</v>
      </c>
      <c r="BA56" s="14"/>
      <c r="BB56" s="14">
        <v>0.19182048559054701</v>
      </c>
      <c r="BC56" s="14">
        <v>0.93171367123243398</v>
      </c>
      <c r="BD56" s="14">
        <v>0.203350155983088</v>
      </c>
      <c r="BE56" s="14"/>
      <c r="BF56" s="14">
        <v>0.47789002046999501</v>
      </c>
    </row>
    <row r="57" spans="2:58" x14ac:dyDescent="0.35">
      <c r="B57" t="s">
        <v>86</v>
      </c>
      <c r="C57" s="14">
        <v>0.18757893909921899</v>
      </c>
      <c r="D57" s="14">
        <v>0.14297703619903601</v>
      </c>
      <c r="E57" s="14">
        <v>0.22917489139769501</v>
      </c>
      <c r="F57" s="14"/>
      <c r="G57" s="14">
        <v>0.241966035020937</v>
      </c>
      <c r="H57" s="14">
        <v>5.4902432281709997E-2</v>
      </c>
      <c r="I57" s="14">
        <v>0.161900137580412</v>
      </c>
      <c r="J57" s="14">
        <v>0.24683595378889001</v>
      </c>
      <c r="K57" s="14">
        <v>0.12909828038884599</v>
      </c>
      <c r="L57" s="14">
        <v>0.270657078996762</v>
      </c>
      <c r="M57" s="14"/>
      <c r="N57" s="14">
        <v>0.25615664524286902</v>
      </c>
      <c r="O57" s="14">
        <v>0.29319332770440198</v>
      </c>
      <c r="P57" s="14">
        <v>-3.6142413017002401E-3</v>
      </c>
      <c r="Q57" s="14">
        <v>0.16307792340892899</v>
      </c>
      <c r="R57" s="14"/>
      <c r="S57" s="14">
        <v>0.16782178426651401</v>
      </c>
      <c r="T57" s="14">
        <v>0.24090171138826399</v>
      </c>
      <c r="U57" s="14">
        <v>0.17924025431579199</v>
      </c>
      <c r="V57" s="14">
        <v>-1.0903626768050701E-2</v>
      </c>
      <c r="W57" s="14">
        <v>0.13007359783851699</v>
      </c>
      <c r="X57" s="14">
        <v>0.24136436575717099</v>
      </c>
      <c r="Y57" s="14">
        <v>0.27280889625037003</v>
      </c>
      <c r="Z57" s="14">
        <v>0.23502488337142199</v>
      </c>
      <c r="AA57" s="14">
        <v>8.0602321823138506E-2</v>
      </c>
      <c r="AB57" s="14">
        <v>0.32105878168047303</v>
      </c>
      <c r="AC57" s="14">
        <v>0.43546687537357998</v>
      </c>
      <c r="AD57" s="14">
        <v>-7.5752614299667703E-2</v>
      </c>
      <c r="AE57" s="14"/>
      <c r="AF57" s="14">
        <v>-0.125125670234112</v>
      </c>
      <c r="AG57" s="14">
        <v>0.454012924776792</v>
      </c>
      <c r="AH57" s="14">
        <v>0.109169957095403</v>
      </c>
      <c r="AI57" s="14"/>
      <c r="AJ57" s="14">
        <v>-7.0246421778975707E-2</v>
      </c>
      <c r="AK57" s="14">
        <v>0.39886314192116101</v>
      </c>
      <c r="AL57" s="14">
        <v>0.59588711068295297</v>
      </c>
      <c r="AM57" s="14">
        <v>-0.91993221537903702</v>
      </c>
      <c r="AN57" s="14">
        <v>0.117418973801688</v>
      </c>
      <c r="AO57" s="14"/>
      <c r="AP57" s="14">
        <v>7.4397927105142897E-2</v>
      </c>
      <c r="AQ57" s="14">
        <v>0.40275102144389602</v>
      </c>
      <c r="AR57" s="14">
        <v>0.52328979661540198</v>
      </c>
      <c r="AS57" s="14">
        <v>-0.90446357095999297</v>
      </c>
      <c r="AT57" s="14">
        <v>0.25010108483446403</v>
      </c>
      <c r="AU57" s="14"/>
      <c r="AV57" s="14">
        <v>9.8335859292872002E-2</v>
      </c>
      <c r="AW57" s="14">
        <v>0.187219722781237</v>
      </c>
      <c r="AX57" s="14">
        <v>0.27315015365355699</v>
      </c>
      <c r="AY57" s="14">
        <v>0.19291179420034801</v>
      </c>
      <c r="AZ57" s="14">
        <v>0.22960406124512101</v>
      </c>
      <c r="BA57" s="14"/>
      <c r="BB57" s="14">
        <v>0.33622750953986802</v>
      </c>
      <c r="BC57" s="14">
        <v>-0.92543533695558999</v>
      </c>
      <c r="BD57" s="14">
        <v>0.20155515452186401</v>
      </c>
      <c r="BE57" s="14"/>
      <c r="BF57" s="14">
        <v>-0.17678689947720699</v>
      </c>
    </row>
    <row r="58" spans="2:58" x14ac:dyDescent="0.35">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row>
    <row r="59" spans="2:58" x14ac:dyDescent="0.35">
      <c r="B59" s="6" t="s">
        <v>95</v>
      </c>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row>
    <row r="60" spans="2:58" x14ac:dyDescent="0.35">
      <c r="B60" s="24" t="s">
        <v>90</v>
      </c>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row>
    <row r="61" spans="2:58" x14ac:dyDescent="0.35">
      <c r="B61" t="s">
        <v>78</v>
      </c>
      <c r="C61" s="14">
        <v>0.148973187863739</v>
      </c>
      <c r="D61" s="14">
        <v>0.195052929190936</v>
      </c>
      <c r="E61" s="14">
        <v>0.104023662020592</v>
      </c>
      <c r="F61" s="14"/>
      <c r="G61" s="14">
        <v>6.6459735822600605E-2</v>
      </c>
      <c r="H61" s="14">
        <v>6.6220497714173099E-2</v>
      </c>
      <c r="I61" s="14">
        <v>0.115521852726703</v>
      </c>
      <c r="J61" s="14">
        <v>0.16123007991205099</v>
      </c>
      <c r="K61" s="14">
        <v>0.21788504489477301</v>
      </c>
      <c r="L61" s="14">
        <v>0.24223918335346101</v>
      </c>
      <c r="M61" s="14"/>
      <c r="N61" s="14">
        <v>0.13738165527181301</v>
      </c>
      <c r="O61" s="14">
        <v>0.15599987995115</v>
      </c>
      <c r="P61" s="14">
        <v>0.16009485818234001</v>
      </c>
      <c r="Q61" s="14">
        <v>0.14503775583046899</v>
      </c>
      <c r="R61" s="14"/>
      <c r="S61" s="14">
        <v>7.1194133975199497E-2</v>
      </c>
      <c r="T61" s="14">
        <v>0.109815447740711</v>
      </c>
      <c r="U61" s="14">
        <v>0.115974243582342</v>
      </c>
      <c r="V61" s="14">
        <v>0.162393198958973</v>
      </c>
      <c r="W61" s="14">
        <v>0.15830373088143199</v>
      </c>
      <c r="X61" s="14">
        <v>8.6288426757663697E-2</v>
      </c>
      <c r="Y61" s="14">
        <v>0.149522603208458</v>
      </c>
      <c r="Z61" s="14">
        <v>0.16126105145484701</v>
      </c>
      <c r="AA61" s="14">
        <v>0.15636375923850401</v>
      </c>
      <c r="AB61" s="14">
        <v>0.33652504012849399</v>
      </c>
      <c r="AC61" s="14">
        <v>0.15273746909158201</v>
      </c>
      <c r="AD61" s="14">
        <v>0.28266081351350703</v>
      </c>
      <c r="AE61" s="14"/>
      <c r="AF61" s="14">
        <v>0.25798236860145002</v>
      </c>
      <c r="AG61" s="14">
        <v>8.0899054446880003E-2</v>
      </c>
      <c r="AH61" s="14">
        <v>0.111283562832923</v>
      </c>
      <c r="AI61" s="14"/>
      <c r="AJ61" s="14">
        <v>0.26712062077243098</v>
      </c>
      <c r="AK61" s="14">
        <v>6.0496903326654701E-2</v>
      </c>
      <c r="AL61" s="14">
        <v>8.8056717186516906E-2</v>
      </c>
      <c r="AM61" s="14">
        <v>0.30272125974520198</v>
      </c>
      <c r="AN61" s="14">
        <v>0.121665896353136</v>
      </c>
      <c r="AO61" s="14"/>
      <c r="AP61" s="14">
        <v>0.228621278235555</v>
      </c>
      <c r="AQ61" s="14">
        <v>6.0516079184127602E-2</v>
      </c>
      <c r="AR61" s="14">
        <v>7.6300822059997803E-2</v>
      </c>
      <c r="AS61" s="14">
        <v>0.41229516329177701</v>
      </c>
      <c r="AT61" s="14">
        <v>0.12030300313216701</v>
      </c>
      <c r="AU61" s="14"/>
      <c r="AV61" s="14">
        <v>0.15333934610473299</v>
      </c>
      <c r="AW61" s="14">
        <v>0.14512577466593601</v>
      </c>
      <c r="AX61" s="14">
        <v>0.14070224367673101</v>
      </c>
      <c r="AY61" s="14">
        <v>0.100968528782114</v>
      </c>
      <c r="AZ61" s="14">
        <v>6.8198805128591097E-2</v>
      </c>
      <c r="BA61" s="14"/>
      <c r="BB61" s="14">
        <v>0.13588628918429599</v>
      </c>
      <c r="BC61" s="14">
        <v>0.482253060824962</v>
      </c>
      <c r="BD61" s="14">
        <v>0.17758371834424999</v>
      </c>
      <c r="BE61" s="14"/>
      <c r="BF61" s="14">
        <v>0.28226774030376001</v>
      </c>
    </row>
    <row r="62" spans="2:58" x14ac:dyDescent="0.35">
      <c r="B62" t="s">
        <v>79</v>
      </c>
      <c r="C62" s="14">
        <v>0.15936632242111901</v>
      </c>
      <c r="D62" s="14">
        <v>0.18762457301618299</v>
      </c>
      <c r="E62" s="14">
        <v>0.132767681151154</v>
      </c>
      <c r="F62" s="14"/>
      <c r="G62" s="14">
        <v>0.111066686428163</v>
      </c>
      <c r="H62" s="14">
        <v>0.12521234595804301</v>
      </c>
      <c r="I62" s="14">
        <v>0.154324967666362</v>
      </c>
      <c r="J62" s="14">
        <v>0.16967023813882301</v>
      </c>
      <c r="K62" s="14">
        <v>0.17815325105605501</v>
      </c>
      <c r="L62" s="14">
        <v>0.202512595099679</v>
      </c>
      <c r="M62" s="14"/>
      <c r="N62" s="14">
        <v>0.14866028842472101</v>
      </c>
      <c r="O62" s="14">
        <v>0.14711590882398501</v>
      </c>
      <c r="P62" s="14">
        <v>0.199580313087247</v>
      </c>
      <c r="Q62" s="14">
        <v>0.14896103816315501</v>
      </c>
      <c r="R62" s="14"/>
      <c r="S62" s="14">
        <v>0.13776670104823299</v>
      </c>
      <c r="T62" s="14">
        <v>0.16966007207943801</v>
      </c>
      <c r="U62" s="14">
        <v>0.20043358330011099</v>
      </c>
      <c r="V62" s="14">
        <v>0.169803519636821</v>
      </c>
      <c r="W62" s="14">
        <v>0.14524222451994401</v>
      </c>
      <c r="X62" s="14">
        <v>0.15646716122464799</v>
      </c>
      <c r="Y62" s="14">
        <v>0.144996139952626</v>
      </c>
      <c r="Z62" s="14">
        <v>0.11814469873978201</v>
      </c>
      <c r="AA62" s="14">
        <v>0.15741938722198201</v>
      </c>
      <c r="AB62" s="14">
        <v>0.16440931439932899</v>
      </c>
      <c r="AC62" s="14">
        <v>0.19870343499167401</v>
      </c>
      <c r="AD62" s="14">
        <v>0.13560823228052199</v>
      </c>
      <c r="AE62" s="14"/>
      <c r="AF62" s="14">
        <v>0.21005970043980299</v>
      </c>
      <c r="AG62" s="14">
        <v>0.133198948696481</v>
      </c>
      <c r="AH62" s="14">
        <v>0.12678461649127201</v>
      </c>
      <c r="AI62" s="14"/>
      <c r="AJ62" s="14">
        <v>0.21388273911122899</v>
      </c>
      <c r="AK62" s="14">
        <v>0.124428368336262</v>
      </c>
      <c r="AL62" s="14">
        <v>0.13506774102670599</v>
      </c>
      <c r="AM62" s="14">
        <v>0.15682453469688501</v>
      </c>
      <c r="AN62" s="14">
        <v>0.19562008100467701</v>
      </c>
      <c r="AO62" s="14"/>
      <c r="AP62" s="14">
        <v>0.25095095928546601</v>
      </c>
      <c r="AQ62" s="14">
        <v>0.125608585295929</v>
      </c>
      <c r="AR62" s="14">
        <v>0.121407026657968</v>
      </c>
      <c r="AS62" s="14">
        <v>0.21802638760379101</v>
      </c>
      <c r="AT62" s="14">
        <v>0.156293453442863</v>
      </c>
      <c r="AU62" s="14"/>
      <c r="AV62" s="14">
        <v>0.205727803216188</v>
      </c>
      <c r="AW62" s="14">
        <v>0.14921020147936701</v>
      </c>
      <c r="AX62" s="14">
        <v>0.13292009690209899</v>
      </c>
      <c r="AY62" s="14">
        <v>0.14634286240514699</v>
      </c>
      <c r="AZ62" s="14">
        <v>0.114289019995452</v>
      </c>
      <c r="BA62" s="14"/>
      <c r="BB62" s="14">
        <v>0.13417692114219501</v>
      </c>
      <c r="BC62" s="14">
        <v>0.204925821639272</v>
      </c>
      <c r="BD62" s="14">
        <v>0.24596540894144001</v>
      </c>
      <c r="BE62" s="14"/>
      <c r="BF62" s="14">
        <v>0.18210974663558199</v>
      </c>
    </row>
    <row r="63" spans="2:58" x14ac:dyDescent="0.35">
      <c r="B63" t="s">
        <v>80</v>
      </c>
      <c r="C63" s="14">
        <v>0.358169435943619</v>
      </c>
      <c r="D63" s="14">
        <v>0.32087544555854097</v>
      </c>
      <c r="E63" s="14">
        <v>0.39562566029449098</v>
      </c>
      <c r="F63" s="14"/>
      <c r="G63" s="14">
        <v>0.35996049139486802</v>
      </c>
      <c r="H63" s="14">
        <v>0.43201028528562602</v>
      </c>
      <c r="I63" s="14">
        <v>0.39587647364357098</v>
      </c>
      <c r="J63" s="14">
        <v>0.30536910843223503</v>
      </c>
      <c r="K63" s="14">
        <v>0.31245570462239902</v>
      </c>
      <c r="L63" s="14">
        <v>0.33995475627303201</v>
      </c>
      <c r="M63" s="14"/>
      <c r="N63" s="14">
        <v>0.35685608958808401</v>
      </c>
      <c r="O63" s="14">
        <v>0.327526224736995</v>
      </c>
      <c r="P63" s="14">
        <v>0.344013673768095</v>
      </c>
      <c r="Q63" s="14">
        <v>0.40453240512201899</v>
      </c>
      <c r="R63" s="14"/>
      <c r="S63" s="14">
        <v>0.420774927148299</v>
      </c>
      <c r="T63" s="14">
        <v>0.37059262934522902</v>
      </c>
      <c r="U63" s="14">
        <v>0.39947253931768201</v>
      </c>
      <c r="V63" s="14">
        <v>0.356621797870115</v>
      </c>
      <c r="W63" s="14">
        <v>0.407235615951483</v>
      </c>
      <c r="X63" s="14">
        <v>0.391317842508008</v>
      </c>
      <c r="Y63" s="14">
        <v>0.35234678233676398</v>
      </c>
      <c r="Z63" s="14">
        <v>0.34610761487953701</v>
      </c>
      <c r="AA63" s="14">
        <v>0.328002425623939</v>
      </c>
      <c r="AB63" s="14">
        <v>0.209296929953454</v>
      </c>
      <c r="AC63" s="14">
        <v>0.351318464007431</v>
      </c>
      <c r="AD63" s="14">
        <v>0.29208346150418302</v>
      </c>
      <c r="AE63" s="14"/>
      <c r="AF63" s="14">
        <v>0.32232153266297497</v>
      </c>
      <c r="AG63" s="14">
        <v>0.36211346621338197</v>
      </c>
      <c r="AH63" s="14">
        <v>0.46601643746398203</v>
      </c>
      <c r="AI63" s="14"/>
      <c r="AJ63" s="14">
        <v>0.35693857936329099</v>
      </c>
      <c r="AK63" s="14">
        <v>0.37762336725100498</v>
      </c>
      <c r="AL63" s="14">
        <v>0.31672002160635299</v>
      </c>
      <c r="AM63" s="14">
        <v>0.20015646988653801</v>
      </c>
      <c r="AN63" s="14">
        <v>0.386178560648122</v>
      </c>
      <c r="AO63" s="14"/>
      <c r="AP63" s="14">
        <v>0.38427552501478202</v>
      </c>
      <c r="AQ63" s="14">
        <v>0.40862353869845403</v>
      </c>
      <c r="AR63" s="14">
        <v>0.34754776559364903</v>
      </c>
      <c r="AS63" s="14">
        <v>0.22773838576984301</v>
      </c>
      <c r="AT63" s="14">
        <v>0.45053862490741298</v>
      </c>
      <c r="AU63" s="14"/>
      <c r="AV63" s="14">
        <v>0.40835433658121101</v>
      </c>
      <c r="AW63" s="14">
        <v>0.32766356415926301</v>
      </c>
      <c r="AX63" s="14">
        <v>0.33428078021282698</v>
      </c>
      <c r="AY63" s="14">
        <v>0.39206688040672399</v>
      </c>
      <c r="AZ63" s="14">
        <v>0.2137515602817</v>
      </c>
      <c r="BA63" s="14"/>
      <c r="BB63" s="14">
        <v>0.45514847369988298</v>
      </c>
      <c r="BC63" s="14">
        <v>0.184528135550762</v>
      </c>
      <c r="BD63" s="14">
        <v>0.43862322794847097</v>
      </c>
      <c r="BE63" s="14"/>
      <c r="BF63" s="14">
        <v>0.33487296736088501</v>
      </c>
    </row>
    <row r="64" spans="2:58" x14ac:dyDescent="0.35">
      <c r="B64" t="s">
        <v>81</v>
      </c>
      <c r="C64" s="14">
        <v>0.231647205026286</v>
      </c>
      <c r="D64" s="14">
        <v>0.21532006868513501</v>
      </c>
      <c r="E64" s="14">
        <v>0.247918694681767</v>
      </c>
      <c r="F64" s="14"/>
      <c r="G64" s="14">
        <v>0.32385165067522398</v>
      </c>
      <c r="H64" s="14">
        <v>0.23951672780382199</v>
      </c>
      <c r="I64" s="14">
        <v>0.239044230659167</v>
      </c>
      <c r="J64" s="14">
        <v>0.271602868897588</v>
      </c>
      <c r="K64" s="14">
        <v>0.18594417763426099</v>
      </c>
      <c r="L64" s="14">
        <v>0.15585568564896299</v>
      </c>
      <c r="M64" s="14"/>
      <c r="N64" s="14">
        <v>0.28002943395645602</v>
      </c>
      <c r="O64" s="14">
        <v>0.25511167620897202</v>
      </c>
      <c r="P64" s="14">
        <v>0.19387279421339401</v>
      </c>
      <c r="Q64" s="14">
        <v>0.19017945996381599</v>
      </c>
      <c r="R64" s="14"/>
      <c r="S64" s="14">
        <v>0.277315951322892</v>
      </c>
      <c r="T64" s="14">
        <v>0.23920882412951999</v>
      </c>
      <c r="U64" s="14">
        <v>0.19021961252776001</v>
      </c>
      <c r="V64" s="14">
        <v>0.238309633483164</v>
      </c>
      <c r="W64" s="14">
        <v>0.16087683086110199</v>
      </c>
      <c r="X64" s="14">
        <v>0.26171237880633003</v>
      </c>
      <c r="Y64" s="14">
        <v>0.218561919696589</v>
      </c>
      <c r="Z64" s="14">
        <v>0.29391205504977702</v>
      </c>
      <c r="AA64" s="14">
        <v>0.232439355322278</v>
      </c>
      <c r="AB64" s="14">
        <v>0.21743775150184799</v>
      </c>
      <c r="AC64" s="14">
        <v>0.19505491554703899</v>
      </c>
      <c r="AD64" s="14">
        <v>0.20442279360410501</v>
      </c>
      <c r="AE64" s="14"/>
      <c r="AF64" s="14">
        <v>0.142995975142194</v>
      </c>
      <c r="AG64" s="14">
        <v>0.31528397136750602</v>
      </c>
      <c r="AH64" s="14">
        <v>0.16777584145609001</v>
      </c>
      <c r="AI64" s="14"/>
      <c r="AJ64" s="14">
        <v>0.12753914619840601</v>
      </c>
      <c r="AK64" s="14">
        <v>0.31667374225941702</v>
      </c>
      <c r="AL64" s="14">
        <v>0.36548146260749598</v>
      </c>
      <c r="AM64" s="14">
        <v>0.25429385212255601</v>
      </c>
      <c r="AN64" s="14">
        <v>0.15488399192854099</v>
      </c>
      <c r="AO64" s="14"/>
      <c r="AP64" s="14">
        <v>0.11334161635925701</v>
      </c>
      <c r="AQ64" s="14">
        <v>0.30889626817427501</v>
      </c>
      <c r="AR64" s="14">
        <v>0.35813265162626801</v>
      </c>
      <c r="AS64" s="14">
        <v>0.120650716349347</v>
      </c>
      <c r="AT64" s="14">
        <v>0.15049997542489299</v>
      </c>
      <c r="AU64" s="14"/>
      <c r="AV64" s="14">
        <v>0.144195680878483</v>
      </c>
      <c r="AW64" s="14">
        <v>0.265027805073839</v>
      </c>
      <c r="AX64" s="14">
        <v>0.27167111931452997</v>
      </c>
      <c r="AY64" s="14">
        <v>0.29725553718972297</v>
      </c>
      <c r="AZ64" s="14">
        <v>0.38480426304196302</v>
      </c>
      <c r="BA64" s="14"/>
      <c r="BB64" s="14">
        <v>0.24518122846542401</v>
      </c>
      <c r="BC64" s="14">
        <v>0.112407786718181</v>
      </c>
      <c r="BD64" s="14">
        <v>6.2664500687295205E-2</v>
      </c>
      <c r="BE64" s="14"/>
      <c r="BF64" s="14">
        <v>0.149217379430574</v>
      </c>
    </row>
    <row r="65" spans="2:58" x14ac:dyDescent="0.35">
      <c r="B65" t="s">
        <v>82</v>
      </c>
      <c r="C65" s="14">
        <v>6.9094233474720698E-2</v>
      </c>
      <c r="D65" s="14">
        <v>6.0087293929559103E-2</v>
      </c>
      <c r="E65" s="14">
        <v>7.5308910096279602E-2</v>
      </c>
      <c r="F65" s="14"/>
      <c r="G65" s="14">
        <v>0.10118018308283699</v>
      </c>
      <c r="H65" s="14">
        <v>8.8395585939740604E-2</v>
      </c>
      <c r="I65" s="14">
        <v>6.0393046873753298E-2</v>
      </c>
      <c r="J65" s="14">
        <v>7.1422156390934993E-2</v>
      </c>
      <c r="K65" s="14">
        <v>7.3087496759784404E-2</v>
      </c>
      <c r="L65" s="14">
        <v>3.4490648172235898E-2</v>
      </c>
      <c r="M65" s="14"/>
      <c r="N65" s="14">
        <v>6.4724684229844703E-2</v>
      </c>
      <c r="O65" s="14">
        <v>7.6618097852548597E-2</v>
      </c>
      <c r="P65" s="14">
        <v>6.7952645787634394E-2</v>
      </c>
      <c r="Q65" s="14">
        <v>6.2486786925182301E-2</v>
      </c>
      <c r="R65" s="14"/>
      <c r="S65" s="14">
        <v>5.6806950004602397E-2</v>
      </c>
      <c r="T65" s="14">
        <v>7.8737432196993404E-2</v>
      </c>
      <c r="U65" s="14">
        <v>5.6970226079046803E-2</v>
      </c>
      <c r="V65" s="14">
        <v>4.2876376537292399E-2</v>
      </c>
      <c r="W65" s="14">
        <v>9.2201134455388606E-2</v>
      </c>
      <c r="X65" s="14">
        <v>8.2451666643917704E-2</v>
      </c>
      <c r="Y65" s="14">
        <v>0.103493638473194</v>
      </c>
      <c r="Z65" s="14">
        <v>4.5417505451135501E-2</v>
      </c>
      <c r="AA65" s="14">
        <v>8.2440723734481303E-2</v>
      </c>
      <c r="AB65" s="14">
        <v>3.5743834123910502E-2</v>
      </c>
      <c r="AC65" s="14">
        <v>7.3523861316142802E-2</v>
      </c>
      <c r="AD65" s="14">
        <v>8.5224699097682904E-2</v>
      </c>
      <c r="AE65" s="14"/>
      <c r="AF65" s="14">
        <v>3.65614659273421E-2</v>
      </c>
      <c r="AG65" s="14">
        <v>8.9291340453162296E-2</v>
      </c>
      <c r="AH65" s="14">
        <v>6.5474917003411806E-2</v>
      </c>
      <c r="AI65" s="14"/>
      <c r="AJ65" s="14">
        <v>1.9525456445008402E-2</v>
      </c>
      <c r="AK65" s="14">
        <v>9.5007829853583303E-2</v>
      </c>
      <c r="AL65" s="14">
        <v>7.91687032660323E-2</v>
      </c>
      <c r="AM65" s="14">
        <v>8.6003883548819507E-2</v>
      </c>
      <c r="AN65" s="14">
        <v>5.1214125456590001E-2</v>
      </c>
      <c r="AO65" s="14"/>
      <c r="AP65" s="14">
        <v>7.73296409396946E-3</v>
      </c>
      <c r="AQ65" s="14">
        <v>6.4835453639676299E-2</v>
      </c>
      <c r="AR65" s="14">
        <v>7.3951380713797102E-2</v>
      </c>
      <c r="AS65" s="14">
        <v>1.7426222839925301E-2</v>
      </c>
      <c r="AT65" s="14">
        <v>1.9221070098799399E-2</v>
      </c>
      <c r="AU65" s="14"/>
      <c r="AV65" s="14">
        <v>4.95432446869771E-2</v>
      </c>
      <c r="AW65" s="14">
        <v>8.3756713290881593E-2</v>
      </c>
      <c r="AX65" s="14">
        <v>7.8988207575217101E-2</v>
      </c>
      <c r="AY65" s="14">
        <v>4.7351369749872203E-2</v>
      </c>
      <c r="AZ65" s="14">
        <v>0.17047439248756599</v>
      </c>
      <c r="BA65" s="14"/>
      <c r="BB65" s="14">
        <v>9.7938550279296002E-3</v>
      </c>
      <c r="BC65" s="14">
        <v>1.58851952668232E-2</v>
      </c>
      <c r="BD65" s="14">
        <v>1.6415354712334001E-2</v>
      </c>
      <c r="BE65" s="14"/>
      <c r="BF65" s="14">
        <v>3.1381391999944497E-2</v>
      </c>
    </row>
    <row r="66" spans="2:58" x14ac:dyDescent="0.35">
      <c r="B66" t="s">
        <v>83</v>
      </c>
      <c r="C66" s="14">
        <v>3.2749615270516001E-2</v>
      </c>
      <c r="D66" s="14">
        <v>2.10396896196457E-2</v>
      </c>
      <c r="E66" s="14">
        <v>4.4355391755715401E-2</v>
      </c>
      <c r="F66" s="14"/>
      <c r="G66" s="14">
        <v>3.7481252596307801E-2</v>
      </c>
      <c r="H66" s="14">
        <v>4.8644557298595299E-2</v>
      </c>
      <c r="I66" s="14">
        <v>3.4839428430443298E-2</v>
      </c>
      <c r="J66" s="14">
        <v>2.0705548228368498E-2</v>
      </c>
      <c r="K66" s="14">
        <v>3.2474325032727402E-2</v>
      </c>
      <c r="L66" s="14">
        <v>2.4947131452629601E-2</v>
      </c>
      <c r="M66" s="14"/>
      <c r="N66" s="14">
        <v>1.2347848529080999E-2</v>
      </c>
      <c r="O66" s="14">
        <v>3.7628212426349603E-2</v>
      </c>
      <c r="P66" s="14">
        <v>3.448571496129E-2</v>
      </c>
      <c r="Q66" s="14">
        <v>4.8802553995358502E-2</v>
      </c>
      <c r="R66" s="14"/>
      <c r="S66" s="14">
        <v>3.6141336500774099E-2</v>
      </c>
      <c r="T66" s="14">
        <v>3.1985594508108103E-2</v>
      </c>
      <c r="U66" s="14">
        <v>3.6929795193058501E-2</v>
      </c>
      <c r="V66" s="14">
        <v>2.9995473513634002E-2</v>
      </c>
      <c r="W66" s="14">
        <v>3.6140463330650803E-2</v>
      </c>
      <c r="X66" s="14">
        <v>2.1762524059432301E-2</v>
      </c>
      <c r="Y66" s="14">
        <v>3.1078916332368998E-2</v>
      </c>
      <c r="Z66" s="14">
        <v>3.5157074424921303E-2</v>
      </c>
      <c r="AA66" s="14">
        <v>4.3334348858815701E-2</v>
      </c>
      <c r="AB66" s="14">
        <v>3.65871298929644E-2</v>
      </c>
      <c r="AC66" s="14">
        <v>2.86618550461302E-2</v>
      </c>
      <c r="AD66" s="14">
        <v>0</v>
      </c>
      <c r="AE66" s="14"/>
      <c r="AF66" s="14">
        <v>3.0078957226235999E-2</v>
      </c>
      <c r="AG66" s="14">
        <v>1.92132188225883E-2</v>
      </c>
      <c r="AH66" s="14">
        <v>6.2664624752321305E-2</v>
      </c>
      <c r="AI66" s="14"/>
      <c r="AJ66" s="14">
        <v>1.49934581096347E-2</v>
      </c>
      <c r="AK66" s="14">
        <v>2.5769788973077801E-2</v>
      </c>
      <c r="AL66" s="14">
        <v>1.5505354306895799E-2</v>
      </c>
      <c r="AM66" s="14">
        <v>0</v>
      </c>
      <c r="AN66" s="14">
        <v>9.0437344608933698E-2</v>
      </c>
      <c r="AO66" s="14"/>
      <c r="AP66" s="14">
        <v>1.50776570109699E-2</v>
      </c>
      <c r="AQ66" s="14">
        <v>3.1520075007537902E-2</v>
      </c>
      <c r="AR66" s="14">
        <v>2.2660353348319898E-2</v>
      </c>
      <c r="AS66" s="14">
        <v>3.8631241453161102E-3</v>
      </c>
      <c r="AT66" s="14">
        <v>0.103143872993864</v>
      </c>
      <c r="AU66" s="14"/>
      <c r="AV66" s="14">
        <v>3.8839588532407598E-2</v>
      </c>
      <c r="AW66" s="14">
        <v>2.9215941330713799E-2</v>
      </c>
      <c r="AX66" s="14">
        <v>4.1437552318596402E-2</v>
      </c>
      <c r="AY66" s="14">
        <v>1.6014821466419998E-2</v>
      </c>
      <c r="AZ66" s="14">
        <v>4.8481959064728297E-2</v>
      </c>
      <c r="BA66" s="14"/>
      <c r="BB66" s="14">
        <v>1.9813232480271399E-2</v>
      </c>
      <c r="BC66" s="14">
        <v>0</v>
      </c>
      <c r="BD66" s="14">
        <v>5.8747789366209897E-2</v>
      </c>
      <c r="BE66" s="14"/>
      <c r="BF66" s="14">
        <v>2.01507742692556E-2</v>
      </c>
    </row>
    <row r="67" spans="2:58" x14ac:dyDescent="0.35">
      <c r="B67" t="s">
        <v>84</v>
      </c>
      <c r="C67" s="14">
        <v>0.30833951028485801</v>
      </c>
      <c r="D67" s="14">
        <v>0.38267750220711999</v>
      </c>
      <c r="E67" s="14">
        <v>0.23679134317174599</v>
      </c>
      <c r="F67" s="14"/>
      <c r="G67" s="14">
        <v>0.17752642225076401</v>
      </c>
      <c r="H67" s="14">
        <v>0.191432843672216</v>
      </c>
      <c r="I67" s="14">
        <v>0.26984682039306501</v>
      </c>
      <c r="J67" s="14">
        <v>0.330900318050874</v>
      </c>
      <c r="K67" s="14">
        <v>0.39603829595082801</v>
      </c>
      <c r="L67" s="14">
        <v>0.44475177845313901</v>
      </c>
      <c r="M67" s="14"/>
      <c r="N67" s="14">
        <v>0.28604194369653402</v>
      </c>
      <c r="O67" s="14">
        <v>0.30311578877513501</v>
      </c>
      <c r="P67" s="14">
        <v>0.35967517126958698</v>
      </c>
      <c r="Q67" s="14">
        <v>0.293998793993624</v>
      </c>
      <c r="R67" s="14"/>
      <c r="S67" s="14">
        <v>0.20896083502343199</v>
      </c>
      <c r="T67" s="14">
        <v>0.27947551982014901</v>
      </c>
      <c r="U67" s="14">
        <v>0.316407826882453</v>
      </c>
      <c r="V67" s="14">
        <v>0.33219671859579503</v>
      </c>
      <c r="W67" s="14">
        <v>0.30354595540137602</v>
      </c>
      <c r="X67" s="14">
        <v>0.242755587982312</v>
      </c>
      <c r="Y67" s="14">
        <v>0.29451874316108401</v>
      </c>
      <c r="Z67" s="14">
        <v>0.27940575019462899</v>
      </c>
      <c r="AA67" s="14">
        <v>0.313783146460486</v>
      </c>
      <c r="AB67" s="14">
        <v>0.50093435452782298</v>
      </c>
      <c r="AC67" s="14">
        <v>0.35144090408325701</v>
      </c>
      <c r="AD67" s="14">
        <v>0.41826904579402902</v>
      </c>
      <c r="AE67" s="14"/>
      <c r="AF67" s="14">
        <v>0.46804206904125201</v>
      </c>
      <c r="AG67" s="14">
        <v>0.214098003143361</v>
      </c>
      <c r="AH67" s="14">
        <v>0.238068179324194</v>
      </c>
      <c r="AI67" s="14"/>
      <c r="AJ67" s="14">
        <v>0.48100335988366</v>
      </c>
      <c r="AK67" s="14">
        <v>0.184925271662917</v>
      </c>
      <c r="AL67" s="14">
        <v>0.22312445821322299</v>
      </c>
      <c r="AM67" s="14">
        <v>0.45954579444208599</v>
      </c>
      <c r="AN67" s="14">
        <v>0.317285977357813</v>
      </c>
      <c r="AO67" s="14"/>
      <c r="AP67" s="14">
        <v>0.47957223752102202</v>
      </c>
      <c r="AQ67" s="14">
        <v>0.18612466448005699</v>
      </c>
      <c r="AR67" s="14">
        <v>0.19770784871796601</v>
      </c>
      <c r="AS67" s="14">
        <v>0.63032155089556796</v>
      </c>
      <c r="AT67" s="14">
        <v>0.27659645657503001</v>
      </c>
      <c r="AU67" s="14"/>
      <c r="AV67" s="14">
        <v>0.35906714932092099</v>
      </c>
      <c r="AW67" s="14">
        <v>0.29433597614530299</v>
      </c>
      <c r="AX67" s="14">
        <v>0.27362234057883</v>
      </c>
      <c r="AY67" s="14">
        <v>0.247311391187261</v>
      </c>
      <c r="AZ67" s="14">
        <v>0.18248782512404299</v>
      </c>
      <c r="BA67" s="14"/>
      <c r="BB67" s="14">
        <v>0.270063210326491</v>
      </c>
      <c r="BC67" s="14">
        <v>0.68717888246423398</v>
      </c>
      <c r="BD67" s="14">
        <v>0.42354912728569</v>
      </c>
      <c r="BE67" s="14"/>
      <c r="BF67" s="14">
        <v>0.464377486939342</v>
      </c>
    </row>
    <row r="68" spans="2:58" x14ac:dyDescent="0.35">
      <c r="B68" t="s">
        <v>85</v>
      </c>
      <c r="C68" s="14">
        <v>0.30074143850100699</v>
      </c>
      <c r="D68" s="14">
        <v>0.27540736261469401</v>
      </c>
      <c r="E68" s="14">
        <v>0.32322760477804702</v>
      </c>
      <c r="F68" s="14"/>
      <c r="G68" s="14">
        <v>0.42503183375805997</v>
      </c>
      <c r="H68" s="14">
        <v>0.327912313743562</v>
      </c>
      <c r="I68" s="14">
        <v>0.29943727753292099</v>
      </c>
      <c r="J68" s="14">
        <v>0.34302502528852302</v>
      </c>
      <c r="K68" s="14">
        <v>0.25903167439404501</v>
      </c>
      <c r="L68" s="14">
        <v>0.190346333821199</v>
      </c>
      <c r="M68" s="14"/>
      <c r="N68" s="14">
        <v>0.34475411818630097</v>
      </c>
      <c r="O68" s="14">
        <v>0.33172977406152099</v>
      </c>
      <c r="P68" s="14">
        <v>0.26182544000102898</v>
      </c>
      <c r="Q68" s="14">
        <v>0.25266624688899803</v>
      </c>
      <c r="R68" s="14"/>
      <c r="S68" s="14">
        <v>0.334122901327495</v>
      </c>
      <c r="T68" s="14">
        <v>0.31794625632651302</v>
      </c>
      <c r="U68" s="14">
        <v>0.24718983860680699</v>
      </c>
      <c r="V68" s="14">
        <v>0.28118601002045601</v>
      </c>
      <c r="W68" s="14">
        <v>0.25307796531649002</v>
      </c>
      <c r="X68" s="14">
        <v>0.34416404545024798</v>
      </c>
      <c r="Y68" s="14">
        <v>0.32205555816978299</v>
      </c>
      <c r="Z68" s="14">
        <v>0.33932956050091301</v>
      </c>
      <c r="AA68" s="14">
        <v>0.31488007905675902</v>
      </c>
      <c r="AB68" s="14">
        <v>0.25318158562575899</v>
      </c>
      <c r="AC68" s="14">
        <v>0.26857877686318199</v>
      </c>
      <c r="AD68" s="14">
        <v>0.28964749270178802</v>
      </c>
      <c r="AE68" s="14"/>
      <c r="AF68" s="14">
        <v>0.179557441069536</v>
      </c>
      <c r="AG68" s="14">
        <v>0.40457531182066803</v>
      </c>
      <c r="AH68" s="14">
        <v>0.23325075845950199</v>
      </c>
      <c r="AI68" s="14"/>
      <c r="AJ68" s="14">
        <v>0.14706460264341401</v>
      </c>
      <c r="AK68" s="14">
        <v>0.41168157211299999</v>
      </c>
      <c r="AL68" s="14">
        <v>0.44465016587352801</v>
      </c>
      <c r="AM68" s="14">
        <v>0.340297735671375</v>
      </c>
      <c r="AN68" s="14">
        <v>0.20609811738513101</v>
      </c>
      <c r="AO68" s="14"/>
      <c r="AP68" s="14">
        <v>0.121074580453226</v>
      </c>
      <c r="AQ68" s="14">
        <v>0.37373172181395198</v>
      </c>
      <c r="AR68" s="14">
        <v>0.43208403234006498</v>
      </c>
      <c r="AS68" s="14">
        <v>0.138076939189273</v>
      </c>
      <c r="AT68" s="14">
        <v>0.16972104552369299</v>
      </c>
      <c r="AU68" s="14"/>
      <c r="AV68" s="14">
        <v>0.19373892556546099</v>
      </c>
      <c r="AW68" s="14">
        <v>0.34878451836472002</v>
      </c>
      <c r="AX68" s="14">
        <v>0.35065932688974699</v>
      </c>
      <c r="AY68" s="14">
        <v>0.344606906939595</v>
      </c>
      <c r="AZ68" s="14">
        <v>0.55527865552952904</v>
      </c>
      <c r="BA68" s="14"/>
      <c r="BB68" s="14">
        <v>0.25497508349335402</v>
      </c>
      <c r="BC68" s="14">
        <v>0.128292981985004</v>
      </c>
      <c r="BD68" s="14">
        <v>7.9079855399629098E-2</v>
      </c>
      <c r="BE68" s="14"/>
      <c r="BF68" s="14">
        <v>0.180598771430518</v>
      </c>
    </row>
    <row r="69" spans="2:58" x14ac:dyDescent="0.35">
      <c r="B69" t="s">
        <v>86</v>
      </c>
      <c r="C69" s="14">
        <v>7.59807178385108E-3</v>
      </c>
      <c r="D69" s="14">
        <v>0.107270139592426</v>
      </c>
      <c r="E69" s="14">
        <v>-8.6436261606301107E-2</v>
      </c>
      <c r="F69" s="14"/>
      <c r="G69" s="14">
        <v>-0.24750541150729599</v>
      </c>
      <c r="H69" s="14">
        <v>-0.136479470071346</v>
      </c>
      <c r="I69" s="14">
        <v>-2.9590457139855499E-2</v>
      </c>
      <c r="J69" s="14">
        <v>-1.21247072376496E-2</v>
      </c>
      <c r="K69" s="14">
        <v>0.137006621556783</v>
      </c>
      <c r="L69" s="14">
        <v>0.25440544463193998</v>
      </c>
      <c r="M69" s="14"/>
      <c r="N69" s="14">
        <v>-5.8712174489767302E-2</v>
      </c>
      <c r="O69" s="14">
        <v>-2.86139852863855E-2</v>
      </c>
      <c r="P69" s="14">
        <v>9.7849731268558296E-2</v>
      </c>
      <c r="Q69" s="14">
        <v>4.1332547104625299E-2</v>
      </c>
      <c r="R69" s="14"/>
      <c r="S69" s="14">
        <v>-0.12516206630406301</v>
      </c>
      <c r="T69" s="14">
        <v>-3.8470736506364497E-2</v>
      </c>
      <c r="U69" s="14">
        <v>6.9217988275646194E-2</v>
      </c>
      <c r="V69" s="14">
        <v>5.1010708575338501E-2</v>
      </c>
      <c r="W69" s="14">
        <v>5.0467990084885603E-2</v>
      </c>
      <c r="X69" s="14">
        <v>-0.101408457467936</v>
      </c>
      <c r="Y69" s="14">
        <v>-2.7536815008699301E-2</v>
      </c>
      <c r="Z69" s="14">
        <v>-5.9923810306283701E-2</v>
      </c>
      <c r="AA69" s="14">
        <v>-1.09693259627353E-3</v>
      </c>
      <c r="AB69" s="14">
        <v>0.24775276890206399</v>
      </c>
      <c r="AC69" s="14">
        <v>8.2862127220074799E-2</v>
      </c>
      <c r="AD69" s="14">
        <v>0.12862155309224099</v>
      </c>
      <c r="AE69" s="14"/>
      <c r="AF69" s="14">
        <v>0.28848462797171598</v>
      </c>
      <c r="AG69" s="14">
        <v>-0.190477308677307</v>
      </c>
      <c r="AH69" s="14">
        <v>4.8174208646921098E-3</v>
      </c>
      <c r="AI69" s="14"/>
      <c r="AJ69" s="14">
        <v>0.33393875724024602</v>
      </c>
      <c r="AK69" s="14">
        <v>-0.22675630045008399</v>
      </c>
      <c r="AL69" s="14">
        <v>-0.22152570766030499</v>
      </c>
      <c r="AM69" s="14">
        <v>0.119248058770711</v>
      </c>
      <c r="AN69" s="14">
        <v>0.111187859972682</v>
      </c>
      <c r="AO69" s="14"/>
      <c r="AP69" s="14">
        <v>0.35849765706779502</v>
      </c>
      <c r="AQ69" s="14">
        <v>-0.18760705733389499</v>
      </c>
      <c r="AR69" s="14">
        <v>-0.234376183622099</v>
      </c>
      <c r="AS69" s="14">
        <v>0.49224461170629502</v>
      </c>
      <c r="AT69" s="14">
        <v>0.10687541105133801</v>
      </c>
      <c r="AU69" s="14"/>
      <c r="AV69" s="14">
        <v>0.165328223755461</v>
      </c>
      <c r="AW69" s="14">
        <v>-5.4448542219417702E-2</v>
      </c>
      <c r="AX69" s="14">
        <v>-7.7036986310916905E-2</v>
      </c>
      <c r="AY69" s="14">
        <v>-9.7295515752333694E-2</v>
      </c>
      <c r="AZ69" s="14">
        <v>-0.372790830405486</v>
      </c>
      <c r="BA69" s="14"/>
      <c r="BB69" s="14">
        <v>1.50881268331374E-2</v>
      </c>
      <c r="BC69" s="14">
        <v>0.55888590047922904</v>
      </c>
      <c r="BD69" s="14">
        <v>0.34446927188606002</v>
      </c>
      <c r="BE69" s="14"/>
      <c r="BF69" s="14">
        <v>0.283778715508823</v>
      </c>
    </row>
    <row r="70" spans="2:58" x14ac:dyDescent="0.35">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row>
    <row r="71" spans="2:58" x14ac:dyDescent="0.35">
      <c r="B71" s="6" t="s">
        <v>96</v>
      </c>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row>
    <row r="72" spans="2:58" x14ac:dyDescent="0.35">
      <c r="B72" s="24" t="s">
        <v>90</v>
      </c>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row>
    <row r="73" spans="2:58" x14ac:dyDescent="0.35">
      <c r="B73" t="s">
        <v>78</v>
      </c>
      <c r="C73" s="14">
        <v>0.220994945997051</v>
      </c>
      <c r="D73" s="14">
        <v>0.29280147578017601</v>
      </c>
      <c r="E73" s="14">
        <v>0.151397935261427</v>
      </c>
      <c r="F73" s="14"/>
      <c r="G73" s="14">
        <v>8.3747521099964903E-2</v>
      </c>
      <c r="H73" s="14">
        <v>0.122349840840952</v>
      </c>
      <c r="I73" s="14">
        <v>0.16205974705082701</v>
      </c>
      <c r="J73" s="14">
        <v>0.25387593197896602</v>
      </c>
      <c r="K73" s="14">
        <v>0.313954129324995</v>
      </c>
      <c r="L73" s="14">
        <v>0.35165035204825501</v>
      </c>
      <c r="M73" s="14"/>
      <c r="N73" s="14">
        <v>0.208411254056799</v>
      </c>
      <c r="O73" s="14">
        <v>0.22393355289640399</v>
      </c>
      <c r="P73" s="14">
        <v>0.244408061162738</v>
      </c>
      <c r="Q73" s="14">
        <v>0.212899213629937</v>
      </c>
      <c r="R73" s="14"/>
      <c r="S73" s="14">
        <v>0.127376223048803</v>
      </c>
      <c r="T73" s="14">
        <v>0.24658008564595399</v>
      </c>
      <c r="U73" s="14">
        <v>0.21073394717833799</v>
      </c>
      <c r="V73" s="14">
        <v>0.21308091744951199</v>
      </c>
      <c r="W73" s="14">
        <v>0.18118473005990199</v>
      </c>
      <c r="X73" s="14">
        <v>0.17531837646283099</v>
      </c>
      <c r="Y73" s="14">
        <v>0.235261925318065</v>
      </c>
      <c r="Z73" s="14">
        <v>0.20790488706152899</v>
      </c>
      <c r="AA73" s="14">
        <v>0.20799361558545701</v>
      </c>
      <c r="AB73" s="14">
        <v>0.394164867013512</v>
      </c>
      <c r="AC73" s="14">
        <v>0.23174970122632399</v>
      </c>
      <c r="AD73" s="14">
        <v>0.318764536412247</v>
      </c>
      <c r="AE73" s="14"/>
      <c r="AF73" s="14">
        <v>0.36600383925464502</v>
      </c>
      <c r="AG73" s="14">
        <v>0.14531049215188299</v>
      </c>
      <c r="AH73" s="14">
        <v>0.141376678972544</v>
      </c>
      <c r="AI73" s="14"/>
      <c r="AJ73" s="14">
        <v>0.377218941502661</v>
      </c>
      <c r="AK73" s="14">
        <v>9.2290657442700597E-2</v>
      </c>
      <c r="AL73" s="14">
        <v>0.173955176241438</v>
      </c>
      <c r="AM73" s="14">
        <v>0.54618462559349201</v>
      </c>
      <c r="AN73" s="14">
        <v>0.191754160345112</v>
      </c>
      <c r="AO73" s="14"/>
      <c r="AP73" s="14">
        <v>0.32711379371874799</v>
      </c>
      <c r="AQ73" s="14">
        <v>0.10402727595026599</v>
      </c>
      <c r="AR73" s="14">
        <v>0.14533889908368999</v>
      </c>
      <c r="AS73" s="14">
        <v>0.52209688790236197</v>
      </c>
      <c r="AT73" s="14">
        <v>0.21360304908271199</v>
      </c>
      <c r="AU73" s="14"/>
      <c r="AV73" s="14">
        <v>0.23764078878280501</v>
      </c>
      <c r="AW73" s="14">
        <v>0.20992904323273701</v>
      </c>
      <c r="AX73" s="14">
        <v>0.201544991364842</v>
      </c>
      <c r="AY73" s="14">
        <v>0.143591780343508</v>
      </c>
      <c r="AZ73" s="14">
        <v>0.16535612000484601</v>
      </c>
      <c r="BA73" s="14"/>
      <c r="BB73" s="14">
        <v>0.23717897070896499</v>
      </c>
      <c r="BC73" s="14">
        <v>0.591757481780395</v>
      </c>
      <c r="BD73" s="14">
        <v>0.266829012778523</v>
      </c>
      <c r="BE73" s="14"/>
      <c r="BF73" s="14">
        <v>0.39301443923069301</v>
      </c>
    </row>
    <row r="74" spans="2:58" x14ac:dyDescent="0.35">
      <c r="B74" t="s">
        <v>79</v>
      </c>
      <c r="C74" s="14">
        <v>0.184769863967815</v>
      </c>
      <c r="D74" s="14">
        <v>0.207049166426758</v>
      </c>
      <c r="E74" s="14">
        <v>0.164148280332506</v>
      </c>
      <c r="F74" s="14"/>
      <c r="G74" s="14">
        <v>0.13365299325021501</v>
      </c>
      <c r="H74" s="14">
        <v>0.16286570615701401</v>
      </c>
      <c r="I74" s="14">
        <v>0.17885498178717299</v>
      </c>
      <c r="J74" s="14">
        <v>0.181158630612265</v>
      </c>
      <c r="K74" s="14">
        <v>0.191674009381196</v>
      </c>
      <c r="L74" s="14">
        <v>0.23981681484696399</v>
      </c>
      <c r="M74" s="14"/>
      <c r="N74" s="14">
        <v>0.21414895514721699</v>
      </c>
      <c r="O74" s="14">
        <v>0.16641222537237699</v>
      </c>
      <c r="P74" s="14">
        <v>0.18276975785628399</v>
      </c>
      <c r="Q74" s="14">
        <v>0.17514619301388601</v>
      </c>
      <c r="R74" s="14"/>
      <c r="S74" s="14">
        <v>0.14808801180932901</v>
      </c>
      <c r="T74" s="14">
        <v>0.19049383044639601</v>
      </c>
      <c r="U74" s="14">
        <v>0.25925421880046801</v>
      </c>
      <c r="V74" s="14">
        <v>0.17682846085162199</v>
      </c>
      <c r="W74" s="14">
        <v>0.19548629982388799</v>
      </c>
      <c r="X74" s="14">
        <v>0.19990579089604599</v>
      </c>
      <c r="Y74" s="14">
        <v>0.184316613402772</v>
      </c>
      <c r="Z74" s="14">
        <v>0.220815123684066</v>
      </c>
      <c r="AA74" s="14">
        <v>0.17462352502217099</v>
      </c>
      <c r="AB74" s="14">
        <v>0.13782380963727101</v>
      </c>
      <c r="AC74" s="14">
        <v>0.23787495169960601</v>
      </c>
      <c r="AD74" s="14">
        <v>0.12833804702405899</v>
      </c>
      <c r="AE74" s="14"/>
      <c r="AF74" s="14">
        <v>0.21933250885054001</v>
      </c>
      <c r="AG74" s="14">
        <v>0.175550791252367</v>
      </c>
      <c r="AH74" s="14">
        <v>0.151005868990919</v>
      </c>
      <c r="AI74" s="14"/>
      <c r="AJ74" s="14">
        <v>0.23457203842214999</v>
      </c>
      <c r="AK74" s="14">
        <v>0.181969413745805</v>
      </c>
      <c r="AL74" s="14">
        <v>0.14497190221116099</v>
      </c>
      <c r="AM74" s="14">
        <v>7.7435033722734595E-2</v>
      </c>
      <c r="AN74" s="14">
        <v>0.16805024074734901</v>
      </c>
      <c r="AO74" s="14"/>
      <c r="AP74" s="14">
        <v>0.25348355494521002</v>
      </c>
      <c r="AQ74" s="14">
        <v>0.17753414972513501</v>
      </c>
      <c r="AR74" s="14">
        <v>0.16071737756867599</v>
      </c>
      <c r="AS74" s="14">
        <v>0.20892645369062601</v>
      </c>
      <c r="AT74" s="14">
        <v>0.18277873014700699</v>
      </c>
      <c r="AU74" s="14"/>
      <c r="AV74" s="14">
        <v>0.22095172414028399</v>
      </c>
      <c r="AW74" s="14">
        <v>0.172028779878835</v>
      </c>
      <c r="AX74" s="14">
        <v>0.16163257977669501</v>
      </c>
      <c r="AY74" s="14">
        <v>0.18902361599346401</v>
      </c>
      <c r="AZ74" s="14">
        <v>0.176076083639122</v>
      </c>
      <c r="BA74" s="14"/>
      <c r="BB74" s="14">
        <v>0.205369101335447</v>
      </c>
      <c r="BC74" s="14">
        <v>0.20851329019444501</v>
      </c>
      <c r="BD74" s="14">
        <v>0.27077800591669898</v>
      </c>
      <c r="BE74" s="14"/>
      <c r="BF74" s="14">
        <v>0.20875748521523799</v>
      </c>
    </row>
    <row r="75" spans="2:58" x14ac:dyDescent="0.35">
      <c r="B75" t="s">
        <v>80</v>
      </c>
      <c r="C75" s="14">
        <v>0.41163146746282397</v>
      </c>
      <c r="D75" s="14">
        <v>0.34512041172978902</v>
      </c>
      <c r="E75" s="14">
        <v>0.47787465840043503</v>
      </c>
      <c r="F75" s="14"/>
      <c r="G75" s="14">
        <v>0.51513099575268895</v>
      </c>
      <c r="H75" s="14">
        <v>0.47957788947686603</v>
      </c>
      <c r="I75" s="14">
        <v>0.45715753280809801</v>
      </c>
      <c r="J75" s="14">
        <v>0.42649501616464403</v>
      </c>
      <c r="K75" s="14">
        <v>0.32908526629846202</v>
      </c>
      <c r="L75" s="14">
        <v>0.29370176971317802</v>
      </c>
      <c r="M75" s="14"/>
      <c r="N75" s="14">
        <v>0.38647863175630698</v>
      </c>
      <c r="O75" s="14">
        <v>0.40652665492530698</v>
      </c>
      <c r="P75" s="14">
        <v>0.37975933140979301</v>
      </c>
      <c r="Q75" s="14">
        <v>0.46569662748567803</v>
      </c>
      <c r="R75" s="14"/>
      <c r="S75" s="14">
        <v>0.54011856186305396</v>
      </c>
      <c r="T75" s="14">
        <v>0.38878327967828902</v>
      </c>
      <c r="U75" s="14">
        <v>0.38857144674011501</v>
      </c>
      <c r="V75" s="14">
        <v>0.45002498039604999</v>
      </c>
      <c r="W75" s="14">
        <v>0.46060410626822601</v>
      </c>
      <c r="X75" s="14">
        <v>0.46620415637106</v>
      </c>
      <c r="Y75" s="14">
        <v>0.45685051285018702</v>
      </c>
      <c r="Z75" s="14">
        <v>0.42507058221064098</v>
      </c>
      <c r="AA75" s="14">
        <v>0.40925698943295402</v>
      </c>
      <c r="AB75" s="14">
        <v>0.12691920395418299</v>
      </c>
      <c r="AC75" s="14">
        <v>0.39055614226417701</v>
      </c>
      <c r="AD75" s="14">
        <v>0.33773385585760701</v>
      </c>
      <c r="AE75" s="14"/>
      <c r="AF75" s="14">
        <v>0.30047060158001399</v>
      </c>
      <c r="AG75" s="14">
        <v>0.46260371590295501</v>
      </c>
      <c r="AH75" s="14">
        <v>0.49307325452915501</v>
      </c>
      <c r="AI75" s="14"/>
      <c r="AJ75" s="14">
        <v>0.29636384520313003</v>
      </c>
      <c r="AK75" s="14">
        <v>0.50236707519645396</v>
      </c>
      <c r="AL75" s="14">
        <v>0.545708313254467</v>
      </c>
      <c r="AM75" s="14">
        <v>0.24991236379151099</v>
      </c>
      <c r="AN75" s="14">
        <v>0.46659639724249602</v>
      </c>
      <c r="AO75" s="14"/>
      <c r="AP75" s="14">
        <v>0.30460914532126898</v>
      </c>
      <c r="AQ75" s="14">
        <v>0.52760724535647097</v>
      </c>
      <c r="AR75" s="14">
        <v>0.51887238449394102</v>
      </c>
      <c r="AS75" s="14">
        <v>0.18812523213861501</v>
      </c>
      <c r="AT75" s="14">
        <v>0.39683434725647898</v>
      </c>
      <c r="AU75" s="14"/>
      <c r="AV75" s="14">
        <v>0.40452167259298599</v>
      </c>
      <c r="AW75" s="14">
        <v>0.43176732162543202</v>
      </c>
      <c r="AX75" s="14">
        <v>0.430702304226043</v>
      </c>
      <c r="AY75" s="14">
        <v>0.44269745165860402</v>
      </c>
      <c r="AZ75" s="14">
        <v>0.31202842268183301</v>
      </c>
      <c r="BA75" s="14"/>
      <c r="BB75" s="14">
        <v>0.46193296436648001</v>
      </c>
      <c r="BC75" s="14">
        <v>0.15725365453186299</v>
      </c>
      <c r="BD75" s="14">
        <v>0.30063403291680302</v>
      </c>
      <c r="BE75" s="14"/>
      <c r="BF75" s="14">
        <v>0.307300992969189</v>
      </c>
    </row>
    <row r="76" spans="2:58" x14ac:dyDescent="0.35">
      <c r="B76" t="s">
        <v>81</v>
      </c>
      <c r="C76" s="14">
        <v>9.5581021261121293E-2</v>
      </c>
      <c r="D76" s="14">
        <v>8.5315414231462494E-2</v>
      </c>
      <c r="E76" s="14">
        <v>0.104175621051078</v>
      </c>
      <c r="F76" s="14"/>
      <c r="G76" s="14">
        <v>0.116069487098521</v>
      </c>
      <c r="H76" s="14">
        <v>0.13312883528495001</v>
      </c>
      <c r="I76" s="14">
        <v>0.108044221553218</v>
      </c>
      <c r="J76" s="14">
        <v>9.2310816971460694E-2</v>
      </c>
      <c r="K76" s="14">
        <v>8.7624096004578003E-2</v>
      </c>
      <c r="L76" s="14">
        <v>4.9337159328397703E-2</v>
      </c>
      <c r="M76" s="14"/>
      <c r="N76" s="14">
        <v>0.12552071845576501</v>
      </c>
      <c r="O76" s="14">
        <v>0.105444103071144</v>
      </c>
      <c r="P76" s="14">
        <v>8.4229380123350503E-2</v>
      </c>
      <c r="Q76" s="14">
        <v>6.4618840234411903E-2</v>
      </c>
      <c r="R76" s="14"/>
      <c r="S76" s="14">
        <v>9.2930845807993795E-2</v>
      </c>
      <c r="T76" s="14">
        <v>8.2554652917674803E-2</v>
      </c>
      <c r="U76" s="14">
        <v>6.2425736396454198E-2</v>
      </c>
      <c r="V76" s="14">
        <v>8.4817010310952498E-2</v>
      </c>
      <c r="W76" s="14">
        <v>6.10549051595842E-2</v>
      </c>
      <c r="X76" s="14">
        <v>0.113357246718649</v>
      </c>
      <c r="Y76" s="14">
        <v>6.18590247151466E-2</v>
      </c>
      <c r="Z76" s="14">
        <v>4.5674557247152199E-2</v>
      </c>
      <c r="AA76" s="14">
        <v>0.110018934435185</v>
      </c>
      <c r="AB76" s="14">
        <v>0.18506761741759101</v>
      </c>
      <c r="AC76" s="14">
        <v>8.1482623516573496E-2</v>
      </c>
      <c r="AD76" s="14">
        <v>0.17112975031099001</v>
      </c>
      <c r="AE76" s="14"/>
      <c r="AF76" s="14">
        <v>3.9528568084536697E-2</v>
      </c>
      <c r="AG76" s="14">
        <v>0.15216883439255099</v>
      </c>
      <c r="AH76" s="14">
        <v>8.9633064275099594E-2</v>
      </c>
      <c r="AI76" s="14"/>
      <c r="AJ76" s="14">
        <v>3.9666934074795303E-2</v>
      </c>
      <c r="AK76" s="14">
        <v>0.14315793873107899</v>
      </c>
      <c r="AL76" s="14">
        <v>7.5003847272075902E-2</v>
      </c>
      <c r="AM76" s="14">
        <v>8.37834806623175E-2</v>
      </c>
      <c r="AN76" s="14">
        <v>6.1700955799138903E-2</v>
      </c>
      <c r="AO76" s="14"/>
      <c r="AP76" s="14">
        <v>5.4359519758079497E-2</v>
      </c>
      <c r="AQ76" s="14">
        <v>0.122168146614443</v>
      </c>
      <c r="AR76" s="14">
        <v>9.8192842592078097E-2</v>
      </c>
      <c r="AS76" s="14">
        <v>3.8915379255887603E-2</v>
      </c>
      <c r="AT76" s="14">
        <v>3.3736590534510898E-2</v>
      </c>
      <c r="AU76" s="14"/>
      <c r="AV76" s="14">
        <v>4.2689952605835399E-2</v>
      </c>
      <c r="AW76" s="14">
        <v>9.38863130514105E-2</v>
      </c>
      <c r="AX76" s="14">
        <v>0.12647835197059901</v>
      </c>
      <c r="AY76" s="14">
        <v>0.13924086067251801</v>
      </c>
      <c r="AZ76" s="14">
        <v>0.208356384104258</v>
      </c>
      <c r="BA76" s="14"/>
      <c r="BB76" s="14">
        <v>5.7318508715063603E-2</v>
      </c>
      <c r="BC76" s="14">
        <v>1.3245077954861699E-2</v>
      </c>
      <c r="BD76" s="14">
        <v>0</v>
      </c>
      <c r="BE76" s="14"/>
      <c r="BF76" s="14">
        <v>3.1055102465852701E-2</v>
      </c>
    </row>
    <row r="77" spans="2:58" x14ac:dyDescent="0.35">
      <c r="B77" t="s">
        <v>82</v>
      </c>
      <c r="C77" s="14">
        <v>2.89011326234253E-2</v>
      </c>
      <c r="D77" s="14">
        <v>3.2807204509856497E-2</v>
      </c>
      <c r="E77" s="14">
        <v>2.4268280903259599E-2</v>
      </c>
      <c r="F77" s="14"/>
      <c r="G77" s="14">
        <v>5.0632064049502497E-2</v>
      </c>
      <c r="H77" s="14">
        <v>3.07740845276115E-2</v>
      </c>
      <c r="I77" s="14">
        <v>3.8763295956523697E-2</v>
      </c>
      <c r="J77" s="14">
        <v>1.5544288470587199E-2</v>
      </c>
      <c r="K77" s="14">
        <v>1.8837795546963999E-2</v>
      </c>
      <c r="L77" s="14">
        <v>2.2381394973996001E-2</v>
      </c>
      <c r="M77" s="14"/>
      <c r="N77" s="14">
        <v>3.22931821038226E-2</v>
      </c>
      <c r="O77" s="14">
        <v>3.26632672864859E-2</v>
      </c>
      <c r="P77" s="14">
        <v>2.7086722811946799E-2</v>
      </c>
      <c r="Q77" s="14">
        <v>2.3427691788049099E-2</v>
      </c>
      <c r="R77" s="14"/>
      <c r="S77" s="14">
        <v>1.9596997144560799E-2</v>
      </c>
      <c r="T77" s="14">
        <v>2.4245447176747901E-2</v>
      </c>
      <c r="U77" s="14">
        <v>1.1924525651921199E-2</v>
      </c>
      <c r="V77" s="14">
        <v>7.34450795772455E-3</v>
      </c>
      <c r="W77" s="14">
        <v>3.1928571048794097E-2</v>
      </c>
      <c r="X77" s="14">
        <v>1.7842824756155701E-2</v>
      </c>
      <c r="Y77" s="14">
        <v>5.7452149900924501E-3</v>
      </c>
      <c r="Z77" s="14">
        <v>4.2670075777697797E-2</v>
      </c>
      <c r="AA77" s="14">
        <v>8.1188182222405106E-3</v>
      </c>
      <c r="AB77" s="14">
        <v>0.156024501977444</v>
      </c>
      <c r="AC77" s="14">
        <v>0</v>
      </c>
      <c r="AD77" s="14">
        <v>1.5048964004888799E-2</v>
      </c>
      <c r="AE77" s="14"/>
      <c r="AF77" s="14">
        <v>2.6492773460062201E-2</v>
      </c>
      <c r="AG77" s="14">
        <v>2.9232544021227401E-2</v>
      </c>
      <c r="AH77" s="14">
        <v>3.3245496292377198E-2</v>
      </c>
      <c r="AI77" s="14"/>
      <c r="AJ77" s="14">
        <v>1.6517359664415601E-2</v>
      </c>
      <c r="AK77" s="14">
        <v>2.8577396742876501E-2</v>
      </c>
      <c r="AL77" s="14">
        <v>3.0509789142469702E-2</v>
      </c>
      <c r="AM77" s="14">
        <v>0</v>
      </c>
      <c r="AN77" s="14">
        <v>8.2910492754144499E-3</v>
      </c>
      <c r="AO77" s="14"/>
      <c r="AP77" s="14">
        <v>2.2020683871330202E-2</v>
      </c>
      <c r="AQ77" s="14">
        <v>1.90549129502685E-2</v>
      </c>
      <c r="AR77" s="14">
        <v>2.8335721089111698E-2</v>
      </c>
      <c r="AS77" s="14">
        <v>3.9266964460759803E-3</v>
      </c>
      <c r="AT77" s="14">
        <v>1.63864828799326E-2</v>
      </c>
      <c r="AU77" s="14"/>
      <c r="AV77" s="14">
        <v>2.1848708697891999E-2</v>
      </c>
      <c r="AW77" s="14">
        <v>2.6798283676361102E-2</v>
      </c>
      <c r="AX77" s="14">
        <v>3.13661950325494E-2</v>
      </c>
      <c r="AY77" s="14">
        <v>5.1865064036090397E-2</v>
      </c>
      <c r="AZ77" s="14">
        <v>6.6747743108942395E-2</v>
      </c>
      <c r="BA77" s="14"/>
      <c r="BB77" s="14">
        <v>8.3447770941904899E-3</v>
      </c>
      <c r="BC77" s="14">
        <v>0</v>
      </c>
      <c r="BD77" s="14">
        <v>4.1615671090692599E-2</v>
      </c>
      <c r="BE77" s="14"/>
      <c r="BF77" s="14">
        <v>1.39148526583764E-2</v>
      </c>
    </row>
    <row r="78" spans="2:58" x14ac:dyDescent="0.35">
      <c r="B78" t="s">
        <v>83</v>
      </c>
      <c r="C78" s="14">
        <v>5.8121568687763601E-2</v>
      </c>
      <c r="D78" s="14">
        <v>3.6906327321956901E-2</v>
      </c>
      <c r="E78" s="14">
        <v>7.8135224051294305E-2</v>
      </c>
      <c r="F78" s="14"/>
      <c r="G78" s="14">
        <v>0.100766938749107</v>
      </c>
      <c r="H78" s="14">
        <v>7.1303643712606196E-2</v>
      </c>
      <c r="I78" s="14">
        <v>5.51202208441606E-2</v>
      </c>
      <c r="J78" s="14">
        <v>3.0615315802078401E-2</v>
      </c>
      <c r="K78" s="14">
        <v>5.8824703443805401E-2</v>
      </c>
      <c r="L78" s="14">
        <v>4.3112509089209702E-2</v>
      </c>
      <c r="M78" s="14"/>
      <c r="N78" s="14">
        <v>3.31472584800898E-2</v>
      </c>
      <c r="O78" s="14">
        <v>6.5020196448281498E-2</v>
      </c>
      <c r="P78" s="14">
        <v>8.1746746635887296E-2</v>
      </c>
      <c r="Q78" s="14">
        <v>5.8211433848038098E-2</v>
      </c>
      <c r="R78" s="14"/>
      <c r="S78" s="14">
        <v>7.1889360326259699E-2</v>
      </c>
      <c r="T78" s="14">
        <v>6.7342704134937606E-2</v>
      </c>
      <c r="U78" s="14">
        <v>6.7090125232703302E-2</v>
      </c>
      <c r="V78" s="14">
        <v>6.7904123034138494E-2</v>
      </c>
      <c r="W78" s="14">
        <v>6.9741387639605107E-2</v>
      </c>
      <c r="X78" s="14">
        <v>2.7371604795258301E-2</v>
      </c>
      <c r="Y78" s="14">
        <v>5.5966708723737199E-2</v>
      </c>
      <c r="Z78" s="14">
        <v>5.7864774018913802E-2</v>
      </c>
      <c r="AA78" s="14">
        <v>8.9988117301991605E-2</v>
      </c>
      <c r="AB78" s="14">
        <v>0</v>
      </c>
      <c r="AC78" s="14">
        <v>5.8336581293319402E-2</v>
      </c>
      <c r="AD78" s="14">
        <v>2.8984846390207299E-2</v>
      </c>
      <c r="AE78" s="14"/>
      <c r="AF78" s="14">
        <v>4.8171708770201799E-2</v>
      </c>
      <c r="AG78" s="14">
        <v>3.5133622279017E-2</v>
      </c>
      <c r="AH78" s="14">
        <v>9.1665636939905107E-2</v>
      </c>
      <c r="AI78" s="14"/>
      <c r="AJ78" s="14">
        <v>3.5660881132847398E-2</v>
      </c>
      <c r="AK78" s="14">
        <v>5.1637518141085401E-2</v>
      </c>
      <c r="AL78" s="14">
        <v>2.9850971878388002E-2</v>
      </c>
      <c r="AM78" s="14">
        <v>4.2684496229944698E-2</v>
      </c>
      <c r="AN78" s="14">
        <v>0.10360719659049</v>
      </c>
      <c r="AO78" s="14"/>
      <c r="AP78" s="14">
        <v>3.8413302385363002E-2</v>
      </c>
      <c r="AQ78" s="14">
        <v>4.9608269403416602E-2</v>
      </c>
      <c r="AR78" s="14">
        <v>4.8542775172503203E-2</v>
      </c>
      <c r="AS78" s="14">
        <v>3.8009350566433502E-2</v>
      </c>
      <c r="AT78" s="14">
        <v>0.15666080009935701</v>
      </c>
      <c r="AU78" s="14"/>
      <c r="AV78" s="14">
        <v>7.2347153180197604E-2</v>
      </c>
      <c r="AW78" s="14">
        <v>6.5590258535224794E-2</v>
      </c>
      <c r="AX78" s="14">
        <v>4.8275577629272301E-2</v>
      </c>
      <c r="AY78" s="14">
        <v>3.3581227295816099E-2</v>
      </c>
      <c r="AZ78" s="14">
        <v>7.1435246460997998E-2</v>
      </c>
      <c r="BA78" s="14"/>
      <c r="BB78" s="14">
        <v>2.9855677779853498E-2</v>
      </c>
      <c r="BC78" s="14">
        <v>2.9230495538435399E-2</v>
      </c>
      <c r="BD78" s="14">
        <v>0.120143277297282</v>
      </c>
      <c r="BE78" s="14"/>
      <c r="BF78" s="14">
        <v>4.5957127460651101E-2</v>
      </c>
    </row>
    <row r="79" spans="2:58" x14ac:dyDescent="0.35">
      <c r="B79" t="s">
        <v>84</v>
      </c>
      <c r="C79" s="14">
        <v>0.40576480996486602</v>
      </c>
      <c r="D79" s="14">
        <v>0.49985064220693498</v>
      </c>
      <c r="E79" s="14">
        <v>0.31554621559393298</v>
      </c>
      <c r="F79" s="14"/>
      <c r="G79" s="14">
        <v>0.21740051435018001</v>
      </c>
      <c r="H79" s="14">
        <v>0.28521554699796697</v>
      </c>
      <c r="I79" s="14">
        <v>0.340914728838</v>
      </c>
      <c r="J79" s="14">
        <v>0.43503456259123002</v>
      </c>
      <c r="K79" s="14">
        <v>0.50562813870619105</v>
      </c>
      <c r="L79" s="14">
        <v>0.59146716689521905</v>
      </c>
      <c r="M79" s="14"/>
      <c r="N79" s="14">
        <v>0.42256020920401499</v>
      </c>
      <c r="O79" s="14">
        <v>0.39034577826878197</v>
      </c>
      <c r="P79" s="14">
        <v>0.42717781901902202</v>
      </c>
      <c r="Q79" s="14">
        <v>0.38804540664382198</v>
      </c>
      <c r="R79" s="14"/>
      <c r="S79" s="14">
        <v>0.27546423485813198</v>
      </c>
      <c r="T79" s="14">
        <v>0.43707391609235002</v>
      </c>
      <c r="U79" s="14">
        <v>0.46998816597880599</v>
      </c>
      <c r="V79" s="14">
        <v>0.38990937830113398</v>
      </c>
      <c r="W79" s="14">
        <v>0.37667102988378998</v>
      </c>
      <c r="X79" s="14">
        <v>0.37522416735887698</v>
      </c>
      <c r="Y79" s="14">
        <v>0.419578538720837</v>
      </c>
      <c r="Z79" s="14">
        <v>0.42872001074559501</v>
      </c>
      <c r="AA79" s="14">
        <v>0.38261714060762902</v>
      </c>
      <c r="AB79" s="14">
        <v>0.53198867665078298</v>
      </c>
      <c r="AC79" s="14">
        <v>0.46962465292592998</v>
      </c>
      <c r="AD79" s="14">
        <v>0.44710258343630699</v>
      </c>
      <c r="AE79" s="14"/>
      <c r="AF79" s="14">
        <v>0.58533634810518498</v>
      </c>
      <c r="AG79" s="14">
        <v>0.32086128340425002</v>
      </c>
      <c r="AH79" s="14">
        <v>0.29238254796346402</v>
      </c>
      <c r="AI79" s="14"/>
      <c r="AJ79" s="14">
        <v>0.61179097992481202</v>
      </c>
      <c r="AK79" s="14">
        <v>0.27426007118850598</v>
      </c>
      <c r="AL79" s="14">
        <v>0.31892707845259899</v>
      </c>
      <c r="AM79" s="14">
        <v>0.62361965931622598</v>
      </c>
      <c r="AN79" s="14">
        <v>0.35980440109246098</v>
      </c>
      <c r="AO79" s="14"/>
      <c r="AP79" s="14">
        <v>0.58059734866395796</v>
      </c>
      <c r="AQ79" s="14">
        <v>0.28156142567540099</v>
      </c>
      <c r="AR79" s="14">
        <v>0.30605627665236601</v>
      </c>
      <c r="AS79" s="14">
        <v>0.73102334159298799</v>
      </c>
      <c r="AT79" s="14">
        <v>0.39638177922972001</v>
      </c>
      <c r="AU79" s="14"/>
      <c r="AV79" s="14">
        <v>0.458592512923089</v>
      </c>
      <c r="AW79" s="14">
        <v>0.381957823111572</v>
      </c>
      <c r="AX79" s="14">
        <v>0.36317757114153698</v>
      </c>
      <c r="AY79" s="14">
        <v>0.33261539633697201</v>
      </c>
      <c r="AZ79" s="14">
        <v>0.34143220364396798</v>
      </c>
      <c r="BA79" s="14"/>
      <c r="BB79" s="14">
        <v>0.44254807204441199</v>
      </c>
      <c r="BC79" s="14">
        <v>0.80027077197483998</v>
      </c>
      <c r="BD79" s="14">
        <v>0.53760701869522198</v>
      </c>
      <c r="BE79" s="14"/>
      <c r="BF79" s="14">
        <v>0.60177192444593097</v>
      </c>
    </row>
    <row r="80" spans="2:58" x14ac:dyDescent="0.35">
      <c r="B80" t="s">
        <v>85</v>
      </c>
      <c r="C80" s="14">
        <v>0.124482153884547</v>
      </c>
      <c r="D80" s="14">
        <v>0.118122618741319</v>
      </c>
      <c r="E80" s="14">
        <v>0.128443901954338</v>
      </c>
      <c r="F80" s="14"/>
      <c r="G80" s="14">
        <v>0.16670155114802299</v>
      </c>
      <c r="H80" s="14">
        <v>0.163902919812561</v>
      </c>
      <c r="I80" s="14">
        <v>0.146807517509741</v>
      </c>
      <c r="J80" s="14">
        <v>0.107855105442048</v>
      </c>
      <c r="K80" s="14">
        <v>0.106461891551542</v>
      </c>
      <c r="L80" s="14">
        <v>7.1718554302393697E-2</v>
      </c>
      <c r="M80" s="14"/>
      <c r="N80" s="14">
        <v>0.15781390055958799</v>
      </c>
      <c r="O80" s="14">
        <v>0.13810737035762999</v>
      </c>
      <c r="P80" s="14">
        <v>0.11131610293529701</v>
      </c>
      <c r="Q80" s="14">
        <v>8.8046532022461002E-2</v>
      </c>
      <c r="R80" s="14"/>
      <c r="S80" s="14">
        <v>0.112527842952555</v>
      </c>
      <c r="T80" s="14">
        <v>0.10680010009442301</v>
      </c>
      <c r="U80" s="14">
        <v>7.4350262048375401E-2</v>
      </c>
      <c r="V80" s="14">
        <v>9.2161518268676995E-2</v>
      </c>
      <c r="W80" s="14">
        <v>9.2983476208378199E-2</v>
      </c>
      <c r="X80" s="14">
        <v>0.131200071474805</v>
      </c>
      <c r="Y80" s="14">
        <v>6.7604239705239003E-2</v>
      </c>
      <c r="Z80" s="14">
        <v>8.83446330248501E-2</v>
      </c>
      <c r="AA80" s="14">
        <v>0.118137752657426</v>
      </c>
      <c r="AB80" s="14">
        <v>0.34109211939503498</v>
      </c>
      <c r="AC80" s="14">
        <v>8.1482623516573496E-2</v>
      </c>
      <c r="AD80" s="14">
        <v>0.18617871431587901</v>
      </c>
      <c r="AE80" s="14"/>
      <c r="AF80" s="14">
        <v>6.6021341544598905E-2</v>
      </c>
      <c r="AG80" s="14">
        <v>0.18140137841377801</v>
      </c>
      <c r="AH80" s="14">
        <v>0.12287856056747699</v>
      </c>
      <c r="AI80" s="14"/>
      <c r="AJ80" s="14">
        <v>5.6184293739210897E-2</v>
      </c>
      <c r="AK80" s="14">
        <v>0.171735335473955</v>
      </c>
      <c r="AL80" s="14">
        <v>0.105513636414546</v>
      </c>
      <c r="AM80" s="14">
        <v>8.37834806623175E-2</v>
      </c>
      <c r="AN80" s="14">
        <v>6.9992005074553401E-2</v>
      </c>
      <c r="AO80" s="14"/>
      <c r="AP80" s="14">
        <v>7.6380203629409699E-2</v>
      </c>
      <c r="AQ80" s="14">
        <v>0.14122305956471101</v>
      </c>
      <c r="AR80" s="14">
        <v>0.12652856368119</v>
      </c>
      <c r="AS80" s="14">
        <v>4.2842075701963599E-2</v>
      </c>
      <c r="AT80" s="14">
        <v>5.0123073414443498E-2</v>
      </c>
      <c r="AU80" s="14"/>
      <c r="AV80" s="14">
        <v>6.4538661303727402E-2</v>
      </c>
      <c r="AW80" s="14">
        <v>0.120684596727772</v>
      </c>
      <c r="AX80" s="14">
        <v>0.15784454700314801</v>
      </c>
      <c r="AY80" s="14">
        <v>0.19110592470860799</v>
      </c>
      <c r="AZ80" s="14">
        <v>0.27510412721320099</v>
      </c>
      <c r="BA80" s="14"/>
      <c r="BB80" s="14">
        <v>6.5663285809254096E-2</v>
      </c>
      <c r="BC80" s="14">
        <v>1.3245077954861699E-2</v>
      </c>
      <c r="BD80" s="14">
        <v>4.1615671090692599E-2</v>
      </c>
      <c r="BE80" s="14"/>
      <c r="BF80" s="14">
        <v>4.4969955124229098E-2</v>
      </c>
    </row>
    <row r="81" spans="2:58" x14ac:dyDescent="0.35">
      <c r="B81" t="s">
        <v>86</v>
      </c>
      <c r="C81" s="14">
        <v>0.28128265608031999</v>
      </c>
      <c r="D81" s="14">
        <v>0.38172802346561602</v>
      </c>
      <c r="E81" s="14">
        <v>0.18710231363959501</v>
      </c>
      <c r="F81" s="14"/>
      <c r="G81" s="14">
        <v>5.0698963202157103E-2</v>
      </c>
      <c r="H81" s="14">
        <v>0.121312627185405</v>
      </c>
      <c r="I81" s="14">
        <v>0.19410721132825901</v>
      </c>
      <c r="J81" s="14">
        <v>0.32717945714918201</v>
      </c>
      <c r="K81" s="14">
        <v>0.39916624715464899</v>
      </c>
      <c r="L81" s="14">
        <v>0.51974861259282501</v>
      </c>
      <c r="M81" s="14"/>
      <c r="N81" s="14">
        <v>0.264746308644428</v>
      </c>
      <c r="O81" s="14">
        <v>0.25223840791115199</v>
      </c>
      <c r="P81" s="14">
        <v>0.31586171608372499</v>
      </c>
      <c r="Q81" s="14">
        <v>0.29999887462136099</v>
      </c>
      <c r="R81" s="14"/>
      <c r="S81" s="14">
        <v>0.16293639190557699</v>
      </c>
      <c r="T81" s="14">
        <v>0.33027381599792799</v>
      </c>
      <c r="U81" s="14">
        <v>0.39563790393043102</v>
      </c>
      <c r="V81" s="14">
        <v>0.29774786003245701</v>
      </c>
      <c r="W81" s="14">
        <v>0.28368755367541199</v>
      </c>
      <c r="X81" s="14">
        <v>0.24402409588407201</v>
      </c>
      <c r="Y81" s="14">
        <v>0.35197429901559801</v>
      </c>
      <c r="Z81" s="14">
        <v>0.340375377720745</v>
      </c>
      <c r="AA81" s="14">
        <v>0.26447938795020298</v>
      </c>
      <c r="AB81" s="14">
        <v>0.190896557255748</v>
      </c>
      <c r="AC81" s="14">
        <v>0.38814202940935699</v>
      </c>
      <c r="AD81" s="14">
        <v>0.26092386912042798</v>
      </c>
      <c r="AE81" s="14"/>
      <c r="AF81" s="14">
        <v>0.51931500656058605</v>
      </c>
      <c r="AG81" s="14">
        <v>0.13945990499047201</v>
      </c>
      <c r="AH81" s="14">
        <v>0.16950398739598699</v>
      </c>
      <c r="AI81" s="14"/>
      <c r="AJ81" s="14">
        <v>0.55560668618560105</v>
      </c>
      <c r="AK81" s="14">
        <v>0.10252473571455099</v>
      </c>
      <c r="AL81" s="14">
        <v>0.21341344203805401</v>
      </c>
      <c r="AM81" s="14">
        <v>0.53983617865390898</v>
      </c>
      <c r="AN81" s="14">
        <v>0.28981239601790798</v>
      </c>
      <c r="AO81" s="14"/>
      <c r="AP81" s="14">
        <v>0.50421714503454895</v>
      </c>
      <c r="AQ81" s="14">
        <v>0.14033836611069</v>
      </c>
      <c r="AR81" s="14">
        <v>0.17952771297117601</v>
      </c>
      <c r="AS81" s="14">
        <v>0.68818126589102402</v>
      </c>
      <c r="AT81" s="14">
        <v>0.34625870581527601</v>
      </c>
      <c r="AU81" s="14"/>
      <c r="AV81" s="14">
        <v>0.39405385161936102</v>
      </c>
      <c r="AW81" s="14">
        <v>0.26127322638380002</v>
      </c>
      <c r="AX81" s="14">
        <v>0.205333024138389</v>
      </c>
      <c r="AY81" s="14">
        <v>0.141509471628364</v>
      </c>
      <c r="AZ81" s="14">
        <v>6.6328076430767699E-2</v>
      </c>
      <c r="BA81" s="14"/>
      <c r="BB81" s="14">
        <v>0.37688478623515798</v>
      </c>
      <c r="BC81" s="14">
        <v>0.78702569401997802</v>
      </c>
      <c r="BD81" s="14">
        <v>0.49599134760453001</v>
      </c>
      <c r="BE81" s="14"/>
      <c r="BF81" s="14">
        <v>0.55680196932170201</v>
      </c>
    </row>
    <row r="82" spans="2:58" x14ac:dyDescent="0.35">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row>
    <row r="83" spans="2:58" x14ac:dyDescent="0.35">
      <c r="B83" s="6" t="s">
        <v>102</v>
      </c>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row>
    <row r="84" spans="2:58" x14ac:dyDescent="0.35">
      <c r="B84" s="24" t="s">
        <v>90</v>
      </c>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row>
    <row r="85" spans="2:58" x14ac:dyDescent="0.35">
      <c r="B85" t="s">
        <v>78</v>
      </c>
      <c r="C85" s="14">
        <v>0.37000972783213998</v>
      </c>
      <c r="D85" s="14">
        <v>0.390479767075397</v>
      </c>
      <c r="E85" s="14">
        <v>0.34725934986329499</v>
      </c>
      <c r="F85" s="14"/>
      <c r="G85" s="14">
        <v>0.43708674036905298</v>
      </c>
      <c r="H85" s="14">
        <v>0.358551631430785</v>
      </c>
      <c r="I85" s="14">
        <v>0.386146228623726</v>
      </c>
      <c r="J85" s="14">
        <v>0.39686689046013002</v>
      </c>
      <c r="K85" s="14">
        <v>0.37994309766284801</v>
      </c>
      <c r="L85" s="14">
        <v>0.292895932071566</v>
      </c>
      <c r="M85" s="14"/>
      <c r="N85" s="14">
        <v>0.34663153506240901</v>
      </c>
      <c r="O85" s="14">
        <v>0.37190959251526401</v>
      </c>
      <c r="P85" s="14">
        <v>0.35277694937639897</v>
      </c>
      <c r="Q85" s="14">
        <v>0.413199370789958</v>
      </c>
      <c r="R85" s="14"/>
      <c r="S85" s="14">
        <v>0.26724118218096998</v>
      </c>
      <c r="T85" s="14">
        <v>0.38332326461161598</v>
      </c>
      <c r="U85" s="14">
        <v>0.38809834029376999</v>
      </c>
      <c r="V85" s="14">
        <v>0.37047575823277901</v>
      </c>
      <c r="W85" s="14">
        <v>0.34921116631448101</v>
      </c>
      <c r="X85" s="14">
        <v>0.36356966359655002</v>
      </c>
      <c r="Y85" s="14">
        <v>0.408976174835539</v>
      </c>
      <c r="Z85" s="14">
        <v>0.39169835786709301</v>
      </c>
      <c r="AA85" s="14">
        <v>0.38361543734481501</v>
      </c>
      <c r="AB85" s="14">
        <v>0.41466221839061601</v>
      </c>
      <c r="AC85" s="14">
        <v>0.44650743284160099</v>
      </c>
      <c r="AD85" s="14">
        <v>0.36633834021321399</v>
      </c>
      <c r="AE85" s="14"/>
      <c r="AF85" s="14">
        <v>0.29183198319867698</v>
      </c>
      <c r="AG85" s="14">
        <v>0.43047390439948602</v>
      </c>
      <c r="AH85" s="14">
        <v>0.33242845688713002</v>
      </c>
      <c r="AI85" s="14"/>
      <c r="AJ85" s="14">
        <v>0.177275432497776</v>
      </c>
      <c r="AK85" s="14">
        <v>0.53122940554468201</v>
      </c>
      <c r="AL85" s="14">
        <v>0.35304289215183099</v>
      </c>
      <c r="AM85" s="14">
        <v>0.44242801513674002</v>
      </c>
      <c r="AN85" s="14">
        <v>0.35434962152898603</v>
      </c>
      <c r="AO85" s="14"/>
      <c r="AP85" s="14">
        <v>3.4742407555187801E-2</v>
      </c>
      <c r="AQ85" s="14">
        <v>0.48619448422434502</v>
      </c>
      <c r="AR85" s="14">
        <v>0.410787355205737</v>
      </c>
      <c r="AS85" s="14">
        <v>0.44241092118130199</v>
      </c>
      <c r="AT85" s="14">
        <v>0.17647332293406601</v>
      </c>
      <c r="AU85" s="14"/>
      <c r="AV85" s="14">
        <v>0.35683598619003498</v>
      </c>
      <c r="AW85" s="14">
        <v>0.40874663513849102</v>
      </c>
      <c r="AX85" s="14">
        <v>0.36287418469501698</v>
      </c>
      <c r="AY85" s="14">
        <v>0.32214102117925902</v>
      </c>
      <c r="AZ85" s="14">
        <v>0.392151026951927</v>
      </c>
      <c r="BA85" s="14"/>
      <c r="BB85" s="14">
        <v>0.35087591553158398</v>
      </c>
      <c r="BC85" s="14">
        <v>0.40086725420445601</v>
      </c>
      <c r="BD85" s="14">
        <v>7.8814702245851201E-2</v>
      </c>
      <c r="BE85" s="14"/>
      <c r="BF85" s="14">
        <v>0.305541219898886</v>
      </c>
    </row>
    <row r="86" spans="2:58" x14ac:dyDescent="0.35">
      <c r="B86" t="s">
        <v>79</v>
      </c>
      <c r="C86" s="14">
        <v>0.21569979952302801</v>
      </c>
      <c r="D86" s="14">
        <v>0.21412443785716301</v>
      </c>
      <c r="E86" s="14">
        <v>0.21850932057821101</v>
      </c>
      <c r="F86" s="14"/>
      <c r="G86" s="14">
        <v>0.240018539184427</v>
      </c>
      <c r="H86" s="14">
        <v>0.21367525440306701</v>
      </c>
      <c r="I86" s="14">
        <v>0.221391035885421</v>
      </c>
      <c r="J86" s="14">
        <v>0.21174774952219799</v>
      </c>
      <c r="K86" s="14">
        <v>0.224445363981153</v>
      </c>
      <c r="L86" s="14">
        <v>0.19377216724813601</v>
      </c>
      <c r="M86" s="14"/>
      <c r="N86" s="14">
        <v>0.219902354447395</v>
      </c>
      <c r="O86" s="14">
        <v>0.23417376065081699</v>
      </c>
      <c r="P86" s="14">
        <v>0.21308061367962799</v>
      </c>
      <c r="Q86" s="14">
        <v>0.194023781799323</v>
      </c>
      <c r="R86" s="14"/>
      <c r="S86" s="14">
        <v>0.27558047548112702</v>
      </c>
      <c r="T86" s="14">
        <v>0.18323973817313199</v>
      </c>
      <c r="U86" s="14">
        <v>0.22035456882123799</v>
      </c>
      <c r="V86" s="14">
        <v>0.21654061597834601</v>
      </c>
      <c r="W86" s="14">
        <v>0.191856886491137</v>
      </c>
      <c r="X86" s="14">
        <v>0.21410636454190601</v>
      </c>
      <c r="Y86" s="14">
        <v>0.23978518021334999</v>
      </c>
      <c r="Z86" s="14">
        <v>0.200899390255945</v>
      </c>
      <c r="AA86" s="14">
        <v>0.20284576764241599</v>
      </c>
      <c r="AB86" s="14">
        <v>0.19994769595933201</v>
      </c>
      <c r="AC86" s="14">
        <v>0.239788002050497</v>
      </c>
      <c r="AD86" s="14">
        <v>0.13070733579059299</v>
      </c>
      <c r="AE86" s="14"/>
      <c r="AF86" s="14">
        <v>0.22763057592996999</v>
      </c>
      <c r="AG86" s="14">
        <v>0.19843820853476199</v>
      </c>
      <c r="AH86" s="14">
        <v>0.20092914914694701</v>
      </c>
      <c r="AI86" s="14"/>
      <c r="AJ86" s="14">
        <v>0.196129925233511</v>
      </c>
      <c r="AK86" s="14">
        <v>0.21464099948370499</v>
      </c>
      <c r="AL86" s="14">
        <v>0.256170537840753</v>
      </c>
      <c r="AM86" s="14">
        <v>0.23251567301426501</v>
      </c>
      <c r="AN86" s="14">
        <v>0.21078560727885401</v>
      </c>
      <c r="AO86" s="14"/>
      <c r="AP86" s="14">
        <v>9.43401227299311E-2</v>
      </c>
      <c r="AQ86" s="14">
        <v>0.25856332192934101</v>
      </c>
      <c r="AR86" s="14">
        <v>0.24418792342408899</v>
      </c>
      <c r="AS86" s="14">
        <v>0.22466443012367401</v>
      </c>
      <c r="AT86" s="14">
        <v>0.32871576520858398</v>
      </c>
      <c r="AU86" s="14"/>
      <c r="AV86" s="14">
        <v>0.18379842343629799</v>
      </c>
      <c r="AW86" s="14">
        <v>0.24498966477343401</v>
      </c>
      <c r="AX86" s="14">
        <v>0.21685397122543601</v>
      </c>
      <c r="AY86" s="14">
        <v>0.21862926305748101</v>
      </c>
      <c r="AZ86" s="14">
        <v>0.11377392970127</v>
      </c>
      <c r="BA86" s="14"/>
      <c r="BB86" s="14">
        <v>0.28361399618441602</v>
      </c>
      <c r="BC86" s="14">
        <v>0.2377649759679</v>
      </c>
      <c r="BD86" s="14">
        <v>0.41665176867575299</v>
      </c>
      <c r="BE86" s="14"/>
      <c r="BF86" s="14">
        <v>0.29909552238276199</v>
      </c>
    </row>
    <row r="87" spans="2:58" x14ac:dyDescent="0.35">
      <c r="B87" t="s">
        <v>80</v>
      </c>
      <c r="C87" s="14">
        <v>0.17192891409133301</v>
      </c>
      <c r="D87" s="14">
        <v>0.16711426957057399</v>
      </c>
      <c r="E87" s="14">
        <v>0.17763682443607401</v>
      </c>
      <c r="F87" s="14"/>
      <c r="G87" s="14">
        <v>0.13392346200814101</v>
      </c>
      <c r="H87" s="14">
        <v>0.14602257376557201</v>
      </c>
      <c r="I87" s="14">
        <v>0.18016918199866599</v>
      </c>
      <c r="J87" s="14">
        <v>0.17406289673224101</v>
      </c>
      <c r="K87" s="14">
        <v>0.18567373422007699</v>
      </c>
      <c r="L87" s="14">
        <v>0.20071717932333599</v>
      </c>
      <c r="M87" s="14"/>
      <c r="N87" s="14">
        <v>0.15115228847187701</v>
      </c>
      <c r="O87" s="14">
        <v>0.17970077200593301</v>
      </c>
      <c r="P87" s="14">
        <v>0.17155497304149001</v>
      </c>
      <c r="Q87" s="14">
        <v>0.18203665480881301</v>
      </c>
      <c r="R87" s="14"/>
      <c r="S87" s="14">
        <v>0.17437961497878601</v>
      </c>
      <c r="T87" s="14">
        <v>0.18457017525272901</v>
      </c>
      <c r="U87" s="14">
        <v>0.162057343094694</v>
      </c>
      <c r="V87" s="14">
        <v>0.209363218594389</v>
      </c>
      <c r="W87" s="14">
        <v>0.14328167540141101</v>
      </c>
      <c r="X87" s="14">
        <v>0.20423865167927499</v>
      </c>
      <c r="Y87" s="14">
        <v>0.109385389374227</v>
      </c>
      <c r="Z87" s="14">
        <v>0.160726158712412</v>
      </c>
      <c r="AA87" s="14">
        <v>0.157955614853689</v>
      </c>
      <c r="AB87" s="14">
        <v>0.19080291029728699</v>
      </c>
      <c r="AC87" s="14">
        <v>0.105796506695354</v>
      </c>
      <c r="AD87" s="14">
        <v>0.27742679359120698</v>
      </c>
      <c r="AE87" s="14"/>
      <c r="AF87" s="14">
        <v>0.211986049661441</v>
      </c>
      <c r="AG87" s="14">
        <v>0.138206394993867</v>
      </c>
      <c r="AH87" s="14">
        <v>0.189978214583647</v>
      </c>
      <c r="AI87" s="14"/>
      <c r="AJ87" s="14">
        <v>0.197936486696623</v>
      </c>
      <c r="AK87" s="14">
        <v>0.131611463003628</v>
      </c>
      <c r="AL87" s="14">
        <v>0.21308172671815001</v>
      </c>
      <c r="AM87" s="14">
        <v>0.117329812693173</v>
      </c>
      <c r="AN87" s="14">
        <v>0.20832818654410901</v>
      </c>
      <c r="AO87" s="14"/>
      <c r="AP87" s="14">
        <v>0.17685718923163299</v>
      </c>
      <c r="AQ87" s="14">
        <v>0.145617825868498</v>
      </c>
      <c r="AR87" s="14">
        <v>0.16720282088140001</v>
      </c>
      <c r="AS87" s="14">
        <v>0.19728322786420699</v>
      </c>
      <c r="AT87" s="14">
        <v>0.27557564342076202</v>
      </c>
      <c r="AU87" s="14"/>
      <c r="AV87" s="14">
        <v>0.199477305688124</v>
      </c>
      <c r="AW87" s="14">
        <v>0.150777480561501</v>
      </c>
      <c r="AX87" s="14">
        <v>0.18339346194017001</v>
      </c>
      <c r="AY87" s="14">
        <v>0.16797648710171401</v>
      </c>
      <c r="AZ87" s="14">
        <v>0.178809969616118</v>
      </c>
      <c r="BA87" s="14"/>
      <c r="BB87" s="14">
        <v>0.18929439857596</v>
      </c>
      <c r="BC87" s="14">
        <v>0.213302608139956</v>
      </c>
      <c r="BD87" s="14">
        <v>0.24237148785878601</v>
      </c>
      <c r="BE87" s="14"/>
      <c r="BF87" s="14">
        <v>0.20993705476740801</v>
      </c>
    </row>
    <row r="88" spans="2:58" x14ac:dyDescent="0.35">
      <c r="B88" t="s">
        <v>81</v>
      </c>
      <c r="C88" s="14">
        <v>0.16362779815832201</v>
      </c>
      <c r="D88" s="14">
        <v>0.14802160929296601</v>
      </c>
      <c r="E88" s="14">
        <v>0.17888301119900701</v>
      </c>
      <c r="F88" s="14"/>
      <c r="G88" s="14">
        <v>0.11228914343093301</v>
      </c>
      <c r="H88" s="14">
        <v>0.16680014014959901</v>
      </c>
      <c r="I88" s="14">
        <v>0.13680210646368099</v>
      </c>
      <c r="J88" s="14">
        <v>0.15010999451499901</v>
      </c>
      <c r="K88" s="14">
        <v>0.14575231119580701</v>
      </c>
      <c r="L88" s="14">
        <v>0.24011858685916801</v>
      </c>
      <c r="M88" s="14"/>
      <c r="N88" s="14">
        <v>0.19621498538527299</v>
      </c>
      <c r="O88" s="14">
        <v>0.149194460169219</v>
      </c>
      <c r="P88" s="14">
        <v>0.172907584337154</v>
      </c>
      <c r="Q88" s="14">
        <v>0.133902557621385</v>
      </c>
      <c r="R88" s="14"/>
      <c r="S88" s="14">
        <v>0.170463259370876</v>
      </c>
      <c r="T88" s="14">
        <v>0.173334302383019</v>
      </c>
      <c r="U88" s="14">
        <v>0.14734338007491099</v>
      </c>
      <c r="V88" s="14">
        <v>0.153829490047866</v>
      </c>
      <c r="W88" s="14">
        <v>0.21363269638909299</v>
      </c>
      <c r="X88" s="14">
        <v>0.18538733812591801</v>
      </c>
      <c r="Y88" s="14">
        <v>0.174207208790083</v>
      </c>
      <c r="Z88" s="14">
        <v>0.16434533107489999</v>
      </c>
      <c r="AA88" s="14">
        <v>0.147693396302915</v>
      </c>
      <c r="AB88" s="14">
        <v>0.11988887697140201</v>
      </c>
      <c r="AC88" s="14">
        <v>0.13223942724382801</v>
      </c>
      <c r="AD88" s="14">
        <v>0.193591743218095</v>
      </c>
      <c r="AE88" s="14"/>
      <c r="AF88" s="14">
        <v>0.192254507349152</v>
      </c>
      <c r="AG88" s="14">
        <v>0.15591386826610501</v>
      </c>
      <c r="AH88" s="14">
        <v>0.16919649038508799</v>
      </c>
      <c r="AI88" s="14"/>
      <c r="AJ88" s="14">
        <v>0.29496377859762701</v>
      </c>
      <c r="AK88" s="14">
        <v>8.1213747633868794E-2</v>
      </c>
      <c r="AL88" s="14">
        <v>0.117473235626784</v>
      </c>
      <c r="AM88" s="14">
        <v>0.12582407618459099</v>
      </c>
      <c r="AN88" s="14">
        <v>0.16546917303873601</v>
      </c>
      <c r="AO88" s="14"/>
      <c r="AP88" s="14">
        <v>0.42858097038559101</v>
      </c>
      <c r="AQ88" s="14">
        <v>7.6856489426751301E-2</v>
      </c>
      <c r="AR88" s="14">
        <v>0.123627659097038</v>
      </c>
      <c r="AS88" s="14">
        <v>0.118927831188014</v>
      </c>
      <c r="AT88" s="14">
        <v>0.15095255644487299</v>
      </c>
      <c r="AU88" s="14"/>
      <c r="AV88" s="14">
        <v>0.17697117472143101</v>
      </c>
      <c r="AW88" s="14">
        <v>0.14157884315858801</v>
      </c>
      <c r="AX88" s="14">
        <v>0.15748793847708101</v>
      </c>
      <c r="AY88" s="14">
        <v>0.19696487358756201</v>
      </c>
      <c r="AZ88" s="14">
        <v>6.7113981949664503E-2</v>
      </c>
      <c r="BA88" s="14"/>
      <c r="BB88" s="14">
        <v>0.14333144224546401</v>
      </c>
      <c r="BC88" s="14">
        <v>0.14126709636292401</v>
      </c>
      <c r="BD88" s="14">
        <v>0.226322702588102</v>
      </c>
      <c r="BE88" s="14"/>
      <c r="BF88" s="14">
        <v>0.16663921304100299</v>
      </c>
    </row>
    <row r="89" spans="2:58" x14ac:dyDescent="0.35">
      <c r="B89" t="s">
        <v>82</v>
      </c>
      <c r="C89" s="14">
        <v>6.8720541477425498E-2</v>
      </c>
      <c r="D89" s="14">
        <v>7.2761315158017897E-2</v>
      </c>
      <c r="E89" s="14">
        <v>6.5188415829333796E-2</v>
      </c>
      <c r="F89" s="14"/>
      <c r="G89" s="14">
        <v>6.6966006348044602E-2</v>
      </c>
      <c r="H89" s="14">
        <v>8.3978137528674196E-2</v>
      </c>
      <c r="I89" s="14">
        <v>6.6831920772008793E-2</v>
      </c>
      <c r="J89" s="14">
        <v>6.44093231177955E-2</v>
      </c>
      <c r="K89" s="14">
        <v>5.39055802685263E-2</v>
      </c>
      <c r="L89" s="14">
        <v>7.2496134497793394E-2</v>
      </c>
      <c r="M89" s="14"/>
      <c r="N89" s="14">
        <v>8.2580106655462004E-2</v>
      </c>
      <c r="O89" s="14">
        <v>5.7261516750923398E-2</v>
      </c>
      <c r="P89" s="14">
        <v>7.6886139628048106E-2</v>
      </c>
      <c r="Q89" s="14">
        <v>5.9716039093850898E-2</v>
      </c>
      <c r="R89" s="14"/>
      <c r="S89" s="14">
        <v>9.4581875082300898E-2</v>
      </c>
      <c r="T89" s="14">
        <v>7.1629588652251205E-2</v>
      </c>
      <c r="U89" s="14">
        <v>7.6438273064157902E-2</v>
      </c>
      <c r="V89" s="14">
        <v>4.4356734130313498E-2</v>
      </c>
      <c r="W89" s="14">
        <v>8.8389916687710707E-2</v>
      </c>
      <c r="X89" s="14">
        <v>3.2697982056350203E-2</v>
      </c>
      <c r="Y89" s="14">
        <v>6.7646046786800695E-2</v>
      </c>
      <c r="Z89" s="14">
        <v>5.8716562712809797E-2</v>
      </c>
      <c r="AA89" s="14">
        <v>7.8381867961709706E-2</v>
      </c>
      <c r="AB89" s="14">
        <v>6.4327350465633704E-2</v>
      </c>
      <c r="AC89" s="14">
        <v>7.5668631168718997E-2</v>
      </c>
      <c r="AD89" s="14">
        <v>3.1935787186891398E-2</v>
      </c>
      <c r="AE89" s="14"/>
      <c r="AF89" s="14">
        <v>7.11962665641028E-2</v>
      </c>
      <c r="AG89" s="14">
        <v>6.9771120239287707E-2</v>
      </c>
      <c r="AH89" s="14">
        <v>7.9639671076577906E-2</v>
      </c>
      <c r="AI89" s="14"/>
      <c r="AJ89" s="14">
        <v>0.132215290487914</v>
      </c>
      <c r="AK89" s="14">
        <v>3.3875777062742203E-2</v>
      </c>
      <c r="AL89" s="14">
        <v>4.6691329159905197E-2</v>
      </c>
      <c r="AM89" s="14">
        <v>8.1902422971230598E-2</v>
      </c>
      <c r="AN89" s="14">
        <v>3.6377188322982403E-2</v>
      </c>
      <c r="AO89" s="14"/>
      <c r="AP89" s="14">
        <v>0.25796343783429898</v>
      </c>
      <c r="AQ89" s="14">
        <v>2.9092930956199799E-2</v>
      </c>
      <c r="AR89" s="14">
        <v>4.2145748966761903E-2</v>
      </c>
      <c r="AS89" s="14">
        <v>1.67135896428032E-2</v>
      </c>
      <c r="AT89" s="14">
        <v>2.1922062024632299E-2</v>
      </c>
      <c r="AU89" s="14"/>
      <c r="AV89" s="14">
        <v>7.0023960388933201E-2</v>
      </c>
      <c r="AW89" s="14">
        <v>4.5981675661883201E-2</v>
      </c>
      <c r="AX89" s="14">
        <v>7.2023734321158397E-2</v>
      </c>
      <c r="AY89" s="14">
        <v>8.1746310438970696E-2</v>
      </c>
      <c r="AZ89" s="14">
        <v>0.22609954463992099</v>
      </c>
      <c r="BA89" s="14"/>
      <c r="BB89" s="14">
        <v>3.2884247462575802E-2</v>
      </c>
      <c r="BC89" s="14">
        <v>6.7980653247640601E-3</v>
      </c>
      <c r="BD89" s="14">
        <v>3.5839338631507602E-2</v>
      </c>
      <c r="BE89" s="14"/>
      <c r="BF89" s="14">
        <v>1.87869899099408E-2</v>
      </c>
    </row>
    <row r="90" spans="2:58" x14ac:dyDescent="0.35">
      <c r="B90" t="s">
        <v>83</v>
      </c>
      <c r="C90" s="14">
        <v>1.00132189177519E-2</v>
      </c>
      <c r="D90" s="14">
        <v>7.4986010458815301E-3</v>
      </c>
      <c r="E90" s="14">
        <v>1.2523078094079199E-2</v>
      </c>
      <c r="F90" s="14"/>
      <c r="G90" s="14">
        <v>9.7161086594009394E-3</v>
      </c>
      <c r="H90" s="14">
        <v>3.09722627223037E-2</v>
      </c>
      <c r="I90" s="14">
        <v>8.6595262564980909E-3</v>
      </c>
      <c r="J90" s="14">
        <v>2.8031456526360098E-3</v>
      </c>
      <c r="K90" s="14">
        <v>1.02799126715892E-2</v>
      </c>
      <c r="L90" s="14">
        <v>0</v>
      </c>
      <c r="M90" s="14"/>
      <c r="N90" s="14">
        <v>3.5187299775845302E-3</v>
      </c>
      <c r="O90" s="14">
        <v>7.7598979078437802E-3</v>
      </c>
      <c r="P90" s="14">
        <v>1.27937399372816E-2</v>
      </c>
      <c r="Q90" s="14">
        <v>1.7121595886670501E-2</v>
      </c>
      <c r="R90" s="14"/>
      <c r="S90" s="14">
        <v>1.7753592905939499E-2</v>
      </c>
      <c r="T90" s="14">
        <v>3.90293092725275E-3</v>
      </c>
      <c r="U90" s="14">
        <v>5.7080946512284899E-3</v>
      </c>
      <c r="V90" s="14">
        <v>5.4341830163053498E-3</v>
      </c>
      <c r="W90" s="14">
        <v>1.36276587161667E-2</v>
      </c>
      <c r="X90" s="14">
        <v>0</v>
      </c>
      <c r="Y90" s="14">
        <v>0</v>
      </c>
      <c r="Z90" s="14">
        <v>2.3614199376839898E-2</v>
      </c>
      <c r="AA90" s="14">
        <v>2.95079158944546E-2</v>
      </c>
      <c r="AB90" s="14">
        <v>1.03709479157296E-2</v>
      </c>
      <c r="AC90" s="14">
        <v>0</v>
      </c>
      <c r="AD90" s="14">
        <v>0</v>
      </c>
      <c r="AE90" s="14"/>
      <c r="AF90" s="14">
        <v>5.1006172966578398E-3</v>
      </c>
      <c r="AG90" s="14">
        <v>7.1965035664921396E-3</v>
      </c>
      <c r="AH90" s="14">
        <v>2.7828017920608999E-2</v>
      </c>
      <c r="AI90" s="14"/>
      <c r="AJ90" s="14">
        <v>1.47908648654926E-3</v>
      </c>
      <c r="AK90" s="14">
        <v>7.4286072713736304E-3</v>
      </c>
      <c r="AL90" s="14">
        <v>1.35402785025761E-2</v>
      </c>
      <c r="AM90" s="14">
        <v>0</v>
      </c>
      <c r="AN90" s="14">
        <v>2.4690223286333E-2</v>
      </c>
      <c r="AO90" s="14"/>
      <c r="AP90" s="14">
        <v>7.5158722633578102E-3</v>
      </c>
      <c r="AQ90" s="14">
        <v>3.6749475948645201E-3</v>
      </c>
      <c r="AR90" s="14">
        <v>1.2048492424974799E-2</v>
      </c>
      <c r="AS90" s="14">
        <v>0</v>
      </c>
      <c r="AT90" s="14">
        <v>4.6360649967082598E-2</v>
      </c>
      <c r="AU90" s="14"/>
      <c r="AV90" s="14">
        <v>1.2893149575178999E-2</v>
      </c>
      <c r="AW90" s="14">
        <v>7.9257007061029894E-3</v>
      </c>
      <c r="AX90" s="14">
        <v>7.3667093411367898E-3</v>
      </c>
      <c r="AY90" s="14">
        <v>1.2542044635014101E-2</v>
      </c>
      <c r="AZ90" s="14">
        <v>2.20515471410999E-2</v>
      </c>
      <c r="BA90" s="14"/>
      <c r="BB90" s="14">
        <v>0</v>
      </c>
      <c r="BC90" s="14">
        <v>0</v>
      </c>
      <c r="BD90" s="14">
        <v>0</v>
      </c>
      <c r="BE90" s="14"/>
      <c r="BF90" s="14">
        <v>0</v>
      </c>
    </row>
    <row r="91" spans="2:58" x14ac:dyDescent="0.35">
      <c r="B91" t="s">
        <v>84</v>
      </c>
      <c r="C91" s="14">
        <v>0.58570952735516801</v>
      </c>
      <c r="D91" s="14">
        <v>0.60460420493255995</v>
      </c>
      <c r="E91" s="14">
        <v>0.56576867044150603</v>
      </c>
      <c r="F91" s="14"/>
      <c r="G91" s="14">
        <v>0.67710527955347999</v>
      </c>
      <c r="H91" s="14">
        <v>0.57222688583385095</v>
      </c>
      <c r="I91" s="14">
        <v>0.60753726450914702</v>
      </c>
      <c r="J91" s="14">
        <v>0.60861463998232801</v>
      </c>
      <c r="K91" s="14">
        <v>0.60438846164399995</v>
      </c>
      <c r="L91" s="14">
        <v>0.48666809931970201</v>
      </c>
      <c r="M91" s="14"/>
      <c r="N91" s="14">
        <v>0.56653388950980399</v>
      </c>
      <c r="O91" s="14">
        <v>0.60608335316608097</v>
      </c>
      <c r="P91" s="14">
        <v>0.56585756305602697</v>
      </c>
      <c r="Q91" s="14">
        <v>0.60722315258928095</v>
      </c>
      <c r="R91" s="14"/>
      <c r="S91" s="14">
        <v>0.542821657662097</v>
      </c>
      <c r="T91" s="14">
        <v>0.56656300278474803</v>
      </c>
      <c r="U91" s="14">
        <v>0.60845290911500804</v>
      </c>
      <c r="V91" s="14">
        <v>0.58701637421112596</v>
      </c>
      <c r="W91" s="14">
        <v>0.54106805280561798</v>
      </c>
      <c r="X91" s="14">
        <v>0.57767602813845598</v>
      </c>
      <c r="Y91" s="14">
        <v>0.64876135504888899</v>
      </c>
      <c r="Z91" s="14">
        <v>0.592597748123038</v>
      </c>
      <c r="AA91" s="14">
        <v>0.58646120498723098</v>
      </c>
      <c r="AB91" s="14">
        <v>0.61460991434994905</v>
      </c>
      <c r="AC91" s="14">
        <v>0.68629543489209799</v>
      </c>
      <c r="AD91" s="14">
        <v>0.497045676003806</v>
      </c>
      <c r="AE91" s="14"/>
      <c r="AF91" s="14">
        <v>0.51946255912864703</v>
      </c>
      <c r="AG91" s="14">
        <v>0.62891211293424798</v>
      </c>
      <c r="AH91" s="14">
        <v>0.533357606034078</v>
      </c>
      <c r="AI91" s="14"/>
      <c r="AJ91" s="14">
        <v>0.37340535773128702</v>
      </c>
      <c r="AK91" s="14">
        <v>0.74587040502838697</v>
      </c>
      <c r="AL91" s="14">
        <v>0.60921342999258399</v>
      </c>
      <c r="AM91" s="14">
        <v>0.67494368815100503</v>
      </c>
      <c r="AN91" s="14">
        <v>0.56513522880783995</v>
      </c>
      <c r="AO91" s="14"/>
      <c r="AP91" s="14">
        <v>0.12908253028511901</v>
      </c>
      <c r="AQ91" s="14">
        <v>0.74475780615368703</v>
      </c>
      <c r="AR91" s="14">
        <v>0.65497527862982596</v>
      </c>
      <c r="AS91" s="14">
        <v>0.66707535130497597</v>
      </c>
      <c r="AT91" s="14">
        <v>0.50518908814264996</v>
      </c>
      <c r="AU91" s="14"/>
      <c r="AV91" s="14">
        <v>0.54063440962633302</v>
      </c>
      <c r="AW91" s="14">
        <v>0.65373629991192395</v>
      </c>
      <c r="AX91" s="14">
        <v>0.57972815592045301</v>
      </c>
      <c r="AY91" s="14">
        <v>0.54077028423673901</v>
      </c>
      <c r="AZ91" s="14">
        <v>0.50592495665319703</v>
      </c>
      <c r="BA91" s="14"/>
      <c r="BB91" s="14">
        <v>0.634489911716</v>
      </c>
      <c r="BC91" s="14">
        <v>0.63863223017235604</v>
      </c>
      <c r="BD91" s="14">
        <v>0.49546647092160401</v>
      </c>
      <c r="BE91" s="14"/>
      <c r="BF91" s="14">
        <v>0.60463674228164799</v>
      </c>
    </row>
    <row r="92" spans="2:58" x14ac:dyDescent="0.35">
      <c r="B92" t="s">
        <v>85</v>
      </c>
      <c r="C92" s="14">
        <v>0.232348339635748</v>
      </c>
      <c r="D92" s="14">
        <v>0.22078292445098399</v>
      </c>
      <c r="E92" s="14">
        <v>0.244071427028341</v>
      </c>
      <c r="F92" s="14"/>
      <c r="G92" s="14">
        <v>0.179255149778978</v>
      </c>
      <c r="H92" s="14">
        <v>0.25077827767827299</v>
      </c>
      <c r="I92" s="14">
        <v>0.20363402723568899</v>
      </c>
      <c r="J92" s="14">
        <v>0.214519317632795</v>
      </c>
      <c r="K92" s="14">
        <v>0.19965789146433299</v>
      </c>
      <c r="L92" s="14">
        <v>0.312614721356962</v>
      </c>
      <c r="M92" s="14"/>
      <c r="N92" s="14">
        <v>0.27879509204073499</v>
      </c>
      <c r="O92" s="14">
        <v>0.206455976920143</v>
      </c>
      <c r="P92" s="14">
        <v>0.249793723965202</v>
      </c>
      <c r="Q92" s="14">
        <v>0.19361859671523601</v>
      </c>
      <c r="R92" s="14"/>
      <c r="S92" s="14">
        <v>0.26504513445317701</v>
      </c>
      <c r="T92" s="14">
        <v>0.24496389103527</v>
      </c>
      <c r="U92" s="14">
        <v>0.223781653139069</v>
      </c>
      <c r="V92" s="14">
        <v>0.19818622417817999</v>
      </c>
      <c r="W92" s="14">
        <v>0.302022613076804</v>
      </c>
      <c r="X92" s="14">
        <v>0.218085320182269</v>
      </c>
      <c r="Y92" s="14">
        <v>0.241853255576884</v>
      </c>
      <c r="Z92" s="14">
        <v>0.22306189378770999</v>
      </c>
      <c r="AA92" s="14">
        <v>0.22607526426462499</v>
      </c>
      <c r="AB92" s="14">
        <v>0.184216227437035</v>
      </c>
      <c r="AC92" s="14">
        <v>0.207908058412547</v>
      </c>
      <c r="AD92" s="14">
        <v>0.22552753040498699</v>
      </c>
      <c r="AE92" s="14"/>
      <c r="AF92" s="14">
        <v>0.263450773913255</v>
      </c>
      <c r="AG92" s="14">
        <v>0.22568498850539201</v>
      </c>
      <c r="AH92" s="14">
        <v>0.24883616146166601</v>
      </c>
      <c r="AI92" s="14"/>
      <c r="AJ92" s="14">
        <v>0.42717906908554099</v>
      </c>
      <c r="AK92" s="14">
        <v>0.115089524696611</v>
      </c>
      <c r="AL92" s="14">
        <v>0.164164564786689</v>
      </c>
      <c r="AM92" s="14">
        <v>0.207726499155822</v>
      </c>
      <c r="AN92" s="14">
        <v>0.20184636136171799</v>
      </c>
      <c r="AO92" s="14"/>
      <c r="AP92" s="14">
        <v>0.68654440821989005</v>
      </c>
      <c r="AQ92" s="14">
        <v>0.10594942038295101</v>
      </c>
      <c r="AR92" s="14">
        <v>0.165773408063799</v>
      </c>
      <c r="AS92" s="14">
        <v>0.13564142083081701</v>
      </c>
      <c r="AT92" s="14">
        <v>0.172874618469506</v>
      </c>
      <c r="AU92" s="14"/>
      <c r="AV92" s="14">
        <v>0.246995135110364</v>
      </c>
      <c r="AW92" s="14">
        <v>0.18756051882047201</v>
      </c>
      <c r="AX92" s="14">
        <v>0.22951167279824</v>
      </c>
      <c r="AY92" s="14">
        <v>0.278711184026533</v>
      </c>
      <c r="AZ92" s="14">
        <v>0.29321352658958599</v>
      </c>
      <c r="BA92" s="14"/>
      <c r="BB92" s="14">
        <v>0.17621568970804</v>
      </c>
      <c r="BC92" s="14">
        <v>0.14806516168768799</v>
      </c>
      <c r="BD92" s="14">
        <v>0.26216204121961001</v>
      </c>
      <c r="BE92" s="14"/>
      <c r="BF92" s="14">
        <v>0.185426202950944</v>
      </c>
    </row>
    <row r="93" spans="2:58" x14ac:dyDescent="0.35">
      <c r="B93" t="s">
        <v>86</v>
      </c>
      <c r="C93" s="14">
        <v>0.35336118771941999</v>
      </c>
      <c r="D93" s="14">
        <v>0.38382128048157599</v>
      </c>
      <c r="E93" s="14">
        <v>0.32169724341316502</v>
      </c>
      <c r="F93" s="14"/>
      <c r="G93" s="14">
        <v>0.49785012977450199</v>
      </c>
      <c r="H93" s="14">
        <v>0.32144860815557802</v>
      </c>
      <c r="I93" s="14">
        <v>0.40390323727345701</v>
      </c>
      <c r="J93" s="14">
        <v>0.39409532234953298</v>
      </c>
      <c r="K93" s="14">
        <v>0.40473057017966702</v>
      </c>
      <c r="L93" s="14">
        <v>0.17405337796274101</v>
      </c>
      <c r="M93" s="14"/>
      <c r="N93" s="14">
        <v>0.287738797469069</v>
      </c>
      <c r="O93" s="14">
        <v>0.39962737624593803</v>
      </c>
      <c r="P93" s="14">
        <v>0.31606383909082503</v>
      </c>
      <c r="Q93" s="14">
        <v>0.41360455587404499</v>
      </c>
      <c r="R93" s="14"/>
      <c r="S93" s="14">
        <v>0.27777652320891999</v>
      </c>
      <c r="T93" s="14">
        <v>0.32159911174947797</v>
      </c>
      <c r="U93" s="14">
        <v>0.38467125597593999</v>
      </c>
      <c r="V93" s="14">
        <v>0.38883015003294602</v>
      </c>
      <c r="W93" s="14">
        <v>0.23904543972881401</v>
      </c>
      <c r="X93" s="14">
        <v>0.35959070795618697</v>
      </c>
      <c r="Y93" s="14">
        <v>0.40690809947200501</v>
      </c>
      <c r="Z93" s="14">
        <v>0.36953585433532798</v>
      </c>
      <c r="AA93" s="14">
        <v>0.36038594072260599</v>
      </c>
      <c r="AB93" s="14">
        <v>0.43039368691291302</v>
      </c>
      <c r="AC93" s="14">
        <v>0.47838737647955099</v>
      </c>
      <c r="AD93" s="14">
        <v>0.27151814559881898</v>
      </c>
      <c r="AE93" s="14"/>
      <c r="AF93" s="14">
        <v>0.25601178521539197</v>
      </c>
      <c r="AG93" s="14">
        <v>0.403227124428856</v>
      </c>
      <c r="AH93" s="14">
        <v>0.28452144457241102</v>
      </c>
      <c r="AI93" s="14"/>
      <c r="AJ93" s="14">
        <v>-5.3773711354254197E-2</v>
      </c>
      <c r="AK93" s="14">
        <v>0.63078088033177604</v>
      </c>
      <c r="AL93" s="14">
        <v>0.44504886520589498</v>
      </c>
      <c r="AM93" s="14">
        <v>0.467217188995183</v>
      </c>
      <c r="AN93" s="14">
        <v>0.36328886744612199</v>
      </c>
      <c r="AO93" s="14"/>
      <c r="AP93" s="14">
        <v>-0.55746187793477198</v>
      </c>
      <c r="AQ93" s="14">
        <v>0.63880838577073595</v>
      </c>
      <c r="AR93" s="14">
        <v>0.48920187056602599</v>
      </c>
      <c r="AS93" s="14">
        <v>0.53143393047415899</v>
      </c>
      <c r="AT93" s="14">
        <v>0.33231446967314399</v>
      </c>
      <c r="AU93" s="14"/>
      <c r="AV93" s="14">
        <v>0.293639274515969</v>
      </c>
      <c r="AW93" s="14">
        <v>0.46617578109145302</v>
      </c>
      <c r="AX93" s="14">
        <v>0.35021648312221398</v>
      </c>
      <c r="AY93" s="14">
        <v>0.26205910021020701</v>
      </c>
      <c r="AZ93" s="14">
        <v>0.21271143006361101</v>
      </c>
      <c r="BA93" s="14"/>
      <c r="BB93" s="14">
        <v>0.45827422200795997</v>
      </c>
      <c r="BC93" s="14">
        <v>0.49056706848466802</v>
      </c>
      <c r="BD93" s="14">
        <v>0.233304429701994</v>
      </c>
      <c r="BE93" s="14"/>
      <c r="BF93" s="14">
        <v>0.41921053933070501</v>
      </c>
    </row>
    <row r="94" spans="2:58" x14ac:dyDescent="0.35">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row>
    <row r="95" spans="2:58" x14ac:dyDescent="0.35">
      <c r="B95" s="6" t="s">
        <v>103</v>
      </c>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row>
    <row r="96" spans="2:58" x14ac:dyDescent="0.35">
      <c r="B96" s="24" t="s">
        <v>90</v>
      </c>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row>
    <row r="97" spans="2:58" x14ac:dyDescent="0.35">
      <c r="B97" t="s">
        <v>78</v>
      </c>
      <c r="C97" s="14">
        <v>0.19774581243686901</v>
      </c>
      <c r="D97" s="14">
        <v>0.212154304432775</v>
      </c>
      <c r="E97" s="14">
        <v>0.18387487323823201</v>
      </c>
      <c r="F97" s="14"/>
      <c r="G97" s="14">
        <v>7.7935238314607802E-2</v>
      </c>
      <c r="H97" s="14">
        <v>8.80815570290885E-2</v>
      </c>
      <c r="I97" s="14">
        <v>0.15441164557728901</v>
      </c>
      <c r="J97" s="14">
        <v>0.23565107125943299</v>
      </c>
      <c r="K97" s="14">
        <v>0.28305733903575298</v>
      </c>
      <c r="L97" s="14">
        <v>0.314047023548573</v>
      </c>
      <c r="M97" s="14"/>
      <c r="N97" s="14">
        <v>0.164714893333998</v>
      </c>
      <c r="O97" s="14">
        <v>0.193337430988029</v>
      </c>
      <c r="P97" s="14">
        <v>0.22920450010854099</v>
      </c>
      <c r="Q97" s="14">
        <v>0.21395457984866201</v>
      </c>
      <c r="R97" s="14"/>
      <c r="S97" s="14">
        <v>0.137657913188519</v>
      </c>
      <c r="T97" s="14">
        <v>0.25751395760720203</v>
      </c>
      <c r="U97" s="14">
        <v>0.220545789761664</v>
      </c>
      <c r="V97" s="14">
        <v>0.24535793566703101</v>
      </c>
      <c r="W97" s="14">
        <v>0.18177630416040999</v>
      </c>
      <c r="X97" s="14">
        <v>0.158338740956353</v>
      </c>
      <c r="Y97" s="14">
        <v>0.25885402923116202</v>
      </c>
      <c r="Z97" s="14">
        <v>7.9276497738392099E-2</v>
      </c>
      <c r="AA97" s="14">
        <v>0.178646954916931</v>
      </c>
      <c r="AB97" s="14">
        <v>0.25528939048674099</v>
      </c>
      <c r="AC97" s="14">
        <v>0.12843281605001999</v>
      </c>
      <c r="AD97" s="14">
        <v>0.17923910431096701</v>
      </c>
      <c r="AE97" s="14"/>
      <c r="AF97" s="14">
        <v>0.338520170897808</v>
      </c>
      <c r="AG97" s="14">
        <v>0.122221328903949</v>
      </c>
      <c r="AH97" s="14">
        <v>0.123135648038899</v>
      </c>
      <c r="AI97" s="14"/>
      <c r="AJ97" s="14">
        <v>0.37412710652499598</v>
      </c>
      <c r="AK97" s="14">
        <v>6.2964297040578598E-2</v>
      </c>
      <c r="AL97" s="14">
        <v>7.2155686244665701E-2</v>
      </c>
      <c r="AM97" s="14">
        <v>0.432288718712321</v>
      </c>
      <c r="AN97" s="14">
        <v>0.18096498035424</v>
      </c>
      <c r="AO97" s="14"/>
      <c r="AP97" s="14">
        <v>0.37398374224501202</v>
      </c>
      <c r="AQ97" s="14">
        <v>1.6722521667828501E-2</v>
      </c>
      <c r="AR97" s="14">
        <v>8.44090474411512E-2</v>
      </c>
      <c r="AS97" s="14">
        <v>0.49235261093911398</v>
      </c>
      <c r="AT97" s="14">
        <v>0.198622820046541</v>
      </c>
      <c r="AU97" s="14"/>
      <c r="AV97" s="14">
        <v>0.22519045581348199</v>
      </c>
      <c r="AW97" s="14">
        <v>0.21528447463008701</v>
      </c>
      <c r="AX97" s="14">
        <v>0.16311585608367901</v>
      </c>
      <c r="AY97" s="14">
        <v>0.14990568882417499</v>
      </c>
      <c r="AZ97" s="14">
        <v>7.4494182464290098E-2</v>
      </c>
      <c r="BA97" s="14"/>
      <c r="BB97" s="14">
        <v>1.88898593880375E-2</v>
      </c>
      <c r="BC97" s="14">
        <v>0.54212054670373999</v>
      </c>
      <c r="BD97" s="14">
        <v>0.27001908513813699</v>
      </c>
      <c r="BE97" s="14"/>
      <c r="BF97" s="14">
        <v>0.32759250792032202</v>
      </c>
    </row>
    <row r="98" spans="2:58" x14ac:dyDescent="0.35">
      <c r="B98" t="s">
        <v>79</v>
      </c>
      <c r="C98" s="14">
        <v>0.19085140268397199</v>
      </c>
      <c r="D98" s="14">
        <v>0.186597735771763</v>
      </c>
      <c r="E98" s="14">
        <v>0.194199353867439</v>
      </c>
      <c r="F98" s="14"/>
      <c r="G98" s="14">
        <v>0.185029895680593</v>
      </c>
      <c r="H98" s="14">
        <v>0.14713306703283599</v>
      </c>
      <c r="I98" s="14">
        <v>0.172928616575968</v>
      </c>
      <c r="J98" s="14">
        <v>0.16884684925652901</v>
      </c>
      <c r="K98" s="14">
        <v>0.217681928265334</v>
      </c>
      <c r="L98" s="14">
        <v>0.244493063720259</v>
      </c>
      <c r="M98" s="14"/>
      <c r="N98" s="14">
        <v>0.18033692181352901</v>
      </c>
      <c r="O98" s="14">
        <v>0.197549951239129</v>
      </c>
      <c r="P98" s="14">
        <v>0.201392898437601</v>
      </c>
      <c r="Q98" s="14">
        <v>0.18745606961518699</v>
      </c>
      <c r="R98" s="14"/>
      <c r="S98" s="14">
        <v>0.17125391731207901</v>
      </c>
      <c r="T98" s="14">
        <v>0.18104357301942001</v>
      </c>
      <c r="U98" s="14">
        <v>0.23806099703622599</v>
      </c>
      <c r="V98" s="14">
        <v>0.17433498185015001</v>
      </c>
      <c r="W98" s="14">
        <v>0.19152272532961501</v>
      </c>
      <c r="X98" s="14">
        <v>0.18513792133836299</v>
      </c>
      <c r="Y98" s="14">
        <v>0.20926312355751001</v>
      </c>
      <c r="Z98" s="14">
        <v>0.22875722753651601</v>
      </c>
      <c r="AA98" s="14">
        <v>0.16352908765097299</v>
      </c>
      <c r="AB98" s="14">
        <v>0.170019771140832</v>
      </c>
      <c r="AC98" s="14">
        <v>0.209000713121025</v>
      </c>
      <c r="AD98" s="14">
        <v>0.29737562529592798</v>
      </c>
      <c r="AE98" s="14"/>
      <c r="AF98" s="14">
        <v>0.22814704082419399</v>
      </c>
      <c r="AG98" s="14">
        <v>0.15333750416964001</v>
      </c>
      <c r="AH98" s="14">
        <v>0.183770230257745</v>
      </c>
      <c r="AI98" s="14"/>
      <c r="AJ98" s="14">
        <v>0.265865269694462</v>
      </c>
      <c r="AK98" s="14">
        <v>7.2539958354175899E-2</v>
      </c>
      <c r="AL98" s="14">
        <v>0.19310736194643299</v>
      </c>
      <c r="AM98" s="14">
        <v>0.123318227432145</v>
      </c>
      <c r="AN98" s="14">
        <v>0.24153161979631699</v>
      </c>
      <c r="AO98" s="14"/>
      <c r="AP98" s="14">
        <v>0.32255681704543898</v>
      </c>
      <c r="AQ98" s="14">
        <v>5.4136917636469203E-2</v>
      </c>
      <c r="AR98" s="14">
        <v>0.23281142035979299</v>
      </c>
      <c r="AS98" s="14">
        <v>0.249867975073156</v>
      </c>
      <c r="AT98" s="14">
        <v>0.29318220494027503</v>
      </c>
      <c r="AU98" s="14"/>
      <c r="AV98" s="14">
        <v>0.21842338592628199</v>
      </c>
      <c r="AW98" s="14">
        <v>0.19638643892488999</v>
      </c>
      <c r="AX98" s="14">
        <v>0.17688614055853799</v>
      </c>
      <c r="AY98" s="14">
        <v>0.153507118400006</v>
      </c>
      <c r="AZ98" s="14">
        <v>0.14033205227823101</v>
      </c>
      <c r="BA98" s="14"/>
      <c r="BB98" s="14">
        <v>1.8704379309958202E-2</v>
      </c>
      <c r="BC98" s="14">
        <v>0.24438269570016599</v>
      </c>
      <c r="BD98" s="14">
        <v>0.37413170149253899</v>
      </c>
      <c r="BE98" s="14"/>
      <c r="BF98" s="14">
        <v>0.20861180171021601</v>
      </c>
    </row>
    <row r="99" spans="2:58" x14ac:dyDescent="0.35">
      <c r="B99" t="s">
        <v>80</v>
      </c>
      <c r="C99" s="14">
        <v>0.19552168743189199</v>
      </c>
      <c r="D99" s="14">
        <v>0.180796151620784</v>
      </c>
      <c r="E99" s="14">
        <v>0.20901314186266301</v>
      </c>
      <c r="F99" s="14"/>
      <c r="G99" s="14">
        <v>0.28376722422023598</v>
      </c>
      <c r="H99" s="14">
        <v>0.229468035172124</v>
      </c>
      <c r="I99" s="14">
        <v>0.21255301864429299</v>
      </c>
      <c r="J99" s="14">
        <v>0.16988757293065601</v>
      </c>
      <c r="K99" s="14">
        <v>0.16972231656504599</v>
      </c>
      <c r="L99" s="14">
        <v>0.13316844252065399</v>
      </c>
      <c r="M99" s="14"/>
      <c r="N99" s="14">
        <v>0.21287322515101001</v>
      </c>
      <c r="O99" s="14">
        <v>0.19531262738441599</v>
      </c>
      <c r="P99" s="14">
        <v>0.16331961497223799</v>
      </c>
      <c r="Q99" s="14">
        <v>0.19667831034560501</v>
      </c>
      <c r="R99" s="14"/>
      <c r="S99" s="14">
        <v>0.21322104292726399</v>
      </c>
      <c r="T99" s="14">
        <v>0.205904285388572</v>
      </c>
      <c r="U99" s="14">
        <v>0.18639541118742001</v>
      </c>
      <c r="V99" s="14">
        <v>0.205566400026616</v>
      </c>
      <c r="W99" s="14">
        <v>0.228797647378889</v>
      </c>
      <c r="X99" s="14">
        <v>0.16618346783010499</v>
      </c>
      <c r="Y99" s="14">
        <v>0.154114846696599</v>
      </c>
      <c r="Z99" s="14">
        <v>0.20269099720219599</v>
      </c>
      <c r="AA99" s="14">
        <v>0.174749238343721</v>
      </c>
      <c r="AB99" s="14">
        <v>0.21004681132163899</v>
      </c>
      <c r="AC99" s="14">
        <v>0.167299043514957</v>
      </c>
      <c r="AD99" s="14">
        <v>0.25338029735713602</v>
      </c>
      <c r="AE99" s="14"/>
      <c r="AF99" s="14">
        <v>0.158052314149951</v>
      </c>
      <c r="AG99" s="14">
        <v>0.19105756582696401</v>
      </c>
      <c r="AH99" s="14">
        <v>0.24323038378692199</v>
      </c>
      <c r="AI99" s="14"/>
      <c r="AJ99" s="14">
        <v>0.14285206498118599</v>
      </c>
      <c r="AK99" s="14">
        <v>0.17572762502097999</v>
      </c>
      <c r="AL99" s="14">
        <v>0.267327382384489</v>
      </c>
      <c r="AM99" s="14">
        <v>0.20079932463747599</v>
      </c>
      <c r="AN99" s="14">
        <v>0.25764486658062202</v>
      </c>
      <c r="AO99" s="14"/>
      <c r="AP99" s="14">
        <v>0.150513216823115</v>
      </c>
      <c r="AQ99" s="14">
        <v>0.166300619426167</v>
      </c>
      <c r="AR99" s="14">
        <v>0.355830424138039</v>
      </c>
      <c r="AS99" s="14">
        <v>0.143064089743695</v>
      </c>
      <c r="AT99" s="14">
        <v>0.29308612901633002</v>
      </c>
      <c r="AU99" s="14"/>
      <c r="AV99" s="14">
        <v>0.18050252558004201</v>
      </c>
      <c r="AW99" s="14">
        <v>0.203240116012575</v>
      </c>
      <c r="AX99" s="14">
        <v>0.189541343313369</v>
      </c>
      <c r="AY99" s="14">
        <v>0.228214073219173</v>
      </c>
      <c r="AZ99" s="14">
        <v>0.20636711057871099</v>
      </c>
      <c r="BA99" s="14"/>
      <c r="BB99" s="14">
        <v>0.17497280382706301</v>
      </c>
      <c r="BC99" s="14">
        <v>0.13613296051146601</v>
      </c>
      <c r="BD99" s="14">
        <v>0.21709390878049001</v>
      </c>
      <c r="BE99" s="14"/>
      <c r="BF99" s="14">
        <v>0.16416115800514799</v>
      </c>
    </row>
    <row r="100" spans="2:58" x14ac:dyDescent="0.35">
      <c r="B100" t="s">
        <v>81</v>
      </c>
      <c r="C100" s="14">
        <v>0.27018056393469803</v>
      </c>
      <c r="D100" s="14">
        <v>0.26659944179178602</v>
      </c>
      <c r="E100" s="14">
        <v>0.27429605717831301</v>
      </c>
      <c r="F100" s="14"/>
      <c r="G100" s="14">
        <v>0.30097227000402299</v>
      </c>
      <c r="H100" s="14">
        <v>0.28276529292804697</v>
      </c>
      <c r="I100" s="14">
        <v>0.30515971695720001</v>
      </c>
      <c r="J100" s="14">
        <v>0.30426832881850002</v>
      </c>
      <c r="K100" s="14">
        <v>0.21949060027950401</v>
      </c>
      <c r="L100" s="14">
        <v>0.21739691245389001</v>
      </c>
      <c r="M100" s="14"/>
      <c r="N100" s="14">
        <v>0.276569169077858</v>
      </c>
      <c r="O100" s="14">
        <v>0.290269348138051</v>
      </c>
      <c r="P100" s="14">
        <v>0.252536545494155</v>
      </c>
      <c r="Q100" s="14">
        <v>0.25882055715159602</v>
      </c>
      <c r="R100" s="14"/>
      <c r="S100" s="14">
        <v>0.307084798620818</v>
      </c>
      <c r="T100" s="14">
        <v>0.25380962504180299</v>
      </c>
      <c r="U100" s="14">
        <v>0.20916526190392101</v>
      </c>
      <c r="V100" s="14">
        <v>0.28406243914031098</v>
      </c>
      <c r="W100" s="14">
        <v>0.28421749875954599</v>
      </c>
      <c r="X100" s="14">
        <v>0.31225520579314098</v>
      </c>
      <c r="Y100" s="14">
        <v>0.24010712304079301</v>
      </c>
      <c r="Z100" s="14">
        <v>0.32209746683138601</v>
      </c>
      <c r="AA100" s="14">
        <v>0.27198042261316602</v>
      </c>
      <c r="AB100" s="14">
        <v>0.23645275987766701</v>
      </c>
      <c r="AC100" s="14">
        <v>0.29617538598043602</v>
      </c>
      <c r="AD100" s="14">
        <v>0.19275647210566099</v>
      </c>
      <c r="AE100" s="14"/>
      <c r="AF100" s="14">
        <v>0.18077806231431101</v>
      </c>
      <c r="AG100" s="14">
        <v>0.343862712588346</v>
      </c>
      <c r="AH100" s="14">
        <v>0.28558047650685098</v>
      </c>
      <c r="AI100" s="14"/>
      <c r="AJ100" s="14">
        <v>0.16471982423623399</v>
      </c>
      <c r="AK100" s="14">
        <v>0.40727411736128</v>
      </c>
      <c r="AL100" s="14">
        <v>0.33169386142191298</v>
      </c>
      <c r="AM100" s="14">
        <v>0.16169130624682701</v>
      </c>
      <c r="AN100" s="14">
        <v>0.20202129192479401</v>
      </c>
      <c r="AO100" s="14"/>
      <c r="AP100" s="14">
        <v>0.10910132497059299</v>
      </c>
      <c r="AQ100" s="14">
        <v>0.47458804406481098</v>
      </c>
      <c r="AR100" s="14">
        <v>0.25581994321271301</v>
      </c>
      <c r="AS100" s="14">
        <v>9.4241107140823802E-2</v>
      </c>
      <c r="AT100" s="14">
        <v>0.14291147753237901</v>
      </c>
      <c r="AU100" s="14"/>
      <c r="AV100" s="14">
        <v>0.25577737274421602</v>
      </c>
      <c r="AW100" s="14">
        <v>0.26810836712596697</v>
      </c>
      <c r="AX100" s="14">
        <v>0.32342706173059699</v>
      </c>
      <c r="AY100" s="14">
        <v>0.26063727789251301</v>
      </c>
      <c r="AZ100" s="14">
        <v>0.25076426928554801</v>
      </c>
      <c r="BA100" s="14"/>
      <c r="BB100" s="14">
        <v>0.55494294067318695</v>
      </c>
      <c r="BC100" s="14">
        <v>6.3797066829284002E-2</v>
      </c>
      <c r="BD100" s="14">
        <v>0.108436634323754</v>
      </c>
      <c r="BE100" s="14"/>
      <c r="BF100" s="14">
        <v>0.22179513296207701</v>
      </c>
    </row>
    <row r="101" spans="2:58" x14ac:dyDescent="0.35">
      <c r="B101" t="s">
        <v>82</v>
      </c>
      <c r="C101" s="14">
        <v>0.12658260449762501</v>
      </c>
      <c r="D101" s="14">
        <v>0.143931142700259</v>
      </c>
      <c r="E101" s="14">
        <v>0.110422740768299</v>
      </c>
      <c r="F101" s="14"/>
      <c r="G101" s="14">
        <v>0.118566077090707</v>
      </c>
      <c r="H101" s="14">
        <v>0.20968490870242501</v>
      </c>
      <c r="I101" s="14">
        <v>0.14034146102355199</v>
      </c>
      <c r="J101" s="14">
        <v>0.108678404502471</v>
      </c>
      <c r="K101" s="14">
        <v>9.9453362157407396E-2</v>
      </c>
      <c r="L101" s="14">
        <v>8.6189436872738306E-2</v>
      </c>
      <c r="M101" s="14"/>
      <c r="N101" s="14">
        <v>0.15459257105042601</v>
      </c>
      <c r="O101" s="14">
        <v>0.107907648636148</v>
      </c>
      <c r="P101" s="14">
        <v>0.13585363662615199</v>
      </c>
      <c r="Q101" s="14">
        <v>0.109855103303009</v>
      </c>
      <c r="R101" s="14"/>
      <c r="S101" s="14">
        <v>0.13401383437660899</v>
      </c>
      <c r="T101" s="14">
        <v>8.6136323327252101E-2</v>
      </c>
      <c r="U101" s="14">
        <v>0.121806694806851</v>
      </c>
      <c r="V101" s="14">
        <v>7.9833971127971901E-2</v>
      </c>
      <c r="W101" s="14">
        <v>0.100046465594547</v>
      </c>
      <c r="X101" s="14">
        <v>0.16693829040167299</v>
      </c>
      <c r="Y101" s="14">
        <v>0.131923100676267</v>
      </c>
      <c r="Z101" s="14">
        <v>0.15446368380874301</v>
      </c>
      <c r="AA101" s="14">
        <v>0.17692270756701101</v>
      </c>
      <c r="AB101" s="14">
        <v>0.117820319257392</v>
      </c>
      <c r="AC101" s="14">
        <v>0.180179675069047</v>
      </c>
      <c r="AD101" s="14">
        <v>6.1319407553703603E-2</v>
      </c>
      <c r="AE101" s="14"/>
      <c r="AF101" s="14">
        <v>8.6501077444776003E-2</v>
      </c>
      <c r="AG101" s="14">
        <v>0.180645060908316</v>
      </c>
      <c r="AH101" s="14">
        <v>0.104213422907944</v>
      </c>
      <c r="AI101" s="14"/>
      <c r="AJ101" s="14">
        <v>4.6290929089902302E-2</v>
      </c>
      <c r="AK101" s="14">
        <v>0.27422460696550499</v>
      </c>
      <c r="AL101" s="14">
        <v>0.12877239947234301</v>
      </c>
      <c r="AM101" s="14">
        <v>8.1902422971230598E-2</v>
      </c>
      <c r="AN101" s="14">
        <v>5.3869676082573502E-2</v>
      </c>
      <c r="AO101" s="14"/>
      <c r="AP101" s="14">
        <v>3.6329026652482499E-2</v>
      </c>
      <c r="AQ101" s="14">
        <v>0.27711242427153598</v>
      </c>
      <c r="AR101" s="14">
        <v>5.7828311459708501E-2</v>
      </c>
      <c r="AS101" s="14">
        <v>2.04742171032125E-2</v>
      </c>
      <c r="AT101" s="14">
        <v>1.2233952140771999E-2</v>
      </c>
      <c r="AU101" s="14"/>
      <c r="AV101" s="14">
        <v>9.3296322723406197E-2</v>
      </c>
      <c r="AW101" s="14">
        <v>0.10705461001526501</v>
      </c>
      <c r="AX101" s="14">
        <v>0.12809674422556599</v>
      </c>
      <c r="AY101" s="14">
        <v>0.19519379702911899</v>
      </c>
      <c r="AZ101" s="14">
        <v>0.28096481995443301</v>
      </c>
      <c r="BA101" s="14"/>
      <c r="BB101" s="14">
        <v>0.22168812647540401</v>
      </c>
      <c r="BC101" s="14">
        <v>1.3566730255344699E-2</v>
      </c>
      <c r="BD101" s="14">
        <v>0</v>
      </c>
      <c r="BE101" s="14"/>
      <c r="BF101" s="14">
        <v>6.9108750672391403E-2</v>
      </c>
    </row>
    <row r="102" spans="2:58" x14ac:dyDescent="0.35">
      <c r="B102" t="s">
        <v>83</v>
      </c>
      <c r="C102" s="14">
        <v>1.9117929014943701E-2</v>
      </c>
      <c r="D102" s="14">
        <v>9.9212236826310592E-3</v>
      </c>
      <c r="E102" s="14">
        <v>2.8193833085054101E-2</v>
      </c>
      <c r="F102" s="14"/>
      <c r="G102" s="14">
        <v>3.3729294689832802E-2</v>
      </c>
      <c r="H102" s="14">
        <v>4.2867139135480403E-2</v>
      </c>
      <c r="I102" s="14">
        <v>1.46055412216975E-2</v>
      </c>
      <c r="J102" s="14">
        <v>1.26677732324118E-2</v>
      </c>
      <c r="K102" s="14">
        <v>1.05944536969551E-2</v>
      </c>
      <c r="L102" s="14">
        <v>4.70512088388621E-3</v>
      </c>
      <c r="M102" s="14"/>
      <c r="N102" s="14">
        <v>1.0913219573178701E-2</v>
      </c>
      <c r="O102" s="14">
        <v>1.56229936142288E-2</v>
      </c>
      <c r="P102" s="14">
        <v>1.7692804361312799E-2</v>
      </c>
      <c r="Q102" s="14">
        <v>3.3235379735942497E-2</v>
      </c>
      <c r="R102" s="14"/>
      <c r="S102" s="14">
        <v>3.6768493574710299E-2</v>
      </c>
      <c r="T102" s="14">
        <v>1.5592235615751101E-2</v>
      </c>
      <c r="U102" s="14">
        <v>2.4025845303918401E-2</v>
      </c>
      <c r="V102" s="14">
        <v>1.0844272187921101E-2</v>
      </c>
      <c r="W102" s="14">
        <v>1.3639358776992599E-2</v>
      </c>
      <c r="X102" s="14">
        <v>1.11463736803651E-2</v>
      </c>
      <c r="Y102" s="14">
        <v>5.7377767976694704E-3</v>
      </c>
      <c r="Z102" s="14">
        <v>1.27141268827666E-2</v>
      </c>
      <c r="AA102" s="14">
        <v>3.41715889081987E-2</v>
      </c>
      <c r="AB102" s="14">
        <v>1.03709479157296E-2</v>
      </c>
      <c r="AC102" s="14">
        <v>1.8912366264514799E-2</v>
      </c>
      <c r="AD102" s="14">
        <v>1.59290933766051E-2</v>
      </c>
      <c r="AE102" s="14"/>
      <c r="AF102" s="14">
        <v>8.0013343689598494E-3</v>
      </c>
      <c r="AG102" s="14">
        <v>8.8758276027849498E-3</v>
      </c>
      <c r="AH102" s="14">
        <v>6.0069838501639598E-2</v>
      </c>
      <c r="AI102" s="14"/>
      <c r="AJ102" s="14">
        <v>6.14480547321923E-3</v>
      </c>
      <c r="AK102" s="14">
        <v>7.2693952574812001E-3</v>
      </c>
      <c r="AL102" s="14">
        <v>6.9433085301556403E-3</v>
      </c>
      <c r="AM102" s="14">
        <v>0</v>
      </c>
      <c r="AN102" s="14">
        <v>6.3967565261452294E-2</v>
      </c>
      <c r="AO102" s="14"/>
      <c r="AP102" s="14">
        <v>7.5158722633578102E-3</v>
      </c>
      <c r="AQ102" s="14">
        <v>1.1139472933188401E-2</v>
      </c>
      <c r="AR102" s="14">
        <v>1.3300853388595201E-2</v>
      </c>
      <c r="AS102" s="14">
        <v>0</v>
      </c>
      <c r="AT102" s="14">
        <v>5.9963416323702501E-2</v>
      </c>
      <c r="AU102" s="14"/>
      <c r="AV102" s="14">
        <v>2.6809937212572198E-2</v>
      </c>
      <c r="AW102" s="14">
        <v>9.9259932912152907E-3</v>
      </c>
      <c r="AX102" s="14">
        <v>1.8932854088251901E-2</v>
      </c>
      <c r="AY102" s="14">
        <v>1.2542044635014101E-2</v>
      </c>
      <c r="AZ102" s="14">
        <v>4.70775654387873E-2</v>
      </c>
      <c r="BA102" s="14"/>
      <c r="BB102" s="14">
        <v>1.08018903263502E-2</v>
      </c>
      <c r="BC102" s="14">
        <v>0</v>
      </c>
      <c r="BD102" s="14">
        <v>3.0318670265079901E-2</v>
      </c>
      <c r="BE102" s="14"/>
      <c r="BF102" s="14">
        <v>8.7306487298448292E-3</v>
      </c>
    </row>
    <row r="103" spans="2:58" x14ac:dyDescent="0.35">
      <c r="B103" t="s">
        <v>84</v>
      </c>
      <c r="C103" s="14">
        <v>0.388597215120841</v>
      </c>
      <c r="D103" s="14">
        <v>0.39875204020453903</v>
      </c>
      <c r="E103" s="14">
        <v>0.37807422710567101</v>
      </c>
      <c r="F103" s="14"/>
      <c r="G103" s="14">
        <v>0.26296513399520099</v>
      </c>
      <c r="H103" s="14">
        <v>0.235214624061924</v>
      </c>
      <c r="I103" s="14">
        <v>0.32734026215325701</v>
      </c>
      <c r="J103" s="14">
        <v>0.40449792051596201</v>
      </c>
      <c r="K103" s="14">
        <v>0.50073926730108698</v>
      </c>
      <c r="L103" s="14">
        <v>0.55854008726883198</v>
      </c>
      <c r="M103" s="14"/>
      <c r="N103" s="14">
        <v>0.34505181514752697</v>
      </c>
      <c r="O103" s="14">
        <v>0.39088738222715802</v>
      </c>
      <c r="P103" s="14">
        <v>0.43059739854614199</v>
      </c>
      <c r="Q103" s="14">
        <v>0.40141064946384902</v>
      </c>
      <c r="R103" s="14"/>
      <c r="S103" s="14">
        <v>0.30891183050059801</v>
      </c>
      <c r="T103" s="14">
        <v>0.43855753062662201</v>
      </c>
      <c r="U103" s="14">
        <v>0.45860678679789002</v>
      </c>
      <c r="V103" s="14">
        <v>0.41969291751718002</v>
      </c>
      <c r="W103" s="14">
        <v>0.37329902949002602</v>
      </c>
      <c r="X103" s="14">
        <v>0.34347666229471602</v>
      </c>
      <c r="Y103" s="14">
        <v>0.468117152788672</v>
      </c>
      <c r="Z103" s="14">
        <v>0.30803372527490802</v>
      </c>
      <c r="AA103" s="14">
        <v>0.34217604256790302</v>
      </c>
      <c r="AB103" s="14">
        <v>0.42530916162757298</v>
      </c>
      <c r="AC103" s="14">
        <v>0.33743352917104502</v>
      </c>
      <c r="AD103" s="14">
        <v>0.47661472960689399</v>
      </c>
      <c r="AE103" s="14"/>
      <c r="AF103" s="14">
        <v>0.56666721172200196</v>
      </c>
      <c r="AG103" s="14">
        <v>0.27555883307358903</v>
      </c>
      <c r="AH103" s="14">
        <v>0.30690587829664301</v>
      </c>
      <c r="AI103" s="14"/>
      <c r="AJ103" s="14">
        <v>0.63999237621945804</v>
      </c>
      <c r="AK103" s="14">
        <v>0.135504255394754</v>
      </c>
      <c r="AL103" s="14">
        <v>0.26526304819109903</v>
      </c>
      <c r="AM103" s="14">
        <v>0.55560694614446704</v>
      </c>
      <c r="AN103" s="14">
        <v>0.42249660015055701</v>
      </c>
      <c r="AO103" s="14"/>
      <c r="AP103" s="14">
        <v>0.696540559290451</v>
      </c>
      <c r="AQ103" s="14">
        <v>7.0859439304297805E-2</v>
      </c>
      <c r="AR103" s="14">
        <v>0.31722046780094398</v>
      </c>
      <c r="AS103" s="14">
        <v>0.74222058601226903</v>
      </c>
      <c r="AT103" s="14">
        <v>0.491805024986817</v>
      </c>
      <c r="AU103" s="14"/>
      <c r="AV103" s="14">
        <v>0.44361384173976398</v>
      </c>
      <c r="AW103" s="14">
        <v>0.41167091355497798</v>
      </c>
      <c r="AX103" s="14">
        <v>0.34000199664221697</v>
      </c>
      <c r="AY103" s="14">
        <v>0.30341280722418101</v>
      </c>
      <c r="AZ103" s="14">
        <v>0.21482623474252099</v>
      </c>
      <c r="BA103" s="14"/>
      <c r="BB103" s="14">
        <v>3.7594238697995698E-2</v>
      </c>
      <c r="BC103" s="14">
        <v>0.78650324240390601</v>
      </c>
      <c r="BD103" s="14">
        <v>0.64415078663067704</v>
      </c>
      <c r="BE103" s="14"/>
      <c r="BF103" s="14">
        <v>0.536204309630538</v>
      </c>
    </row>
    <row r="104" spans="2:58" x14ac:dyDescent="0.35">
      <c r="B104" t="s">
        <v>85</v>
      </c>
      <c r="C104" s="14">
        <v>0.39676316843232301</v>
      </c>
      <c r="D104" s="14">
        <v>0.41053058449204599</v>
      </c>
      <c r="E104" s="14">
        <v>0.38471879794661201</v>
      </c>
      <c r="F104" s="14"/>
      <c r="G104" s="14">
        <v>0.41953834709472998</v>
      </c>
      <c r="H104" s="14">
        <v>0.49245020163047198</v>
      </c>
      <c r="I104" s="14">
        <v>0.44550117798075201</v>
      </c>
      <c r="J104" s="14">
        <v>0.41294673332096998</v>
      </c>
      <c r="K104" s="14">
        <v>0.31894396243691198</v>
      </c>
      <c r="L104" s="14">
        <v>0.30358634932662798</v>
      </c>
      <c r="M104" s="14"/>
      <c r="N104" s="14">
        <v>0.43116174012828401</v>
      </c>
      <c r="O104" s="14">
        <v>0.39817699677419799</v>
      </c>
      <c r="P104" s="14">
        <v>0.38839018212030701</v>
      </c>
      <c r="Q104" s="14">
        <v>0.36867566045460398</v>
      </c>
      <c r="R104" s="14"/>
      <c r="S104" s="14">
        <v>0.44109863299742702</v>
      </c>
      <c r="T104" s="14">
        <v>0.33994594836905501</v>
      </c>
      <c r="U104" s="14">
        <v>0.33097195671077201</v>
      </c>
      <c r="V104" s="14">
        <v>0.36389641026828301</v>
      </c>
      <c r="W104" s="14">
        <v>0.38426396435409299</v>
      </c>
      <c r="X104" s="14">
        <v>0.47919349619481399</v>
      </c>
      <c r="Y104" s="14">
        <v>0.37203022371706002</v>
      </c>
      <c r="Z104" s="14">
        <v>0.47656115064012899</v>
      </c>
      <c r="AA104" s="14">
        <v>0.44890313018017702</v>
      </c>
      <c r="AB104" s="14">
        <v>0.35427307913505801</v>
      </c>
      <c r="AC104" s="14">
        <v>0.476355061049483</v>
      </c>
      <c r="AD104" s="14">
        <v>0.25407587965936501</v>
      </c>
      <c r="AE104" s="14"/>
      <c r="AF104" s="14">
        <v>0.26727913975908701</v>
      </c>
      <c r="AG104" s="14">
        <v>0.524507773496662</v>
      </c>
      <c r="AH104" s="14">
        <v>0.38979389941479498</v>
      </c>
      <c r="AI104" s="14"/>
      <c r="AJ104" s="14">
        <v>0.211010753326137</v>
      </c>
      <c r="AK104" s="14">
        <v>0.68149872432678504</v>
      </c>
      <c r="AL104" s="14">
        <v>0.46046626089425602</v>
      </c>
      <c r="AM104" s="14">
        <v>0.243593729218057</v>
      </c>
      <c r="AN104" s="14">
        <v>0.25589096800736799</v>
      </c>
      <c r="AO104" s="14"/>
      <c r="AP104" s="14">
        <v>0.14543035162307599</v>
      </c>
      <c r="AQ104" s="14">
        <v>0.75170046833634696</v>
      </c>
      <c r="AR104" s="14">
        <v>0.31364825467242202</v>
      </c>
      <c r="AS104" s="14">
        <v>0.11471532424403599</v>
      </c>
      <c r="AT104" s="14">
        <v>0.15514542967315101</v>
      </c>
      <c r="AU104" s="14"/>
      <c r="AV104" s="14">
        <v>0.34907369546762201</v>
      </c>
      <c r="AW104" s="14">
        <v>0.37516297714123198</v>
      </c>
      <c r="AX104" s="14">
        <v>0.45152380595616298</v>
      </c>
      <c r="AY104" s="14">
        <v>0.455831074921632</v>
      </c>
      <c r="AZ104" s="14">
        <v>0.53172908923998097</v>
      </c>
      <c r="BA104" s="14"/>
      <c r="BB104" s="14">
        <v>0.77663106714859098</v>
      </c>
      <c r="BC104" s="14">
        <v>7.7363797084628594E-2</v>
      </c>
      <c r="BD104" s="14">
        <v>0.108436634323754</v>
      </c>
      <c r="BE104" s="14"/>
      <c r="BF104" s="14">
        <v>0.29090388363446901</v>
      </c>
    </row>
    <row r="105" spans="2:58" x14ac:dyDescent="0.35">
      <c r="B105" t="s">
        <v>86</v>
      </c>
      <c r="C105" s="14">
        <v>-8.1659533114819497E-3</v>
      </c>
      <c r="D105" s="14">
        <v>-1.17785442875068E-2</v>
      </c>
      <c r="E105" s="14">
        <v>-6.6445708409412201E-3</v>
      </c>
      <c r="F105" s="14"/>
      <c r="G105" s="14">
        <v>-0.15657321309952901</v>
      </c>
      <c r="H105" s="14">
        <v>-0.25723557756854698</v>
      </c>
      <c r="I105" s="14">
        <v>-0.11816091582749499</v>
      </c>
      <c r="J105" s="14">
        <v>-8.4488128050089206E-3</v>
      </c>
      <c r="K105" s="14">
        <v>0.181795304864175</v>
      </c>
      <c r="L105" s="14">
        <v>0.254953737942204</v>
      </c>
      <c r="M105" s="14"/>
      <c r="N105" s="14">
        <v>-8.6109924980757299E-2</v>
      </c>
      <c r="O105" s="14">
        <v>-7.2896145470406903E-3</v>
      </c>
      <c r="P105" s="14">
        <v>4.2207216425835199E-2</v>
      </c>
      <c r="Q105" s="14">
        <v>3.2734989009244299E-2</v>
      </c>
      <c r="R105" s="14"/>
      <c r="S105" s="14">
        <v>-0.13218680249682899</v>
      </c>
      <c r="T105" s="14">
        <v>9.8611582257566693E-2</v>
      </c>
      <c r="U105" s="14">
        <v>0.12763483008711801</v>
      </c>
      <c r="V105" s="14">
        <v>5.5796507248897197E-2</v>
      </c>
      <c r="W105" s="14">
        <v>-1.0964934864067501E-2</v>
      </c>
      <c r="X105" s="14">
        <v>-0.135716833900099</v>
      </c>
      <c r="Y105" s="14">
        <v>9.6086929071611898E-2</v>
      </c>
      <c r="Z105" s="14">
        <v>-0.168527425365221</v>
      </c>
      <c r="AA105" s="14">
        <v>-0.10672708761227399</v>
      </c>
      <c r="AB105" s="14">
        <v>7.1036082492514904E-2</v>
      </c>
      <c r="AC105" s="14">
        <v>-0.138921531878438</v>
      </c>
      <c r="AD105" s="14">
        <v>0.22253884994753001</v>
      </c>
      <c r="AE105" s="14"/>
      <c r="AF105" s="14">
        <v>0.299388071962915</v>
      </c>
      <c r="AG105" s="14">
        <v>-0.248948940423073</v>
      </c>
      <c r="AH105" s="14">
        <v>-8.2888021118152105E-2</v>
      </c>
      <c r="AI105" s="14"/>
      <c r="AJ105" s="14">
        <v>0.42898162289332098</v>
      </c>
      <c r="AK105" s="14">
        <v>-0.54599446893202996</v>
      </c>
      <c r="AL105" s="14">
        <v>-0.19520321270315699</v>
      </c>
      <c r="AM105" s="14">
        <v>0.31201321692640899</v>
      </c>
      <c r="AN105" s="14">
        <v>0.16660563214318899</v>
      </c>
      <c r="AO105" s="14"/>
      <c r="AP105" s="14">
        <v>0.55111020766737495</v>
      </c>
      <c r="AQ105" s="14">
        <v>-0.68084102903204902</v>
      </c>
      <c r="AR105" s="14">
        <v>3.5722131285222899E-3</v>
      </c>
      <c r="AS105" s="14">
        <v>0.62750526176823296</v>
      </c>
      <c r="AT105" s="14">
        <v>0.33665959531366602</v>
      </c>
      <c r="AU105" s="14"/>
      <c r="AV105" s="14">
        <v>9.4540146272142106E-2</v>
      </c>
      <c r="AW105" s="14">
        <v>3.6507936413745903E-2</v>
      </c>
      <c r="AX105" s="14">
        <v>-0.11152180931394599</v>
      </c>
      <c r="AY105" s="14">
        <v>-0.15241826769745201</v>
      </c>
      <c r="AZ105" s="14">
        <v>-0.31690285449746097</v>
      </c>
      <c r="BA105" s="14"/>
      <c r="BB105" s="14">
        <v>-0.73903682845059504</v>
      </c>
      <c r="BC105" s="14">
        <v>0.70913944531927697</v>
      </c>
      <c r="BD105" s="14">
        <v>0.53571415230692299</v>
      </c>
      <c r="BE105" s="14"/>
      <c r="BF105" s="14">
        <v>0.24530042599606999</v>
      </c>
    </row>
    <row r="106" spans="2:58" x14ac:dyDescent="0.35">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row>
    <row r="107" spans="2:58" x14ac:dyDescent="0.35">
      <c r="B107" s="6" t="s">
        <v>104</v>
      </c>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row>
    <row r="108" spans="2:58" x14ac:dyDescent="0.35">
      <c r="B108" s="24" t="s">
        <v>90</v>
      </c>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row>
    <row r="109" spans="2:58" x14ac:dyDescent="0.35">
      <c r="B109" t="s">
        <v>78</v>
      </c>
      <c r="C109" s="14">
        <v>0.124585487330828</v>
      </c>
      <c r="D109" s="14">
        <v>0.158951080726772</v>
      </c>
      <c r="E109" s="14">
        <v>9.1829262707916998E-2</v>
      </c>
      <c r="F109" s="14"/>
      <c r="G109" s="14">
        <v>6.4179345948247105E-2</v>
      </c>
      <c r="H109" s="14">
        <v>8.3157479623707301E-2</v>
      </c>
      <c r="I109" s="14">
        <v>6.5638972354566394E-2</v>
      </c>
      <c r="J109" s="14">
        <v>0.14939253244269601</v>
      </c>
      <c r="K109" s="14">
        <v>0.18196358366565499</v>
      </c>
      <c r="L109" s="14">
        <v>0.18787134011606799</v>
      </c>
      <c r="M109" s="14"/>
      <c r="N109" s="14">
        <v>0.10696857272803199</v>
      </c>
      <c r="O109" s="14">
        <v>0.114250752341508</v>
      </c>
      <c r="P109" s="14">
        <v>0.156897206030463</v>
      </c>
      <c r="Q109" s="14">
        <v>0.12822400910620199</v>
      </c>
      <c r="R109" s="14"/>
      <c r="S109" s="14">
        <v>7.3175445369444203E-2</v>
      </c>
      <c r="T109" s="14">
        <v>0.112360036376018</v>
      </c>
      <c r="U109" s="14">
        <v>0.14972371200175799</v>
      </c>
      <c r="V109" s="14">
        <v>0.164038370696513</v>
      </c>
      <c r="W109" s="14">
        <v>0.100917874591488</v>
      </c>
      <c r="X109" s="14">
        <v>0.105828476153941</v>
      </c>
      <c r="Y109" s="14">
        <v>0.140728857504959</v>
      </c>
      <c r="Z109" s="14">
        <v>9.2313398210790196E-2</v>
      </c>
      <c r="AA109" s="14">
        <v>0.13051592508130799</v>
      </c>
      <c r="AB109" s="14">
        <v>0.16012996662187601</v>
      </c>
      <c r="AC109" s="14">
        <v>0.12775978381049</v>
      </c>
      <c r="AD109" s="14">
        <v>0.21038923009382901</v>
      </c>
      <c r="AE109" s="14"/>
      <c r="AF109" s="14">
        <v>0.236507586431704</v>
      </c>
      <c r="AG109" s="14">
        <v>4.5330121329830199E-2</v>
      </c>
      <c r="AH109" s="14">
        <v>0.102416006935156</v>
      </c>
      <c r="AI109" s="14"/>
      <c r="AJ109" s="14">
        <v>0.218813979877752</v>
      </c>
      <c r="AK109" s="14">
        <v>5.52292344233066E-2</v>
      </c>
      <c r="AL109" s="14">
        <v>1.53715127717688E-2</v>
      </c>
      <c r="AM109" s="14">
        <v>0.36422243775214003</v>
      </c>
      <c r="AN109" s="14">
        <v>0.11591963745065299</v>
      </c>
      <c r="AO109" s="14"/>
      <c r="AP109" s="14">
        <v>0.16759159333506399</v>
      </c>
      <c r="AQ109" s="14">
        <v>4.6503186073920698E-2</v>
      </c>
      <c r="AR109" s="14">
        <v>0</v>
      </c>
      <c r="AS109" s="14">
        <v>0.38228794282317502</v>
      </c>
      <c r="AT109" s="14">
        <v>0.107481729396032</v>
      </c>
      <c r="AU109" s="14"/>
      <c r="AV109" s="14">
        <v>0.12861275024522401</v>
      </c>
      <c r="AW109" s="14">
        <v>0.11803351580448</v>
      </c>
      <c r="AX109" s="14">
        <v>0.115456589633696</v>
      </c>
      <c r="AY109" s="14">
        <v>9.15560206228926E-2</v>
      </c>
      <c r="AZ109" s="14">
        <v>4.7509618663136702E-2</v>
      </c>
      <c r="BA109" s="14"/>
      <c r="BB109" s="14">
        <v>5.74917541092008E-2</v>
      </c>
      <c r="BC109" s="14">
        <v>0.47938507586222101</v>
      </c>
      <c r="BD109" s="14">
        <v>0.13016300873723299</v>
      </c>
      <c r="BE109" s="14"/>
      <c r="BF109" s="14">
        <v>0.24406181524465101</v>
      </c>
    </row>
    <row r="110" spans="2:58" x14ac:dyDescent="0.35">
      <c r="B110" t="s">
        <v>79</v>
      </c>
      <c r="C110" s="14">
        <v>0.16556299805870101</v>
      </c>
      <c r="D110" s="14">
        <v>0.18805765991798401</v>
      </c>
      <c r="E110" s="14">
        <v>0.14270035247624499</v>
      </c>
      <c r="F110" s="14"/>
      <c r="G110" s="14">
        <v>0.12874093816490201</v>
      </c>
      <c r="H110" s="14">
        <v>0.158646851707303</v>
      </c>
      <c r="I110" s="14">
        <v>0.14576805843221999</v>
      </c>
      <c r="J110" s="14">
        <v>0.14565954835244499</v>
      </c>
      <c r="K110" s="14">
        <v>0.19644028901876601</v>
      </c>
      <c r="L110" s="14">
        <v>0.20728103464226499</v>
      </c>
      <c r="M110" s="14"/>
      <c r="N110" s="14">
        <v>0.176757536118367</v>
      </c>
      <c r="O110" s="14">
        <v>0.17656828528214299</v>
      </c>
      <c r="P110" s="14">
        <v>0.15603067705305701</v>
      </c>
      <c r="Q110" s="14">
        <v>0.15130147039750699</v>
      </c>
      <c r="R110" s="14"/>
      <c r="S110" s="14">
        <v>0.17430474368764201</v>
      </c>
      <c r="T110" s="14">
        <v>0.13668812558621901</v>
      </c>
      <c r="U110" s="14">
        <v>0.19945468116471801</v>
      </c>
      <c r="V110" s="14">
        <v>0.171150915124337</v>
      </c>
      <c r="W110" s="14">
        <v>0.15191938196961099</v>
      </c>
      <c r="X110" s="14">
        <v>0.152554987672052</v>
      </c>
      <c r="Y110" s="14">
        <v>0.168661358881498</v>
      </c>
      <c r="Z110" s="14">
        <v>0.24362880424790401</v>
      </c>
      <c r="AA110" s="14">
        <v>0.15964895971524701</v>
      </c>
      <c r="AB110" s="14">
        <v>0.166421344405248</v>
      </c>
      <c r="AC110" s="14">
        <v>0.16434822011234901</v>
      </c>
      <c r="AD110" s="14">
        <v>0.12243313259377001</v>
      </c>
      <c r="AE110" s="14"/>
      <c r="AF110" s="14">
        <v>0.21277462074838999</v>
      </c>
      <c r="AG110" s="14">
        <v>0.137413649979125</v>
      </c>
      <c r="AH110" s="14">
        <v>0.127012984108343</v>
      </c>
      <c r="AI110" s="14"/>
      <c r="AJ110" s="14">
        <v>0.23105762057461399</v>
      </c>
      <c r="AK110" s="14">
        <v>0.137403434173516</v>
      </c>
      <c r="AL110" s="14">
        <v>6.0378745628307501E-2</v>
      </c>
      <c r="AM110" s="14">
        <v>0.104163584465559</v>
      </c>
      <c r="AN110" s="14">
        <v>0.15890272198705299</v>
      </c>
      <c r="AO110" s="14"/>
      <c r="AP110" s="14">
        <v>0.23818904733068799</v>
      </c>
      <c r="AQ110" s="14">
        <v>0.13729651316969901</v>
      </c>
      <c r="AR110" s="14">
        <v>5.6747346041968898E-2</v>
      </c>
      <c r="AS110" s="14">
        <v>0.20285818311619799</v>
      </c>
      <c r="AT110" s="14">
        <v>0.16997466756636001</v>
      </c>
      <c r="AU110" s="14"/>
      <c r="AV110" s="14">
        <v>0.196023416613859</v>
      </c>
      <c r="AW110" s="14">
        <v>0.15820955621134</v>
      </c>
      <c r="AX110" s="14">
        <v>0.16955579229172399</v>
      </c>
      <c r="AY110" s="14">
        <v>0.122825710356255</v>
      </c>
      <c r="AZ110" s="14">
        <v>0.11357388765554299</v>
      </c>
      <c r="BA110" s="14"/>
      <c r="BB110" s="14">
        <v>0.17287457046958701</v>
      </c>
      <c r="BC110" s="14">
        <v>0.20242507171906499</v>
      </c>
      <c r="BD110" s="14">
        <v>0.26745866408188101</v>
      </c>
      <c r="BE110" s="14"/>
      <c r="BF110" s="14">
        <v>0.20093882052123199</v>
      </c>
    </row>
    <row r="111" spans="2:58" x14ac:dyDescent="0.35">
      <c r="B111" t="s">
        <v>80</v>
      </c>
      <c r="C111" s="14">
        <v>0.42648550137137098</v>
      </c>
      <c r="D111" s="14">
        <v>0.40015507558365798</v>
      </c>
      <c r="E111" s="14">
        <v>0.45366036390413</v>
      </c>
      <c r="F111" s="14"/>
      <c r="G111" s="14">
        <v>0.44972868825296197</v>
      </c>
      <c r="H111" s="14">
        <v>0.472105427980551</v>
      </c>
      <c r="I111" s="14">
        <v>0.46729228450292298</v>
      </c>
      <c r="J111" s="14">
        <v>0.41562279050231998</v>
      </c>
      <c r="K111" s="14">
        <v>0.36033121989457101</v>
      </c>
      <c r="L111" s="14">
        <v>0.39401296891439802</v>
      </c>
      <c r="M111" s="14"/>
      <c r="N111" s="14">
        <v>0.41018609787957599</v>
      </c>
      <c r="O111" s="14">
        <v>0.446647289491726</v>
      </c>
      <c r="P111" s="14">
        <v>0.42049846246978201</v>
      </c>
      <c r="Q111" s="14">
        <v>0.42773368788502603</v>
      </c>
      <c r="R111" s="14"/>
      <c r="S111" s="14">
        <v>0.48282958942411502</v>
      </c>
      <c r="T111" s="14">
        <v>0.43019761182147398</v>
      </c>
      <c r="U111" s="14">
        <v>0.38743835324766901</v>
      </c>
      <c r="V111" s="14">
        <v>0.38610710871014198</v>
      </c>
      <c r="W111" s="14">
        <v>0.51305733006822796</v>
      </c>
      <c r="X111" s="14">
        <v>0.43348390183901703</v>
      </c>
      <c r="Y111" s="14">
        <v>0.44064152611354801</v>
      </c>
      <c r="Z111" s="14">
        <v>0.36152434500268599</v>
      </c>
      <c r="AA111" s="14">
        <v>0.401804841944844</v>
      </c>
      <c r="AB111" s="14">
        <v>0.37674930734850198</v>
      </c>
      <c r="AC111" s="14">
        <v>0.43923133749617399</v>
      </c>
      <c r="AD111" s="14">
        <v>0.41571936727693098</v>
      </c>
      <c r="AE111" s="14"/>
      <c r="AF111" s="14">
        <v>0.35107289813612202</v>
      </c>
      <c r="AG111" s="14">
        <v>0.49098792582964101</v>
      </c>
      <c r="AH111" s="14">
        <v>0.455728986127789</v>
      </c>
      <c r="AI111" s="14"/>
      <c r="AJ111" s="14">
        <v>0.36457591053327099</v>
      </c>
      <c r="AK111" s="14">
        <v>0.50146836595967303</v>
      </c>
      <c r="AL111" s="14">
        <v>0.34307724412526602</v>
      </c>
      <c r="AM111" s="14">
        <v>0.44956787553887401</v>
      </c>
      <c r="AN111" s="14">
        <v>0.44103083862901099</v>
      </c>
      <c r="AO111" s="14"/>
      <c r="AP111" s="14">
        <v>0.43753817091206298</v>
      </c>
      <c r="AQ111" s="14">
        <v>0.49703010592629698</v>
      </c>
      <c r="AR111" s="14">
        <v>0.29417516311918501</v>
      </c>
      <c r="AS111" s="14">
        <v>0.28998674057421397</v>
      </c>
      <c r="AT111" s="14">
        <v>0.443279835718347</v>
      </c>
      <c r="AU111" s="14"/>
      <c r="AV111" s="14">
        <v>0.408014464182273</v>
      </c>
      <c r="AW111" s="14">
        <v>0.43006458511880202</v>
      </c>
      <c r="AX111" s="14">
        <v>0.41006529404501402</v>
      </c>
      <c r="AY111" s="14">
        <v>0.49552843309286299</v>
      </c>
      <c r="AZ111" s="14">
        <v>0.41122902686593898</v>
      </c>
      <c r="BA111" s="14"/>
      <c r="BB111" s="14">
        <v>0.45577245584332299</v>
      </c>
      <c r="BC111" s="14">
        <v>0.217662452318615</v>
      </c>
      <c r="BD111" s="14">
        <v>0.363506978885559</v>
      </c>
      <c r="BE111" s="14"/>
      <c r="BF111" s="14">
        <v>0.32358909145947401</v>
      </c>
    </row>
    <row r="112" spans="2:58" x14ac:dyDescent="0.35">
      <c r="B112" t="s">
        <v>81</v>
      </c>
      <c r="C112" s="14">
        <v>0.15410750603630599</v>
      </c>
      <c r="D112" s="14">
        <v>0.15981421690825201</v>
      </c>
      <c r="E112" s="14">
        <v>0.14748145943576299</v>
      </c>
      <c r="F112" s="14"/>
      <c r="G112" s="14">
        <v>0.14532689220387801</v>
      </c>
      <c r="H112" s="14">
        <v>0.14162573241416099</v>
      </c>
      <c r="I112" s="14">
        <v>0.17326215557508501</v>
      </c>
      <c r="J112" s="14">
        <v>0.19277108771026499</v>
      </c>
      <c r="K112" s="14">
        <v>0.14671193373000899</v>
      </c>
      <c r="L112" s="14">
        <v>0.128228425693766</v>
      </c>
      <c r="M112" s="14"/>
      <c r="N112" s="14">
        <v>0.18201289717736799</v>
      </c>
      <c r="O112" s="14">
        <v>0.14493406879523699</v>
      </c>
      <c r="P112" s="14">
        <v>0.16156626806256899</v>
      </c>
      <c r="Q112" s="14">
        <v>0.125834660823263</v>
      </c>
      <c r="R112" s="14"/>
      <c r="S112" s="14">
        <v>0.140333756604066</v>
      </c>
      <c r="T112" s="14">
        <v>0.169922136262594</v>
      </c>
      <c r="U112" s="14">
        <v>0.15829291290290401</v>
      </c>
      <c r="V112" s="14">
        <v>0.15397670473821601</v>
      </c>
      <c r="W112" s="14">
        <v>0.13814585999790999</v>
      </c>
      <c r="X112" s="14">
        <v>0.142306517642696</v>
      </c>
      <c r="Y112" s="14">
        <v>0.13677541438174701</v>
      </c>
      <c r="Z112" s="14">
        <v>0.11775957323358099</v>
      </c>
      <c r="AA112" s="14">
        <v>0.211933059829364</v>
      </c>
      <c r="AB112" s="14">
        <v>0.16996832154263999</v>
      </c>
      <c r="AC112" s="14">
        <v>0.106762831752162</v>
      </c>
      <c r="AD112" s="14">
        <v>0.126184603025812</v>
      </c>
      <c r="AE112" s="14"/>
      <c r="AF112" s="14">
        <v>0.10625072879068299</v>
      </c>
      <c r="AG112" s="14">
        <v>0.220265737374125</v>
      </c>
      <c r="AH112" s="14">
        <v>0.112887491097104</v>
      </c>
      <c r="AI112" s="14"/>
      <c r="AJ112" s="14">
        <v>0.113360947020123</v>
      </c>
      <c r="AK112" s="14">
        <v>0.205208872810028</v>
      </c>
      <c r="AL112" s="14">
        <v>0.38043309060562203</v>
      </c>
      <c r="AM112" s="14">
        <v>4.1090037862859301E-2</v>
      </c>
      <c r="AN112" s="14">
        <v>5.3197107787781597E-2</v>
      </c>
      <c r="AO112" s="14"/>
      <c r="AP112" s="14">
        <v>8.6176893511767202E-2</v>
      </c>
      <c r="AQ112" s="14">
        <v>0.20780248067012599</v>
      </c>
      <c r="AR112" s="14">
        <v>0.40911531020213299</v>
      </c>
      <c r="AS112" s="14">
        <v>6.0484896758336501E-2</v>
      </c>
      <c r="AT112" s="14">
        <v>6.4462344279688097E-2</v>
      </c>
      <c r="AU112" s="14"/>
      <c r="AV112" s="14">
        <v>0.116781523323643</v>
      </c>
      <c r="AW112" s="14">
        <v>0.169360642329003</v>
      </c>
      <c r="AX112" s="14">
        <v>0.17521148696106301</v>
      </c>
      <c r="AY112" s="14">
        <v>0.188456388749555</v>
      </c>
      <c r="AZ112" s="14">
        <v>0.26759267762549699</v>
      </c>
      <c r="BA112" s="14"/>
      <c r="BB112" s="14">
        <v>0.227613937290016</v>
      </c>
      <c r="BC112" s="14">
        <v>5.8751699119298298E-2</v>
      </c>
      <c r="BD112" s="14">
        <v>8.8192791624564407E-2</v>
      </c>
      <c r="BE112" s="14"/>
      <c r="BF112" s="14">
        <v>0.145440045785734</v>
      </c>
    </row>
    <row r="113" spans="2:58" x14ac:dyDescent="0.35">
      <c r="B113" t="s">
        <v>82</v>
      </c>
      <c r="C113" s="14">
        <v>3.3332220831573701E-2</v>
      </c>
      <c r="D113" s="14">
        <v>3.2581114243146803E-2</v>
      </c>
      <c r="E113" s="14">
        <v>3.4261140412881502E-2</v>
      </c>
      <c r="F113" s="14"/>
      <c r="G113" s="14">
        <v>3.3961104777575801E-2</v>
      </c>
      <c r="H113" s="14">
        <v>3.0193476744285502E-2</v>
      </c>
      <c r="I113" s="14">
        <v>3.10326392615719E-2</v>
      </c>
      <c r="J113" s="14">
        <v>2.7768960861542E-2</v>
      </c>
      <c r="K113" s="14">
        <v>3.4696684307903097E-2</v>
      </c>
      <c r="L113" s="14">
        <v>4.0903073312046803E-2</v>
      </c>
      <c r="M113" s="14"/>
      <c r="N113" s="14">
        <v>4.1604506103094602E-2</v>
      </c>
      <c r="O113" s="14">
        <v>1.86685367338797E-2</v>
      </c>
      <c r="P113" s="14">
        <v>2.5743409993064899E-2</v>
      </c>
      <c r="Q113" s="14">
        <v>4.5113004145810202E-2</v>
      </c>
      <c r="R113" s="14"/>
      <c r="S113" s="14">
        <v>3.9502541297452197E-2</v>
      </c>
      <c r="T113" s="14">
        <v>4.0596513059155202E-2</v>
      </c>
      <c r="U113" s="14">
        <v>4.9680571089259398E-2</v>
      </c>
      <c r="V113" s="14">
        <v>2.27395335521192E-2</v>
      </c>
      <c r="W113" s="14">
        <v>6.5041810695580897E-3</v>
      </c>
      <c r="X113" s="14">
        <v>5.4711072028632901E-2</v>
      </c>
      <c r="Y113" s="14">
        <v>2.3940833326710001E-2</v>
      </c>
      <c r="Z113" s="14">
        <v>3.45133748043948E-2</v>
      </c>
      <c r="AA113" s="14">
        <v>2.45889909517489E-2</v>
      </c>
      <c r="AB113" s="14">
        <v>2.57704629550215E-2</v>
      </c>
      <c r="AC113" s="14">
        <v>3.7078262399450501E-2</v>
      </c>
      <c r="AD113" s="14">
        <v>3.1691222693595401E-2</v>
      </c>
      <c r="AE113" s="14"/>
      <c r="AF113" s="14">
        <v>2.5716433790626301E-2</v>
      </c>
      <c r="AG113" s="14">
        <v>4.3984766939968202E-2</v>
      </c>
      <c r="AH113" s="14">
        <v>3.50745596753941E-2</v>
      </c>
      <c r="AI113" s="14"/>
      <c r="AJ113" s="14">
        <v>2.3795414736487899E-2</v>
      </c>
      <c r="AK113" s="14">
        <v>2.4596710992011401E-2</v>
      </c>
      <c r="AL113" s="14">
        <v>0.13836322629856099</v>
      </c>
      <c r="AM113" s="14">
        <v>4.0956064380567501E-2</v>
      </c>
      <c r="AN113" s="14">
        <v>2.80684158935323E-2</v>
      </c>
      <c r="AO113" s="14"/>
      <c r="AP113" s="14">
        <v>1.8518054408842102E-2</v>
      </c>
      <c r="AQ113" s="14">
        <v>2.5395357868010799E-2</v>
      </c>
      <c r="AR113" s="14">
        <v>0.17239938766214699</v>
      </c>
      <c r="AS113" s="14">
        <v>1.29038343934837E-2</v>
      </c>
      <c r="AT113" s="14">
        <v>2.3681318176271601E-2</v>
      </c>
      <c r="AU113" s="14"/>
      <c r="AV113" s="14">
        <v>3.3163344501647402E-2</v>
      </c>
      <c r="AW113" s="14">
        <v>2.3511712933859799E-2</v>
      </c>
      <c r="AX113" s="14">
        <v>4.4278857222026201E-2</v>
      </c>
      <c r="AY113" s="14">
        <v>1.5659796902407899E-2</v>
      </c>
      <c r="AZ113" s="14">
        <v>4.5490088889089599E-2</v>
      </c>
      <c r="BA113" s="14"/>
      <c r="BB113" s="14">
        <v>2.86070988937294E-2</v>
      </c>
      <c r="BC113" s="14">
        <v>2.16834849041973E-2</v>
      </c>
      <c r="BD113" s="14">
        <v>3.0227546625889199E-2</v>
      </c>
      <c r="BE113" s="14"/>
      <c r="BF113" s="14">
        <v>3.1030404737044E-2</v>
      </c>
    </row>
    <row r="114" spans="2:58" x14ac:dyDescent="0.35">
      <c r="B114" t="s">
        <v>83</v>
      </c>
      <c r="C114" s="14">
        <v>9.5926286371219902E-2</v>
      </c>
      <c r="D114" s="14">
        <v>6.0440852620187002E-2</v>
      </c>
      <c r="E114" s="14">
        <v>0.13006742106306299</v>
      </c>
      <c r="F114" s="14"/>
      <c r="G114" s="14">
        <v>0.17806303065243501</v>
      </c>
      <c r="H114" s="14">
        <v>0.114271031529992</v>
      </c>
      <c r="I114" s="14">
        <v>0.117005889873633</v>
      </c>
      <c r="J114" s="14">
        <v>6.8785080130732104E-2</v>
      </c>
      <c r="K114" s="14">
        <v>7.9856289383096205E-2</v>
      </c>
      <c r="L114" s="14">
        <v>4.1703157321456498E-2</v>
      </c>
      <c r="M114" s="14"/>
      <c r="N114" s="14">
        <v>8.2470389993562598E-2</v>
      </c>
      <c r="O114" s="14">
        <v>9.8931067355505206E-2</v>
      </c>
      <c r="P114" s="14">
        <v>7.9263976391064597E-2</v>
      </c>
      <c r="Q114" s="14">
        <v>0.121793167642192</v>
      </c>
      <c r="R114" s="14"/>
      <c r="S114" s="14">
        <v>8.9853923617280798E-2</v>
      </c>
      <c r="T114" s="14">
        <v>0.11023557689454</v>
      </c>
      <c r="U114" s="14">
        <v>5.5409769593692301E-2</v>
      </c>
      <c r="V114" s="14">
        <v>0.101987367178673</v>
      </c>
      <c r="W114" s="14">
        <v>8.9455372303205202E-2</v>
      </c>
      <c r="X114" s="14">
        <v>0.111115044663662</v>
      </c>
      <c r="Y114" s="14">
        <v>8.9252009791537301E-2</v>
      </c>
      <c r="Z114" s="14">
        <v>0.15026050450064399</v>
      </c>
      <c r="AA114" s="14">
        <v>7.1508222477488503E-2</v>
      </c>
      <c r="AB114" s="14">
        <v>0.100960597126712</v>
      </c>
      <c r="AC114" s="14">
        <v>0.124819564429376</v>
      </c>
      <c r="AD114" s="14">
        <v>9.3582444316062594E-2</v>
      </c>
      <c r="AE114" s="14"/>
      <c r="AF114" s="14">
        <v>6.7677732102475296E-2</v>
      </c>
      <c r="AG114" s="14">
        <v>6.2017798547310703E-2</v>
      </c>
      <c r="AH114" s="14">
        <v>0.16687997205621499</v>
      </c>
      <c r="AI114" s="14"/>
      <c r="AJ114" s="14">
        <v>4.8396127257752199E-2</v>
      </c>
      <c r="AK114" s="14">
        <v>7.6093381641464494E-2</v>
      </c>
      <c r="AL114" s="14">
        <v>6.2376180570474803E-2</v>
      </c>
      <c r="AM114" s="14">
        <v>0</v>
      </c>
      <c r="AN114" s="14">
        <v>0.202881278251968</v>
      </c>
      <c r="AO114" s="14"/>
      <c r="AP114" s="14">
        <v>5.1986240501575999E-2</v>
      </c>
      <c r="AQ114" s="14">
        <v>8.5972356291946703E-2</v>
      </c>
      <c r="AR114" s="14">
        <v>6.7562792974565397E-2</v>
      </c>
      <c r="AS114" s="14">
        <v>5.14784023345927E-2</v>
      </c>
      <c r="AT114" s="14">
        <v>0.191120104863302</v>
      </c>
      <c r="AU114" s="14"/>
      <c r="AV114" s="14">
        <v>0.117404501133352</v>
      </c>
      <c r="AW114" s="14">
        <v>0.100819987602514</v>
      </c>
      <c r="AX114" s="14">
        <v>8.5431979846476297E-2</v>
      </c>
      <c r="AY114" s="14">
        <v>8.5973650276026395E-2</v>
      </c>
      <c r="AZ114" s="14">
        <v>0.114604700300795</v>
      </c>
      <c r="BA114" s="14"/>
      <c r="BB114" s="14">
        <v>5.7640183394143903E-2</v>
      </c>
      <c r="BC114" s="14">
        <v>2.0092216076603699E-2</v>
      </c>
      <c r="BD114" s="14">
        <v>0.120451010044874</v>
      </c>
      <c r="BE114" s="14"/>
      <c r="BF114" s="14">
        <v>5.4939822251863897E-2</v>
      </c>
    </row>
    <row r="115" spans="2:58" x14ac:dyDescent="0.35">
      <c r="B115" t="s">
        <v>84</v>
      </c>
      <c r="C115" s="14">
        <v>0.29014848538952898</v>
      </c>
      <c r="D115" s="14">
        <v>0.34700874064475601</v>
      </c>
      <c r="E115" s="14">
        <v>0.23452961518416199</v>
      </c>
      <c r="F115" s="14"/>
      <c r="G115" s="14">
        <v>0.19292028411314899</v>
      </c>
      <c r="H115" s="14">
        <v>0.24180433133101101</v>
      </c>
      <c r="I115" s="14">
        <v>0.21140703078678599</v>
      </c>
      <c r="J115" s="14">
        <v>0.295052080795141</v>
      </c>
      <c r="K115" s="14">
        <v>0.37840387268442099</v>
      </c>
      <c r="L115" s="14">
        <v>0.39515237475833298</v>
      </c>
      <c r="M115" s="14"/>
      <c r="N115" s="14">
        <v>0.28372610884639898</v>
      </c>
      <c r="O115" s="14">
        <v>0.29081903762365102</v>
      </c>
      <c r="P115" s="14">
        <v>0.31292788308351999</v>
      </c>
      <c r="Q115" s="14">
        <v>0.27952547950370898</v>
      </c>
      <c r="R115" s="14"/>
      <c r="S115" s="14">
        <v>0.24748018905708599</v>
      </c>
      <c r="T115" s="14">
        <v>0.249048161962237</v>
      </c>
      <c r="U115" s="14">
        <v>0.34917839316647598</v>
      </c>
      <c r="V115" s="14">
        <v>0.33518928582085</v>
      </c>
      <c r="W115" s="14">
        <v>0.25283725656109901</v>
      </c>
      <c r="X115" s="14">
        <v>0.25838346382599298</v>
      </c>
      <c r="Y115" s="14">
        <v>0.30939021638645797</v>
      </c>
      <c r="Z115" s="14">
        <v>0.33594220245869399</v>
      </c>
      <c r="AA115" s="14">
        <v>0.290164884796554</v>
      </c>
      <c r="AB115" s="14">
        <v>0.32655131102712398</v>
      </c>
      <c r="AC115" s="14">
        <v>0.29210800392283898</v>
      </c>
      <c r="AD115" s="14">
        <v>0.33282236268759802</v>
      </c>
      <c r="AE115" s="14"/>
      <c r="AF115" s="14">
        <v>0.44928220718009299</v>
      </c>
      <c r="AG115" s="14">
        <v>0.182743771308955</v>
      </c>
      <c r="AH115" s="14">
        <v>0.22942899104349901</v>
      </c>
      <c r="AI115" s="14"/>
      <c r="AJ115" s="14">
        <v>0.44987160045236602</v>
      </c>
      <c r="AK115" s="14">
        <v>0.19263266859682299</v>
      </c>
      <c r="AL115" s="14">
        <v>7.5750258400076306E-2</v>
      </c>
      <c r="AM115" s="14">
        <v>0.46838602221769898</v>
      </c>
      <c r="AN115" s="14">
        <v>0.274822359437707</v>
      </c>
      <c r="AO115" s="14"/>
      <c r="AP115" s="14">
        <v>0.40578064066575198</v>
      </c>
      <c r="AQ115" s="14">
        <v>0.183799699243619</v>
      </c>
      <c r="AR115" s="14">
        <v>5.6747346041968898E-2</v>
      </c>
      <c r="AS115" s="14">
        <v>0.58514612593937299</v>
      </c>
      <c r="AT115" s="14">
        <v>0.27745639696239199</v>
      </c>
      <c r="AU115" s="14"/>
      <c r="AV115" s="14">
        <v>0.32463616685908298</v>
      </c>
      <c r="AW115" s="14">
        <v>0.27624307201581999</v>
      </c>
      <c r="AX115" s="14">
        <v>0.28501238192542</v>
      </c>
      <c r="AY115" s="14">
        <v>0.21438173097914801</v>
      </c>
      <c r="AZ115" s="14">
        <v>0.16108350631867999</v>
      </c>
      <c r="BA115" s="14"/>
      <c r="BB115" s="14">
        <v>0.230366324578788</v>
      </c>
      <c r="BC115" s="14">
        <v>0.681810147581286</v>
      </c>
      <c r="BD115" s="14">
        <v>0.39762167281911398</v>
      </c>
      <c r="BE115" s="14"/>
      <c r="BF115" s="14">
        <v>0.445000635765884</v>
      </c>
    </row>
    <row r="116" spans="2:58" x14ac:dyDescent="0.35">
      <c r="B116" t="s">
        <v>85</v>
      </c>
      <c r="C116" s="14">
        <v>0.18743972686787999</v>
      </c>
      <c r="D116" s="14">
        <v>0.19239533115139801</v>
      </c>
      <c r="E116" s="14">
        <v>0.18174259984864499</v>
      </c>
      <c r="F116" s="14"/>
      <c r="G116" s="14">
        <v>0.17928799698145401</v>
      </c>
      <c r="H116" s="14">
        <v>0.17181920915844701</v>
      </c>
      <c r="I116" s="14">
        <v>0.204294794836657</v>
      </c>
      <c r="J116" s="14">
        <v>0.22054004857180701</v>
      </c>
      <c r="K116" s="14">
        <v>0.181408618037912</v>
      </c>
      <c r="L116" s="14">
        <v>0.16913149900581301</v>
      </c>
      <c r="M116" s="14"/>
      <c r="N116" s="14">
        <v>0.22361740328046201</v>
      </c>
      <c r="O116" s="14">
        <v>0.16360260552911701</v>
      </c>
      <c r="P116" s="14">
        <v>0.187309678055634</v>
      </c>
      <c r="Q116" s="14">
        <v>0.17094766496907299</v>
      </c>
      <c r="R116" s="14"/>
      <c r="S116" s="14">
        <v>0.17983629790151801</v>
      </c>
      <c r="T116" s="14">
        <v>0.21051864932174899</v>
      </c>
      <c r="U116" s="14">
        <v>0.20797348399216301</v>
      </c>
      <c r="V116" s="14">
        <v>0.176716238290335</v>
      </c>
      <c r="W116" s="14">
        <v>0.14465004106746901</v>
      </c>
      <c r="X116" s="14">
        <v>0.19701758967132799</v>
      </c>
      <c r="Y116" s="14">
        <v>0.16071624770845699</v>
      </c>
      <c r="Z116" s="14">
        <v>0.152272948037976</v>
      </c>
      <c r="AA116" s="14">
        <v>0.23652205078111299</v>
      </c>
      <c r="AB116" s="14">
        <v>0.19573878449766099</v>
      </c>
      <c r="AC116" s="14">
        <v>0.143841094151612</v>
      </c>
      <c r="AD116" s="14">
        <v>0.157875825719408</v>
      </c>
      <c r="AE116" s="14"/>
      <c r="AF116" s="14">
        <v>0.131967162581309</v>
      </c>
      <c r="AG116" s="14">
        <v>0.26425050431409303</v>
      </c>
      <c r="AH116" s="14">
        <v>0.14796205077249799</v>
      </c>
      <c r="AI116" s="14"/>
      <c r="AJ116" s="14">
        <v>0.137156361756611</v>
      </c>
      <c r="AK116" s="14">
        <v>0.229805583802039</v>
      </c>
      <c r="AL116" s="14">
        <v>0.51879631690418204</v>
      </c>
      <c r="AM116" s="14">
        <v>8.2046102243426802E-2</v>
      </c>
      <c r="AN116" s="14">
        <v>8.1265523681313998E-2</v>
      </c>
      <c r="AO116" s="14"/>
      <c r="AP116" s="14">
        <v>0.104694947920609</v>
      </c>
      <c r="AQ116" s="14">
        <v>0.233197838538137</v>
      </c>
      <c r="AR116" s="14">
        <v>0.58151469786428001</v>
      </c>
      <c r="AS116" s="14">
        <v>7.3388731151820194E-2</v>
      </c>
      <c r="AT116" s="14">
        <v>8.8143662455959601E-2</v>
      </c>
      <c r="AU116" s="14"/>
      <c r="AV116" s="14">
        <v>0.14994486782529101</v>
      </c>
      <c r="AW116" s="14">
        <v>0.192872355262863</v>
      </c>
      <c r="AX116" s="14">
        <v>0.21949034418308999</v>
      </c>
      <c r="AY116" s="14">
        <v>0.20411618565196299</v>
      </c>
      <c r="AZ116" s="14">
        <v>0.313082766514587</v>
      </c>
      <c r="BA116" s="14"/>
      <c r="BB116" s="14">
        <v>0.25622103618374498</v>
      </c>
      <c r="BC116" s="14">
        <v>8.0435184023495504E-2</v>
      </c>
      <c r="BD116" s="14">
        <v>0.118420338250454</v>
      </c>
      <c r="BE116" s="14"/>
      <c r="BF116" s="14">
        <v>0.17647045052277799</v>
      </c>
    </row>
    <row r="117" spans="2:58" x14ac:dyDescent="0.35">
      <c r="B117" t="s">
        <v>86</v>
      </c>
      <c r="C117" s="14">
        <v>0.102708758521649</v>
      </c>
      <c r="D117" s="14">
        <v>0.154613409493358</v>
      </c>
      <c r="E117" s="14">
        <v>5.2787015335517398E-2</v>
      </c>
      <c r="F117" s="14"/>
      <c r="G117" s="14">
        <v>1.36322871316958E-2</v>
      </c>
      <c r="H117" s="14">
        <v>6.9985122172563904E-2</v>
      </c>
      <c r="I117" s="14">
        <v>7.1122359501288902E-3</v>
      </c>
      <c r="J117" s="14">
        <v>7.4512032223334704E-2</v>
      </c>
      <c r="K117" s="14">
        <v>0.19699525464650899</v>
      </c>
      <c r="L117" s="14">
        <v>0.22602087575252</v>
      </c>
      <c r="M117" s="14"/>
      <c r="N117" s="14">
        <v>6.01087055659369E-2</v>
      </c>
      <c r="O117" s="14">
        <v>0.12721643209453401</v>
      </c>
      <c r="P117" s="14">
        <v>0.12561820502788601</v>
      </c>
      <c r="Q117" s="14">
        <v>0.108577814534635</v>
      </c>
      <c r="R117" s="14"/>
      <c r="S117" s="14">
        <v>6.7643891155567695E-2</v>
      </c>
      <c r="T117" s="14">
        <v>3.8529512640487901E-2</v>
      </c>
      <c r="U117" s="14">
        <v>0.141204909174313</v>
      </c>
      <c r="V117" s="14">
        <v>0.158473047530515</v>
      </c>
      <c r="W117" s="14">
        <v>0.10818721549363</v>
      </c>
      <c r="X117" s="14">
        <v>6.1365874154664601E-2</v>
      </c>
      <c r="Y117" s="14">
        <v>0.14867396867800101</v>
      </c>
      <c r="Z117" s="14">
        <v>0.18366925442071899</v>
      </c>
      <c r="AA117" s="14">
        <v>5.3642834015441399E-2</v>
      </c>
      <c r="AB117" s="14">
        <v>0.13081252652946301</v>
      </c>
      <c r="AC117" s="14">
        <v>0.148266909771226</v>
      </c>
      <c r="AD117" s="14">
        <v>0.17494653696819101</v>
      </c>
      <c r="AE117" s="14"/>
      <c r="AF117" s="14">
        <v>0.31731504459878401</v>
      </c>
      <c r="AG117" s="14">
        <v>-8.1506733005137999E-2</v>
      </c>
      <c r="AH117" s="14">
        <v>8.1466940271000696E-2</v>
      </c>
      <c r="AI117" s="14"/>
      <c r="AJ117" s="14">
        <v>0.31271523869575601</v>
      </c>
      <c r="AK117" s="14">
        <v>-3.7172915205216102E-2</v>
      </c>
      <c r="AL117" s="14">
        <v>-0.443046058504106</v>
      </c>
      <c r="AM117" s="14">
        <v>0.38633991997427303</v>
      </c>
      <c r="AN117" s="14">
        <v>0.19355683575639299</v>
      </c>
      <c r="AO117" s="14"/>
      <c r="AP117" s="14">
        <v>0.30108569274514302</v>
      </c>
      <c r="AQ117" s="14">
        <v>-4.93981392945178E-2</v>
      </c>
      <c r="AR117" s="14">
        <v>-0.52476735182231105</v>
      </c>
      <c r="AS117" s="14">
        <v>0.511757394787553</v>
      </c>
      <c r="AT117" s="14">
        <v>0.18931273450643199</v>
      </c>
      <c r="AU117" s="14"/>
      <c r="AV117" s="14">
        <v>0.17469129903379299</v>
      </c>
      <c r="AW117" s="14">
        <v>8.3370716752957E-2</v>
      </c>
      <c r="AX117" s="14">
        <v>6.5522037742330494E-2</v>
      </c>
      <c r="AY117" s="14">
        <v>1.0265545327185E-2</v>
      </c>
      <c r="AZ117" s="14">
        <v>-0.15199926019590701</v>
      </c>
      <c r="BA117" s="14"/>
      <c r="BB117" s="14">
        <v>-2.5854711604957101E-2</v>
      </c>
      <c r="BC117" s="14">
        <v>0.60137496355778997</v>
      </c>
      <c r="BD117" s="14">
        <v>0.27920133456865998</v>
      </c>
      <c r="BE117" s="14"/>
      <c r="BF117" s="14">
        <v>0.26853018524310501</v>
      </c>
    </row>
    <row r="118" spans="2:58" x14ac:dyDescent="0.35">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row>
    <row r="119" spans="2:58" x14ac:dyDescent="0.35">
      <c r="B119" s="6" t="s">
        <v>105</v>
      </c>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row>
    <row r="120" spans="2:58" x14ac:dyDescent="0.35">
      <c r="B120" s="24" t="s">
        <v>90</v>
      </c>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row>
    <row r="121" spans="2:58" x14ac:dyDescent="0.35">
      <c r="B121" t="s">
        <v>78</v>
      </c>
      <c r="C121" s="14">
        <v>0.32073788256483599</v>
      </c>
      <c r="D121" s="14">
        <v>0.315703576707902</v>
      </c>
      <c r="E121" s="14">
        <v>0.323558325919239</v>
      </c>
      <c r="F121" s="14"/>
      <c r="G121" s="14">
        <v>0.30937078994492601</v>
      </c>
      <c r="H121" s="14">
        <v>0.24256463385062399</v>
      </c>
      <c r="I121" s="14">
        <v>0.28392010951721502</v>
      </c>
      <c r="J121" s="14">
        <v>0.39733374612327998</v>
      </c>
      <c r="K121" s="14">
        <v>0.334145237473643</v>
      </c>
      <c r="L121" s="14">
        <v>0.35055621776099199</v>
      </c>
      <c r="M121" s="14"/>
      <c r="N121" s="14">
        <v>0.37905525517224697</v>
      </c>
      <c r="O121" s="14">
        <v>0.36012747240480902</v>
      </c>
      <c r="P121" s="14">
        <v>0.24324224419724</v>
      </c>
      <c r="Q121" s="14">
        <v>0.284799617173634</v>
      </c>
      <c r="R121" s="14"/>
      <c r="S121" s="14">
        <v>0.264327252981301</v>
      </c>
      <c r="T121" s="14">
        <v>0.35296996752392801</v>
      </c>
      <c r="U121" s="14">
        <v>0.33374637663315199</v>
      </c>
      <c r="V121" s="14">
        <v>0.232477989406532</v>
      </c>
      <c r="W121" s="14">
        <v>0.30082083599903597</v>
      </c>
      <c r="X121" s="14">
        <v>0.29730447029625401</v>
      </c>
      <c r="Y121" s="14">
        <v>0.38605534313011902</v>
      </c>
      <c r="Z121" s="14">
        <v>0.372239475824792</v>
      </c>
      <c r="AA121" s="14">
        <v>0.26721304824681102</v>
      </c>
      <c r="AB121" s="14">
        <v>0.39108867682846599</v>
      </c>
      <c r="AC121" s="14">
        <v>0.48636188125191698</v>
      </c>
      <c r="AD121" s="14">
        <v>0.25645522932563403</v>
      </c>
      <c r="AE121" s="14"/>
      <c r="AF121" s="14">
        <v>0.185918275887171</v>
      </c>
      <c r="AG121" s="14">
        <v>0.47024809924078997</v>
      </c>
      <c r="AH121" s="14">
        <v>0.206980916614008</v>
      </c>
      <c r="AI121" s="14"/>
      <c r="AJ121" s="14">
        <v>0.188893969442082</v>
      </c>
      <c r="AK121" s="14">
        <v>0.43064631318281199</v>
      </c>
      <c r="AL121" s="14">
        <v>0.55469526537344904</v>
      </c>
      <c r="AM121" s="14">
        <v>0</v>
      </c>
      <c r="AN121" s="14">
        <v>0.22474319110368601</v>
      </c>
      <c r="AO121" s="14"/>
      <c r="AP121" s="14">
        <v>0.18503386149777701</v>
      </c>
      <c r="AQ121" s="14">
        <v>0.40158526491313501</v>
      </c>
      <c r="AR121" s="14">
        <v>0.48320468929141303</v>
      </c>
      <c r="AS121" s="14">
        <v>1.9110803740349201E-2</v>
      </c>
      <c r="AT121" s="14">
        <v>0.29497073431440701</v>
      </c>
      <c r="AU121" s="14"/>
      <c r="AV121" s="14">
        <v>0.241222620898601</v>
      </c>
      <c r="AW121" s="14">
        <v>0.34010045897017999</v>
      </c>
      <c r="AX121" s="14">
        <v>0.39485695405992699</v>
      </c>
      <c r="AY121" s="14">
        <v>0.26323899162719799</v>
      </c>
      <c r="AZ121" s="14">
        <v>0.31428600578021898</v>
      </c>
      <c r="BA121" s="14"/>
      <c r="BB121" s="14">
        <v>0.31614876777856099</v>
      </c>
      <c r="BC121" s="14">
        <v>0</v>
      </c>
      <c r="BD121" s="14">
        <v>0.21465143648475399</v>
      </c>
      <c r="BE121" s="14"/>
      <c r="BF121" s="14">
        <v>0.176284620634752</v>
      </c>
    </row>
    <row r="122" spans="2:58" x14ac:dyDescent="0.35">
      <c r="B122" t="s">
        <v>79</v>
      </c>
      <c r="C122" s="14">
        <v>0.171753058321581</v>
      </c>
      <c r="D122" s="14">
        <v>0.15112393497948801</v>
      </c>
      <c r="E122" s="14">
        <v>0.19287248056019601</v>
      </c>
      <c r="F122" s="14"/>
      <c r="G122" s="14">
        <v>0.19808162940840501</v>
      </c>
      <c r="H122" s="14">
        <v>0.15422904278418201</v>
      </c>
      <c r="I122" s="14">
        <v>0.19042886000284201</v>
      </c>
      <c r="J122" s="14">
        <v>0.13713830456255</v>
      </c>
      <c r="K122" s="14">
        <v>0.13778398623712801</v>
      </c>
      <c r="L122" s="14">
        <v>0.20392069794168999</v>
      </c>
      <c r="M122" s="14"/>
      <c r="N122" s="14">
        <v>0.15696632208244199</v>
      </c>
      <c r="O122" s="14">
        <v>0.19489248946286999</v>
      </c>
      <c r="P122" s="14">
        <v>0.161030306087103</v>
      </c>
      <c r="Q122" s="14">
        <v>0.16992455606523801</v>
      </c>
      <c r="R122" s="14"/>
      <c r="S122" s="14">
        <v>0.17849808607914999</v>
      </c>
      <c r="T122" s="14">
        <v>0.163745441267828</v>
      </c>
      <c r="U122" s="14">
        <v>0.129844078698309</v>
      </c>
      <c r="V122" s="14">
        <v>0.132492259126225</v>
      </c>
      <c r="W122" s="14">
        <v>0.12713170041024099</v>
      </c>
      <c r="X122" s="14">
        <v>0.21680332651905301</v>
      </c>
      <c r="Y122" s="14">
        <v>0.18509609743564601</v>
      </c>
      <c r="Z122" s="14">
        <v>0.20802098275640399</v>
      </c>
      <c r="AA122" s="14">
        <v>0.19664806441815799</v>
      </c>
      <c r="AB122" s="14">
        <v>0.17647627942744201</v>
      </c>
      <c r="AC122" s="14">
        <v>0.170055940611546</v>
      </c>
      <c r="AD122" s="14">
        <v>0.187437143795152</v>
      </c>
      <c r="AE122" s="14"/>
      <c r="AF122" s="14">
        <v>0.15098157053934799</v>
      </c>
      <c r="AG122" s="14">
        <v>0.18793420909136899</v>
      </c>
      <c r="AH122" s="14">
        <v>0.14789969592893101</v>
      </c>
      <c r="AI122" s="14"/>
      <c r="AJ122" s="14">
        <v>0.17895913399417099</v>
      </c>
      <c r="AK122" s="14">
        <v>0.16791138996020699</v>
      </c>
      <c r="AL122" s="14">
        <v>0.16041898397490501</v>
      </c>
      <c r="AM122" s="14">
        <v>4.0946358590663097E-2</v>
      </c>
      <c r="AN122" s="14">
        <v>0.161202644743524</v>
      </c>
      <c r="AO122" s="14"/>
      <c r="AP122" s="14">
        <v>0.22405537694475999</v>
      </c>
      <c r="AQ122" s="14">
        <v>0.180416425545389</v>
      </c>
      <c r="AR122" s="14">
        <v>0.18914333057046001</v>
      </c>
      <c r="AS122" s="14">
        <v>2.0434678568055E-2</v>
      </c>
      <c r="AT122" s="14">
        <v>0.205434406102359</v>
      </c>
      <c r="AU122" s="14"/>
      <c r="AV122" s="14">
        <v>0.180253444124369</v>
      </c>
      <c r="AW122" s="14">
        <v>0.168299875481735</v>
      </c>
      <c r="AX122" s="14">
        <v>0.166678118235286</v>
      </c>
      <c r="AY122" s="14">
        <v>0.174864276373629</v>
      </c>
      <c r="AZ122" s="14">
        <v>0.21162383552378899</v>
      </c>
      <c r="BA122" s="14"/>
      <c r="BB122" s="14">
        <v>0.18504745725522001</v>
      </c>
      <c r="BC122" s="14">
        <v>7.1352027185560404E-3</v>
      </c>
      <c r="BD122" s="14">
        <v>0.291304953359448</v>
      </c>
      <c r="BE122" s="14"/>
      <c r="BF122" s="14">
        <v>0.14816614107325901</v>
      </c>
    </row>
    <row r="123" spans="2:58" x14ac:dyDescent="0.35">
      <c r="B123" t="s">
        <v>80</v>
      </c>
      <c r="C123" s="14">
        <v>0.20546890524134401</v>
      </c>
      <c r="D123" s="14">
        <v>0.18038564452193101</v>
      </c>
      <c r="E123" s="14">
        <v>0.22920175890307501</v>
      </c>
      <c r="F123" s="14"/>
      <c r="G123" s="14">
        <v>0.23233483006949601</v>
      </c>
      <c r="H123" s="14">
        <v>0.293036660845301</v>
      </c>
      <c r="I123" s="14">
        <v>0.19948324445363599</v>
      </c>
      <c r="J123" s="14">
        <v>0.179823056089742</v>
      </c>
      <c r="K123" s="14">
        <v>0.16506510062423799</v>
      </c>
      <c r="L123" s="14">
        <v>0.169288769837733</v>
      </c>
      <c r="M123" s="14"/>
      <c r="N123" s="14">
        <v>0.19838859269142201</v>
      </c>
      <c r="O123" s="14">
        <v>0.180285667874163</v>
      </c>
      <c r="P123" s="14">
        <v>0.21518576666820399</v>
      </c>
      <c r="Q123" s="14">
        <v>0.23057684353988001</v>
      </c>
      <c r="R123" s="14"/>
      <c r="S123" s="14">
        <v>0.25936796943752599</v>
      </c>
      <c r="T123" s="14">
        <v>0.171201395071887</v>
      </c>
      <c r="U123" s="14">
        <v>0.22146895621802701</v>
      </c>
      <c r="V123" s="14">
        <v>0.23195932917638601</v>
      </c>
      <c r="W123" s="14">
        <v>0.228421028484139</v>
      </c>
      <c r="X123" s="14">
        <v>0.24640724894236599</v>
      </c>
      <c r="Y123" s="14">
        <v>0.16586914371192699</v>
      </c>
      <c r="Z123" s="14">
        <v>0.16088345040084001</v>
      </c>
      <c r="AA123" s="14">
        <v>0.198154867683075</v>
      </c>
      <c r="AB123" s="14">
        <v>0.16680456104507599</v>
      </c>
      <c r="AC123" s="14">
        <v>0.14407818472950901</v>
      </c>
      <c r="AD123" s="14">
        <v>0.21365595193777701</v>
      </c>
      <c r="AE123" s="14"/>
      <c r="AF123" s="14">
        <v>0.199315638305504</v>
      </c>
      <c r="AG123" s="14">
        <v>0.17333184061498499</v>
      </c>
      <c r="AH123" s="14">
        <v>0.30930201228230197</v>
      </c>
      <c r="AI123" s="14"/>
      <c r="AJ123" s="14">
        <v>0.20598876285148501</v>
      </c>
      <c r="AK123" s="14">
        <v>0.19322054735654501</v>
      </c>
      <c r="AL123" s="14">
        <v>0.19820368372126301</v>
      </c>
      <c r="AM123" s="14">
        <v>0.11688987073082199</v>
      </c>
      <c r="AN123" s="14">
        <v>0.30401172369183899</v>
      </c>
      <c r="AO123" s="14"/>
      <c r="AP123" s="14">
        <v>0.23485543931785199</v>
      </c>
      <c r="AQ123" s="14">
        <v>0.230686420765254</v>
      </c>
      <c r="AR123" s="14">
        <v>0.170450152783024</v>
      </c>
      <c r="AS123" s="14">
        <v>6.8697464170561495E-2</v>
      </c>
      <c r="AT123" s="14">
        <v>0.26153682055827099</v>
      </c>
      <c r="AU123" s="14"/>
      <c r="AV123" s="14">
        <v>0.218984649425534</v>
      </c>
      <c r="AW123" s="14">
        <v>0.18472291320911799</v>
      </c>
      <c r="AX123" s="14">
        <v>0.186589927794445</v>
      </c>
      <c r="AY123" s="14">
        <v>0.27043326877621399</v>
      </c>
      <c r="AZ123" s="14">
        <v>0.25690361494131803</v>
      </c>
      <c r="BA123" s="14"/>
      <c r="BB123" s="14">
        <v>0.307942733287982</v>
      </c>
      <c r="BC123" s="14">
        <v>6.49236931490738E-2</v>
      </c>
      <c r="BD123" s="14">
        <v>0.25166625105759399</v>
      </c>
      <c r="BE123" s="14"/>
      <c r="BF123" s="14">
        <v>0.19193938398801699</v>
      </c>
    </row>
    <row r="124" spans="2:58" x14ac:dyDescent="0.35">
      <c r="B124" t="s">
        <v>81</v>
      </c>
      <c r="C124" s="14">
        <v>0.17915383037850299</v>
      </c>
      <c r="D124" s="14">
        <v>0.20632228684345799</v>
      </c>
      <c r="E124" s="14">
        <v>0.15373417610951301</v>
      </c>
      <c r="F124" s="14"/>
      <c r="G124" s="14">
        <v>0.15999798768044701</v>
      </c>
      <c r="H124" s="14">
        <v>0.19618280778875199</v>
      </c>
      <c r="I124" s="14">
        <v>0.20264274301680699</v>
      </c>
      <c r="J124" s="14">
        <v>0.15684679633300599</v>
      </c>
      <c r="K124" s="14">
        <v>0.19487207842499499</v>
      </c>
      <c r="L124" s="14">
        <v>0.166642682664595</v>
      </c>
      <c r="M124" s="14"/>
      <c r="N124" s="14">
        <v>0.16512093709700201</v>
      </c>
      <c r="O124" s="14">
        <v>0.17409895891500099</v>
      </c>
      <c r="P124" s="14">
        <v>0.20203945455414199</v>
      </c>
      <c r="Q124" s="14">
        <v>0.18269001664630799</v>
      </c>
      <c r="R124" s="14"/>
      <c r="S124" s="14">
        <v>0.19608193864368001</v>
      </c>
      <c r="T124" s="14">
        <v>0.20309880996354401</v>
      </c>
      <c r="U124" s="14">
        <v>0.151125515513199</v>
      </c>
      <c r="V124" s="14">
        <v>0.20319223688073301</v>
      </c>
      <c r="W124" s="14">
        <v>0.19833846349404799</v>
      </c>
      <c r="X124" s="14">
        <v>0.122204116257802</v>
      </c>
      <c r="Y124" s="14">
        <v>0.16639767066199701</v>
      </c>
      <c r="Z124" s="14">
        <v>0.15494761509466201</v>
      </c>
      <c r="AA124" s="14">
        <v>0.229817769659069</v>
      </c>
      <c r="AB124" s="14">
        <v>0.15184019891160699</v>
      </c>
      <c r="AC124" s="14">
        <v>0.12269372835973</v>
      </c>
      <c r="AD124" s="14">
        <v>0.182244750310291</v>
      </c>
      <c r="AE124" s="14"/>
      <c r="AF124" s="14">
        <v>0.24901296825106201</v>
      </c>
      <c r="AG124" s="14">
        <v>0.123439009076245</v>
      </c>
      <c r="AH124" s="14">
        <v>0.20798724300184501</v>
      </c>
      <c r="AI124" s="14"/>
      <c r="AJ124" s="14">
        <v>0.244560422049653</v>
      </c>
      <c r="AK124" s="14">
        <v>0.15882200391141901</v>
      </c>
      <c r="AL124" s="14">
        <v>4.3460984463535399E-2</v>
      </c>
      <c r="AM124" s="14">
        <v>0.36881232051830898</v>
      </c>
      <c r="AN124" s="14">
        <v>0.16563508466585899</v>
      </c>
      <c r="AO124" s="14"/>
      <c r="AP124" s="14">
        <v>0.25853196721421801</v>
      </c>
      <c r="AQ124" s="14">
        <v>0.14407457582265901</v>
      </c>
      <c r="AR124" s="14">
        <v>9.7374778842308704E-2</v>
      </c>
      <c r="AS124" s="14">
        <v>0.33208365140558299</v>
      </c>
      <c r="AT124" s="14">
        <v>0.15074585826553799</v>
      </c>
      <c r="AU124" s="14"/>
      <c r="AV124" s="14">
        <v>0.20920378705638501</v>
      </c>
      <c r="AW124" s="14">
        <v>0.174910158643897</v>
      </c>
      <c r="AX124" s="14">
        <v>0.155197953353538</v>
      </c>
      <c r="AY124" s="14">
        <v>0.21689594714025501</v>
      </c>
      <c r="AZ124" s="14">
        <v>9.0338270286983102E-2</v>
      </c>
      <c r="BA124" s="14"/>
      <c r="BB124" s="14">
        <v>0.154079639237303</v>
      </c>
      <c r="BC124" s="14">
        <v>0.35438600893065703</v>
      </c>
      <c r="BD124" s="14">
        <v>0.168299298292166</v>
      </c>
      <c r="BE124" s="14"/>
      <c r="BF124" s="14">
        <v>0.23028115551228401</v>
      </c>
    </row>
    <row r="125" spans="2:58" x14ac:dyDescent="0.35">
      <c r="B125" t="s">
        <v>82</v>
      </c>
      <c r="C125" s="14">
        <v>0.101566988212203</v>
      </c>
      <c r="D125" s="14">
        <v>0.13462990600813099</v>
      </c>
      <c r="E125" s="14">
        <v>6.9944354882632606E-2</v>
      </c>
      <c r="F125" s="14"/>
      <c r="G125" s="14">
        <v>6.6286333822367802E-2</v>
      </c>
      <c r="H125" s="14">
        <v>7.6883205997503604E-2</v>
      </c>
      <c r="I125" s="14">
        <v>9.4840105623592602E-2</v>
      </c>
      <c r="J125" s="14">
        <v>0.123001493038721</v>
      </c>
      <c r="K125" s="14">
        <v>0.140314794216506</v>
      </c>
      <c r="L125" s="14">
        <v>0.10731666893792</v>
      </c>
      <c r="M125" s="14"/>
      <c r="N125" s="14">
        <v>8.8991038884460902E-2</v>
      </c>
      <c r="O125" s="14">
        <v>7.2272832501734802E-2</v>
      </c>
      <c r="P125" s="14">
        <v>0.154786685578643</v>
      </c>
      <c r="Q125" s="14">
        <v>9.8643443096649505E-2</v>
      </c>
      <c r="R125" s="14"/>
      <c r="S125" s="14">
        <v>6.4974411769689794E-2</v>
      </c>
      <c r="T125" s="14">
        <v>8.5816619146873205E-2</v>
      </c>
      <c r="U125" s="14">
        <v>0.14354488923914499</v>
      </c>
      <c r="V125" s="14">
        <v>0.17590942538134199</v>
      </c>
      <c r="W125" s="14">
        <v>0.12599163575588099</v>
      </c>
      <c r="X125" s="14">
        <v>0.10596759244681001</v>
      </c>
      <c r="Y125" s="14">
        <v>7.9140053591225695E-2</v>
      </c>
      <c r="Z125" s="14">
        <v>8.0291692829198694E-2</v>
      </c>
      <c r="AA125" s="14">
        <v>8.7047284279012704E-2</v>
      </c>
      <c r="AB125" s="14">
        <v>0.10869914022808499</v>
      </c>
      <c r="AC125" s="14">
        <v>5.6937184364898197E-2</v>
      </c>
      <c r="AD125" s="14">
        <v>0.13021701545613801</v>
      </c>
      <c r="AE125" s="14"/>
      <c r="AF125" s="14">
        <v>0.20420798976002899</v>
      </c>
      <c r="AG125" s="14">
        <v>3.4016616737439699E-2</v>
      </c>
      <c r="AH125" s="14">
        <v>6.8447288501551101E-2</v>
      </c>
      <c r="AI125" s="14"/>
      <c r="AJ125" s="14">
        <v>0.175749935709999</v>
      </c>
      <c r="AK125" s="14">
        <v>3.3510464680268699E-2</v>
      </c>
      <c r="AL125" s="14">
        <v>2.9281545206561101E-2</v>
      </c>
      <c r="AM125" s="14">
        <v>0.47335145016020602</v>
      </c>
      <c r="AN125" s="14">
        <v>7.9713627850510796E-2</v>
      </c>
      <c r="AO125" s="14"/>
      <c r="AP125" s="14">
        <v>8.4912933959204295E-2</v>
      </c>
      <c r="AQ125" s="14">
        <v>2.6214766279397301E-2</v>
      </c>
      <c r="AR125" s="14">
        <v>4.0300768605658302E-2</v>
      </c>
      <c r="AS125" s="14">
        <v>0.55967340211545102</v>
      </c>
      <c r="AT125" s="14">
        <v>2.2785442757790601E-2</v>
      </c>
      <c r="AU125" s="14"/>
      <c r="AV125" s="14">
        <v>0.122072853840862</v>
      </c>
      <c r="AW125" s="14">
        <v>0.11612352509371</v>
      </c>
      <c r="AX125" s="14">
        <v>7.5220723702621298E-2</v>
      </c>
      <c r="AY125" s="14">
        <v>6.4419776273965695E-2</v>
      </c>
      <c r="AZ125" s="14">
        <v>7.97707080289035E-2</v>
      </c>
      <c r="BA125" s="14"/>
      <c r="BB125" s="14">
        <v>3.6781402440934099E-2</v>
      </c>
      <c r="BC125" s="14">
        <v>0.57355509520171299</v>
      </c>
      <c r="BD125" s="14">
        <v>4.2946141906799101E-2</v>
      </c>
      <c r="BE125" s="14"/>
      <c r="BF125" s="14">
        <v>0.24755382257704001</v>
      </c>
    </row>
    <row r="126" spans="2:58" x14ac:dyDescent="0.35">
      <c r="B126" t="s">
        <v>83</v>
      </c>
      <c r="C126" s="14">
        <v>2.1319335281532799E-2</v>
      </c>
      <c r="D126" s="14">
        <v>1.18346509390905E-2</v>
      </c>
      <c r="E126" s="14">
        <v>3.0688903625345001E-2</v>
      </c>
      <c r="F126" s="14"/>
      <c r="G126" s="14">
        <v>3.3928429074357398E-2</v>
      </c>
      <c r="H126" s="14">
        <v>3.7103648733637799E-2</v>
      </c>
      <c r="I126" s="14">
        <v>2.86849373859068E-2</v>
      </c>
      <c r="J126" s="14">
        <v>5.85660385270093E-3</v>
      </c>
      <c r="K126" s="14">
        <v>2.7818803023490501E-2</v>
      </c>
      <c r="L126" s="14">
        <v>2.2749628570688401E-3</v>
      </c>
      <c r="M126" s="14"/>
      <c r="N126" s="14">
        <v>1.1477854072426101E-2</v>
      </c>
      <c r="O126" s="14">
        <v>1.83225788414224E-2</v>
      </c>
      <c r="P126" s="14">
        <v>2.3715542914667698E-2</v>
      </c>
      <c r="Q126" s="14">
        <v>3.3365523478290103E-2</v>
      </c>
      <c r="R126" s="14"/>
      <c r="S126" s="14">
        <v>3.6750341088652903E-2</v>
      </c>
      <c r="T126" s="14">
        <v>2.3167767025938701E-2</v>
      </c>
      <c r="U126" s="14">
        <v>2.0270183698168801E-2</v>
      </c>
      <c r="V126" s="14">
        <v>2.3968760028782399E-2</v>
      </c>
      <c r="W126" s="14">
        <v>1.9296335856654901E-2</v>
      </c>
      <c r="X126" s="14">
        <v>1.13132455377155E-2</v>
      </c>
      <c r="Y126" s="14">
        <v>1.74416914690846E-2</v>
      </c>
      <c r="Z126" s="14">
        <v>2.3616783094103401E-2</v>
      </c>
      <c r="AA126" s="14">
        <v>2.1118965713874099E-2</v>
      </c>
      <c r="AB126" s="14">
        <v>5.0911435593230603E-3</v>
      </c>
      <c r="AC126" s="14">
        <v>1.98730806823996E-2</v>
      </c>
      <c r="AD126" s="14">
        <v>2.9989909175008801E-2</v>
      </c>
      <c r="AE126" s="14"/>
      <c r="AF126" s="14">
        <v>1.05635572568861E-2</v>
      </c>
      <c r="AG126" s="14">
        <v>1.10302252391724E-2</v>
      </c>
      <c r="AH126" s="14">
        <v>5.9382843671363199E-2</v>
      </c>
      <c r="AI126" s="14"/>
      <c r="AJ126" s="14">
        <v>5.8477759526100598E-3</v>
      </c>
      <c r="AK126" s="14">
        <v>1.58892809087475E-2</v>
      </c>
      <c r="AL126" s="14">
        <v>1.3939537260286201E-2</v>
      </c>
      <c r="AM126" s="14">
        <v>0</v>
      </c>
      <c r="AN126" s="14">
        <v>6.4693727944581697E-2</v>
      </c>
      <c r="AO126" s="14"/>
      <c r="AP126" s="14">
        <v>1.26104210661884E-2</v>
      </c>
      <c r="AQ126" s="14">
        <v>1.70225466741654E-2</v>
      </c>
      <c r="AR126" s="14">
        <v>1.95262799071362E-2</v>
      </c>
      <c r="AS126" s="14">
        <v>0</v>
      </c>
      <c r="AT126" s="14">
        <v>6.4526738001635095E-2</v>
      </c>
      <c r="AU126" s="14"/>
      <c r="AV126" s="14">
        <v>2.8262644654249099E-2</v>
      </c>
      <c r="AW126" s="14">
        <v>1.5843068601359301E-2</v>
      </c>
      <c r="AX126" s="14">
        <v>2.14563228541827E-2</v>
      </c>
      <c r="AY126" s="14">
        <v>1.01477398087375E-2</v>
      </c>
      <c r="AZ126" s="14">
        <v>4.70775654387873E-2</v>
      </c>
      <c r="BA126" s="14"/>
      <c r="BB126" s="14">
        <v>0</v>
      </c>
      <c r="BC126" s="14">
        <v>0</v>
      </c>
      <c r="BD126" s="14">
        <v>3.1131918899237599E-2</v>
      </c>
      <c r="BE126" s="14"/>
      <c r="BF126" s="14">
        <v>5.7748762146472097E-3</v>
      </c>
    </row>
    <row r="127" spans="2:58" x14ac:dyDescent="0.35">
      <c r="B127" t="s">
        <v>84</v>
      </c>
      <c r="C127" s="14">
        <v>0.49249094088641698</v>
      </c>
      <c r="D127" s="14">
        <v>0.46682751168739001</v>
      </c>
      <c r="E127" s="14">
        <v>0.51643080647943496</v>
      </c>
      <c r="F127" s="14"/>
      <c r="G127" s="14">
        <v>0.50745241935333096</v>
      </c>
      <c r="H127" s="14">
        <v>0.39679367663480603</v>
      </c>
      <c r="I127" s="14">
        <v>0.47434896952005701</v>
      </c>
      <c r="J127" s="14">
        <v>0.53447205068583004</v>
      </c>
      <c r="K127" s="14">
        <v>0.47192922371077101</v>
      </c>
      <c r="L127" s="14">
        <v>0.55447691570268298</v>
      </c>
      <c r="M127" s="14"/>
      <c r="N127" s="14">
        <v>0.53602157725468902</v>
      </c>
      <c r="O127" s="14">
        <v>0.55501996186767899</v>
      </c>
      <c r="P127" s="14">
        <v>0.404272550284342</v>
      </c>
      <c r="Q127" s="14">
        <v>0.45472417323887199</v>
      </c>
      <c r="R127" s="14"/>
      <c r="S127" s="14">
        <v>0.44282533906045102</v>
      </c>
      <c r="T127" s="14">
        <v>0.51671540879175704</v>
      </c>
      <c r="U127" s="14">
        <v>0.46359045533146098</v>
      </c>
      <c r="V127" s="14">
        <v>0.364970248532757</v>
      </c>
      <c r="W127" s="14">
        <v>0.427952536409277</v>
      </c>
      <c r="X127" s="14">
        <v>0.51410779681530605</v>
      </c>
      <c r="Y127" s="14">
        <v>0.57115144056576495</v>
      </c>
      <c r="Z127" s="14">
        <v>0.58026045858119601</v>
      </c>
      <c r="AA127" s="14">
        <v>0.46386111266496899</v>
      </c>
      <c r="AB127" s="14">
        <v>0.56756495625590797</v>
      </c>
      <c r="AC127" s="14">
        <v>0.65641782186346298</v>
      </c>
      <c r="AD127" s="14">
        <v>0.443892373120786</v>
      </c>
      <c r="AE127" s="14"/>
      <c r="AF127" s="14">
        <v>0.33689984642651899</v>
      </c>
      <c r="AG127" s="14">
        <v>0.65818230833215796</v>
      </c>
      <c r="AH127" s="14">
        <v>0.35488061254293901</v>
      </c>
      <c r="AI127" s="14"/>
      <c r="AJ127" s="14">
        <v>0.36785310343625299</v>
      </c>
      <c r="AK127" s="14">
        <v>0.59855770314301904</v>
      </c>
      <c r="AL127" s="14">
        <v>0.71511424934835499</v>
      </c>
      <c r="AM127" s="14">
        <v>4.0946358590663097E-2</v>
      </c>
      <c r="AN127" s="14">
        <v>0.38594583584720998</v>
      </c>
      <c r="AO127" s="14"/>
      <c r="AP127" s="14">
        <v>0.40908923844253797</v>
      </c>
      <c r="AQ127" s="14">
        <v>0.58200169045852401</v>
      </c>
      <c r="AR127" s="14">
        <v>0.67234801986187198</v>
      </c>
      <c r="AS127" s="14">
        <v>3.9545482308404198E-2</v>
      </c>
      <c r="AT127" s="14">
        <v>0.50040514041676598</v>
      </c>
      <c r="AU127" s="14"/>
      <c r="AV127" s="14">
        <v>0.42147606502297003</v>
      </c>
      <c r="AW127" s="14">
        <v>0.50840033445191501</v>
      </c>
      <c r="AX127" s="14">
        <v>0.56153507229521304</v>
      </c>
      <c r="AY127" s="14">
        <v>0.438103268000827</v>
      </c>
      <c r="AZ127" s="14">
        <v>0.52590984130400897</v>
      </c>
      <c r="BA127" s="14"/>
      <c r="BB127" s="14">
        <v>0.50119622503378003</v>
      </c>
      <c r="BC127" s="14">
        <v>7.1352027185560404E-3</v>
      </c>
      <c r="BD127" s="14">
        <v>0.50595638984420299</v>
      </c>
      <c r="BE127" s="14"/>
      <c r="BF127" s="14">
        <v>0.32445076170801102</v>
      </c>
    </row>
    <row r="128" spans="2:58" x14ac:dyDescent="0.35">
      <c r="B128" t="s">
        <v>85</v>
      </c>
      <c r="C128" s="14">
        <v>0.28072081859070702</v>
      </c>
      <c r="D128" s="14">
        <v>0.34095219285158901</v>
      </c>
      <c r="E128" s="14">
        <v>0.22367853099214499</v>
      </c>
      <c r="F128" s="14"/>
      <c r="G128" s="14">
        <v>0.22628432150281499</v>
      </c>
      <c r="H128" s="14">
        <v>0.273066013786255</v>
      </c>
      <c r="I128" s="14">
        <v>0.29748284864039998</v>
      </c>
      <c r="J128" s="14">
        <v>0.27984828937172701</v>
      </c>
      <c r="K128" s="14">
        <v>0.33518687264150099</v>
      </c>
      <c r="L128" s="14">
        <v>0.273959351602515</v>
      </c>
      <c r="M128" s="14"/>
      <c r="N128" s="14">
        <v>0.25411197598146301</v>
      </c>
      <c r="O128" s="14">
        <v>0.24637179141673601</v>
      </c>
      <c r="P128" s="14">
        <v>0.35682614013278602</v>
      </c>
      <c r="Q128" s="14">
        <v>0.28133345974295798</v>
      </c>
      <c r="R128" s="14"/>
      <c r="S128" s="14">
        <v>0.26105635041337</v>
      </c>
      <c r="T128" s="14">
        <v>0.28891542911041701</v>
      </c>
      <c r="U128" s="14">
        <v>0.29467040475234402</v>
      </c>
      <c r="V128" s="14">
        <v>0.37910166226207498</v>
      </c>
      <c r="W128" s="14">
        <v>0.32433009924992801</v>
      </c>
      <c r="X128" s="14">
        <v>0.22817170870461201</v>
      </c>
      <c r="Y128" s="14">
        <v>0.24553772425322301</v>
      </c>
      <c r="Z128" s="14">
        <v>0.235239307923861</v>
      </c>
      <c r="AA128" s="14">
        <v>0.31686505393808201</v>
      </c>
      <c r="AB128" s="14">
        <v>0.26053933913969302</v>
      </c>
      <c r="AC128" s="14">
        <v>0.179630912724628</v>
      </c>
      <c r="AD128" s="14">
        <v>0.31246176576642798</v>
      </c>
      <c r="AE128" s="14"/>
      <c r="AF128" s="14">
        <v>0.45322095801109102</v>
      </c>
      <c r="AG128" s="14">
        <v>0.157455625813685</v>
      </c>
      <c r="AH128" s="14">
        <v>0.27643453150339597</v>
      </c>
      <c r="AI128" s="14"/>
      <c r="AJ128" s="14">
        <v>0.42031035775965198</v>
      </c>
      <c r="AK128" s="14">
        <v>0.19233246859168801</v>
      </c>
      <c r="AL128" s="14">
        <v>7.2742529670096506E-2</v>
      </c>
      <c r="AM128" s="14">
        <v>0.842163770678515</v>
      </c>
      <c r="AN128" s="14">
        <v>0.245348712516369</v>
      </c>
      <c r="AO128" s="14"/>
      <c r="AP128" s="14">
        <v>0.34344490117342202</v>
      </c>
      <c r="AQ128" s="14">
        <v>0.17028934210205701</v>
      </c>
      <c r="AR128" s="14">
        <v>0.13767554744796701</v>
      </c>
      <c r="AS128" s="14">
        <v>0.89175705352103396</v>
      </c>
      <c r="AT128" s="14">
        <v>0.17353130102332801</v>
      </c>
      <c r="AU128" s="14"/>
      <c r="AV128" s="14">
        <v>0.33127664089724701</v>
      </c>
      <c r="AW128" s="14">
        <v>0.29103368373760802</v>
      </c>
      <c r="AX128" s="14">
        <v>0.23041867705616001</v>
      </c>
      <c r="AY128" s="14">
        <v>0.28131572341422101</v>
      </c>
      <c r="AZ128" s="14">
        <v>0.17010897831588701</v>
      </c>
      <c r="BA128" s="14"/>
      <c r="BB128" s="14">
        <v>0.190861041678237</v>
      </c>
      <c r="BC128" s="14">
        <v>0.92794110413236996</v>
      </c>
      <c r="BD128" s="14">
        <v>0.21124544019896499</v>
      </c>
      <c r="BE128" s="14"/>
      <c r="BF128" s="14">
        <v>0.47783497808932401</v>
      </c>
    </row>
    <row r="129" spans="2:58" x14ac:dyDescent="0.35">
      <c r="B129" t="s">
        <v>86</v>
      </c>
      <c r="C129" s="14">
        <v>0.21177012229570999</v>
      </c>
      <c r="D129" s="14">
        <v>0.125875318835801</v>
      </c>
      <c r="E129" s="14">
        <v>0.29275227548728999</v>
      </c>
      <c r="F129" s="14"/>
      <c r="G129" s="14">
        <v>0.281168097850516</v>
      </c>
      <c r="H129" s="14">
        <v>0.12372766284855</v>
      </c>
      <c r="I129" s="14">
        <v>0.176866120879657</v>
      </c>
      <c r="J129" s="14">
        <v>0.25462376131410402</v>
      </c>
      <c r="K129" s="14">
        <v>0.13674235106926999</v>
      </c>
      <c r="L129" s="14">
        <v>0.28051756410016798</v>
      </c>
      <c r="M129" s="14"/>
      <c r="N129" s="14">
        <v>0.28190960127322601</v>
      </c>
      <c r="O129" s="14">
        <v>0.308648170450943</v>
      </c>
      <c r="P129" s="14">
        <v>4.7446410151556803E-2</v>
      </c>
      <c r="Q129" s="14">
        <v>0.17339071349591401</v>
      </c>
      <c r="R129" s="14"/>
      <c r="S129" s="14">
        <v>0.18176898864708199</v>
      </c>
      <c r="T129" s="14">
        <v>0.227799979681339</v>
      </c>
      <c r="U129" s="14">
        <v>0.16892005057911699</v>
      </c>
      <c r="V129" s="14">
        <v>-1.41314137293181E-2</v>
      </c>
      <c r="W129" s="14">
        <v>0.103622437159349</v>
      </c>
      <c r="X129" s="14">
        <v>0.28593608811069399</v>
      </c>
      <c r="Y129" s="14">
        <v>0.32561371631254199</v>
      </c>
      <c r="Z129" s="14">
        <v>0.34502115065733502</v>
      </c>
      <c r="AA129" s="14">
        <v>0.14699605872688801</v>
      </c>
      <c r="AB129" s="14">
        <v>0.30702561711621501</v>
      </c>
      <c r="AC129" s="14">
        <v>0.47678690913883498</v>
      </c>
      <c r="AD129" s="14">
        <v>0.13143060735435699</v>
      </c>
      <c r="AE129" s="14"/>
      <c r="AF129" s="14">
        <v>-0.11632111158457201</v>
      </c>
      <c r="AG129" s="14">
        <v>0.50072668251847396</v>
      </c>
      <c r="AH129" s="14">
        <v>7.8446081039542107E-2</v>
      </c>
      <c r="AI129" s="14"/>
      <c r="AJ129" s="14">
        <v>-5.2457254323398803E-2</v>
      </c>
      <c r="AK129" s="14">
        <v>0.40622523455133203</v>
      </c>
      <c r="AL129" s="14">
        <v>0.64237171967825801</v>
      </c>
      <c r="AM129" s="14">
        <v>-0.80121741208785202</v>
      </c>
      <c r="AN129" s="14">
        <v>0.14059712333084101</v>
      </c>
      <c r="AO129" s="14"/>
      <c r="AP129" s="14">
        <v>6.5644337269115699E-2</v>
      </c>
      <c r="AQ129" s="14">
        <v>0.41171234835646697</v>
      </c>
      <c r="AR129" s="14">
        <v>0.53467247241390503</v>
      </c>
      <c r="AS129" s="14">
        <v>-0.85221157121263003</v>
      </c>
      <c r="AT129" s="14">
        <v>0.326873839393437</v>
      </c>
      <c r="AU129" s="14"/>
      <c r="AV129" s="14">
        <v>9.0199424125723696E-2</v>
      </c>
      <c r="AW129" s="14">
        <v>0.217366650714307</v>
      </c>
      <c r="AX129" s="14">
        <v>0.33111639523905301</v>
      </c>
      <c r="AY129" s="14">
        <v>0.15678754458660599</v>
      </c>
      <c r="AZ129" s="14">
        <v>0.35580086298812202</v>
      </c>
      <c r="BA129" s="14"/>
      <c r="BB129" s="14">
        <v>0.310335183355543</v>
      </c>
      <c r="BC129" s="14">
        <v>-0.92080590141381402</v>
      </c>
      <c r="BD129" s="14">
        <v>0.29471094964523697</v>
      </c>
      <c r="BE129" s="14"/>
      <c r="BF129" s="14">
        <v>-0.153384216381313</v>
      </c>
    </row>
    <row r="130" spans="2:58" x14ac:dyDescent="0.35">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row>
    <row r="131" spans="2:58" x14ac:dyDescent="0.35">
      <c r="B131" s="6" t="s">
        <v>111</v>
      </c>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row>
    <row r="132" spans="2:58" x14ac:dyDescent="0.35">
      <c r="B132" s="24" t="s">
        <v>90</v>
      </c>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row>
    <row r="133" spans="2:58" x14ac:dyDescent="0.35">
      <c r="B133" t="s">
        <v>106</v>
      </c>
      <c r="C133" s="14">
        <v>0.13357570543403899</v>
      </c>
      <c r="D133" s="14">
        <v>0.14592909234057899</v>
      </c>
      <c r="E133" s="14">
        <v>0.12132857010821101</v>
      </c>
      <c r="F133" s="14"/>
      <c r="G133" s="14">
        <v>6.1576332553418503E-2</v>
      </c>
      <c r="H133" s="14">
        <v>6.2337378944897701E-2</v>
      </c>
      <c r="I133" s="14">
        <v>0.109900272435313</v>
      </c>
      <c r="J133" s="14">
        <v>0.16966168158522599</v>
      </c>
      <c r="K133" s="14">
        <v>0.201485171558003</v>
      </c>
      <c r="L133" s="14">
        <v>0.18394672141462101</v>
      </c>
      <c r="M133" s="14"/>
      <c r="N133" s="14">
        <v>0.104331061992133</v>
      </c>
      <c r="O133" s="14">
        <v>0.12792031444246099</v>
      </c>
      <c r="P133" s="14">
        <v>0.16513491117527601</v>
      </c>
      <c r="Q133" s="14">
        <v>0.14574358869692999</v>
      </c>
      <c r="R133" s="14"/>
      <c r="S133" s="14">
        <v>0.10277074958299</v>
      </c>
      <c r="T133" s="14">
        <v>0.153694395283234</v>
      </c>
      <c r="U133" s="14">
        <v>0.13713221442918799</v>
      </c>
      <c r="V133" s="14">
        <v>0.17451913301623001</v>
      </c>
      <c r="W133" s="14">
        <v>0.121776917991385</v>
      </c>
      <c r="X133" s="14">
        <v>0.100143660730954</v>
      </c>
      <c r="Y133" s="14">
        <v>0.159835936956189</v>
      </c>
      <c r="Z133" s="14">
        <v>7.7274360279421195E-2</v>
      </c>
      <c r="AA133" s="14">
        <v>0.113882010721701</v>
      </c>
      <c r="AB133" s="14">
        <v>0.16240559443369901</v>
      </c>
      <c r="AC133" s="14">
        <v>0.12863167108781701</v>
      </c>
      <c r="AD133" s="14">
        <v>0.18484298162773999</v>
      </c>
      <c r="AE133" s="14"/>
      <c r="AF133" s="14">
        <v>0.23838557460773499</v>
      </c>
      <c r="AG133" s="14">
        <v>7.8422606448339094E-2</v>
      </c>
      <c r="AH133" s="14">
        <v>6.6127078762275707E-2</v>
      </c>
      <c r="AI133" s="14"/>
      <c r="AJ133" s="14">
        <v>0.23834001860585699</v>
      </c>
      <c r="AK133" s="14">
        <v>4.7050318698752702E-2</v>
      </c>
      <c r="AL133" s="14">
        <v>3.7106393817097197E-2</v>
      </c>
      <c r="AM133" s="14">
        <v>0.30473627337611298</v>
      </c>
      <c r="AN133" s="14">
        <v>0.13064363451946701</v>
      </c>
      <c r="AO133" s="14"/>
      <c r="AP133" s="14">
        <v>0.22983237940300899</v>
      </c>
      <c r="AQ133" s="14">
        <v>1.5431194986346101E-2</v>
      </c>
      <c r="AR133" s="14">
        <v>5.9279936664476701E-2</v>
      </c>
      <c r="AS133" s="14">
        <v>0.34516681372979202</v>
      </c>
      <c r="AT133" s="14">
        <v>0.12510189839668601</v>
      </c>
      <c r="AU133" s="14"/>
      <c r="AV133" s="14">
        <v>0.16410824801258</v>
      </c>
      <c r="AW133" s="14">
        <v>0.149008737679934</v>
      </c>
      <c r="AX133" s="14">
        <v>0.10780490555135901</v>
      </c>
      <c r="AY133" s="14">
        <v>0.11789917592388199</v>
      </c>
      <c r="AZ133" s="14">
        <v>2.34540200069575E-2</v>
      </c>
      <c r="BA133" s="14"/>
      <c r="BB133" s="14">
        <v>1.7718909386811799E-2</v>
      </c>
      <c r="BC133" s="14">
        <v>0.37331410628873302</v>
      </c>
      <c r="BD133" s="14">
        <v>0.163678549335631</v>
      </c>
      <c r="BE133" s="14"/>
      <c r="BF133" s="14">
        <v>0.21962998959903701</v>
      </c>
    </row>
    <row r="134" spans="2:58" x14ac:dyDescent="0.35">
      <c r="B134" t="s">
        <v>107</v>
      </c>
      <c r="C134" s="14">
        <v>0.16217391364203401</v>
      </c>
      <c r="D134" s="14">
        <v>0.16388811201782499</v>
      </c>
      <c r="E134" s="14">
        <v>0.161461287473675</v>
      </c>
      <c r="F134" s="14"/>
      <c r="G134" s="14">
        <v>0.121124083000251</v>
      </c>
      <c r="H134" s="14">
        <v>0.113103158132667</v>
      </c>
      <c r="I134" s="14">
        <v>0.14823642712384799</v>
      </c>
      <c r="J134" s="14">
        <v>0.16157086707052101</v>
      </c>
      <c r="K134" s="14">
        <v>0.20089429364068501</v>
      </c>
      <c r="L134" s="14">
        <v>0.21521993585756299</v>
      </c>
      <c r="M134" s="14"/>
      <c r="N134" s="14">
        <v>0.139059664334264</v>
      </c>
      <c r="O134" s="14">
        <v>0.18847409501599199</v>
      </c>
      <c r="P134" s="14">
        <v>0.15764043816779</v>
      </c>
      <c r="Q134" s="14">
        <v>0.16473640850302201</v>
      </c>
      <c r="R134" s="14"/>
      <c r="S134" s="14">
        <v>0.13077060819754799</v>
      </c>
      <c r="T134" s="14">
        <v>0.164889348771938</v>
      </c>
      <c r="U134" s="14">
        <v>0.23328435156024899</v>
      </c>
      <c r="V134" s="14">
        <v>0.140416462026761</v>
      </c>
      <c r="W134" s="14">
        <v>0.17470613976769001</v>
      </c>
      <c r="X134" s="14">
        <v>0.136419645918296</v>
      </c>
      <c r="Y134" s="14">
        <v>0.195964891107519</v>
      </c>
      <c r="Z134" s="14">
        <v>0.11645538382012199</v>
      </c>
      <c r="AA134" s="14">
        <v>0.14403677505291199</v>
      </c>
      <c r="AB134" s="14">
        <v>0.17465355250398101</v>
      </c>
      <c r="AC134" s="14">
        <v>0.14150388389412399</v>
      </c>
      <c r="AD134" s="14">
        <v>0.25524117321339901</v>
      </c>
      <c r="AE134" s="14"/>
      <c r="AF134" s="14">
        <v>0.20313494252765299</v>
      </c>
      <c r="AG134" s="14">
        <v>0.13341372388268699</v>
      </c>
      <c r="AH134" s="14">
        <v>0.15406598232368701</v>
      </c>
      <c r="AI134" s="14"/>
      <c r="AJ134" s="14">
        <v>0.26401702125090398</v>
      </c>
      <c r="AK134" s="14">
        <v>5.6550204514102601E-2</v>
      </c>
      <c r="AL134" s="14">
        <v>0.16712604194021399</v>
      </c>
      <c r="AM134" s="14">
        <v>0.20028626463301599</v>
      </c>
      <c r="AN134" s="14">
        <v>0.18129839679274101</v>
      </c>
      <c r="AO134" s="14"/>
      <c r="AP134" s="14">
        <v>0.304826275139915</v>
      </c>
      <c r="AQ134" s="14">
        <v>3.4513932011742902E-2</v>
      </c>
      <c r="AR134" s="14">
        <v>0.16112465706015799</v>
      </c>
      <c r="AS134" s="14">
        <v>0.242422790593146</v>
      </c>
      <c r="AT134" s="14">
        <v>0.22102801732705099</v>
      </c>
      <c r="AU134" s="14"/>
      <c r="AV134" s="14">
        <v>0.17365679558575101</v>
      </c>
      <c r="AW134" s="14">
        <v>0.163888130716034</v>
      </c>
      <c r="AX134" s="14">
        <v>0.14377274409326801</v>
      </c>
      <c r="AY134" s="14">
        <v>0.105794586606778</v>
      </c>
      <c r="AZ134" s="14">
        <v>0.119308057325704</v>
      </c>
      <c r="BA134" s="14"/>
      <c r="BB134" s="14">
        <v>2.8872660759008899E-2</v>
      </c>
      <c r="BC134" s="14">
        <v>0.25405018295349502</v>
      </c>
      <c r="BD134" s="14">
        <v>0.30762096842417602</v>
      </c>
      <c r="BE134" s="14"/>
      <c r="BF134" s="14">
        <v>0.20755226174996</v>
      </c>
    </row>
    <row r="135" spans="2:58" x14ac:dyDescent="0.35">
      <c r="B135" t="s">
        <v>108</v>
      </c>
      <c r="C135" s="14">
        <v>0.24975720912539001</v>
      </c>
      <c r="D135" s="14">
        <v>0.250937778886001</v>
      </c>
      <c r="E135" s="14">
        <v>0.24714626334227299</v>
      </c>
      <c r="F135" s="14"/>
      <c r="G135" s="14">
        <v>0.32776892532676</v>
      </c>
      <c r="H135" s="14">
        <v>0.239436960072265</v>
      </c>
      <c r="I135" s="14">
        <v>0.243099824168759</v>
      </c>
      <c r="J135" s="14">
        <v>0.205346494823065</v>
      </c>
      <c r="K135" s="14">
        <v>0.227645751890071</v>
      </c>
      <c r="L135" s="14">
        <v>0.26202391754840698</v>
      </c>
      <c r="M135" s="14"/>
      <c r="N135" s="14">
        <v>0.25192088363661802</v>
      </c>
      <c r="O135" s="14">
        <v>0.22810153402224401</v>
      </c>
      <c r="P135" s="14">
        <v>0.26930595849663103</v>
      </c>
      <c r="Q135" s="14">
        <v>0.24314284895683499</v>
      </c>
      <c r="R135" s="14"/>
      <c r="S135" s="14">
        <v>0.25706596727166697</v>
      </c>
      <c r="T135" s="14">
        <v>0.20904738138096701</v>
      </c>
      <c r="U135" s="14">
        <v>0.24913314181871599</v>
      </c>
      <c r="V135" s="14">
        <v>0.30967486505407799</v>
      </c>
      <c r="W135" s="14">
        <v>0.273510007400942</v>
      </c>
      <c r="X135" s="14">
        <v>0.24495314253847</v>
      </c>
      <c r="Y135" s="14">
        <v>0.247946555110343</v>
      </c>
      <c r="Z135" s="14">
        <v>0.27171638506965701</v>
      </c>
      <c r="AA135" s="14">
        <v>0.23689223864418699</v>
      </c>
      <c r="AB135" s="14">
        <v>0.25619119625693199</v>
      </c>
      <c r="AC135" s="14">
        <v>0.204544572297471</v>
      </c>
      <c r="AD135" s="14">
        <v>0.25183107482099598</v>
      </c>
      <c r="AE135" s="14"/>
      <c r="AF135" s="14">
        <v>0.245417094475814</v>
      </c>
      <c r="AG135" s="14">
        <v>0.22270654694439301</v>
      </c>
      <c r="AH135" s="14">
        <v>0.26856735741994398</v>
      </c>
      <c r="AI135" s="14"/>
      <c r="AJ135" s="14">
        <v>0.25260903595708201</v>
      </c>
      <c r="AK135" s="14">
        <v>0.176650492187261</v>
      </c>
      <c r="AL135" s="14">
        <v>0.302270056413945</v>
      </c>
      <c r="AM135" s="14">
        <v>0.28919030494627002</v>
      </c>
      <c r="AN135" s="14">
        <v>0.27832075945331203</v>
      </c>
      <c r="AO135" s="14"/>
      <c r="AP135" s="14">
        <v>0.25074768837154898</v>
      </c>
      <c r="AQ135" s="14">
        <v>0.19103456851305201</v>
      </c>
      <c r="AR135" s="14">
        <v>0.38460086076171901</v>
      </c>
      <c r="AS135" s="14">
        <v>0.25931953668448998</v>
      </c>
      <c r="AT135" s="14">
        <v>0.36356469127132801</v>
      </c>
      <c r="AU135" s="14"/>
      <c r="AV135" s="14">
        <v>0.25254475792578801</v>
      </c>
      <c r="AW135" s="14">
        <v>0.279572495866378</v>
      </c>
      <c r="AX135" s="14">
        <v>0.23246801475477999</v>
      </c>
      <c r="AY135" s="14">
        <v>0.223840517422257</v>
      </c>
      <c r="AZ135" s="14">
        <v>0.23760836549978301</v>
      </c>
      <c r="BA135" s="14"/>
      <c r="BB135" s="14">
        <v>0.189061292804209</v>
      </c>
      <c r="BC135" s="14">
        <v>0.25883377576232303</v>
      </c>
      <c r="BD135" s="14">
        <v>0.35963956412662701</v>
      </c>
      <c r="BE135" s="14"/>
      <c r="BF135" s="14">
        <v>0.25971297056936099</v>
      </c>
    </row>
    <row r="136" spans="2:58" x14ac:dyDescent="0.35">
      <c r="B136" t="s">
        <v>109</v>
      </c>
      <c r="C136" s="14">
        <v>0.29691196322703201</v>
      </c>
      <c r="D136" s="14">
        <v>0.303846568433216</v>
      </c>
      <c r="E136" s="14">
        <v>0.29093689806967898</v>
      </c>
      <c r="F136" s="14"/>
      <c r="G136" s="14">
        <v>0.30927131245082601</v>
      </c>
      <c r="H136" s="14">
        <v>0.37249206976352101</v>
      </c>
      <c r="I136" s="14">
        <v>0.30619430891212401</v>
      </c>
      <c r="J136" s="14">
        <v>0.327216632620632</v>
      </c>
      <c r="K136" s="14">
        <v>0.240833656020086</v>
      </c>
      <c r="L136" s="14">
        <v>0.23300709731567501</v>
      </c>
      <c r="M136" s="14"/>
      <c r="N136" s="14">
        <v>0.34221751429697</v>
      </c>
      <c r="O136" s="14">
        <v>0.30987510930138101</v>
      </c>
      <c r="P136" s="14">
        <v>0.247005298705475</v>
      </c>
      <c r="Q136" s="14">
        <v>0.28172816976063703</v>
      </c>
      <c r="R136" s="14"/>
      <c r="S136" s="14">
        <v>0.33716141403805</v>
      </c>
      <c r="T136" s="14">
        <v>0.319303924664121</v>
      </c>
      <c r="U136" s="14">
        <v>0.195156914964731</v>
      </c>
      <c r="V136" s="14">
        <v>0.28094505914970802</v>
      </c>
      <c r="W136" s="14">
        <v>0.29600939240170399</v>
      </c>
      <c r="X136" s="14">
        <v>0.36113467243254499</v>
      </c>
      <c r="Y136" s="14">
        <v>0.23814720985896601</v>
      </c>
      <c r="Z136" s="14">
        <v>0.38427297313130698</v>
      </c>
      <c r="AA136" s="14">
        <v>0.30161589849047099</v>
      </c>
      <c r="AB136" s="14">
        <v>0.260181700675438</v>
      </c>
      <c r="AC136" s="14">
        <v>0.35561301807525297</v>
      </c>
      <c r="AD136" s="14">
        <v>0.17578584170474301</v>
      </c>
      <c r="AE136" s="14"/>
      <c r="AF136" s="14">
        <v>0.19912105838393401</v>
      </c>
      <c r="AG136" s="14">
        <v>0.39050805991402299</v>
      </c>
      <c r="AH136" s="14">
        <v>0.30689483113287802</v>
      </c>
      <c r="AI136" s="14"/>
      <c r="AJ136" s="14">
        <v>0.180854301991827</v>
      </c>
      <c r="AK136" s="14">
        <v>0.47156219857778803</v>
      </c>
      <c r="AL136" s="14">
        <v>0.38902128957159998</v>
      </c>
      <c r="AM136" s="14">
        <v>0.16310266081465699</v>
      </c>
      <c r="AN136" s="14">
        <v>0.208824960066223</v>
      </c>
      <c r="AO136" s="14"/>
      <c r="AP136" s="14">
        <v>0.13965293113625499</v>
      </c>
      <c r="AQ136" s="14">
        <v>0.50636682369179697</v>
      </c>
      <c r="AR136" s="14">
        <v>0.31201803824233698</v>
      </c>
      <c r="AS136" s="14">
        <v>0.122422552179109</v>
      </c>
      <c r="AT136" s="14">
        <v>0.135742228595193</v>
      </c>
      <c r="AU136" s="14"/>
      <c r="AV136" s="14">
        <v>0.28010665951489999</v>
      </c>
      <c r="AW136" s="14">
        <v>0.27994326307034101</v>
      </c>
      <c r="AX136" s="14">
        <v>0.34618400883290101</v>
      </c>
      <c r="AY136" s="14">
        <v>0.32492327326592901</v>
      </c>
      <c r="AZ136" s="14">
        <v>0.38749709315473801</v>
      </c>
      <c r="BA136" s="14"/>
      <c r="BB136" s="14">
        <v>0.565765326726415</v>
      </c>
      <c r="BC136" s="14">
        <v>0.10035334103330699</v>
      </c>
      <c r="BD136" s="14">
        <v>0.123808178145193</v>
      </c>
      <c r="BE136" s="14"/>
      <c r="BF136" s="14">
        <v>0.239526047892448</v>
      </c>
    </row>
    <row r="137" spans="2:58" x14ac:dyDescent="0.35">
      <c r="B137" t="s">
        <v>110</v>
      </c>
      <c r="C137" s="14">
        <v>0.102161846472094</v>
      </c>
      <c r="D137" s="14">
        <v>0.104006169639139</v>
      </c>
      <c r="E137" s="14">
        <v>0.100967895019293</v>
      </c>
      <c r="F137" s="14"/>
      <c r="G137" s="14">
        <v>8.3331709966269499E-2</v>
      </c>
      <c r="H137" s="14">
        <v>0.14678984527005501</v>
      </c>
      <c r="I137" s="14">
        <v>0.131661167359963</v>
      </c>
      <c r="J137" s="14">
        <v>9.6534336629741604E-2</v>
      </c>
      <c r="K137" s="14">
        <v>8.8559542364385999E-2</v>
      </c>
      <c r="L137" s="14">
        <v>6.8378657475314006E-2</v>
      </c>
      <c r="M137" s="14"/>
      <c r="N137" s="14">
        <v>0.111711032054942</v>
      </c>
      <c r="O137" s="14">
        <v>8.4666541399089204E-2</v>
      </c>
      <c r="P137" s="14">
        <v>0.12572216848825901</v>
      </c>
      <c r="Q137" s="14">
        <v>9.1165565419797895E-2</v>
      </c>
      <c r="R137" s="14"/>
      <c r="S137" s="14">
        <v>0.10243160826361</v>
      </c>
      <c r="T137" s="14">
        <v>7.1672070662906096E-2</v>
      </c>
      <c r="U137" s="14">
        <v>0.12888096849693001</v>
      </c>
      <c r="V137" s="14">
        <v>6.5549775177429603E-2</v>
      </c>
      <c r="W137" s="14">
        <v>7.2820429817393104E-2</v>
      </c>
      <c r="X137" s="14">
        <v>0.10512930067111401</v>
      </c>
      <c r="Y137" s="14">
        <v>9.6506082843892796E-2</v>
      </c>
      <c r="Z137" s="14">
        <v>0.10284907782388999</v>
      </c>
      <c r="AA137" s="14">
        <v>0.16633909445152401</v>
      </c>
      <c r="AB137" s="14">
        <v>9.70901803239414E-2</v>
      </c>
      <c r="AC137" s="14">
        <v>0.14182248028118499</v>
      </c>
      <c r="AD137" s="14">
        <v>5.8660114088814302E-2</v>
      </c>
      <c r="AE137" s="14"/>
      <c r="AF137" s="14">
        <v>7.6518509613294594E-2</v>
      </c>
      <c r="AG137" s="14">
        <v>0.13725202523813201</v>
      </c>
      <c r="AH137" s="14">
        <v>8.9080374342066296E-2</v>
      </c>
      <c r="AI137" s="14"/>
      <c r="AJ137" s="14">
        <v>3.7943655236851198E-2</v>
      </c>
      <c r="AK137" s="14">
        <v>0.214139878420959</v>
      </c>
      <c r="AL137" s="14">
        <v>8.2196049270262E-2</v>
      </c>
      <c r="AM137" s="14">
        <v>0</v>
      </c>
      <c r="AN137" s="14">
        <v>5.4884279802365203E-2</v>
      </c>
      <c r="AO137" s="14"/>
      <c r="AP137" s="14">
        <v>2.9712228575019199E-2</v>
      </c>
      <c r="AQ137" s="14">
        <v>0.22268524818159099</v>
      </c>
      <c r="AR137" s="14">
        <v>3.5529926246853999E-2</v>
      </c>
      <c r="AS137" s="14">
        <v>3.9266964460759803E-3</v>
      </c>
      <c r="AT137" s="14">
        <v>1.2093021047849E-2</v>
      </c>
      <c r="AU137" s="14"/>
      <c r="AV137" s="14">
        <v>7.6121232498225694E-2</v>
      </c>
      <c r="AW137" s="14">
        <v>7.8674357364360806E-2</v>
      </c>
      <c r="AX137" s="14">
        <v>0.108531963241577</v>
      </c>
      <c r="AY137" s="14">
        <v>0.16900672875615499</v>
      </c>
      <c r="AZ137" s="14">
        <v>0.13397481976401501</v>
      </c>
      <c r="BA137" s="14"/>
      <c r="BB137" s="14">
        <v>0.159682100089135</v>
      </c>
      <c r="BC137" s="14">
        <v>0</v>
      </c>
      <c r="BD137" s="14">
        <v>1.4934069703293799E-2</v>
      </c>
      <c r="BE137" s="14"/>
      <c r="BF137" s="14">
        <v>5.1462571544700998E-2</v>
      </c>
    </row>
    <row r="138" spans="2:58" x14ac:dyDescent="0.35">
      <c r="B138" t="s">
        <v>83</v>
      </c>
      <c r="C138" s="14">
        <v>5.5419362099410598E-2</v>
      </c>
      <c r="D138" s="14">
        <v>3.1392278683241098E-2</v>
      </c>
      <c r="E138" s="14">
        <v>7.8159085986869201E-2</v>
      </c>
      <c r="F138" s="14"/>
      <c r="G138" s="14">
        <v>9.6927636702475506E-2</v>
      </c>
      <c r="H138" s="14">
        <v>6.5840587816595394E-2</v>
      </c>
      <c r="I138" s="14">
        <v>6.0907999999993002E-2</v>
      </c>
      <c r="J138" s="14">
        <v>3.9669987270814902E-2</v>
      </c>
      <c r="K138" s="14">
        <v>4.0581584526770201E-2</v>
      </c>
      <c r="L138" s="14">
        <v>3.74236703884206E-2</v>
      </c>
      <c r="M138" s="14"/>
      <c r="N138" s="14">
        <v>5.07598436850717E-2</v>
      </c>
      <c r="O138" s="14">
        <v>6.09624058188327E-2</v>
      </c>
      <c r="P138" s="14">
        <v>3.5191224966569103E-2</v>
      </c>
      <c r="Q138" s="14">
        <v>7.3483418662777203E-2</v>
      </c>
      <c r="R138" s="14"/>
      <c r="S138" s="14">
        <v>6.9799652646135205E-2</v>
      </c>
      <c r="T138" s="14">
        <v>8.1392879236834206E-2</v>
      </c>
      <c r="U138" s="14">
        <v>5.6412408730185701E-2</v>
      </c>
      <c r="V138" s="14">
        <v>2.8894705575793302E-2</v>
      </c>
      <c r="W138" s="14">
        <v>6.1177112620886098E-2</v>
      </c>
      <c r="X138" s="14">
        <v>5.2219577708620499E-2</v>
      </c>
      <c r="Y138" s="14">
        <v>6.1599324123091201E-2</v>
      </c>
      <c r="Z138" s="14">
        <v>4.7431819875601897E-2</v>
      </c>
      <c r="AA138" s="14">
        <v>3.7233982639204903E-2</v>
      </c>
      <c r="AB138" s="14">
        <v>4.9477775806008602E-2</v>
      </c>
      <c r="AC138" s="14">
        <v>2.78843743641502E-2</v>
      </c>
      <c r="AD138" s="14">
        <v>7.3638814544308095E-2</v>
      </c>
      <c r="AE138" s="14"/>
      <c r="AF138" s="14">
        <v>3.7422820391568301E-2</v>
      </c>
      <c r="AG138" s="14">
        <v>3.7697037572424999E-2</v>
      </c>
      <c r="AH138" s="14">
        <v>0.115264376019149</v>
      </c>
      <c r="AI138" s="14"/>
      <c r="AJ138" s="14">
        <v>2.6235966957478998E-2</v>
      </c>
      <c r="AK138" s="14">
        <v>3.4046907601137502E-2</v>
      </c>
      <c r="AL138" s="14">
        <v>2.22801689868815E-2</v>
      </c>
      <c r="AM138" s="14">
        <v>4.2684496229944698E-2</v>
      </c>
      <c r="AN138" s="14">
        <v>0.14602796936589099</v>
      </c>
      <c r="AO138" s="14"/>
      <c r="AP138" s="14">
        <v>4.5228497374253503E-2</v>
      </c>
      <c r="AQ138" s="14">
        <v>2.9968232615471699E-2</v>
      </c>
      <c r="AR138" s="14">
        <v>4.7446581024454697E-2</v>
      </c>
      <c r="AS138" s="14">
        <v>2.6741610367387501E-2</v>
      </c>
      <c r="AT138" s="14">
        <v>0.14247014336189201</v>
      </c>
      <c r="AU138" s="14"/>
      <c r="AV138" s="14">
        <v>5.34623064627546E-2</v>
      </c>
      <c r="AW138" s="14">
        <v>4.8913015302952702E-2</v>
      </c>
      <c r="AX138" s="14">
        <v>6.1238363526113497E-2</v>
      </c>
      <c r="AY138" s="14">
        <v>5.8535718024999399E-2</v>
      </c>
      <c r="AZ138" s="14">
        <v>9.8157644248802106E-2</v>
      </c>
      <c r="BA138" s="14"/>
      <c r="BB138" s="14">
        <v>3.8899710234420799E-2</v>
      </c>
      <c r="BC138" s="14">
        <v>1.34485939621432E-2</v>
      </c>
      <c r="BD138" s="14">
        <v>3.0318670265079901E-2</v>
      </c>
      <c r="BE138" s="14"/>
      <c r="BF138" s="14">
        <v>2.2116158644493698E-2</v>
      </c>
    </row>
    <row r="139" spans="2:58" x14ac:dyDescent="0.35">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row>
    <row r="140" spans="2:58" x14ac:dyDescent="0.35">
      <c r="B140" s="6" t="s">
        <v>112</v>
      </c>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row>
    <row r="141" spans="2:58" x14ac:dyDescent="0.35">
      <c r="B141" s="24" t="s">
        <v>90</v>
      </c>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row>
    <row r="142" spans="2:58" x14ac:dyDescent="0.35">
      <c r="B142" t="s">
        <v>106</v>
      </c>
      <c r="C142" s="14">
        <v>0.29312221254775001</v>
      </c>
      <c r="D142" s="14">
        <v>0.31954694941831802</v>
      </c>
      <c r="E142" s="14">
        <v>0.26512337373659001</v>
      </c>
      <c r="F142" s="14"/>
      <c r="G142" s="14">
        <v>0.338081141537873</v>
      </c>
      <c r="H142" s="14">
        <v>0.279288093259556</v>
      </c>
      <c r="I142" s="14">
        <v>0.33196990443306701</v>
      </c>
      <c r="J142" s="14">
        <v>0.29971149680152098</v>
      </c>
      <c r="K142" s="14">
        <v>0.31836520270971003</v>
      </c>
      <c r="L142" s="14">
        <v>0.22044231204946099</v>
      </c>
      <c r="M142" s="14"/>
      <c r="N142" s="14">
        <v>0.26743361844272701</v>
      </c>
      <c r="O142" s="14">
        <v>0.28404096921036998</v>
      </c>
      <c r="P142" s="14">
        <v>0.30017596154362403</v>
      </c>
      <c r="Q142" s="14">
        <v>0.32749790487517799</v>
      </c>
      <c r="R142" s="14"/>
      <c r="S142" s="14">
        <v>0.21317040555341801</v>
      </c>
      <c r="T142" s="14">
        <v>0.26657905140432397</v>
      </c>
      <c r="U142" s="14">
        <v>0.28493402031915699</v>
      </c>
      <c r="V142" s="14">
        <v>0.234657031138928</v>
      </c>
      <c r="W142" s="14">
        <v>0.30593437764183401</v>
      </c>
      <c r="X142" s="14">
        <v>0.30663922393801402</v>
      </c>
      <c r="Y142" s="14">
        <v>0.318636265557112</v>
      </c>
      <c r="Z142" s="14">
        <v>0.30714466663490803</v>
      </c>
      <c r="AA142" s="14">
        <v>0.34751153199777202</v>
      </c>
      <c r="AB142" s="14">
        <v>0.37503351136725899</v>
      </c>
      <c r="AC142" s="14">
        <v>0.35299081615449601</v>
      </c>
      <c r="AD142" s="14">
        <v>0.27633531046882798</v>
      </c>
      <c r="AE142" s="14"/>
      <c r="AF142" s="14">
        <v>0.243935412064366</v>
      </c>
      <c r="AG142" s="14">
        <v>0.33022377419411603</v>
      </c>
      <c r="AH142" s="14">
        <v>0.25902934553700602</v>
      </c>
      <c r="AI142" s="14"/>
      <c r="AJ142" s="14">
        <v>0.14806436129659201</v>
      </c>
      <c r="AK142" s="14">
        <v>0.42063701932027397</v>
      </c>
      <c r="AL142" s="14">
        <v>0.24706212823454601</v>
      </c>
      <c r="AM142" s="14">
        <v>0.20115274456697699</v>
      </c>
      <c r="AN142" s="14">
        <v>0.30351698771122398</v>
      </c>
      <c r="AO142" s="14"/>
      <c r="AP142" s="14">
        <v>2.9604182304738699E-2</v>
      </c>
      <c r="AQ142" s="14">
        <v>0.38192681100561998</v>
      </c>
      <c r="AR142" s="14">
        <v>0.27978543599237599</v>
      </c>
      <c r="AS142" s="14">
        <v>0.34501219538101502</v>
      </c>
      <c r="AT142" s="14">
        <v>0.16390369173904401</v>
      </c>
      <c r="AU142" s="14"/>
      <c r="AV142" s="14">
        <v>0.27838694347972798</v>
      </c>
      <c r="AW142" s="14">
        <v>0.30660778690499602</v>
      </c>
      <c r="AX142" s="14">
        <v>0.27841838509234401</v>
      </c>
      <c r="AY142" s="14">
        <v>0.24767913768348501</v>
      </c>
      <c r="AZ142" s="14">
        <v>0.38898393780067198</v>
      </c>
      <c r="BA142" s="14"/>
      <c r="BB142" s="14">
        <v>0.303720781515534</v>
      </c>
      <c r="BC142" s="14">
        <v>0.329242327171621</v>
      </c>
      <c r="BD142" s="14">
        <v>9.4779817220801393E-2</v>
      </c>
      <c r="BE142" s="14"/>
      <c r="BF142" s="14">
        <v>0.25359720049723</v>
      </c>
    </row>
    <row r="143" spans="2:58" x14ac:dyDescent="0.35">
      <c r="B143" t="s">
        <v>107</v>
      </c>
      <c r="C143" s="14">
        <v>0.26549835112431902</v>
      </c>
      <c r="D143" s="14">
        <v>0.27286124729786598</v>
      </c>
      <c r="E143" s="14">
        <v>0.258881863063611</v>
      </c>
      <c r="F143" s="14"/>
      <c r="G143" s="14">
        <v>0.31228953597889603</v>
      </c>
      <c r="H143" s="14">
        <v>0.25280670947183898</v>
      </c>
      <c r="I143" s="14">
        <v>0.28436387216151399</v>
      </c>
      <c r="J143" s="14">
        <v>0.27892444327865901</v>
      </c>
      <c r="K143" s="14">
        <v>0.24591632564325699</v>
      </c>
      <c r="L143" s="14">
        <v>0.23139824321428101</v>
      </c>
      <c r="M143" s="14"/>
      <c r="N143" s="14">
        <v>0.26964750087390799</v>
      </c>
      <c r="O143" s="14">
        <v>0.30657045707810299</v>
      </c>
      <c r="P143" s="14">
        <v>0.246387123609278</v>
      </c>
      <c r="Q143" s="14">
        <v>0.23772936163140701</v>
      </c>
      <c r="R143" s="14"/>
      <c r="S143" s="14">
        <v>0.30346027077852999</v>
      </c>
      <c r="T143" s="14">
        <v>0.247567012740874</v>
      </c>
      <c r="U143" s="14">
        <v>0.24819740419686701</v>
      </c>
      <c r="V143" s="14">
        <v>0.34016826330720001</v>
      </c>
      <c r="W143" s="14">
        <v>0.22655315694719799</v>
      </c>
      <c r="X143" s="14">
        <v>0.241789066059686</v>
      </c>
      <c r="Y143" s="14">
        <v>0.30743241740032401</v>
      </c>
      <c r="Z143" s="14">
        <v>0.27157700913947402</v>
      </c>
      <c r="AA143" s="14">
        <v>0.22579505588097201</v>
      </c>
      <c r="AB143" s="14">
        <v>0.22442131943479399</v>
      </c>
      <c r="AC143" s="14">
        <v>0.29361235802083402</v>
      </c>
      <c r="AD143" s="14">
        <v>0.25154384294042698</v>
      </c>
      <c r="AE143" s="14"/>
      <c r="AF143" s="14">
        <v>0.25202728922366702</v>
      </c>
      <c r="AG143" s="14">
        <v>0.27136275994965198</v>
      </c>
      <c r="AH143" s="14">
        <v>0.243758893279687</v>
      </c>
      <c r="AI143" s="14"/>
      <c r="AJ143" s="14">
        <v>0.21409336067033499</v>
      </c>
      <c r="AK143" s="14">
        <v>0.28892457194404603</v>
      </c>
      <c r="AL143" s="14">
        <v>0.324931918891951</v>
      </c>
      <c r="AM143" s="14">
        <v>0.42462767096717702</v>
      </c>
      <c r="AN143" s="14">
        <v>0.25573957076176201</v>
      </c>
      <c r="AO143" s="14"/>
      <c r="AP143" s="14">
        <v>0.11098234079979601</v>
      </c>
      <c r="AQ143" s="14">
        <v>0.32838805297555501</v>
      </c>
      <c r="AR143" s="14">
        <v>0.30043009156210498</v>
      </c>
      <c r="AS143" s="14">
        <v>0.31013054062509399</v>
      </c>
      <c r="AT143" s="14">
        <v>0.289964329758371</v>
      </c>
      <c r="AU143" s="14"/>
      <c r="AV143" s="14">
        <v>0.25102617909038799</v>
      </c>
      <c r="AW143" s="14">
        <v>0.31641586782708098</v>
      </c>
      <c r="AX143" s="14">
        <v>0.26842974213396298</v>
      </c>
      <c r="AY143" s="14">
        <v>0.246104030030389</v>
      </c>
      <c r="AZ143" s="14">
        <v>0.13755810195756801</v>
      </c>
      <c r="BA143" s="14"/>
      <c r="BB143" s="14">
        <v>0.28377599910113199</v>
      </c>
      <c r="BC143" s="14">
        <v>0.31157483692207</v>
      </c>
      <c r="BD143" s="14">
        <v>0.35171679797970701</v>
      </c>
      <c r="BE143" s="14"/>
      <c r="BF143" s="14">
        <v>0.31526372841526401</v>
      </c>
    </row>
    <row r="144" spans="2:58" x14ac:dyDescent="0.35">
      <c r="B144" t="s">
        <v>108</v>
      </c>
      <c r="C144" s="14">
        <v>0.19638994380163499</v>
      </c>
      <c r="D144" s="14">
        <v>0.18663000049330999</v>
      </c>
      <c r="E144" s="14">
        <v>0.20706196516025999</v>
      </c>
      <c r="F144" s="14"/>
      <c r="G144" s="14">
        <v>0.15329380393269901</v>
      </c>
      <c r="H144" s="14">
        <v>0.166437701492339</v>
      </c>
      <c r="I144" s="14">
        <v>0.164141679909136</v>
      </c>
      <c r="J144" s="14">
        <v>0.19219466428785401</v>
      </c>
      <c r="K144" s="14">
        <v>0.21708412093340201</v>
      </c>
      <c r="L144" s="14">
        <v>0.26517956695447198</v>
      </c>
      <c r="M144" s="14"/>
      <c r="N144" s="14">
        <v>0.19342757449973999</v>
      </c>
      <c r="O144" s="14">
        <v>0.17864276041326799</v>
      </c>
      <c r="P144" s="14">
        <v>0.210432374808072</v>
      </c>
      <c r="Q144" s="14">
        <v>0.19951728670263399</v>
      </c>
      <c r="R144" s="14"/>
      <c r="S144" s="14">
        <v>0.17808958712009701</v>
      </c>
      <c r="T144" s="14">
        <v>0.18475827946461601</v>
      </c>
      <c r="U144" s="14">
        <v>0.211904486067479</v>
      </c>
      <c r="V144" s="14">
        <v>0.23994848696030799</v>
      </c>
      <c r="W144" s="14">
        <v>0.185075216750407</v>
      </c>
      <c r="X144" s="14">
        <v>0.249278623259029</v>
      </c>
      <c r="Y144" s="14">
        <v>0.17879133879491699</v>
      </c>
      <c r="Z144" s="14">
        <v>0.19851573704571299</v>
      </c>
      <c r="AA144" s="14">
        <v>0.171426967107635</v>
      </c>
      <c r="AB144" s="14">
        <v>0.19112575859236899</v>
      </c>
      <c r="AC144" s="14">
        <v>0.16409672065042399</v>
      </c>
      <c r="AD144" s="14">
        <v>0.233638649736367</v>
      </c>
      <c r="AE144" s="14"/>
      <c r="AF144" s="14">
        <v>0.239196391863187</v>
      </c>
      <c r="AG144" s="14">
        <v>0.16739313851627199</v>
      </c>
      <c r="AH144" s="14">
        <v>0.210872814848408</v>
      </c>
      <c r="AI144" s="14"/>
      <c r="AJ144" s="14">
        <v>0.245034482322979</v>
      </c>
      <c r="AK144" s="14">
        <v>0.147003587402216</v>
      </c>
      <c r="AL144" s="14">
        <v>0.21480893887729499</v>
      </c>
      <c r="AM144" s="14">
        <v>0.28994413276640402</v>
      </c>
      <c r="AN144" s="14">
        <v>0.19126185970109999</v>
      </c>
      <c r="AO144" s="14"/>
      <c r="AP144" s="14">
        <v>0.21846705460596999</v>
      </c>
      <c r="AQ144" s="14">
        <v>0.16077012600214499</v>
      </c>
      <c r="AR144" s="14">
        <v>0.22240519276642201</v>
      </c>
      <c r="AS144" s="14">
        <v>0.20366030215362399</v>
      </c>
      <c r="AT144" s="14">
        <v>0.35530139586648601</v>
      </c>
      <c r="AU144" s="14"/>
      <c r="AV144" s="14">
        <v>0.21467844517940601</v>
      </c>
      <c r="AW144" s="14">
        <v>0.17668895555090799</v>
      </c>
      <c r="AX144" s="14">
        <v>0.187900835951263</v>
      </c>
      <c r="AY144" s="14">
        <v>0.230997384645793</v>
      </c>
      <c r="AZ144" s="14">
        <v>0.144759416384799</v>
      </c>
      <c r="BA144" s="14"/>
      <c r="BB144" s="14">
        <v>0.24594853737506001</v>
      </c>
      <c r="BC144" s="14">
        <v>0.22794298781747799</v>
      </c>
      <c r="BD144" s="14">
        <v>0.39003462887200402</v>
      </c>
      <c r="BE144" s="14"/>
      <c r="BF144" s="14">
        <v>0.261496225353542</v>
      </c>
    </row>
    <row r="145" spans="2:58" x14ac:dyDescent="0.35">
      <c r="B145" t="s">
        <v>109</v>
      </c>
      <c r="C145" s="14">
        <v>0.17591256571272701</v>
      </c>
      <c r="D145" s="14">
        <v>0.15771643529578799</v>
      </c>
      <c r="E145" s="14">
        <v>0.19376446590030499</v>
      </c>
      <c r="F145" s="14"/>
      <c r="G145" s="14">
        <v>0.12848456239013301</v>
      </c>
      <c r="H145" s="14">
        <v>0.19758827844701099</v>
      </c>
      <c r="I145" s="14">
        <v>0.16001325910946201</v>
      </c>
      <c r="J145" s="14">
        <v>0.16684052039591399</v>
      </c>
      <c r="K145" s="14">
        <v>0.16742122064873199</v>
      </c>
      <c r="L145" s="14">
        <v>0.216055762828267</v>
      </c>
      <c r="M145" s="14"/>
      <c r="N145" s="14">
        <v>0.19550600717675101</v>
      </c>
      <c r="O145" s="14">
        <v>0.17021027666727401</v>
      </c>
      <c r="P145" s="14">
        <v>0.18096854410844701</v>
      </c>
      <c r="Q145" s="14">
        <v>0.15514984626043599</v>
      </c>
      <c r="R145" s="14"/>
      <c r="S145" s="14">
        <v>0.213315055458768</v>
      </c>
      <c r="T145" s="14">
        <v>0.203531636778544</v>
      </c>
      <c r="U145" s="14">
        <v>0.16613496609497599</v>
      </c>
      <c r="V145" s="14">
        <v>0.13678183759857701</v>
      </c>
      <c r="W145" s="14">
        <v>0.20273805919506299</v>
      </c>
      <c r="X145" s="14">
        <v>0.17312267085872601</v>
      </c>
      <c r="Y145" s="14">
        <v>0.15950984374990301</v>
      </c>
      <c r="Z145" s="14">
        <v>0.163474703260057</v>
      </c>
      <c r="AA145" s="14">
        <v>0.200031582392284</v>
      </c>
      <c r="AB145" s="14">
        <v>0.13705441873791799</v>
      </c>
      <c r="AC145" s="14">
        <v>0.12112120667724099</v>
      </c>
      <c r="AD145" s="14">
        <v>0.150912167653626</v>
      </c>
      <c r="AE145" s="14"/>
      <c r="AF145" s="14">
        <v>0.20012701922933501</v>
      </c>
      <c r="AG145" s="14">
        <v>0.169142114913926</v>
      </c>
      <c r="AH145" s="14">
        <v>0.19211968633613399</v>
      </c>
      <c r="AI145" s="14"/>
      <c r="AJ145" s="14">
        <v>0.29064819138161802</v>
      </c>
      <c r="AK145" s="14">
        <v>0.101686941507957</v>
      </c>
      <c r="AL145" s="14">
        <v>0.15783870918219101</v>
      </c>
      <c r="AM145" s="14">
        <v>8.42754516994422E-2</v>
      </c>
      <c r="AN145" s="14">
        <v>0.169461681223495</v>
      </c>
      <c r="AO145" s="14"/>
      <c r="AP145" s="14">
        <v>0.43669774204190998</v>
      </c>
      <c r="AQ145" s="14">
        <v>0.100308718056355</v>
      </c>
      <c r="AR145" s="14">
        <v>0.147145612228927</v>
      </c>
      <c r="AS145" s="14">
        <v>0.108753599824923</v>
      </c>
      <c r="AT145" s="14">
        <v>0.114812691010808</v>
      </c>
      <c r="AU145" s="14"/>
      <c r="AV145" s="14">
        <v>0.18609770072741499</v>
      </c>
      <c r="AW145" s="14">
        <v>0.14650351677859999</v>
      </c>
      <c r="AX145" s="14">
        <v>0.18782878833811101</v>
      </c>
      <c r="AY145" s="14">
        <v>0.19628352708187899</v>
      </c>
      <c r="AZ145" s="14">
        <v>0.167413744942502</v>
      </c>
      <c r="BA145" s="14"/>
      <c r="BB145" s="14">
        <v>0.166554682008274</v>
      </c>
      <c r="BC145" s="14">
        <v>0.114335349956022</v>
      </c>
      <c r="BD145" s="14">
        <v>0.119817176788417</v>
      </c>
      <c r="BE145" s="14"/>
      <c r="BF145" s="14">
        <v>0.154877922212874</v>
      </c>
    </row>
    <row r="146" spans="2:58" x14ac:dyDescent="0.35">
      <c r="B146" t="s">
        <v>110</v>
      </c>
      <c r="C146" s="14">
        <v>4.7897455469045197E-2</v>
      </c>
      <c r="D146" s="14">
        <v>5.0228641854004198E-2</v>
      </c>
      <c r="E146" s="14">
        <v>4.5908459972608E-2</v>
      </c>
      <c r="F146" s="14"/>
      <c r="G146" s="14">
        <v>3.70527106644526E-2</v>
      </c>
      <c r="H146" s="14">
        <v>6.4056801460032398E-2</v>
      </c>
      <c r="I146" s="14">
        <v>4.0261347111148003E-2</v>
      </c>
      <c r="J146" s="14">
        <v>5.6539514348881499E-2</v>
      </c>
      <c r="K146" s="14">
        <v>3.0845140838364999E-2</v>
      </c>
      <c r="L146" s="14">
        <v>5.2715823517405398E-2</v>
      </c>
      <c r="M146" s="14"/>
      <c r="N146" s="14">
        <v>5.65912998819494E-2</v>
      </c>
      <c r="O146" s="14">
        <v>3.8734655961147203E-2</v>
      </c>
      <c r="P146" s="14">
        <v>5.3527513528033699E-2</v>
      </c>
      <c r="Q146" s="14">
        <v>4.3946056008045402E-2</v>
      </c>
      <c r="R146" s="14"/>
      <c r="S146" s="14">
        <v>6.6416412055794502E-2</v>
      </c>
      <c r="T146" s="14">
        <v>6.2570774527220901E-2</v>
      </c>
      <c r="U146" s="14">
        <v>6.2470434058312298E-2</v>
      </c>
      <c r="V146" s="14">
        <v>4.2908612053408797E-2</v>
      </c>
      <c r="W146" s="14">
        <v>5.2492172612773301E-2</v>
      </c>
      <c r="X146" s="14">
        <v>1.6202589297568699E-2</v>
      </c>
      <c r="Y146" s="14">
        <v>3.5630134497743701E-2</v>
      </c>
      <c r="Z146" s="14">
        <v>4.7747592589029803E-2</v>
      </c>
      <c r="AA146" s="14">
        <v>3.4313508425900897E-2</v>
      </c>
      <c r="AB146" s="14">
        <v>4.5733198550529403E-2</v>
      </c>
      <c r="AC146" s="14">
        <v>5.8178081726012597E-2</v>
      </c>
      <c r="AD146" s="14">
        <v>3.0141739902366401E-2</v>
      </c>
      <c r="AE146" s="14"/>
      <c r="AF146" s="14">
        <v>4.8160470200851901E-2</v>
      </c>
      <c r="AG146" s="14">
        <v>4.4581468586379298E-2</v>
      </c>
      <c r="AH146" s="14">
        <v>6.2857374308594796E-2</v>
      </c>
      <c r="AI146" s="14"/>
      <c r="AJ146" s="14">
        <v>9.1058341353719E-2</v>
      </c>
      <c r="AK146" s="14">
        <v>2.2863751030875401E-2</v>
      </c>
      <c r="AL146" s="14">
        <v>4.7911677569036401E-2</v>
      </c>
      <c r="AM146" s="14">
        <v>0</v>
      </c>
      <c r="AN146" s="14">
        <v>3.5925479561576899E-2</v>
      </c>
      <c r="AO146" s="14"/>
      <c r="AP146" s="14">
        <v>0.17512061551771399</v>
      </c>
      <c r="AQ146" s="14">
        <v>1.73999259572791E-2</v>
      </c>
      <c r="AR146" s="14">
        <v>3.6484947961792198E-2</v>
      </c>
      <c r="AS146" s="14">
        <v>2.1996789770002599E-2</v>
      </c>
      <c r="AT146" s="14">
        <v>1.7384757779917801E-2</v>
      </c>
      <c r="AU146" s="14"/>
      <c r="AV146" s="14">
        <v>4.4468345167203098E-2</v>
      </c>
      <c r="AW146" s="14">
        <v>3.3375961827104297E-2</v>
      </c>
      <c r="AX146" s="14">
        <v>5.6958573629518297E-2</v>
      </c>
      <c r="AY146" s="14">
        <v>5.4296400224344302E-2</v>
      </c>
      <c r="AZ146" s="14">
        <v>0.16128479891445799</v>
      </c>
      <c r="BA146" s="14"/>
      <c r="BB146" s="14">
        <v>0</v>
      </c>
      <c r="BC146" s="14">
        <v>1.69044981328106E-2</v>
      </c>
      <c r="BD146" s="14">
        <v>2.8373144882141401E-2</v>
      </c>
      <c r="BE146" s="14"/>
      <c r="BF146" s="14">
        <v>1.19308204620089E-2</v>
      </c>
    </row>
    <row r="147" spans="2:58" x14ac:dyDescent="0.35">
      <c r="B147" t="s">
        <v>83</v>
      </c>
      <c r="C147" s="14">
        <v>2.1179471344524699E-2</v>
      </c>
      <c r="D147" s="14">
        <v>1.3016725640712601E-2</v>
      </c>
      <c r="E147" s="14">
        <v>2.9259872166626399E-2</v>
      </c>
      <c r="F147" s="14"/>
      <c r="G147" s="14">
        <v>3.07982454959457E-2</v>
      </c>
      <c r="H147" s="14">
        <v>3.9822415869222701E-2</v>
      </c>
      <c r="I147" s="14">
        <v>1.92499372756718E-2</v>
      </c>
      <c r="J147" s="14">
        <v>5.7893608871706602E-3</v>
      </c>
      <c r="K147" s="14">
        <v>2.0367989226533802E-2</v>
      </c>
      <c r="L147" s="14">
        <v>1.42082914361142E-2</v>
      </c>
      <c r="M147" s="14"/>
      <c r="N147" s="14">
        <v>1.7393999124924599E-2</v>
      </c>
      <c r="O147" s="14">
        <v>2.1800880669837298E-2</v>
      </c>
      <c r="P147" s="14">
        <v>8.5084824025458694E-3</v>
      </c>
      <c r="Q147" s="14">
        <v>3.6159544522299102E-2</v>
      </c>
      <c r="R147" s="14"/>
      <c r="S147" s="14">
        <v>2.5548269033392398E-2</v>
      </c>
      <c r="T147" s="14">
        <v>3.4993245084420498E-2</v>
      </c>
      <c r="U147" s="14">
        <v>2.6358689263208199E-2</v>
      </c>
      <c r="V147" s="14">
        <v>5.53576894157814E-3</v>
      </c>
      <c r="W147" s="14">
        <v>2.72070168527247E-2</v>
      </c>
      <c r="X147" s="14">
        <v>1.29678265869762E-2</v>
      </c>
      <c r="Y147" s="14">
        <v>0</v>
      </c>
      <c r="Z147" s="14">
        <v>1.15402913308179E-2</v>
      </c>
      <c r="AA147" s="14">
        <v>2.0921354195436101E-2</v>
      </c>
      <c r="AB147" s="14">
        <v>2.6631793317130701E-2</v>
      </c>
      <c r="AC147" s="14">
        <v>1.0000816770992699E-2</v>
      </c>
      <c r="AD147" s="14">
        <v>5.7428289298385497E-2</v>
      </c>
      <c r="AE147" s="14"/>
      <c r="AF147" s="14">
        <v>1.65534174185928E-2</v>
      </c>
      <c r="AG147" s="14">
        <v>1.7296743839655002E-2</v>
      </c>
      <c r="AH147" s="14">
        <v>3.1361885690170302E-2</v>
      </c>
      <c r="AI147" s="14"/>
      <c r="AJ147" s="14">
        <v>1.1101262974757499E-2</v>
      </c>
      <c r="AK147" s="14">
        <v>1.8884128794632499E-2</v>
      </c>
      <c r="AL147" s="14">
        <v>7.4466272449805202E-3</v>
      </c>
      <c r="AM147" s="14">
        <v>0</v>
      </c>
      <c r="AN147" s="14">
        <v>4.40944210408429E-2</v>
      </c>
      <c r="AO147" s="14"/>
      <c r="AP147" s="14">
        <v>2.9128064729871599E-2</v>
      </c>
      <c r="AQ147" s="14">
        <v>1.1206366003046E-2</v>
      </c>
      <c r="AR147" s="14">
        <v>1.3748719488377499E-2</v>
      </c>
      <c r="AS147" s="14">
        <v>1.04465722453403E-2</v>
      </c>
      <c r="AT147" s="14">
        <v>5.8633133845372602E-2</v>
      </c>
      <c r="AU147" s="14"/>
      <c r="AV147" s="14">
        <v>2.5342386355860301E-2</v>
      </c>
      <c r="AW147" s="14">
        <v>2.04079111113094E-2</v>
      </c>
      <c r="AX147" s="14">
        <v>2.0463674854801599E-2</v>
      </c>
      <c r="AY147" s="14">
        <v>2.4639520334109599E-2</v>
      </c>
      <c r="AZ147" s="14">
        <v>0</v>
      </c>
      <c r="BA147" s="14"/>
      <c r="BB147" s="14">
        <v>0</v>
      </c>
      <c r="BC147" s="14">
        <v>0</v>
      </c>
      <c r="BD147" s="14">
        <v>1.52784342569297E-2</v>
      </c>
      <c r="BE147" s="14"/>
      <c r="BF147" s="14">
        <v>2.8341030590811199E-3</v>
      </c>
    </row>
    <row r="148" spans="2:58" x14ac:dyDescent="0.35">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row>
    <row r="149" spans="2:58" x14ac:dyDescent="0.35">
      <c r="B149" s="6" t="s">
        <v>118</v>
      </c>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row>
    <row r="150" spans="2:58" x14ac:dyDescent="0.35">
      <c r="B150" s="24" t="s">
        <v>90</v>
      </c>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row>
    <row r="151" spans="2:58" x14ac:dyDescent="0.35">
      <c r="B151" t="s">
        <v>113</v>
      </c>
      <c r="C151" s="14">
        <v>0.32778693898021199</v>
      </c>
      <c r="D151" s="14">
        <v>0.33627385435747498</v>
      </c>
      <c r="E151" s="14">
        <v>0.32048140281953702</v>
      </c>
      <c r="F151" s="14"/>
      <c r="G151" s="14">
        <v>0.30438611810517002</v>
      </c>
      <c r="H151" s="14">
        <v>0.41972893780114601</v>
      </c>
      <c r="I151" s="14">
        <v>0.372601457083168</v>
      </c>
      <c r="J151" s="14">
        <v>0.35073879227919402</v>
      </c>
      <c r="K151" s="14">
        <v>0.29931901730818</v>
      </c>
      <c r="L151" s="14">
        <v>0.233187859987111</v>
      </c>
      <c r="M151" s="14"/>
      <c r="N151" s="14">
        <v>0.36992812694743898</v>
      </c>
      <c r="O151" s="14">
        <v>0.32703443665766802</v>
      </c>
      <c r="P151" s="14">
        <v>0.29311471758455698</v>
      </c>
      <c r="Q151" s="14">
        <v>0.31746813163327797</v>
      </c>
      <c r="R151" s="14"/>
      <c r="S151" s="14">
        <v>0.34897254560733698</v>
      </c>
      <c r="T151" s="14">
        <v>0.28290920880055798</v>
      </c>
      <c r="U151" s="14">
        <v>0.29356758910873598</v>
      </c>
      <c r="V151" s="14">
        <v>0.29471027945948602</v>
      </c>
      <c r="W151" s="14">
        <v>0.31993069826918502</v>
      </c>
      <c r="X151" s="14">
        <v>0.35547249966810401</v>
      </c>
      <c r="Y151" s="14">
        <v>0.30953989653284403</v>
      </c>
      <c r="Z151" s="14">
        <v>0.438471357503528</v>
      </c>
      <c r="AA151" s="14">
        <v>0.36635016590344999</v>
      </c>
      <c r="AB151" s="14">
        <v>0.31200738715278598</v>
      </c>
      <c r="AC151" s="14">
        <v>0.39894648653803699</v>
      </c>
      <c r="AD151" s="14">
        <v>0.23710635642467201</v>
      </c>
      <c r="AE151" s="14"/>
      <c r="AF151" s="14">
        <v>0.21335073433287999</v>
      </c>
      <c r="AG151" s="14">
        <v>0.43583859304516598</v>
      </c>
      <c r="AH151" s="14">
        <v>0.33904897497734399</v>
      </c>
      <c r="AI151" s="14"/>
      <c r="AJ151" s="14">
        <v>0.147149770470616</v>
      </c>
      <c r="AK151" s="14">
        <v>0.59815075278877405</v>
      </c>
      <c r="AL151" s="14">
        <v>0.32578215093738</v>
      </c>
      <c r="AM151" s="14">
        <v>0.126039805178291</v>
      </c>
      <c r="AN151" s="14">
        <v>0.234293362988401</v>
      </c>
      <c r="AO151" s="14"/>
      <c r="AP151" s="14">
        <v>7.3199012863502597E-2</v>
      </c>
      <c r="AQ151" s="14">
        <v>0.68122587457884298</v>
      </c>
      <c r="AR151" s="14">
        <v>0.20234039014986799</v>
      </c>
      <c r="AS151" s="14">
        <v>8.5581435719005297E-2</v>
      </c>
      <c r="AT151" s="14">
        <v>7.4132022544352805E-2</v>
      </c>
      <c r="AU151" s="14"/>
      <c r="AV151" s="14">
        <v>0.29019336269656998</v>
      </c>
      <c r="AW151" s="14">
        <v>0.29543211291952998</v>
      </c>
      <c r="AX151" s="14">
        <v>0.365869180672591</v>
      </c>
      <c r="AY151" s="14">
        <v>0.39598543768710198</v>
      </c>
      <c r="AZ151" s="14">
        <v>0.51124410588868197</v>
      </c>
      <c r="BA151" s="14"/>
      <c r="BB151" s="14">
        <v>0.643056664477207</v>
      </c>
      <c r="BC151" s="14">
        <v>7.9340095788337395E-2</v>
      </c>
      <c r="BD151" s="14">
        <v>4.6427344978700998E-2</v>
      </c>
      <c r="BE151" s="14"/>
      <c r="BF151" s="14">
        <v>0.233557871570375</v>
      </c>
    </row>
    <row r="152" spans="2:58" x14ac:dyDescent="0.35">
      <c r="B152" t="s">
        <v>114</v>
      </c>
      <c r="C152" s="14">
        <v>7.8827822310308202E-2</v>
      </c>
      <c r="D152" s="14">
        <v>8.4902007972480403E-2</v>
      </c>
      <c r="E152" s="14">
        <v>7.3373670710534106E-2</v>
      </c>
      <c r="F152" s="14"/>
      <c r="G152" s="14">
        <v>8.7247545773899801E-2</v>
      </c>
      <c r="H152" s="14">
        <v>8.4154359208479496E-2</v>
      </c>
      <c r="I152" s="14">
        <v>6.2029471430626003E-2</v>
      </c>
      <c r="J152" s="14">
        <v>9.07613734230939E-2</v>
      </c>
      <c r="K152" s="14">
        <v>4.7085831633237797E-2</v>
      </c>
      <c r="L152" s="14">
        <v>9.4134875292544898E-2</v>
      </c>
      <c r="M152" s="14"/>
      <c r="N152" s="14">
        <v>9.5032404612899996E-2</v>
      </c>
      <c r="O152" s="14">
        <v>6.201945152097E-2</v>
      </c>
      <c r="P152" s="14">
        <v>9.0323507740764294E-2</v>
      </c>
      <c r="Q152" s="14">
        <v>6.58269535726793E-2</v>
      </c>
      <c r="R152" s="14"/>
      <c r="S152" s="14">
        <v>8.9293654518841498E-2</v>
      </c>
      <c r="T152" s="14">
        <v>0.10392474671963001</v>
      </c>
      <c r="U152" s="14">
        <v>5.4833184886908498E-2</v>
      </c>
      <c r="V152" s="14">
        <v>7.4838058378670205E-2</v>
      </c>
      <c r="W152" s="14">
        <v>8.57562362896436E-2</v>
      </c>
      <c r="X152" s="14">
        <v>5.4850937866508402E-2</v>
      </c>
      <c r="Y152" s="14">
        <v>4.2825168447594798E-2</v>
      </c>
      <c r="Z152" s="14">
        <v>4.4598245347164098E-2</v>
      </c>
      <c r="AA152" s="14">
        <v>9.5168431283240207E-2</v>
      </c>
      <c r="AB152" s="14">
        <v>8.2416063933883302E-2</v>
      </c>
      <c r="AC152" s="14">
        <v>9.7555707153978405E-2</v>
      </c>
      <c r="AD152" s="14">
        <v>9.2596425769307197E-2</v>
      </c>
      <c r="AE152" s="14"/>
      <c r="AF152" s="14">
        <v>7.9247780884660002E-2</v>
      </c>
      <c r="AG152" s="14">
        <v>8.15825602678934E-2</v>
      </c>
      <c r="AH152" s="14">
        <v>9.3600777702516805E-2</v>
      </c>
      <c r="AI152" s="14"/>
      <c r="AJ152" s="14">
        <v>0.10510907270256099</v>
      </c>
      <c r="AK152" s="14">
        <v>4.6696250811326903E-2</v>
      </c>
      <c r="AL152" s="14">
        <v>0.160927518275821</v>
      </c>
      <c r="AM152" s="14">
        <v>7.8836914905118793E-2</v>
      </c>
      <c r="AN152" s="14">
        <v>6.6103758831502699E-2</v>
      </c>
      <c r="AO152" s="14"/>
      <c r="AP152" s="14">
        <v>0.12430971839216</v>
      </c>
      <c r="AQ152" s="14">
        <v>4.4505295848057402E-2</v>
      </c>
      <c r="AR152" s="14">
        <v>0.18754745261852601</v>
      </c>
      <c r="AS152" s="14">
        <v>5.3700196895877003E-2</v>
      </c>
      <c r="AT152" s="14">
        <v>9.5627278625371195E-2</v>
      </c>
      <c r="AU152" s="14"/>
      <c r="AV152" s="14">
        <v>8.1234934231271802E-2</v>
      </c>
      <c r="AW152" s="14">
        <v>5.2870593469643297E-2</v>
      </c>
      <c r="AX152" s="14">
        <v>9.0595800000474805E-2</v>
      </c>
      <c r="AY152" s="14">
        <v>0.121735327661342</v>
      </c>
      <c r="AZ152" s="14">
        <v>2.1121239689803801E-2</v>
      </c>
      <c r="BA152" s="14"/>
      <c r="BB152" s="14">
        <v>9.5977304352897405E-2</v>
      </c>
      <c r="BC152" s="14">
        <v>5.2954885926061297E-2</v>
      </c>
      <c r="BD152" s="14">
        <v>0.163731696523403</v>
      </c>
      <c r="BE152" s="14"/>
      <c r="BF152" s="14">
        <v>9.8967424470024504E-2</v>
      </c>
    </row>
    <row r="153" spans="2:58" x14ac:dyDescent="0.35">
      <c r="B153" t="s">
        <v>115</v>
      </c>
      <c r="C153" s="14">
        <v>0.18128458378589299</v>
      </c>
      <c r="D153" s="14">
        <v>0.17731828793936</v>
      </c>
      <c r="E153" s="14">
        <v>0.18420614400626101</v>
      </c>
      <c r="F153" s="14"/>
      <c r="G153" s="14">
        <v>0.36359566432231399</v>
      </c>
      <c r="H153" s="14">
        <v>0.20801650642081801</v>
      </c>
      <c r="I153" s="14">
        <v>0.199090633994256</v>
      </c>
      <c r="J153" s="14">
        <v>0.13373571937890999</v>
      </c>
      <c r="K153" s="14">
        <v>0.118579697325551</v>
      </c>
      <c r="L153" s="14">
        <v>0.10362439876478</v>
      </c>
      <c r="M153" s="14"/>
      <c r="N153" s="14">
        <v>0.160827028916561</v>
      </c>
      <c r="O153" s="14">
        <v>0.21408522253020401</v>
      </c>
      <c r="P153" s="14">
        <v>0.172859853839616</v>
      </c>
      <c r="Q153" s="14">
        <v>0.173921522696975</v>
      </c>
      <c r="R153" s="14"/>
      <c r="S153" s="14">
        <v>0.240276885058085</v>
      </c>
      <c r="T153" s="14">
        <v>0.17848631060789699</v>
      </c>
      <c r="U153" s="14">
        <v>0.135197934835881</v>
      </c>
      <c r="V153" s="14">
        <v>0.17349826324835099</v>
      </c>
      <c r="W153" s="14">
        <v>0.171968242367462</v>
      </c>
      <c r="X153" s="14">
        <v>0.23277653278732899</v>
      </c>
      <c r="Y153" s="14">
        <v>0.16325483465764301</v>
      </c>
      <c r="Z153" s="14">
        <v>0.229054043800511</v>
      </c>
      <c r="AA153" s="14">
        <v>0.14845715809357099</v>
      </c>
      <c r="AB153" s="14">
        <v>0.15223473382083499</v>
      </c>
      <c r="AC153" s="14">
        <v>0.18381135999779999</v>
      </c>
      <c r="AD153" s="14">
        <v>0.118904147413893</v>
      </c>
      <c r="AE153" s="14"/>
      <c r="AF153" s="14">
        <v>0.136028783074228</v>
      </c>
      <c r="AG153" s="14">
        <v>0.19166713281359499</v>
      </c>
      <c r="AH153" s="14">
        <v>0.143568221568592</v>
      </c>
      <c r="AI153" s="14"/>
      <c r="AJ153" s="14">
        <v>0.10260060969007399</v>
      </c>
      <c r="AK153" s="14">
        <v>0.24563168587746101</v>
      </c>
      <c r="AL153" s="14">
        <v>0.164836244027699</v>
      </c>
      <c r="AM153" s="14">
        <v>0.20291577712939299</v>
      </c>
      <c r="AN153" s="14">
        <v>0.120390793706142</v>
      </c>
      <c r="AO153" s="14"/>
      <c r="AP153" s="14">
        <v>9.4240335529077998E-2</v>
      </c>
      <c r="AQ153" s="14">
        <v>0.204482227410963</v>
      </c>
      <c r="AR153" s="14">
        <v>0.215126390921451</v>
      </c>
      <c r="AS153" s="14">
        <v>0.13535034984956701</v>
      </c>
      <c r="AT153" s="14">
        <v>0.192360233783716</v>
      </c>
      <c r="AU153" s="14"/>
      <c r="AV153" s="14">
        <v>0.127574935128314</v>
      </c>
      <c r="AW153" s="14">
        <v>0.23206126512723199</v>
      </c>
      <c r="AX153" s="14">
        <v>0.19590432076915701</v>
      </c>
      <c r="AY153" s="14">
        <v>0.14482401334227901</v>
      </c>
      <c r="AZ153" s="14">
        <v>0.22899611436759801</v>
      </c>
      <c r="BA153" s="14"/>
      <c r="BB153" s="14">
        <v>0.144822269558773</v>
      </c>
      <c r="BC153" s="14">
        <v>9.2797642485320603E-2</v>
      </c>
      <c r="BD153" s="14">
        <v>0.15353476642651701</v>
      </c>
      <c r="BE153" s="14"/>
      <c r="BF153" s="14">
        <v>0.123953695477757</v>
      </c>
    </row>
    <row r="154" spans="2:58" x14ac:dyDescent="0.35">
      <c r="B154" t="s">
        <v>116</v>
      </c>
      <c r="C154" s="14">
        <v>0.32388348481072798</v>
      </c>
      <c r="D154" s="14">
        <v>0.33230449742295498</v>
      </c>
      <c r="E154" s="14">
        <v>0.31466796243467499</v>
      </c>
      <c r="F154" s="14"/>
      <c r="G154" s="14">
        <v>0.15213228103225401</v>
      </c>
      <c r="H154" s="14">
        <v>0.17758939543734401</v>
      </c>
      <c r="I154" s="14">
        <v>0.258318904026476</v>
      </c>
      <c r="J154" s="14">
        <v>0.35459703589637298</v>
      </c>
      <c r="K154" s="14">
        <v>0.43457259974906498</v>
      </c>
      <c r="L154" s="14">
        <v>0.51145570668859996</v>
      </c>
      <c r="M154" s="14"/>
      <c r="N154" s="14">
        <v>0.30318763502371099</v>
      </c>
      <c r="O154" s="14">
        <v>0.31950818892299698</v>
      </c>
      <c r="P154" s="14">
        <v>0.36294250321150601</v>
      </c>
      <c r="Q154" s="14">
        <v>0.31649257366384298</v>
      </c>
      <c r="R154" s="14"/>
      <c r="S154" s="14">
        <v>0.20976073206132201</v>
      </c>
      <c r="T154" s="14">
        <v>0.352225263371437</v>
      </c>
      <c r="U154" s="14">
        <v>0.40748111065708098</v>
      </c>
      <c r="V154" s="14">
        <v>0.37138374535233598</v>
      </c>
      <c r="W154" s="14">
        <v>0.32479961755724801</v>
      </c>
      <c r="X154" s="14">
        <v>0.26708667028454702</v>
      </c>
      <c r="Y154" s="14">
        <v>0.40468481584767702</v>
      </c>
      <c r="Z154" s="14">
        <v>0.217241741277063</v>
      </c>
      <c r="AA154" s="14">
        <v>0.275790476307748</v>
      </c>
      <c r="AB154" s="14">
        <v>0.41128344847825699</v>
      </c>
      <c r="AC154" s="14">
        <v>0.24734324472824301</v>
      </c>
      <c r="AD154" s="14">
        <v>0.506226511587612</v>
      </c>
      <c r="AE154" s="14"/>
      <c r="AF154" s="14">
        <v>0.50927480132999503</v>
      </c>
      <c r="AG154" s="14">
        <v>0.22838606711557</v>
      </c>
      <c r="AH154" s="14">
        <v>0.221527485513897</v>
      </c>
      <c r="AI154" s="14"/>
      <c r="AJ154" s="14">
        <v>0.59992848115687503</v>
      </c>
      <c r="AK154" s="14">
        <v>5.4785719602920502E-2</v>
      </c>
      <c r="AL154" s="14">
        <v>0.25926903381454502</v>
      </c>
      <c r="AM154" s="14">
        <v>0.51546228910042102</v>
      </c>
      <c r="AN154" s="14">
        <v>0.34253243023484098</v>
      </c>
      <c r="AO154" s="14"/>
      <c r="AP154" s="14">
        <v>0.65126740515458303</v>
      </c>
      <c r="AQ154" s="14">
        <v>2.7915343213131199E-2</v>
      </c>
      <c r="AR154" s="14">
        <v>0.28065281307463802</v>
      </c>
      <c r="AS154" s="14">
        <v>0.677164595419393</v>
      </c>
      <c r="AT154" s="14">
        <v>0.362572836065291</v>
      </c>
      <c r="AU154" s="14"/>
      <c r="AV154" s="14">
        <v>0.40352552903491501</v>
      </c>
      <c r="AW154" s="14">
        <v>0.33167913937478399</v>
      </c>
      <c r="AX154" s="14">
        <v>0.26231652726691701</v>
      </c>
      <c r="AY154" s="14">
        <v>0.24982490423539</v>
      </c>
      <c r="AZ154" s="14">
        <v>0.121235286159754</v>
      </c>
      <c r="BA154" s="14"/>
      <c r="BB154" s="14">
        <v>6.7993751207122297E-2</v>
      </c>
      <c r="BC154" s="14">
        <v>0.73666572251906004</v>
      </c>
      <c r="BD154" s="14">
        <v>0.51390781063734103</v>
      </c>
      <c r="BE154" s="14"/>
      <c r="BF154" s="14">
        <v>0.48591175651892898</v>
      </c>
    </row>
    <row r="155" spans="2:58" x14ac:dyDescent="0.35">
      <c r="B155" t="s">
        <v>117</v>
      </c>
      <c r="C155" s="14">
        <v>8.8217170112858304E-2</v>
      </c>
      <c r="D155" s="14">
        <v>6.9201352307729502E-2</v>
      </c>
      <c r="E155" s="14">
        <v>0.10727082002899201</v>
      </c>
      <c r="F155" s="14"/>
      <c r="G155" s="14">
        <v>9.2638390766362294E-2</v>
      </c>
      <c r="H155" s="14">
        <v>0.110510801132212</v>
      </c>
      <c r="I155" s="14">
        <v>0.107959533465474</v>
      </c>
      <c r="J155" s="14">
        <v>7.0167079022428594E-2</v>
      </c>
      <c r="K155" s="14">
        <v>0.100442853983966</v>
      </c>
      <c r="L155" s="14">
        <v>5.7597159266964501E-2</v>
      </c>
      <c r="M155" s="14"/>
      <c r="N155" s="14">
        <v>7.1024804499388902E-2</v>
      </c>
      <c r="O155" s="14">
        <v>7.7352700368160401E-2</v>
      </c>
      <c r="P155" s="14">
        <v>8.0759417623556803E-2</v>
      </c>
      <c r="Q155" s="14">
        <v>0.12629081843322401</v>
      </c>
      <c r="R155" s="14"/>
      <c r="S155" s="14">
        <v>0.11169618275441499</v>
      </c>
      <c r="T155" s="14">
        <v>8.2454470500478494E-2</v>
      </c>
      <c r="U155" s="14">
        <v>0.108920180511394</v>
      </c>
      <c r="V155" s="14">
        <v>8.55696535611567E-2</v>
      </c>
      <c r="W155" s="14">
        <v>9.7545205516461897E-2</v>
      </c>
      <c r="X155" s="14">
        <v>8.9813359393512301E-2</v>
      </c>
      <c r="Y155" s="14">
        <v>7.9695284514241793E-2</v>
      </c>
      <c r="Z155" s="14">
        <v>7.0634612071733993E-2</v>
      </c>
      <c r="AA155" s="14">
        <v>0.114233768411991</v>
      </c>
      <c r="AB155" s="14">
        <v>4.2058366614238403E-2</v>
      </c>
      <c r="AC155" s="14">
        <v>7.2343201581941699E-2</v>
      </c>
      <c r="AD155" s="14">
        <v>4.5166558804515602E-2</v>
      </c>
      <c r="AE155" s="14"/>
      <c r="AF155" s="14">
        <v>6.20979003782373E-2</v>
      </c>
      <c r="AG155" s="14">
        <v>6.2525646757775499E-2</v>
      </c>
      <c r="AH155" s="14">
        <v>0.20225454023764999</v>
      </c>
      <c r="AI155" s="14"/>
      <c r="AJ155" s="14">
        <v>4.5212065979872901E-2</v>
      </c>
      <c r="AK155" s="14">
        <v>5.4735590919517699E-2</v>
      </c>
      <c r="AL155" s="14">
        <v>8.9185052944555296E-2</v>
      </c>
      <c r="AM155" s="14">
        <v>7.6745213686776198E-2</v>
      </c>
      <c r="AN155" s="14">
        <v>0.236679654239113</v>
      </c>
      <c r="AO155" s="14"/>
      <c r="AP155" s="14">
        <v>5.69835280606764E-2</v>
      </c>
      <c r="AQ155" s="14">
        <v>4.1871258949005598E-2</v>
      </c>
      <c r="AR155" s="14">
        <v>0.114332953235517</v>
      </c>
      <c r="AS155" s="14">
        <v>4.82034221161576E-2</v>
      </c>
      <c r="AT155" s="14">
        <v>0.27530762898126798</v>
      </c>
      <c r="AU155" s="14"/>
      <c r="AV155" s="14">
        <v>9.7471238908928198E-2</v>
      </c>
      <c r="AW155" s="14">
        <v>8.7956889108810707E-2</v>
      </c>
      <c r="AX155" s="14">
        <v>8.5314171290859997E-2</v>
      </c>
      <c r="AY155" s="14">
        <v>8.7630317073887298E-2</v>
      </c>
      <c r="AZ155" s="14">
        <v>0.11740325389416199</v>
      </c>
      <c r="BA155" s="14"/>
      <c r="BB155" s="14">
        <v>4.81500104040005E-2</v>
      </c>
      <c r="BC155" s="14">
        <v>3.8241653281220998E-2</v>
      </c>
      <c r="BD155" s="14">
        <v>0.122398381434038</v>
      </c>
      <c r="BE155" s="14"/>
      <c r="BF155" s="14">
        <v>5.7609251962914401E-2</v>
      </c>
    </row>
    <row r="156" spans="2:58" x14ac:dyDescent="0.35">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row>
    <row r="157" spans="2:58" x14ac:dyDescent="0.35">
      <c r="B157" s="6" t="s">
        <v>124</v>
      </c>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row>
    <row r="158" spans="2:58" x14ac:dyDescent="0.35">
      <c r="B158" s="24" t="s">
        <v>125</v>
      </c>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row>
    <row r="159" spans="2:58" x14ac:dyDescent="0.35">
      <c r="B159" t="s">
        <v>119</v>
      </c>
      <c r="C159" s="14">
        <v>0.24774128352656899</v>
      </c>
      <c r="D159" s="14">
        <v>0.21344194518187501</v>
      </c>
      <c r="E159" s="14">
        <v>0.27947078197325798</v>
      </c>
      <c r="F159" s="14"/>
      <c r="G159" s="14">
        <v>0.303034215665552</v>
      </c>
      <c r="H159" s="14">
        <v>0.173601329791637</v>
      </c>
      <c r="I159" s="14">
        <v>0.29608737694810899</v>
      </c>
      <c r="J159" s="14">
        <v>0.28207883230902298</v>
      </c>
      <c r="K159" s="14">
        <v>0.18234270235449199</v>
      </c>
      <c r="L159" s="14">
        <v>0.21976951564078501</v>
      </c>
      <c r="M159" s="14"/>
      <c r="N159" s="14">
        <v>0.24667179475707199</v>
      </c>
      <c r="O159" s="14">
        <v>0.23746470327598601</v>
      </c>
      <c r="P159" s="14">
        <v>0.27764093298592102</v>
      </c>
      <c r="Q159" s="14">
        <v>0.225885834729739</v>
      </c>
      <c r="R159" s="14"/>
      <c r="S159" s="14">
        <v>0.200202884290507</v>
      </c>
      <c r="T159" s="14">
        <v>0.27420140779555702</v>
      </c>
      <c r="U159" s="14">
        <v>0.42083671725223798</v>
      </c>
      <c r="V159" s="14">
        <v>0.29645956090539399</v>
      </c>
      <c r="W159" s="14">
        <v>0.241573079976279</v>
      </c>
      <c r="X159" s="14">
        <v>0.20420899692777</v>
      </c>
      <c r="Y159" s="14">
        <v>0.28548902224437001</v>
      </c>
      <c r="Z159" s="14">
        <v>0.219848088128245</v>
      </c>
      <c r="AA159" s="14">
        <v>0.22289209745369601</v>
      </c>
      <c r="AB159" s="14">
        <v>0.24636598678366101</v>
      </c>
      <c r="AC159" s="14">
        <v>0.201532533470932</v>
      </c>
      <c r="AD159" s="14">
        <v>0.10311793889063001</v>
      </c>
      <c r="AE159" s="14"/>
      <c r="AF159" s="14">
        <v>0.28951096795758102</v>
      </c>
      <c r="AG159" s="14">
        <v>0.22343084656321499</v>
      </c>
      <c r="AH159" s="14">
        <v>0.178853207921402</v>
      </c>
      <c r="AI159" s="14"/>
      <c r="AJ159" s="14">
        <v>0.30106845044601799</v>
      </c>
      <c r="AK159" s="14">
        <v>0.20204520212948601</v>
      </c>
      <c r="AL159" s="14">
        <v>0.39904984957520001</v>
      </c>
      <c r="AM159" s="14">
        <v>0</v>
      </c>
      <c r="AN159" s="14">
        <v>0.331564930549135</v>
      </c>
      <c r="AO159" s="14"/>
      <c r="AP159" s="14" t="s">
        <v>123</v>
      </c>
      <c r="AQ159" s="14">
        <v>0.24774128352656899</v>
      </c>
      <c r="AR159" s="14" t="s">
        <v>123</v>
      </c>
      <c r="AS159" s="14" t="s">
        <v>123</v>
      </c>
      <c r="AT159" s="14" t="s">
        <v>123</v>
      </c>
      <c r="AU159" s="14"/>
      <c r="AV159" s="14">
        <v>0.24109296883266401</v>
      </c>
      <c r="AW159" s="14">
        <v>0.29689547675373701</v>
      </c>
      <c r="AX159" s="14">
        <v>0.24719793761939199</v>
      </c>
      <c r="AY159" s="14">
        <v>0.21927311647491099</v>
      </c>
      <c r="AZ159" s="14">
        <v>0.20272164909379101</v>
      </c>
      <c r="BA159" s="14"/>
      <c r="BB159" s="14">
        <v>0.30106845044601799</v>
      </c>
      <c r="BC159" s="14" t="s">
        <v>123</v>
      </c>
      <c r="BD159" s="14" t="s">
        <v>123</v>
      </c>
      <c r="BE159" s="14"/>
      <c r="BF159" s="14">
        <v>0.30106845044601799</v>
      </c>
    </row>
    <row r="160" spans="2:58" x14ac:dyDescent="0.35">
      <c r="B160" t="s">
        <v>120</v>
      </c>
      <c r="C160" s="14">
        <v>0.51272573716612901</v>
      </c>
      <c r="D160" s="14">
        <v>0.53358096435181701</v>
      </c>
      <c r="E160" s="14">
        <v>0.491864909603973</v>
      </c>
      <c r="F160" s="14"/>
      <c r="G160" s="14">
        <v>0.49186763441842102</v>
      </c>
      <c r="H160" s="14">
        <v>0.53916502617746398</v>
      </c>
      <c r="I160" s="14">
        <v>0.49885209262371299</v>
      </c>
      <c r="J160" s="14">
        <v>0.460235879108294</v>
      </c>
      <c r="K160" s="14">
        <v>0.55314744443133301</v>
      </c>
      <c r="L160" s="14">
        <v>0.56000310284125099</v>
      </c>
      <c r="M160" s="14"/>
      <c r="N160" s="14">
        <v>0.51031111373341198</v>
      </c>
      <c r="O160" s="14">
        <v>0.52025380105902597</v>
      </c>
      <c r="P160" s="14">
        <v>0.50117669689104105</v>
      </c>
      <c r="Q160" s="14">
        <v>0.52196598256604798</v>
      </c>
      <c r="R160" s="14"/>
      <c r="S160" s="14">
        <v>0.53949591592789103</v>
      </c>
      <c r="T160" s="14">
        <v>0.45682545145237602</v>
      </c>
      <c r="U160" s="14">
        <v>0.39062696783452899</v>
      </c>
      <c r="V160" s="14">
        <v>0.52283747659067104</v>
      </c>
      <c r="W160" s="14">
        <v>0.47805637385720701</v>
      </c>
      <c r="X160" s="14">
        <v>0.55253889968607695</v>
      </c>
      <c r="Y160" s="14">
        <v>0.43188583934656299</v>
      </c>
      <c r="Z160" s="14">
        <v>0.62789630351750503</v>
      </c>
      <c r="AA160" s="14">
        <v>0.56190527864885997</v>
      </c>
      <c r="AB160" s="14">
        <v>0.53378780713643903</v>
      </c>
      <c r="AC160" s="14">
        <v>0.50675874244094399</v>
      </c>
      <c r="AD160" s="14">
        <v>0.52933443448664697</v>
      </c>
      <c r="AE160" s="14"/>
      <c r="AF160" s="14">
        <v>0.43346594133111999</v>
      </c>
      <c r="AG160" s="14">
        <v>0.54044463961007205</v>
      </c>
      <c r="AH160" s="14">
        <v>0.54346208988918399</v>
      </c>
      <c r="AI160" s="14"/>
      <c r="AJ160" s="14">
        <v>0.37824122555337403</v>
      </c>
      <c r="AK160" s="14">
        <v>0.55882918353313504</v>
      </c>
      <c r="AL160" s="14">
        <v>0.40433549716105099</v>
      </c>
      <c r="AM160" s="14">
        <v>1</v>
      </c>
      <c r="AN160" s="14">
        <v>0.39768021761995598</v>
      </c>
      <c r="AO160" s="14"/>
      <c r="AP160" s="14" t="s">
        <v>123</v>
      </c>
      <c r="AQ160" s="14">
        <v>0.51272573716612901</v>
      </c>
      <c r="AR160" s="14" t="s">
        <v>123</v>
      </c>
      <c r="AS160" s="14" t="s">
        <v>123</v>
      </c>
      <c r="AT160" s="14" t="s">
        <v>123</v>
      </c>
      <c r="AU160" s="14"/>
      <c r="AV160" s="14">
        <v>0.47420343017806799</v>
      </c>
      <c r="AW160" s="14">
        <v>0.47950945959337798</v>
      </c>
      <c r="AX160" s="14">
        <v>0.52273632465419595</v>
      </c>
      <c r="AY160" s="14">
        <v>0.56444447315774704</v>
      </c>
      <c r="AZ160" s="14">
        <v>0.63236996647101296</v>
      </c>
      <c r="BA160" s="14"/>
      <c r="BB160" s="14">
        <v>0.37824122555337403</v>
      </c>
      <c r="BC160" s="14" t="s">
        <v>123</v>
      </c>
      <c r="BD160" s="14" t="s">
        <v>123</v>
      </c>
      <c r="BE160" s="14"/>
      <c r="BF160" s="14">
        <v>0.37824122555337403</v>
      </c>
    </row>
    <row r="161" spans="2:58" x14ac:dyDescent="0.35">
      <c r="B161" t="s">
        <v>121</v>
      </c>
      <c r="C161" s="14">
        <v>0.21351602840064399</v>
      </c>
      <c r="D161" s="14">
        <v>0.22933870003783</v>
      </c>
      <c r="E161" s="14">
        <v>0.20021176410567801</v>
      </c>
      <c r="F161" s="14"/>
      <c r="G161" s="14">
        <v>0.167771020665334</v>
      </c>
      <c r="H161" s="14">
        <v>0.25427290711879302</v>
      </c>
      <c r="I161" s="14">
        <v>0.17191721202663399</v>
      </c>
      <c r="J161" s="14">
        <v>0.243380095301475</v>
      </c>
      <c r="K161" s="14">
        <v>0.23729691475933301</v>
      </c>
      <c r="L161" s="14">
        <v>0.220227381517965</v>
      </c>
      <c r="M161" s="14"/>
      <c r="N161" s="14">
        <v>0.22292596106629101</v>
      </c>
      <c r="O161" s="14">
        <v>0.221198054751997</v>
      </c>
      <c r="P161" s="14">
        <v>0.19982970906021899</v>
      </c>
      <c r="Q161" s="14">
        <v>0.20919967634421899</v>
      </c>
      <c r="R161" s="14"/>
      <c r="S161" s="14">
        <v>0.23986403960331101</v>
      </c>
      <c r="T161" s="14">
        <v>0.233238216957802</v>
      </c>
      <c r="U161" s="14">
        <v>0.15226788086625601</v>
      </c>
      <c r="V161" s="14">
        <v>0.180702962503935</v>
      </c>
      <c r="W161" s="14">
        <v>0.28037054616651402</v>
      </c>
      <c r="X161" s="14">
        <v>0.17599835340046699</v>
      </c>
      <c r="Y161" s="14">
        <v>0.248296975514642</v>
      </c>
      <c r="Z161" s="14">
        <v>0.13112850411055499</v>
      </c>
      <c r="AA161" s="14">
        <v>0.178607333367787</v>
      </c>
      <c r="AB161" s="14">
        <v>0.21984620607989999</v>
      </c>
      <c r="AC161" s="14">
        <v>0.29170872408812398</v>
      </c>
      <c r="AD161" s="14">
        <v>0.367547626622723</v>
      </c>
      <c r="AE161" s="14"/>
      <c r="AF161" s="14">
        <v>0.26086191639345602</v>
      </c>
      <c r="AG161" s="14">
        <v>0.21751333099602899</v>
      </c>
      <c r="AH161" s="14">
        <v>0.22636111921376401</v>
      </c>
      <c r="AI161" s="14"/>
      <c r="AJ161" s="14">
        <v>0.30176212799396301</v>
      </c>
      <c r="AK161" s="14">
        <v>0.20823326461380301</v>
      </c>
      <c r="AL161" s="14">
        <v>0.196614653263749</v>
      </c>
      <c r="AM161" s="14">
        <v>0</v>
      </c>
      <c r="AN161" s="14">
        <v>0.22814295804507201</v>
      </c>
      <c r="AO161" s="14"/>
      <c r="AP161" s="14" t="s">
        <v>123</v>
      </c>
      <c r="AQ161" s="14">
        <v>0.21351602840064399</v>
      </c>
      <c r="AR161" s="14" t="s">
        <v>123</v>
      </c>
      <c r="AS161" s="14" t="s">
        <v>123</v>
      </c>
      <c r="AT161" s="14" t="s">
        <v>123</v>
      </c>
      <c r="AU161" s="14"/>
      <c r="AV161" s="14">
        <v>0.26214533285517</v>
      </c>
      <c r="AW161" s="14">
        <v>0.20592090953683101</v>
      </c>
      <c r="AX161" s="14">
        <v>0.18555519248322599</v>
      </c>
      <c r="AY161" s="14">
        <v>0.216282410367342</v>
      </c>
      <c r="AZ161" s="14">
        <v>0.16490838443519601</v>
      </c>
      <c r="BA161" s="14"/>
      <c r="BB161" s="14">
        <v>0.30176212799396301</v>
      </c>
      <c r="BC161" s="14" t="s">
        <v>123</v>
      </c>
      <c r="BD161" s="14" t="s">
        <v>123</v>
      </c>
      <c r="BE161" s="14"/>
      <c r="BF161" s="14">
        <v>0.30176212799396301</v>
      </c>
    </row>
    <row r="162" spans="2:58" x14ac:dyDescent="0.35">
      <c r="B162" t="s">
        <v>117</v>
      </c>
      <c r="C162" s="14">
        <v>2.6016950906657801E-2</v>
      </c>
      <c r="D162" s="14">
        <v>2.3638390428477998E-2</v>
      </c>
      <c r="E162" s="14">
        <v>2.8452544317090701E-2</v>
      </c>
      <c r="F162" s="14"/>
      <c r="G162" s="14">
        <v>3.7327129250692898E-2</v>
      </c>
      <c r="H162" s="14">
        <v>3.2960736912106103E-2</v>
      </c>
      <c r="I162" s="14">
        <v>3.3143318401543997E-2</v>
      </c>
      <c r="J162" s="14">
        <v>1.43051932812076E-2</v>
      </c>
      <c r="K162" s="14">
        <v>2.7212938454841601E-2</v>
      </c>
      <c r="L162" s="14">
        <v>0</v>
      </c>
      <c r="M162" s="14"/>
      <c r="N162" s="14">
        <v>2.0091130443224602E-2</v>
      </c>
      <c r="O162" s="14">
        <v>2.1083440912991299E-2</v>
      </c>
      <c r="P162" s="14">
        <v>2.1352661062819699E-2</v>
      </c>
      <c r="Q162" s="14">
        <v>4.29485063599939E-2</v>
      </c>
      <c r="R162" s="14"/>
      <c r="S162" s="14">
        <v>2.0437160178290399E-2</v>
      </c>
      <c r="T162" s="14">
        <v>3.5734923794264101E-2</v>
      </c>
      <c r="U162" s="14">
        <v>3.6268434046978298E-2</v>
      </c>
      <c r="V162" s="14">
        <v>0</v>
      </c>
      <c r="W162" s="14">
        <v>0</v>
      </c>
      <c r="X162" s="14">
        <v>6.7253749985686395E-2</v>
      </c>
      <c r="Y162" s="14">
        <v>3.4328162894425002E-2</v>
      </c>
      <c r="Z162" s="14">
        <v>2.1127104243694801E-2</v>
      </c>
      <c r="AA162" s="14">
        <v>3.6595290529657098E-2</v>
      </c>
      <c r="AB162" s="14">
        <v>0</v>
      </c>
      <c r="AC162" s="14">
        <v>0</v>
      </c>
      <c r="AD162" s="14">
        <v>0</v>
      </c>
      <c r="AE162" s="14"/>
      <c r="AF162" s="14">
        <v>1.6161174317842301E-2</v>
      </c>
      <c r="AG162" s="14">
        <v>1.8611182830683502E-2</v>
      </c>
      <c r="AH162" s="14">
        <v>5.1323582975649901E-2</v>
      </c>
      <c r="AI162" s="14"/>
      <c r="AJ162" s="14">
        <v>1.89281960066453E-2</v>
      </c>
      <c r="AK162" s="14">
        <v>3.0892349723576702E-2</v>
      </c>
      <c r="AL162" s="14">
        <v>0</v>
      </c>
      <c r="AM162" s="14">
        <v>0</v>
      </c>
      <c r="AN162" s="14">
        <v>4.2611893785838101E-2</v>
      </c>
      <c r="AO162" s="14"/>
      <c r="AP162" s="14" t="s">
        <v>123</v>
      </c>
      <c r="AQ162" s="14">
        <v>2.6016950906657801E-2</v>
      </c>
      <c r="AR162" s="14" t="s">
        <v>123</v>
      </c>
      <c r="AS162" s="14" t="s">
        <v>123</v>
      </c>
      <c r="AT162" s="14" t="s">
        <v>123</v>
      </c>
      <c r="AU162" s="14"/>
      <c r="AV162" s="14">
        <v>2.25582681340986E-2</v>
      </c>
      <c r="AW162" s="14">
        <v>1.76741541160533E-2</v>
      </c>
      <c r="AX162" s="14">
        <v>4.4510545243185498E-2</v>
      </c>
      <c r="AY162" s="14">
        <v>0</v>
      </c>
      <c r="AZ162" s="14">
        <v>0</v>
      </c>
      <c r="BA162" s="14"/>
      <c r="BB162" s="14">
        <v>1.89281960066453E-2</v>
      </c>
      <c r="BC162" s="14" t="s">
        <v>123</v>
      </c>
      <c r="BD162" s="14" t="s">
        <v>123</v>
      </c>
      <c r="BE162" s="14"/>
      <c r="BF162" s="14">
        <v>1.89281960066453E-2</v>
      </c>
    </row>
    <row r="163" spans="2:58" x14ac:dyDescent="0.35">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row>
    <row r="164" spans="2:58" x14ac:dyDescent="0.35">
      <c r="B164" s="6" t="s">
        <v>134</v>
      </c>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row>
    <row r="165" spans="2:58" x14ac:dyDescent="0.35">
      <c r="B165" s="24" t="s">
        <v>135</v>
      </c>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row>
    <row r="166" spans="2:58" x14ac:dyDescent="0.35">
      <c r="B166" t="s">
        <v>126</v>
      </c>
      <c r="C166" s="14">
        <v>0.52414577579791799</v>
      </c>
      <c r="D166" s="14">
        <v>0.51478211037872401</v>
      </c>
      <c r="E166" s="14">
        <v>0.53424943398948999</v>
      </c>
      <c r="F166" s="14"/>
      <c r="G166" s="14">
        <v>0.33337084488922503</v>
      </c>
      <c r="H166" s="14">
        <v>0.478337371850239</v>
      </c>
      <c r="I166" s="14">
        <v>0.610048161163111</v>
      </c>
      <c r="J166" s="14">
        <v>0.64513259120822297</v>
      </c>
      <c r="K166" s="14">
        <v>0.58539395006428496</v>
      </c>
      <c r="L166" s="14">
        <v>0.51261244938730199</v>
      </c>
      <c r="M166" s="14"/>
      <c r="N166" s="14">
        <v>0.5033999431699</v>
      </c>
      <c r="O166" s="14">
        <v>0.56936207758241397</v>
      </c>
      <c r="P166" s="14">
        <v>0.43806355783442302</v>
      </c>
      <c r="Q166" s="14">
        <v>0.564721944201662</v>
      </c>
      <c r="R166" s="14"/>
      <c r="S166" s="14">
        <v>0.54698361410087604</v>
      </c>
      <c r="T166" s="14">
        <v>0.44476153789400602</v>
      </c>
      <c r="U166" s="14">
        <v>0.76231885647006303</v>
      </c>
      <c r="V166" s="14">
        <v>0.71915097442864495</v>
      </c>
      <c r="W166" s="14">
        <v>0.57300244886805296</v>
      </c>
      <c r="X166" s="14">
        <v>0.32543507483094902</v>
      </c>
      <c r="Y166" s="14">
        <v>0.44978591469212897</v>
      </c>
      <c r="Z166" s="14">
        <v>0.64156893730013798</v>
      </c>
      <c r="AA166" s="14">
        <v>0.49551201181287702</v>
      </c>
      <c r="AB166" s="14">
        <v>0.59663129956466299</v>
      </c>
      <c r="AC166" s="14">
        <v>0.52033241819021203</v>
      </c>
      <c r="AD166" s="14">
        <v>0.33246975973336401</v>
      </c>
      <c r="AE166" s="14"/>
      <c r="AF166" s="14">
        <v>0.61611177766264602</v>
      </c>
      <c r="AG166" s="14">
        <v>0.473740742978359</v>
      </c>
      <c r="AH166" s="14">
        <v>0.51096531143155399</v>
      </c>
      <c r="AI166" s="14"/>
      <c r="AJ166" s="14">
        <v>0.64018893856384695</v>
      </c>
      <c r="AK166" s="14">
        <v>0.46416931724836002</v>
      </c>
      <c r="AL166" s="14">
        <v>0.778871102771998</v>
      </c>
      <c r="AM166" s="14" t="s">
        <v>123</v>
      </c>
      <c r="AN166" s="14">
        <v>0.76453798521153404</v>
      </c>
      <c r="AO166" s="14"/>
      <c r="AP166" s="14" t="s">
        <v>123</v>
      </c>
      <c r="AQ166" s="14">
        <v>0.52414577579791799</v>
      </c>
      <c r="AR166" s="14" t="s">
        <v>123</v>
      </c>
      <c r="AS166" s="14" t="s">
        <v>123</v>
      </c>
      <c r="AT166" s="14" t="s">
        <v>123</v>
      </c>
      <c r="AU166" s="14"/>
      <c r="AV166" s="14">
        <v>0.55943906903860097</v>
      </c>
      <c r="AW166" s="14">
        <v>0.471485653856479</v>
      </c>
      <c r="AX166" s="14">
        <v>0.45281675430069501</v>
      </c>
      <c r="AY166" s="14">
        <v>0.48525397143794902</v>
      </c>
      <c r="AZ166" s="14">
        <v>1</v>
      </c>
      <c r="BA166" s="14"/>
      <c r="BB166" s="14">
        <v>0.64018893856384695</v>
      </c>
      <c r="BC166" s="14" t="s">
        <v>123</v>
      </c>
      <c r="BD166" s="14" t="s">
        <v>123</v>
      </c>
      <c r="BE166" s="14"/>
      <c r="BF166" s="14">
        <v>0.64018893856384695</v>
      </c>
    </row>
    <row r="167" spans="2:58" x14ac:dyDescent="0.35">
      <c r="B167" t="s">
        <v>127</v>
      </c>
      <c r="C167" s="14">
        <v>0.489221645403215</v>
      </c>
      <c r="D167" s="14">
        <v>0.45905600856249401</v>
      </c>
      <c r="E167" s="14">
        <v>0.52177121548343197</v>
      </c>
      <c r="F167" s="14"/>
      <c r="G167" s="14">
        <v>0.33507812896862899</v>
      </c>
      <c r="H167" s="14">
        <v>0.49921673348432899</v>
      </c>
      <c r="I167" s="14">
        <v>0.35378053235804302</v>
      </c>
      <c r="J167" s="14">
        <v>0.43539351666144999</v>
      </c>
      <c r="K167" s="14">
        <v>0.57651101643066005</v>
      </c>
      <c r="L167" s="14">
        <v>0.82349994051003494</v>
      </c>
      <c r="M167" s="14"/>
      <c r="N167" s="14">
        <v>0.59373783060849805</v>
      </c>
      <c r="O167" s="14">
        <v>0.34359882622044802</v>
      </c>
      <c r="P167" s="14">
        <v>0.55518874845970301</v>
      </c>
      <c r="Q167" s="14">
        <v>0.47460600617766002</v>
      </c>
      <c r="R167" s="14"/>
      <c r="S167" s="14">
        <v>0.67156027849926903</v>
      </c>
      <c r="T167" s="14">
        <v>0.22738895256903399</v>
      </c>
      <c r="U167" s="14">
        <v>0.63315405486461895</v>
      </c>
      <c r="V167" s="14">
        <v>0.354091403573214</v>
      </c>
      <c r="W167" s="14">
        <v>0.56148410427722095</v>
      </c>
      <c r="X167" s="14">
        <v>0.66951542128520003</v>
      </c>
      <c r="Y167" s="14">
        <v>0.46112827291722203</v>
      </c>
      <c r="Z167" s="14">
        <v>0.51809446631424705</v>
      </c>
      <c r="AA167" s="14">
        <v>0.47040768571431402</v>
      </c>
      <c r="AB167" s="14">
        <v>0.68184595198418996</v>
      </c>
      <c r="AC167" s="14">
        <v>0.25895738591436901</v>
      </c>
      <c r="AD167" s="14">
        <v>0</v>
      </c>
      <c r="AE167" s="14"/>
      <c r="AF167" s="14">
        <v>0.59475798108640698</v>
      </c>
      <c r="AG167" s="14">
        <v>0.47819481781606299</v>
      </c>
      <c r="AH167" s="14">
        <v>0.32679572425938502</v>
      </c>
      <c r="AI167" s="14"/>
      <c r="AJ167" s="14">
        <v>0.58599013044346704</v>
      </c>
      <c r="AK167" s="14">
        <v>0.45510972872730199</v>
      </c>
      <c r="AL167" s="14">
        <v>0.74556268481103105</v>
      </c>
      <c r="AM167" s="14" t="s">
        <v>123</v>
      </c>
      <c r="AN167" s="14">
        <v>0.53537826568470104</v>
      </c>
      <c r="AO167" s="14"/>
      <c r="AP167" s="14" t="s">
        <v>123</v>
      </c>
      <c r="AQ167" s="14">
        <v>0.489221645403215</v>
      </c>
      <c r="AR167" s="14" t="s">
        <v>123</v>
      </c>
      <c r="AS167" s="14" t="s">
        <v>123</v>
      </c>
      <c r="AT167" s="14" t="s">
        <v>123</v>
      </c>
      <c r="AU167" s="14"/>
      <c r="AV167" s="14">
        <v>0.47736209585010603</v>
      </c>
      <c r="AW167" s="14">
        <v>0.38080158179191298</v>
      </c>
      <c r="AX167" s="14">
        <v>0.45540316596515401</v>
      </c>
      <c r="AY167" s="14">
        <v>0.58654478575782198</v>
      </c>
      <c r="AZ167" s="14">
        <v>0.77007097448111805</v>
      </c>
      <c r="BA167" s="14"/>
      <c r="BB167" s="14">
        <v>0.58599013044346704</v>
      </c>
      <c r="BC167" s="14" t="s">
        <v>123</v>
      </c>
      <c r="BD167" s="14" t="s">
        <v>123</v>
      </c>
      <c r="BE167" s="14"/>
      <c r="BF167" s="14">
        <v>0.58599013044346704</v>
      </c>
    </row>
    <row r="168" spans="2:58" x14ac:dyDescent="0.35">
      <c r="B168" t="s">
        <v>128</v>
      </c>
      <c r="C168" s="14">
        <v>0.44663692558273799</v>
      </c>
      <c r="D168" s="14">
        <v>0.36237003015615499</v>
      </c>
      <c r="E168" s="14">
        <v>0.53756327441510399</v>
      </c>
      <c r="F168" s="14"/>
      <c r="G168" s="14">
        <v>0.33644195529144999</v>
      </c>
      <c r="H168" s="14">
        <v>0.47952418812054198</v>
      </c>
      <c r="I168" s="14">
        <v>0.42994358356186002</v>
      </c>
      <c r="J168" s="14">
        <v>0.55542565277451195</v>
      </c>
      <c r="K168" s="14">
        <v>0.47043032906865201</v>
      </c>
      <c r="L168" s="14">
        <v>0.35228250529481803</v>
      </c>
      <c r="M168" s="14"/>
      <c r="N168" s="14">
        <v>0.40246342653539902</v>
      </c>
      <c r="O168" s="14">
        <v>0.42298260466591497</v>
      </c>
      <c r="P168" s="14">
        <v>0.55882275712857099</v>
      </c>
      <c r="Q168" s="14">
        <v>0.44370030449766701</v>
      </c>
      <c r="R168" s="14"/>
      <c r="S168" s="14">
        <v>0.438470730167352</v>
      </c>
      <c r="T168" s="14">
        <v>0.61564792546005398</v>
      </c>
      <c r="U168" s="14">
        <v>0.36175476899586201</v>
      </c>
      <c r="V168" s="14">
        <v>0.53766305698860695</v>
      </c>
      <c r="W168" s="14">
        <v>0.31294903826488402</v>
      </c>
      <c r="X168" s="14">
        <v>0.48158687881817702</v>
      </c>
      <c r="Y168" s="14">
        <v>0.396150739497938</v>
      </c>
      <c r="Z168" s="14">
        <v>0.67803520862664901</v>
      </c>
      <c r="AA168" s="14">
        <v>0.471490543740541</v>
      </c>
      <c r="AB168" s="14">
        <v>0.16734647705067299</v>
      </c>
      <c r="AC168" s="14">
        <v>0.43918187255831997</v>
      </c>
      <c r="AD168" s="14">
        <v>0.401590680551421</v>
      </c>
      <c r="AE168" s="14"/>
      <c r="AF168" s="14">
        <v>0.51668721619805402</v>
      </c>
      <c r="AG168" s="14">
        <v>0.40516073789945201</v>
      </c>
      <c r="AH168" s="14">
        <v>0.45168995492022501</v>
      </c>
      <c r="AI168" s="14"/>
      <c r="AJ168" s="14">
        <v>0.35641272892494003</v>
      </c>
      <c r="AK168" s="14">
        <v>0.472306453395548</v>
      </c>
      <c r="AL168" s="14">
        <v>0.48750859668638402</v>
      </c>
      <c r="AM168" s="14" t="s">
        <v>123</v>
      </c>
      <c r="AN168" s="14">
        <v>0.609367540158258</v>
      </c>
      <c r="AO168" s="14"/>
      <c r="AP168" s="14" t="s">
        <v>123</v>
      </c>
      <c r="AQ168" s="14">
        <v>0.44663692558273799</v>
      </c>
      <c r="AR168" s="14" t="s">
        <v>123</v>
      </c>
      <c r="AS168" s="14" t="s">
        <v>123</v>
      </c>
      <c r="AT168" s="14" t="s">
        <v>123</v>
      </c>
      <c r="AU168" s="14"/>
      <c r="AV168" s="14">
        <v>0.47184071247130599</v>
      </c>
      <c r="AW168" s="14">
        <v>0.49130727532976298</v>
      </c>
      <c r="AX168" s="14">
        <v>0.36268487597179599</v>
      </c>
      <c r="AY168" s="14">
        <v>0.49108604775586501</v>
      </c>
      <c r="AZ168" s="14">
        <v>0.51099645242409797</v>
      </c>
      <c r="BA168" s="14"/>
      <c r="BB168" s="14">
        <v>0.35641272892494003</v>
      </c>
      <c r="BC168" s="14" t="s">
        <v>123</v>
      </c>
      <c r="BD168" s="14" t="s">
        <v>123</v>
      </c>
      <c r="BE168" s="14"/>
      <c r="BF168" s="14">
        <v>0.35641272892494003</v>
      </c>
    </row>
    <row r="169" spans="2:58" x14ac:dyDescent="0.35">
      <c r="B169" t="s">
        <v>129</v>
      </c>
      <c r="C169" s="14">
        <v>0.44522335239074701</v>
      </c>
      <c r="D169" s="14">
        <v>0.47681354986186802</v>
      </c>
      <c r="E169" s="14">
        <v>0.41113664134720401</v>
      </c>
      <c r="F169" s="14"/>
      <c r="G169" s="14">
        <v>0.40829336513805797</v>
      </c>
      <c r="H169" s="14">
        <v>0.325462049971385</v>
      </c>
      <c r="I169" s="14">
        <v>0.397681281616722</v>
      </c>
      <c r="J169" s="14">
        <v>0.500390553251574</v>
      </c>
      <c r="K169" s="14">
        <v>0.42281877734673601</v>
      </c>
      <c r="L169" s="14">
        <v>0.72447968381786199</v>
      </c>
      <c r="M169" s="14"/>
      <c r="N169" s="14">
        <v>0.47608485026256198</v>
      </c>
      <c r="O169" s="14">
        <v>0.53100946590573095</v>
      </c>
      <c r="P169" s="14">
        <v>0.55303883217677097</v>
      </c>
      <c r="Q169" s="14">
        <v>0.22119540874194399</v>
      </c>
      <c r="R169" s="14"/>
      <c r="S169" s="14">
        <v>0.46163257621508003</v>
      </c>
      <c r="T169" s="14">
        <v>6.6322268511715493E-2</v>
      </c>
      <c r="U169" s="14">
        <v>0.51745032441952798</v>
      </c>
      <c r="V169" s="14">
        <v>0.60814343110614999</v>
      </c>
      <c r="W169" s="14">
        <v>0.44003041622869299</v>
      </c>
      <c r="X169" s="14">
        <v>0.36289853188787202</v>
      </c>
      <c r="Y169" s="14">
        <v>0.57021079681270903</v>
      </c>
      <c r="Z169" s="14">
        <v>0.650409217608652</v>
      </c>
      <c r="AA169" s="14">
        <v>0.38576721462907998</v>
      </c>
      <c r="AB169" s="14">
        <v>0.668782668978541</v>
      </c>
      <c r="AC169" s="14">
        <v>0.63241916437005496</v>
      </c>
      <c r="AD169" s="14">
        <v>0.33246975973336401</v>
      </c>
      <c r="AE169" s="14"/>
      <c r="AF169" s="14">
        <v>0.49606911885157301</v>
      </c>
      <c r="AG169" s="14">
        <v>0.436311882579693</v>
      </c>
      <c r="AH169" s="14">
        <v>0.369637073039564</v>
      </c>
      <c r="AI169" s="14"/>
      <c r="AJ169" s="14">
        <v>0.58930288735492098</v>
      </c>
      <c r="AK169" s="14">
        <v>0.39287510202471498</v>
      </c>
      <c r="AL169" s="14">
        <v>0.52443378758302805</v>
      </c>
      <c r="AM169" s="14" t="s">
        <v>123</v>
      </c>
      <c r="AN169" s="14">
        <v>0.44624750981865502</v>
      </c>
      <c r="AO169" s="14"/>
      <c r="AP169" s="14" t="s">
        <v>123</v>
      </c>
      <c r="AQ169" s="14">
        <v>0.44522335239074701</v>
      </c>
      <c r="AR169" s="14" t="s">
        <v>123</v>
      </c>
      <c r="AS169" s="14" t="s">
        <v>123</v>
      </c>
      <c r="AT169" s="14" t="s">
        <v>123</v>
      </c>
      <c r="AU169" s="14"/>
      <c r="AV169" s="14">
        <v>0.36461950634927598</v>
      </c>
      <c r="AW169" s="14">
        <v>0.51717410674258701</v>
      </c>
      <c r="AX169" s="14">
        <v>0.50659012786079005</v>
      </c>
      <c r="AY169" s="14">
        <v>0.40515840417522597</v>
      </c>
      <c r="AZ169" s="14">
        <v>0</v>
      </c>
      <c r="BA169" s="14"/>
      <c r="BB169" s="14">
        <v>0.58930288735492098</v>
      </c>
      <c r="BC169" s="14" t="s">
        <v>123</v>
      </c>
      <c r="BD169" s="14" t="s">
        <v>123</v>
      </c>
      <c r="BE169" s="14"/>
      <c r="BF169" s="14">
        <v>0.58930288735492098</v>
      </c>
    </row>
    <row r="170" spans="2:58" x14ac:dyDescent="0.35">
      <c r="B170" t="s">
        <v>130</v>
      </c>
      <c r="C170" s="14">
        <v>0.41930675880043</v>
      </c>
      <c r="D170" s="14">
        <v>0.38953556800296002</v>
      </c>
      <c r="E170" s="14">
        <v>0.45143071051245398</v>
      </c>
      <c r="F170" s="14"/>
      <c r="G170" s="14">
        <v>0.37069956713683</v>
      </c>
      <c r="H170" s="14">
        <v>0.32544712610502202</v>
      </c>
      <c r="I170" s="14">
        <v>0.40245900003592699</v>
      </c>
      <c r="J170" s="14">
        <v>0.50237278302338095</v>
      </c>
      <c r="K170" s="14">
        <v>0.63673338767989096</v>
      </c>
      <c r="L170" s="14">
        <v>0.39043607672069902</v>
      </c>
      <c r="M170" s="14"/>
      <c r="N170" s="14">
        <v>0.39738587534756298</v>
      </c>
      <c r="O170" s="14">
        <v>0.51990413697891602</v>
      </c>
      <c r="P170" s="14">
        <v>0.42643505204630799</v>
      </c>
      <c r="Q170" s="14">
        <v>0.32393506556114698</v>
      </c>
      <c r="R170" s="14"/>
      <c r="S170" s="14">
        <v>0.29620886163576998</v>
      </c>
      <c r="T170" s="14">
        <v>0.32483436075080102</v>
      </c>
      <c r="U170" s="14">
        <v>0.36703518688000297</v>
      </c>
      <c r="V170" s="14">
        <v>0.26828261411771598</v>
      </c>
      <c r="W170" s="14">
        <v>0.44411346921091299</v>
      </c>
      <c r="X170" s="14">
        <v>0.49191561050569099</v>
      </c>
      <c r="Y170" s="14">
        <v>0.49380110836420599</v>
      </c>
      <c r="Z170" s="14">
        <v>0.32844442623530101</v>
      </c>
      <c r="AA170" s="14">
        <v>0.59649921940199802</v>
      </c>
      <c r="AB170" s="14">
        <v>0.59349297628687903</v>
      </c>
      <c r="AC170" s="14">
        <v>0.46687373652585901</v>
      </c>
      <c r="AD170" s="14">
        <v>0.401590680551421</v>
      </c>
      <c r="AE170" s="14"/>
      <c r="AF170" s="14">
        <v>0.48003556981665502</v>
      </c>
      <c r="AG170" s="14">
        <v>0.39280169896099099</v>
      </c>
      <c r="AH170" s="14">
        <v>0.34171191330829698</v>
      </c>
      <c r="AI170" s="14"/>
      <c r="AJ170" s="14">
        <v>0.37420880164134701</v>
      </c>
      <c r="AK170" s="14">
        <v>0.41108096996728799</v>
      </c>
      <c r="AL170" s="14">
        <v>1</v>
      </c>
      <c r="AM170" s="14" t="s">
        <v>123</v>
      </c>
      <c r="AN170" s="14">
        <v>0.50946958932008002</v>
      </c>
      <c r="AO170" s="14"/>
      <c r="AP170" s="14" t="s">
        <v>123</v>
      </c>
      <c r="AQ170" s="14">
        <v>0.41930675880043</v>
      </c>
      <c r="AR170" s="14" t="s">
        <v>123</v>
      </c>
      <c r="AS170" s="14" t="s">
        <v>123</v>
      </c>
      <c r="AT170" s="14" t="s">
        <v>123</v>
      </c>
      <c r="AU170" s="14"/>
      <c r="AV170" s="14">
        <v>0.33650086479526198</v>
      </c>
      <c r="AW170" s="14">
        <v>0.40477931958045399</v>
      </c>
      <c r="AX170" s="14">
        <v>0.41402729305800201</v>
      </c>
      <c r="AY170" s="14">
        <v>0.51543999824822995</v>
      </c>
      <c r="AZ170" s="14">
        <v>0.266236561522459</v>
      </c>
      <c r="BA170" s="14"/>
      <c r="BB170" s="14">
        <v>0.37420880164134701</v>
      </c>
      <c r="BC170" s="14" t="s">
        <v>123</v>
      </c>
      <c r="BD170" s="14" t="s">
        <v>123</v>
      </c>
      <c r="BE170" s="14"/>
      <c r="BF170" s="14">
        <v>0.37420880164134701</v>
      </c>
    </row>
    <row r="171" spans="2:58" x14ac:dyDescent="0.35">
      <c r="B171" t="s">
        <v>131</v>
      </c>
      <c r="C171" s="14">
        <v>0.34687245765142299</v>
      </c>
      <c r="D171" s="14">
        <v>0.33160023086962798</v>
      </c>
      <c r="E171" s="14">
        <v>0.36335161963761903</v>
      </c>
      <c r="F171" s="14"/>
      <c r="G171" s="14">
        <v>0.3708953850344</v>
      </c>
      <c r="H171" s="14">
        <v>0.36803289666349198</v>
      </c>
      <c r="I171" s="14">
        <v>0.28137547589084799</v>
      </c>
      <c r="J171" s="14">
        <v>0.342634898614394</v>
      </c>
      <c r="K171" s="14">
        <v>0.36661807820834202</v>
      </c>
      <c r="L171" s="14">
        <v>0.34492717375675802</v>
      </c>
      <c r="M171" s="14"/>
      <c r="N171" s="14">
        <v>0.49311966084639097</v>
      </c>
      <c r="O171" s="14">
        <v>0.30210072934828403</v>
      </c>
      <c r="P171" s="14">
        <v>0.32790890899688002</v>
      </c>
      <c r="Q171" s="14">
        <v>0.22661992208912199</v>
      </c>
      <c r="R171" s="14"/>
      <c r="S171" s="14">
        <v>0.51504423621483897</v>
      </c>
      <c r="T171" s="14">
        <v>0.33715624153171703</v>
      </c>
      <c r="U171" s="14">
        <v>0.36175476899586201</v>
      </c>
      <c r="V171" s="14">
        <v>8.2154856512362706E-2</v>
      </c>
      <c r="W171" s="14">
        <v>0.18608270129059801</v>
      </c>
      <c r="X171" s="14">
        <v>0.30066512685951802</v>
      </c>
      <c r="Y171" s="14">
        <v>0.396150739497938</v>
      </c>
      <c r="Z171" s="14">
        <v>0.47278791467922199</v>
      </c>
      <c r="AA171" s="14">
        <v>0.37226778539428201</v>
      </c>
      <c r="AB171" s="14">
        <v>0.43019076171825998</v>
      </c>
      <c r="AC171" s="14">
        <v>0.32288660333271002</v>
      </c>
      <c r="AD171" s="14">
        <v>0</v>
      </c>
      <c r="AE171" s="14"/>
      <c r="AF171" s="14">
        <v>0.44736687213665599</v>
      </c>
      <c r="AG171" s="14">
        <v>0.34480220561085501</v>
      </c>
      <c r="AH171" s="14">
        <v>0.22462396262113801</v>
      </c>
      <c r="AI171" s="14"/>
      <c r="AJ171" s="14">
        <v>0.32881474179574399</v>
      </c>
      <c r="AK171" s="14">
        <v>0.354366908885341</v>
      </c>
      <c r="AL171" s="14">
        <v>0.45420017872541701</v>
      </c>
      <c r="AM171" s="14" t="s">
        <v>123</v>
      </c>
      <c r="AN171" s="14">
        <v>0.385434256973537</v>
      </c>
      <c r="AO171" s="14"/>
      <c r="AP171" s="14" t="s">
        <v>123</v>
      </c>
      <c r="AQ171" s="14">
        <v>0.34687245765142299</v>
      </c>
      <c r="AR171" s="14" t="s">
        <v>123</v>
      </c>
      <c r="AS171" s="14" t="s">
        <v>123</v>
      </c>
      <c r="AT171" s="14" t="s">
        <v>123</v>
      </c>
      <c r="AU171" s="14"/>
      <c r="AV171" s="14">
        <v>0.202922389391267</v>
      </c>
      <c r="AW171" s="14">
        <v>0.53623247876106095</v>
      </c>
      <c r="AX171" s="14">
        <v>0.28906433872331899</v>
      </c>
      <c r="AY171" s="14">
        <v>0.400712028522131</v>
      </c>
      <c r="AZ171" s="14">
        <v>0.266236561522459</v>
      </c>
      <c r="BA171" s="14"/>
      <c r="BB171" s="14">
        <v>0.32881474179574399</v>
      </c>
      <c r="BC171" s="14" t="s">
        <v>123</v>
      </c>
      <c r="BD171" s="14" t="s">
        <v>123</v>
      </c>
      <c r="BE171" s="14"/>
      <c r="BF171" s="14">
        <v>0.32881474179574399</v>
      </c>
    </row>
    <row r="172" spans="2:58" x14ac:dyDescent="0.35">
      <c r="B172" t="s">
        <v>132</v>
      </c>
      <c r="C172" s="14">
        <v>0.26089736314999401</v>
      </c>
      <c r="D172" s="14">
        <v>0.28045781444009799</v>
      </c>
      <c r="E172" s="14">
        <v>0.23979108638117599</v>
      </c>
      <c r="F172" s="14"/>
      <c r="G172" s="14">
        <v>0.147333102830527</v>
      </c>
      <c r="H172" s="14">
        <v>0.232363112628615</v>
      </c>
      <c r="I172" s="14">
        <v>0.32123554551247901</v>
      </c>
      <c r="J172" s="14">
        <v>0.20562057616041399</v>
      </c>
      <c r="K172" s="14">
        <v>0.40357798743357098</v>
      </c>
      <c r="L172" s="14">
        <v>0.34723645344957998</v>
      </c>
      <c r="M172" s="14"/>
      <c r="N172" s="14">
        <v>0.21117465998408</v>
      </c>
      <c r="O172" s="14">
        <v>0.34217649213495399</v>
      </c>
      <c r="P172" s="14">
        <v>0.24572040177142801</v>
      </c>
      <c r="Q172" s="14">
        <v>0.24117190221544699</v>
      </c>
      <c r="R172" s="14"/>
      <c r="S172" s="14">
        <v>0.15493338967806999</v>
      </c>
      <c r="T172" s="14">
        <v>0.22208869101180301</v>
      </c>
      <c r="U172" s="14">
        <v>0.34143009996834101</v>
      </c>
      <c r="V172" s="14">
        <v>8.4957405006906198E-2</v>
      </c>
      <c r="W172" s="14">
        <v>0.43911956688290998</v>
      </c>
      <c r="X172" s="14">
        <v>0.239698059213276</v>
      </c>
      <c r="Y172" s="14">
        <v>0.45477467249338099</v>
      </c>
      <c r="Z172" s="14">
        <v>0.48162819498773601</v>
      </c>
      <c r="AA172" s="14">
        <v>0.20273875557875201</v>
      </c>
      <c r="AB172" s="14">
        <v>0.16896477530434401</v>
      </c>
      <c r="AC172" s="14">
        <v>0.256681745656899</v>
      </c>
      <c r="AD172" s="14">
        <v>0.598409319448579</v>
      </c>
      <c r="AE172" s="14"/>
      <c r="AF172" s="14">
        <v>0.27436379647079001</v>
      </c>
      <c r="AG172" s="14">
        <v>0.29710364937716499</v>
      </c>
      <c r="AH172" s="14">
        <v>0.129838734376166</v>
      </c>
      <c r="AI172" s="14"/>
      <c r="AJ172" s="14">
        <v>0.317269481408886</v>
      </c>
      <c r="AK172" s="14">
        <v>0.25308831669823001</v>
      </c>
      <c r="AL172" s="14">
        <v>0.48750859668638402</v>
      </c>
      <c r="AM172" s="14" t="s">
        <v>123</v>
      </c>
      <c r="AN172" s="14">
        <v>0.148840099849775</v>
      </c>
      <c r="AO172" s="14"/>
      <c r="AP172" s="14" t="s">
        <v>123</v>
      </c>
      <c r="AQ172" s="14">
        <v>0.26089736314999401</v>
      </c>
      <c r="AR172" s="14" t="s">
        <v>123</v>
      </c>
      <c r="AS172" s="14" t="s">
        <v>123</v>
      </c>
      <c r="AT172" s="14" t="s">
        <v>123</v>
      </c>
      <c r="AU172" s="14"/>
      <c r="AV172" s="14">
        <v>0.33752200915319103</v>
      </c>
      <c r="AW172" s="14">
        <v>0.243023735375478</v>
      </c>
      <c r="AX172" s="14">
        <v>0.23958329418253499</v>
      </c>
      <c r="AY172" s="14">
        <v>0.27499081702947398</v>
      </c>
      <c r="AZ172" s="14">
        <v>0</v>
      </c>
      <c r="BA172" s="14"/>
      <c r="BB172" s="14">
        <v>0.317269481408886</v>
      </c>
      <c r="BC172" s="14" t="s">
        <v>123</v>
      </c>
      <c r="BD172" s="14" t="s">
        <v>123</v>
      </c>
      <c r="BE172" s="14"/>
      <c r="BF172" s="14">
        <v>0.317269481408886</v>
      </c>
    </row>
    <row r="173" spans="2:58" x14ac:dyDescent="0.35">
      <c r="B173" t="s">
        <v>117</v>
      </c>
      <c r="C173" s="14">
        <v>6.1195966512670504E-3</v>
      </c>
      <c r="D173" s="14">
        <v>0</v>
      </c>
      <c r="E173" s="14">
        <v>1.27228134543743E-2</v>
      </c>
      <c r="F173" s="14"/>
      <c r="G173" s="14">
        <v>0</v>
      </c>
      <c r="H173" s="14">
        <v>2.3284809901562401E-2</v>
      </c>
      <c r="I173" s="14">
        <v>0</v>
      </c>
      <c r="J173" s="14">
        <v>0</v>
      </c>
      <c r="K173" s="14">
        <v>0</v>
      </c>
      <c r="L173" s="14">
        <v>0</v>
      </c>
      <c r="M173" s="14"/>
      <c r="N173" s="14">
        <v>0</v>
      </c>
      <c r="O173" s="14">
        <v>2.2094587354708602E-2</v>
      </c>
      <c r="P173" s="14">
        <v>0</v>
      </c>
      <c r="Q173" s="14">
        <v>0</v>
      </c>
      <c r="R173" s="14"/>
      <c r="S173" s="14">
        <v>0</v>
      </c>
      <c r="T173" s="14">
        <v>0</v>
      </c>
      <c r="U173" s="14">
        <v>0.121977413084845</v>
      </c>
      <c r="V173" s="14">
        <v>0</v>
      </c>
      <c r="W173" s="14">
        <v>0</v>
      </c>
      <c r="X173" s="14">
        <v>0</v>
      </c>
      <c r="Y173" s="14">
        <v>0</v>
      </c>
      <c r="Z173" s="14">
        <v>0</v>
      </c>
      <c r="AA173" s="14">
        <v>0</v>
      </c>
      <c r="AB173" s="14">
        <v>0</v>
      </c>
      <c r="AC173" s="14">
        <v>0</v>
      </c>
      <c r="AD173" s="14">
        <v>0</v>
      </c>
      <c r="AE173" s="14"/>
      <c r="AF173" s="14">
        <v>2.1739893270239001E-2</v>
      </c>
      <c r="AG173" s="14">
        <v>0</v>
      </c>
      <c r="AH173" s="14">
        <v>0</v>
      </c>
      <c r="AI173" s="14"/>
      <c r="AJ173" s="14">
        <v>0</v>
      </c>
      <c r="AK173" s="14">
        <v>9.4826308095160503E-3</v>
      </c>
      <c r="AL173" s="14">
        <v>0</v>
      </c>
      <c r="AM173" s="14" t="s">
        <v>123</v>
      </c>
      <c r="AN173" s="14">
        <v>0</v>
      </c>
      <c r="AO173" s="14"/>
      <c r="AP173" s="14" t="s">
        <v>123</v>
      </c>
      <c r="AQ173" s="14">
        <v>6.1195966512670504E-3</v>
      </c>
      <c r="AR173" s="14" t="s">
        <v>123</v>
      </c>
      <c r="AS173" s="14" t="s">
        <v>123</v>
      </c>
      <c r="AT173" s="14" t="s">
        <v>123</v>
      </c>
      <c r="AU173" s="14"/>
      <c r="AV173" s="14">
        <v>0</v>
      </c>
      <c r="AW173" s="14">
        <v>0</v>
      </c>
      <c r="AX173" s="14">
        <v>2.47663676821409E-2</v>
      </c>
      <c r="AY173" s="14">
        <v>0</v>
      </c>
      <c r="AZ173" s="14">
        <v>0</v>
      </c>
      <c r="BA173" s="14"/>
      <c r="BB173" s="14">
        <v>0</v>
      </c>
      <c r="BC173" s="14" t="s">
        <v>123</v>
      </c>
      <c r="BD173" s="14" t="s">
        <v>123</v>
      </c>
      <c r="BE173" s="14"/>
      <c r="BF173" s="14">
        <v>0</v>
      </c>
    </row>
    <row r="174" spans="2:58" x14ac:dyDescent="0.35">
      <c r="B174" t="s">
        <v>133</v>
      </c>
      <c r="C174" s="14">
        <v>1.10360917215748E-2</v>
      </c>
      <c r="D174" s="14">
        <v>1.02531909584315E-2</v>
      </c>
      <c r="E174" s="14">
        <v>1.18808636516467E-2</v>
      </c>
      <c r="F174" s="14"/>
      <c r="G174" s="14">
        <v>0</v>
      </c>
      <c r="H174" s="14">
        <v>2.0247963135692E-2</v>
      </c>
      <c r="I174" s="14">
        <v>0</v>
      </c>
      <c r="J174" s="14">
        <v>2.9876574765522801E-2</v>
      </c>
      <c r="K174" s="14">
        <v>0</v>
      </c>
      <c r="L174" s="14">
        <v>0</v>
      </c>
      <c r="M174" s="14"/>
      <c r="N174" s="14">
        <v>0</v>
      </c>
      <c r="O174" s="14">
        <v>0</v>
      </c>
      <c r="P174" s="14">
        <v>2.8944012271716099E-2</v>
      </c>
      <c r="Q174" s="14">
        <v>2.4186968386585898E-2</v>
      </c>
      <c r="R174" s="14"/>
      <c r="S174" s="14">
        <v>0</v>
      </c>
      <c r="T174" s="14">
        <v>0</v>
      </c>
      <c r="U174" s="14">
        <v>0</v>
      </c>
      <c r="V174" s="14">
        <v>0</v>
      </c>
      <c r="W174" s="14">
        <v>0</v>
      </c>
      <c r="X174" s="14">
        <v>0</v>
      </c>
      <c r="Y174" s="14">
        <v>0</v>
      </c>
      <c r="Z174" s="14">
        <v>0</v>
      </c>
      <c r="AA174" s="14">
        <v>0</v>
      </c>
      <c r="AB174" s="14">
        <v>7.8695885261858806E-2</v>
      </c>
      <c r="AC174" s="14">
        <v>6.8208467132400696E-2</v>
      </c>
      <c r="AD174" s="14">
        <v>0</v>
      </c>
      <c r="AE174" s="14"/>
      <c r="AF174" s="14">
        <v>0</v>
      </c>
      <c r="AG174" s="14">
        <v>2.1202075959314299E-2</v>
      </c>
      <c r="AH174" s="14">
        <v>0</v>
      </c>
      <c r="AI174" s="14"/>
      <c r="AJ174" s="14">
        <v>3.1423727313546403E-2</v>
      </c>
      <c r="AK174" s="14">
        <v>8.2458890526555008E-3</v>
      </c>
      <c r="AL174" s="14">
        <v>0</v>
      </c>
      <c r="AM174" s="14" t="s">
        <v>123</v>
      </c>
      <c r="AN174" s="14">
        <v>0</v>
      </c>
      <c r="AO174" s="14"/>
      <c r="AP174" s="14" t="s">
        <v>123</v>
      </c>
      <c r="AQ174" s="14">
        <v>1.10360917215748E-2</v>
      </c>
      <c r="AR174" s="14" t="s">
        <v>123</v>
      </c>
      <c r="AS174" s="14" t="s">
        <v>123</v>
      </c>
      <c r="AT174" s="14" t="s">
        <v>123</v>
      </c>
      <c r="AU174" s="14"/>
      <c r="AV174" s="14">
        <v>2.5076677600167099E-2</v>
      </c>
      <c r="AW174" s="14">
        <v>0</v>
      </c>
      <c r="AX174" s="14">
        <v>2.15362934871688E-2</v>
      </c>
      <c r="AY174" s="14">
        <v>0</v>
      </c>
      <c r="AZ174" s="14">
        <v>0</v>
      </c>
      <c r="BA174" s="14"/>
      <c r="BB174" s="14">
        <v>3.1423727313546403E-2</v>
      </c>
      <c r="BC174" s="14" t="s">
        <v>123</v>
      </c>
      <c r="BD174" s="14" t="s">
        <v>123</v>
      </c>
      <c r="BE174" s="14"/>
      <c r="BF174" s="14">
        <v>3.1423727313546403E-2</v>
      </c>
    </row>
    <row r="175" spans="2:58" x14ac:dyDescent="0.35">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row>
    <row r="176" spans="2:58" x14ac:dyDescent="0.35">
      <c r="B176" s="6" t="s">
        <v>140</v>
      </c>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row>
    <row r="177" spans="2:58" x14ac:dyDescent="0.35">
      <c r="B177" s="24" t="s">
        <v>90</v>
      </c>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row>
    <row r="178" spans="2:58" x14ac:dyDescent="0.35">
      <c r="B178" t="s">
        <v>136</v>
      </c>
      <c r="C178" s="14">
        <v>0.20809630165137299</v>
      </c>
      <c r="D178" s="14">
        <v>0.22999487309584199</v>
      </c>
      <c r="E178" s="14">
        <v>0.18698678801257099</v>
      </c>
      <c r="F178" s="14"/>
      <c r="G178" s="14">
        <v>9.78483850395057E-2</v>
      </c>
      <c r="H178" s="14">
        <v>9.5799984670920102E-2</v>
      </c>
      <c r="I178" s="14">
        <v>0.15356449932201799</v>
      </c>
      <c r="J178" s="14">
        <v>0.23194394551894501</v>
      </c>
      <c r="K178" s="14">
        <v>0.30530411397749502</v>
      </c>
      <c r="L178" s="14">
        <v>0.33260901786664498</v>
      </c>
      <c r="M178" s="14"/>
      <c r="N178" s="14">
        <v>0.169111262863332</v>
      </c>
      <c r="O178" s="14">
        <v>0.18820189524751199</v>
      </c>
      <c r="P178" s="14">
        <v>0.26670304666622302</v>
      </c>
      <c r="Q178" s="14">
        <v>0.22317988290951499</v>
      </c>
      <c r="R178" s="14"/>
      <c r="S178" s="14">
        <v>0.14563464536750301</v>
      </c>
      <c r="T178" s="14">
        <v>0.212462545824636</v>
      </c>
      <c r="U178" s="14">
        <v>0.246365219145394</v>
      </c>
      <c r="V178" s="14">
        <v>0.23581712462148</v>
      </c>
      <c r="W178" s="14">
        <v>0.222893736845624</v>
      </c>
      <c r="X178" s="14">
        <v>0.16894493327146001</v>
      </c>
      <c r="Y178" s="14">
        <v>0.277333055078468</v>
      </c>
      <c r="Z178" s="14">
        <v>0.13636886211190399</v>
      </c>
      <c r="AA178" s="14">
        <v>0.18775887948461301</v>
      </c>
      <c r="AB178" s="14">
        <v>0.26819820393689497</v>
      </c>
      <c r="AC178" s="14">
        <v>0.17490967999585</v>
      </c>
      <c r="AD178" s="14">
        <v>0.23902734380000101</v>
      </c>
      <c r="AE178" s="14"/>
      <c r="AF178" s="14">
        <v>0.36099959603381798</v>
      </c>
      <c r="AG178" s="14">
        <v>0.12022371979587999</v>
      </c>
      <c r="AH178" s="14">
        <v>0.130917307091028</v>
      </c>
      <c r="AI178" s="14"/>
      <c r="AJ178" s="14">
        <v>0.39268099855460498</v>
      </c>
      <c r="AK178" s="14">
        <v>5.3473256415663598E-2</v>
      </c>
      <c r="AL178" s="14">
        <v>0.112452672178532</v>
      </c>
      <c r="AM178" s="14">
        <v>0.38470975683018899</v>
      </c>
      <c r="AN178" s="14">
        <v>0.20823230838030601</v>
      </c>
      <c r="AO178" s="14"/>
      <c r="AP178" s="14">
        <v>0.39614603621061001</v>
      </c>
      <c r="AQ178" s="14">
        <v>1.2676520185341799E-2</v>
      </c>
      <c r="AR178" s="14">
        <v>0.106466027259356</v>
      </c>
      <c r="AS178" s="14">
        <v>0.528314596088579</v>
      </c>
      <c r="AT178" s="14">
        <v>0.20656510448502699</v>
      </c>
      <c r="AU178" s="14"/>
      <c r="AV178" s="14">
        <v>0.24823266157937099</v>
      </c>
      <c r="AW178" s="14">
        <v>0.217036104996607</v>
      </c>
      <c r="AX178" s="14">
        <v>0.17457727222323399</v>
      </c>
      <c r="AY178" s="14">
        <v>0.15673713688732599</v>
      </c>
      <c r="AZ178" s="14">
        <v>2.34540200069575E-2</v>
      </c>
      <c r="BA178" s="14"/>
      <c r="BB178" s="14">
        <v>1.7718909386811799E-2</v>
      </c>
      <c r="BC178" s="14">
        <v>0.57750862425899596</v>
      </c>
      <c r="BD178" s="14">
        <v>0.32672852072726799</v>
      </c>
      <c r="BE178" s="14"/>
      <c r="BF178" s="14">
        <v>0.34144368680860998</v>
      </c>
    </row>
    <row r="179" spans="2:58" x14ac:dyDescent="0.35">
      <c r="B179" t="s">
        <v>137</v>
      </c>
      <c r="C179" s="14">
        <v>0.25700698466380001</v>
      </c>
      <c r="D179" s="14">
        <v>0.23998103807014101</v>
      </c>
      <c r="E179" s="14">
        <v>0.272184312095063</v>
      </c>
      <c r="F179" s="14"/>
      <c r="G179" s="14">
        <v>0.28748390609857299</v>
      </c>
      <c r="H179" s="14">
        <v>0.200723062700182</v>
      </c>
      <c r="I179" s="14">
        <v>0.25620605761427501</v>
      </c>
      <c r="J179" s="14">
        <v>0.249940121937264</v>
      </c>
      <c r="K179" s="14">
        <v>0.263323653846043</v>
      </c>
      <c r="L179" s="14">
        <v>0.28428876260678798</v>
      </c>
      <c r="M179" s="14"/>
      <c r="N179" s="14">
        <v>0.249438985949024</v>
      </c>
      <c r="O179" s="14">
        <v>0.29300742275194902</v>
      </c>
      <c r="P179" s="14">
        <v>0.234759061913834</v>
      </c>
      <c r="Q179" s="14">
        <v>0.24008980031705801</v>
      </c>
      <c r="R179" s="14"/>
      <c r="S179" s="14">
        <v>0.22206522420258801</v>
      </c>
      <c r="T179" s="14">
        <v>0.29685654962959801</v>
      </c>
      <c r="U179" s="14">
        <v>0.27620280634800698</v>
      </c>
      <c r="V179" s="14">
        <v>0.24849992301447299</v>
      </c>
      <c r="W179" s="14">
        <v>0.22179688955680299</v>
      </c>
      <c r="X179" s="14">
        <v>0.24671834144646701</v>
      </c>
      <c r="Y179" s="14">
        <v>0.27075115338300099</v>
      </c>
      <c r="Z179" s="14">
        <v>0.28185066242965801</v>
      </c>
      <c r="AA179" s="14">
        <v>0.227929056333074</v>
      </c>
      <c r="AB179" s="14">
        <v>0.27164133490956899</v>
      </c>
      <c r="AC179" s="14">
        <v>0.24012250197995599</v>
      </c>
      <c r="AD179" s="14">
        <v>0.35712980408108103</v>
      </c>
      <c r="AE179" s="14"/>
      <c r="AF179" s="14">
        <v>0.25754236511340101</v>
      </c>
      <c r="AG179" s="14">
        <v>0.24319590752895801</v>
      </c>
      <c r="AH179" s="14">
        <v>0.22783174420454499</v>
      </c>
      <c r="AI179" s="14"/>
      <c r="AJ179" s="14">
        <v>0.28801975179736999</v>
      </c>
      <c r="AK179" s="14">
        <v>0.17698157797682099</v>
      </c>
      <c r="AL179" s="14">
        <v>0.26922292234419398</v>
      </c>
      <c r="AM179" s="14">
        <v>0.20894741671615799</v>
      </c>
      <c r="AN179" s="14">
        <v>0.26715540693281298</v>
      </c>
      <c r="AO179" s="14"/>
      <c r="AP179" s="14">
        <v>0.32241923559185998</v>
      </c>
      <c r="AQ179" s="14">
        <v>0.13855026915936799</v>
      </c>
      <c r="AR179" s="14">
        <v>0.36081013779916599</v>
      </c>
      <c r="AS179" s="14">
        <v>0.27400351447384302</v>
      </c>
      <c r="AT179" s="14">
        <v>0.35950578126835497</v>
      </c>
      <c r="AU179" s="14"/>
      <c r="AV179" s="14">
        <v>0.28169701869782399</v>
      </c>
      <c r="AW179" s="14">
        <v>0.27357411924227398</v>
      </c>
      <c r="AX179" s="14">
        <v>0.24012267186550901</v>
      </c>
      <c r="AY179" s="14">
        <v>0.209216366826802</v>
      </c>
      <c r="AZ179" s="14">
        <v>0.23542821408353501</v>
      </c>
      <c r="BA179" s="14"/>
      <c r="BB179" s="14">
        <v>7.1742012106088396E-2</v>
      </c>
      <c r="BC179" s="14">
        <v>0.26667733222252399</v>
      </c>
      <c r="BD179" s="14">
        <v>0.39966245552187302</v>
      </c>
      <c r="BE179" s="14"/>
      <c r="BF179" s="14">
        <v>0.248159726064615</v>
      </c>
    </row>
    <row r="180" spans="2:58" x14ac:dyDescent="0.35">
      <c r="B180" t="s">
        <v>138</v>
      </c>
      <c r="C180" s="14">
        <v>0.35393750302167798</v>
      </c>
      <c r="D180" s="14">
        <v>0.36027226509125998</v>
      </c>
      <c r="E180" s="14">
        <v>0.34787816487067102</v>
      </c>
      <c r="F180" s="14"/>
      <c r="G180" s="14">
        <v>0.39615896014761798</v>
      </c>
      <c r="H180" s="14">
        <v>0.41577182673177498</v>
      </c>
      <c r="I180" s="14">
        <v>0.37390636189106502</v>
      </c>
      <c r="J180" s="14">
        <v>0.36298553293965902</v>
      </c>
      <c r="K180" s="14">
        <v>0.29856168600543498</v>
      </c>
      <c r="L180" s="14">
        <v>0.289214976716205</v>
      </c>
      <c r="M180" s="14"/>
      <c r="N180" s="14">
        <v>0.38917130832554497</v>
      </c>
      <c r="O180" s="14">
        <v>0.36446177166730198</v>
      </c>
      <c r="P180" s="14">
        <v>0.31119569599915298</v>
      </c>
      <c r="Q180" s="14">
        <v>0.344547372316865</v>
      </c>
      <c r="R180" s="14"/>
      <c r="S180" s="14">
        <v>0.38911236134305999</v>
      </c>
      <c r="T180" s="14">
        <v>0.35759471003389398</v>
      </c>
      <c r="U180" s="14">
        <v>0.31352090217241002</v>
      </c>
      <c r="V180" s="14">
        <v>0.38933543887176097</v>
      </c>
      <c r="W180" s="14">
        <v>0.32475654223094802</v>
      </c>
      <c r="X180" s="14">
        <v>0.37809450312708398</v>
      </c>
      <c r="Y180" s="14">
        <v>0.32429910692935399</v>
      </c>
      <c r="Z180" s="14">
        <v>0.33212240123576903</v>
      </c>
      <c r="AA180" s="14">
        <v>0.356837501446779</v>
      </c>
      <c r="AB180" s="14">
        <v>0.34338969622399701</v>
      </c>
      <c r="AC180" s="14">
        <v>0.38014944115493099</v>
      </c>
      <c r="AD180" s="14">
        <v>0.25572702614506598</v>
      </c>
      <c r="AE180" s="14"/>
      <c r="AF180" s="14">
        <v>0.25512661572918199</v>
      </c>
      <c r="AG180" s="14">
        <v>0.43857930144080798</v>
      </c>
      <c r="AH180" s="14">
        <v>0.379388990280972</v>
      </c>
      <c r="AI180" s="14"/>
      <c r="AJ180" s="14">
        <v>0.25060486100184398</v>
      </c>
      <c r="AK180" s="14">
        <v>0.47431882453018398</v>
      </c>
      <c r="AL180" s="14">
        <v>0.49945980426387498</v>
      </c>
      <c r="AM180" s="14">
        <v>0.19931509390330299</v>
      </c>
      <c r="AN180" s="14">
        <v>0.279837389524908</v>
      </c>
      <c r="AO180" s="14"/>
      <c r="AP180" s="14">
        <v>0.21800977213617201</v>
      </c>
      <c r="AQ180" s="14">
        <v>0.54868490090083999</v>
      </c>
      <c r="AR180" s="14">
        <v>0.42206539844379498</v>
      </c>
      <c r="AS180" s="14">
        <v>0.156945669374081</v>
      </c>
      <c r="AT180" s="14">
        <v>0.23550034499810599</v>
      </c>
      <c r="AU180" s="14"/>
      <c r="AV180" s="14">
        <v>0.30956868339159799</v>
      </c>
      <c r="AW180" s="14">
        <v>0.34893010627906201</v>
      </c>
      <c r="AX180" s="14">
        <v>0.40496710394915703</v>
      </c>
      <c r="AY180" s="14">
        <v>0.37084711508906598</v>
      </c>
      <c r="AZ180" s="14">
        <v>0.46514769155610503</v>
      </c>
      <c r="BA180" s="14"/>
      <c r="BB180" s="14">
        <v>0.65332233385662197</v>
      </c>
      <c r="BC180" s="14">
        <v>0.13282315562854999</v>
      </c>
      <c r="BD180" s="14">
        <v>0.22949461203983501</v>
      </c>
      <c r="BE180" s="14"/>
      <c r="BF180" s="14">
        <v>0.31092438512619303</v>
      </c>
    </row>
    <row r="181" spans="2:58" x14ac:dyDescent="0.35">
      <c r="B181" t="s">
        <v>139</v>
      </c>
      <c r="C181" s="14">
        <v>0.11517349857426699</v>
      </c>
      <c r="D181" s="14">
        <v>0.120418419928911</v>
      </c>
      <c r="E181" s="14">
        <v>0.110742239183775</v>
      </c>
      <c r="F181" s="14"/>
      <c r="G181" s="14">
        <v>0.108408993204999</v>
      </c>
      <c r="H181" s="14">
        <v>0.19371755334191701</v>
      </c>
      <c r="I181" s="14">
        <v>0.14149843940885301</v>
      </c>
      <c r="J181" s="14">
        <v>0.10293828402579</v>
      </c>
      <c r="K181" s="14">
        <v>7.9612076637474202E-2</v>
      </c>
      <c r="L181" s="14">
        <v>6.8500470400323907E-2</v>
      </c>
      <c r="M181" s="14"/>
      <c r="N181" s="14">
        <v>0.137149038367673</v>
      </c>
      <c r="O181" s="14">
        <v>0.106969965695609</v>
      </c>
      <c r="P181" s="14">
        <v>0.12443470236144299</v>
      </c>
      <c r="Q181" s="14">
        <v>9.38673094189834E-2</v>
      </c>
      <c r="R181" s="14"/>
      <c r="S181" s="14">
        <v>0.146338858002213</v>
      </c>
      <c r="T181" s="14">
        <v>7.7870599267160695E-2</v>
      </c>
      <c r="U181" s="14">
        <v>0.11197923489362401</v>
      </c>
      <c r="V181" s="14">
        <v>6.9746254482398101E-2</v>
      </c>
      <c r="W181" s="14">
        <v>0.13938871265518199</v>
      </c>
      <c r="X181" s="14">
        <v>0.13798821450759899</v>
      </c>
      <c r="Y181" s="14">
        <v>7.1854544259411707E-2</v>
      </c>
      <c r="Z181" s="14">
        <v>0.17435939214316201</v>
      </c>
      <c r="AA181" s="14">
        <v>0.14389360126204101</v>
      </c>
      <c r="AB181" s="14">
        <v>9.09804211960763E-2</v>
      </c>
      <c r="AC181" s="14">
        <v>0.15476579121292899</v>
      </c>
      <c r="AD181" s="14">
        <v>8.8692573353543303E-2</v>
      </c>
      <c r="AE181" s="14"/>
      <c r="AF181" s="14">
        <v>8.7416348777799802E-2</v>
      </c>
      <c r="AG181" s="14">
        <v>0.150048371532678</v>
      </c>
      <c r="AH181" s="14">
        <v>0.11496187029657499</v>
      </c>
      <c r="AI181" s="14"/>
      <c r="AJ181" s="14">
        <v>4.54915593161382E-2</v>
      </c>
      <c r="AK181" s="14">
        <v>0.24995205613954599</v>
      </c>
      <c r="AL181" s="14">
        <v>8.1569931941813306E-2</v>
      </c>
      <c r="AM181" s="14">
        <v>0.12522181029010501</v>
      </c>
      <c r="AN181" s="14">
        <v>5.7276611403302001E-2</v>
      </c>
      <c r="AO181" s="14"/>
      <c r="AP181" s="14">
        <v>2.4522040942316799E-2</v>
      </c>
      <c r="AQ181" s="14">
        <v>0.25048866552570098</v>
      </c>
      <c r="AR181" s="14">
        <v>6.1743329624814998E-2</v>
      </c>
      <c r="AS181" s="14">
        <v>2.2205730875303701E-2</v>
      </c>
      <c r="AT181" s="14">
        <v>5.8804020482436702E-3</v>
      </c>
      <c r="AU181" s="14"/>
      <c r="AV181" s="14">
        <v>8.6605763063586805E-2</v>
      </c>
      <c r="AW181" s="14">
        <v>8.9729717030251302E-2</v>
      </c>
      <c r="AX181" s="14">
        <v>0.11456697055701801</v>
      </c>
      <c r="AY181" s="14">
        <v>0.20787171337367899</v>
      </c>
      <c r="AZ181" s="14">
        <v>0.182603337601007</v>
      </c>
      <c r="BA181" s="14"/>
      <c r="BB181" s="14">
        <v>0.20668343247448301</v>
      </c>
      <c r="BC181" s="14">
        <v>1.46878297283524E-2</v>
      </c>
      <c r="BD181" s="14">
        <v>1.4934069703293799E-2</v>
      </c>
      <c r="BE181" s="14"/>
      <c r="BF181" s="14">
        <v>7.0841762104089198E-2</v>
      </c>
    </row>
    <row r="182" spans="2:58" x14ac:dyDescent="0.35">
      <c r="B182" t="s">
        <v>83</v>
      </c>
      <c r="C182" s="14">
        <v>6.5785712088883203E-2</v>
      </c>
      <c r="D182" s="14">
        <v>4.9333403813846002E-2</v>
      </c>
      <c r="E182" s="14">
        <v>8.2208495837919698E-2</v>
      </c>
      <c r="F182" s="14"/>
      <c r="G182" s="14">
        <v>0.110099755509304</v>
      </c>
      <c r="H182" s="14">
        <v>9.3987572555206997E-2</v>
      </c>
      <c r="I182" s="14">
        <v>7.4824641763788405E-2</v>
      </c>
      <c r="J182" s="14">
        <v>5.2192115578341698E-2</v>
      </c>
      <c r="K182" s="14">
        <v>5.31984695335532E-2</v>
      </c>
      <c r="L182" s="14">
        <v>2.5386772410038901E-2</v>
      </c>
      <c r="M182" s="14"/>
      <c r="N182" s="14">
        <v>5.5129404494426403E-2</v>
      </c>
      <c r="O182" s="14">
        <v>4.7358944637628797E-2</v>
      </c>
      <c r="P182" s="14">
        <v>6.2907493059346398E-2</v>
      </c>
      <c r="Q182" s="14">
        <v>9.8315635037578702E-2</v>
      </c>
      <c r="R182" s="14"/>
      <c r="S182" s="14">
        <v>9.6848911084635197E-2</v>
      </c>
      <c r="T182" s="14">
        <v>5.52155952447103E-2</v>
      </c>
      <c r="U182" s="14">
        <v>5.1931837440563899E-2</v>
      </c>
      <c r="V182" s="14">
        <v>5.6601259009887897E-2</v>
      </c>
      <c r="W182" s="14">
        <v>9.1164118711442907E-2</v>
      </c>
      <c r="X182" s="14">
        <v>6.8254007647389106E-2</v>
      </c>
      <c r="Y182" s="14">
        <v>5.5762140349764198E-2</v>
      </c>
      <c r="Z182" s="14">
        <v>7.5298682079507004E-2</v>
      </c>
      <c r="AA182" s="14">
        <v>8.3580961473492199E-2</v>
      </c>
      <c r="AB182" s="14">
        <v>2.57903437334632E-2</v>
      </c>
      <c r="AC182" s="14">
        <v>5.0052585656333998E-2</v>
      </c>
      <c r="AD182" s="14">
        <v>5.9423252620308502E-2</v>
      </c>
      <c r="AE182" s="14"/>
      <c r="AF182" s="14">
        <v>3.8915074345800001E-2</v>
      </c>
      <c r="AG182" s="14">
        <v>4.7952699701676198E-2</v>
      </c>
      <c r="AH182" s="14">
        <v>0.14690008812687999</v>
      </c>
      <c r="AI182" s="14"/>
      <c r="AJ182" s="14">
        <v>2.3202829330042699E-2</v>
      </c>
      <c r="AK182" s="14">
        <v>4.5274284937785597E-2</v>
      </c>
      <c r="AL182" s="14">
        <v>3.7294669271585E-2</v>
      </c>
      <c r="AM182" s="14">
        <v>8.1805922260244704E-2</v>
      </c>
      <c r="AN182" s="14">
        <v>0.187498283758671</v>
      </c>
      <c r="AO182" s="14"/>
      <c r="AP182" s="14">
        <v>3.8902915119041002E-2</v>
      </c>
      <c r="AQ182" s="14">
        <v>4.9599644228748602E-2</v>
      </c>
      <c r="AR182" s="14">
        <v>4.8915106872868201E-2</v>
      </c>
      <c r="AS182" s="14">
        <v>1.85304891881936E-2</v>
      </c>
      <c r="AT182" s="14">
        <v>0.19254836720026799</v>
      </c>
      <c r="AU182" s="14"/>
      <c r="AV182" s="14">
        <v>7.3895873267620302E-2</v>
      </c>
      <c r="AW182" s="14">
        <v>7.0729952451805397E-2</v>
      </c>
      <c r="AX182" s="14">
        <v>6.5765981405082094E-2</v>
      </c>
      <c r="AY182" s="14">
        <v>5.5327667823126397E-2</v>
      </c>
      <c r="AZ182" s="14">
        <v>9.3366736752396096E-2</v>
      </c>
      <c r="BA182" s="14"/>
      <c r="BB182" s="14">
        <v>5.0533312175995701E-2</v>
      </c>
      <c r="BC182" s="14">
        <v>8.3030581615780603E-3</v>
      </c>
      <c r="BD182" s="14">
        <v>2.9180342007731001E-2</v>
      </c>
      <c r="BE182" s="14"/>
      <c r="BF182" s="14">
        <v>2.8630439896492901E-2</v>
      </c>
    </row>
    <row r="183" spans="2:58" x14ac:dyDescent="0.35">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row>
    <row r="184" spans="2:58" x14ac:dyDescent="0.35">
      <c r="B184" s="6" t="s">
        <v>145</v>
      </c>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row>
    <row r="185" spans="2:58" x14ac:dyDescent="0.35">
      <c r="B185" s="24" t="s">
        <v>90</v>
      </c>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row>
    <row r="186" spans="2:58" x14ac:dyDescent="0.35">
      <c r="B186" t="s">
        <v>141</v>
      </c>
      <c r="C186" s="14">
        <v>2.8798160365281499E-2</v>
      </c>
      <c r="D186" s="14">
        <v>3.1651926842961503E-2</v>
      </c>
      <c r="E186" s="14">
        <v>2.61870415095228E-2</v>
      </c>
      <c r="F186" s="14"/>
      <c r="G186" s="14">
        <v>4.3917349760163503E-2</v>
      </c>
      <c r="H186" s="14">
        <v>3.2840110356614403E-2</v>
      </c>
      <c r="I186" s="14">
        <v>2.7644289770882499E-2</v>
      </c>
      <c r="J186" s="14">
        <v>2.2142494454512301E-2</v>
      </c>
      <c r="K186" s="14">
        <v>2.8199546873605898E-2</v>
      </c>
      <c r="L186" s="14">
        <v>2.2124895104403401E-2</v>
      </c>
      <c r="M186" s="14"/>
      <c r="N186" s="14">
        <v>3.67199063634168E-2</v>
      </c>
      <c r="O186" s="14">
        <v>2.0692928010983502E-2</v>
      </c>
      <c r="P186" s="14">
        <v>3.5088161863921399E-2</v>
      </c>
      <c r="Q186" s="14">
        <v>2.3655648876249599E-2</v>
      </c>
      <c r="R186" s="14"/>
      <c r="S186" s="14">
        <v>2.5777990257852299E-2</v>
      </c>
      <c r="T186" s="14">
        <v>3.0042554956856499E-2</v>
      </c>
      <c r="U186" s="14">
        <v>3.8162945096421097E-2</v>
      </c>
      <c r="V186" s="14">
        <v>1.1807279516514901E-2</v>
      </c>
      <c r="W186" s="14">
        <v>3.2532547540279601E-2</v>
      </c>
      <c r="X186" s="14">
        <v>4.4515509438944202E-2</v>
      </c>
      <c r="Y186" s="14">
        <v>5.9335095687919597E-3</v>
      </c>
      <c r="Z186" s="14">
        <v>4.85100678410679E-2</v>
      </c>
      <c r="AA186" s="14">
        <v>3.4144370671125503E-2</v>
      </c>
      <c r="AB186" s="14">
        <v>2.5965083300452701E-2</v>
      </c>
      <c r="AC186" s="14">
        <v>4.7470334358626402E-2</v>
      </c>
      <c r="AD186" s="14">
        <v>0</v>
      </c>
      <c r="AE186" s="14"/>
      <c r="AF186" s="14">
        <v>2.8515922246130899E-2</v>
      </c>
      <c r="AG186" s="14">
        <v>3.6243234140727797E-2</v>
      </c>
      <c r="AH186" s="14">
        <v>1.02714015248772E-2</v>
      </c>
      <c r="AI186" s="14"/>
      <c r="AJ186" s="14">
        <v>1.55460857568476E-2</v>
      </c>
      <c r="AK186" s="14">
        <v>5.1922476074549001E-2</v>
      </c>
      <c r="AL186" s="14">
        <v>1.45031108989092E-2</v>
      </c>
      <c r="AM186" s="14">
        <v>0</v>
      </c>
      <c r="AN186" s="14">
        <v>0</v>
      </c>
      <c r="AO186" s="14"/>
      <c r="AP186" s="14">
        <v>1.5688829170314399E-2</v>
      </c>
      <c r="AQ186" s="14">
        <v>4.7630844745713101E-2</v>
      </c>
      <c r="AR186" s="14">
        <v>1.29052457651319E-2</v>
      </c>
      <c r="AS186" s="14">
        <v>3.7273409041822997E-2</v>
      </c>
      <c r="AT186" s="14">
        <v>5.8804020482436702E-3</v>
      </c>
      <c r="AU186" s="14"/>
      <c r="AV186" s="14">
        <v>2.1867663716383899E-2</v>
      </c>
      <c r="AW186" s="14">
        <v>2.5667814470676401E-2</v>
      </c>
      <c r="AX186" s="14">
        <v>2.08558786297115E-2</v>
      </c>
      <c r="AY186" s="14">
        <v>5.1850258894977401E-2</v>
      </c>
      <c r="AZ186" s="14">
        <v>9.0087653156950206E-2</v>
      </c>
      <c r="BA186" s="14"/>
      <c r="BB186" s="14">
        <v>0</v>
      </c>
      <c r="BC186" s="14">
        <v>3.1273530958603503E-2</v>
      </c>
      <c r="BD186" s="14">
        <v>1.4934069703293799E-2</v>
      </c>
      <c r="BE186" s="14"/>
      <c r="BF186" s="14">
        <v>1.5105530680850399E-2</v>
      </c>
    </row>
    <row r="187" spans="2:58" x14ac:dyDescent="0.35">
      <c r="B187" t="s">
        <v>142</v>
      </c>
      <c r="C187" s="14">
        <v>0.176599402261269</v>
      </c>
      <c r="D187" s="14">
        <v>0.17517489370777301</v>
      </c>
      <c r="E187" s="14">
        <v>0.17803414716962199</v>
      </c>
      <c r="F187" s="14"/>
      <c r="G187" s="14">
        <v>0.17931487146653999</v>
      </c>
      <c r="H187" s="14">
        <v>0.151779462199157</v>
      </c>
      <c r="I187" s="14">
        <v>0.150665020130691</v>
      </c>
      <c r="J187" s="14">
        <v>0.205191978464035</v>
      </c>
      <c r="K187" s="14">
        <v>0.17813293560774801</v>
      </c>
      <c r="L187" s="14">
        <v>0.19176066806556499</v>
      </c>
      <c r="M187" s="14"/>
      <c r="N187" s="14">
        <v>0.2395891239282</v>
      </c>
      <c r="O187" s="14">
        <v>0.16826793431633699</v>
      </c>
      <c r="P187" s="14">
        <v>0.154220319297596</v>
      </c>
      <c r="Q187" s="14">
        <v>0.13806800625216101</v>
      </c>
      <c r="R187" s="14"/>
      <c r="S187" s="14">
        <v>0.16891770412128501</v>
      </c>
      <c r="T187" s="14">
        <v>0.20001846310437599</v>
      </c>
      <c r="U187" s="14">
        <v>0.120150847677938</v>
      </c>
      <c r="V187" s="14">
        <v>0.162995799932454</v>
      </c>
      <c r="W187" s="14">
        <v>0.13841817363512601</v>
      </c>
      <c r="X187" s="14">
        <v>0.196491389157262</v>
      </c>
      <c r="Y187" s="14">
        <v>0.16278828597546599</v>
      </c>
      <c r="Z187" s="14">
        <v>0.157567300868175</v>
      </c>
      <c r="AA187" s="14">
        <v>0.20872701448243899</v>
      </c>
      <c r="AB187" s="14">
        <v>0.20139830752968499</v>
      </c>
      <c r="AC187" s="14">
        <v>0.21587166766061999</v>
      </c>
      <c r="AD187" s="14">
        <v>0.136166194310051</v>
      </c>
      <c r="AE187" s="14"/>
      <c r="AF187" s="14">
        <v>0.13870263851569001</v>
      </c>
      <c r="AG187" s="14">
        <v>0.23869663940587599</v>
      </c>
      <c r="AH187" s="14">
        <v>0.117874491574767</v>
      </c>
      <c r="AI187" s="14"/>
      <c r="AJ187" s="14">
        <v>0.14370310737290401</v>
      </c>
      <c r="AK187" s="14">
        <v>0.24268287328495899</v>
      </c>
      <c r="AL187" s="14">
        <v>0.19054303790444799</v>
      </c>
      <c r="AM187" s="14">
        <v>8.37834806623175E-2</v>
      </c>
      <c r="AN187" s="14">
        <v>0.117657206205681</v>
      </c>
      <c r="AO187" s="14"/>
      <c r="AP187" s="14">
        <v>0.146451412832314</v>
      </c>
      <c r="AQ187" s="14">
        <v>0.244930228556551</v>
      </c>
      <c r="AR187" s="14">
        <v>0.22265719059946501</v>
      </c>
      <c r="AS187" s="14">
        <v>9.4667674365531695E-2</v>
      </c>
      <c r="AT187" s="14">
        <v>7.5131609277925199E-2</v>
      </c>
      <c r="AU187" s="14"/>
      <c r="AV187" s="14">
        <v>0.15887963364590801</v>
      </c>
      <c r="AW187" s="14">
        <v>0.166121853135208</v>
      </c>
      <c r="AX187" s="14">
        <v>0.19360200879838699</v>
      </c>
      <c r="AY187" s="14">
        <v>0.169457025245529</v>
      </c>
      <c r="AZ187" s="14">
        <v>0.36272077055586399</v>
      </c>
      <c r="BA187" s="14"/>
      <c r="BB187" s="14">
        <v>0.212226474649506</v>
      </c>
      <c r="BC187" s="14">
        <v>0.1164143039083</v>
      </c>
      <c r="BD187" s="14">
        <v>5.9191349730548598E-2</v>
      </c>
      <c r="BE187" s="14"/>
      <c r="BF187" s="14">
        <v>0.138942678470696</v>
      </c>
    </row>
    <row r="188" spans="2:58" x14ac:dyDescent="0.35">
      <c r="B188" t="s">
        <v>143</v>
      </c>
      <c r="C188" s="14">
        <v>0.27861281050130898</v>
      </c>
      <c r="D188" s="14">
        <v>0.29488202274799002</v>
      </c>
      <c r="E188" s="14">
        <v>0.262428197356874</v>
      </c>
      <c r="F188" s="14"/>
      <c r="G188" s="14">
        <v>0.25635722235734798</v>
      </c>
      <c r="H188" s="14">
        <v>0.35762760910142799</v>
      </c>
      <c r="I188" s="14">
        <v>0.28192317715042697</v>
      </c>
      <c r="J188" s="14">
        <v>0.25231517126417702</v>
      </c>
      <c r="K188" s="14">
        <v>0.25580500760839098</v>
      </c>
      <c r="L188" s="14">
        <v>0.26343323635994498</v>
      </c>
      <c r="M188" s="14"/>
      <c r="N188" s="14">
        <v>0.33564952881632798</v>
      </c>
      <c r="O188" s="14">
        <v>0.28507627701101101</v>
      </c>
      <c r="P188" s="14">
        <v>0.26684149559645398</v>
      </c>
      <c r="Q188" s="14">
        <v>0.21949007435383999</v>
      </c>
      <c r="R188" s="14"/>
      <c r="S188" s="14">
        <v>0.29760114379612301</v>
      </c>
      <c r="T188" s="14">
        <v>0.27478131245872001</v>
      </c>
      <c r="U188" s="14">
        <v>0.28214081420000198</v>
      </c>
      <c r="V188" s="14">
        <v>0.27976688869849597</v>
      </c>
      <c r="W188" s="14">
        <v>0.24899127573105201</v>
      </c>
      <c r="X188" s="14">
        <v>0.31537761549452897</v>
      </c>
      <c r="Y188" s="14">
        <v>0.27849201918039002</v>
      </c>
      <c r="Z188" s="14">
        <v>0.24491304729961899</v>
      </c>
      <c r="AA188" s="14">
        <v>0.28931594182102199</v>
      </c>
      <c r="AB188" s="14">
        <v>0.25013674203745601</v>
      </c>
      <c r="AC188" s="14">
        <v>0.26145902401751903</v>
      </c>
      <c r="AD188" s="14">
        <v>0.27244552118577497</v>
      </c>
      <c r="AE188" s="14"/>
      <c r="AF188" s="14">
        <v>0.250277882225106</v>
      </c>
      <c r="AG188" s="14">
        <v>0.32437152130167501</v>
      </c>
      <c r="AH188" s="14">
        <v>0.248752534466118</v>
      </c>
      <c r="AI188" s="14"/>
      <c r="AJ188" s="14">
        <v>0.28753314781370298</v>
      </c>
      <c r="AK188" s="14">
        <v>0.31451835161539299</v>
      </c>
      <c r="AL188" s="14">
        <v>0.34815543165033302</v>
      </c>
      <c r="AM188" s="14">
        <v>8.4265745909537906E-2</v>
      </c>
      <c r="AN188" s="14">
        <v>0.17031522717293099</v>
      </c>
      <c r="AO188" s="14"/>
      <c r="AP188" s="14">
        <v>0.27373086612109898</v>
      </c>
      <c r="AQ188" s="14">
        <v>0.344489080409418</v>
      </c>
      <c r="AR188" s="14">
        <v>0.289659225073778</v>
      </c>
      <c r="AS188" s="14">
        <v>0.206341926850694</v>
      </c>
      <c r="AT188" s="14">
        <v>0.182344305668069</v>
      </c>
      <c r="AU188" s="14"/>
      <c r="AV188" s="14">
        <v>0.22455042528023</v>
      </c>
      <c r="AW188" s="14">
        <v>0.27259765393659502</v>
      </c>
      <c r="AX188" s="14">
        <v>0.318159595368188</v>
      </c>
      <c r="AY188" s="14">
        <v>0.34212624756971899</v>
      </c>
      <c r="AZ188" s="14">
        <v>0.21984189261183301</v>
      </c>
      <c r="BA188" s="14"/>
      <c r="BB188" s="14">
        <v>0.43920393111056</v>
      </c>
      <c r="BC188" s="14">
        <v>0.23620471289064399</v>
      </c>
      <c r="BD188" s="14">
        <v>0.228210251379871</v>
      </c>
      <c r="BE188" s="14"/>
      <c r="BF188" s="14">
        <v>0.29430267280948103</v>
      </c>
    </row>
    <row r="189" spans="2:58" x14ac:dyDescent="0.35">
      <c r="B189" t="s">
        <v>144</v>
      </c>
      <c r="C189" s="14">
        <v>0.30235237002133702</v>
      </c>
      <c r="D189" s="14">
        <v>0.32953005503431498</v>
      </c>
      <c r="E189" s="14">
        <v>0.27572481723519798</v>
      </c>
      <c r="F189" s="14"/>
      <c r="G189" s="14">
        <v>0.25931854707825203</v>
      </c>
      <c r="H189" s="14">
        <v>0.26912017500813901</v>
      </c>
      <c r="I189" s="14">
        <v>0.33000612375477201</v>
      </c>
      <c r="J189" s="14">
        <v>0.309317679014317</v>
      </c>
      <c r="K189" s="14">
        <v>0.33820524831919702</v>
      </c>
      <c r="L189" s="14">
        <v>0.30595592429929203</v>
      </c>
      <c r="M189" s="14"/>
      <c r="N189" s="14">
        <v>0.215173403000429</v>
      </c>
      <c r="O189" s="14">
        <v>0.30204842990627201</v>
      </c>
      <c r="P189" s="14">
        <v>0.355690164752831</v>
      </c>
      <c r="Q189" s="14">
        <v>0.35345169659069697</v>
      </c>
      <c r="R189" s="14"/>
      <c r="S189" s="14">
        <v>0.29152765895100502</v>
      </c>
      <c r="T189" s="14">
        <v>0.25140738923218298</v>
      </c>
      <c r="U189" s="14">
        <v>0.31925545342404998</v>
      </c>
      <c r="V189" s="14">
        <v>0.37353726435636903</v>
      </c>
      <c r="W189" s="14">
        <v>0.33804944422635103</v>
      </c>
      <c r="X189" s="14">
        <v>0.25542653805066401</v>
      </c>
      <c r="Y189" s="14">
        <v>0.34546906488783802</v>
      </c>
      <c r="Z189" s="14">
        <v>0.327480559052299</v>
      </c>
      <c r="AA189" s="14">
        <v>0.27968076213278398</v>
      </c>
      <c r="AB189" s="14">
        <v>0.32732451422305098</v>
      </c>
      <c r="AC189" s="14">
        <v>0.237283265395652</v>
      </c>
      <c r="AD189" s="14">
        <v>0.34100264606778702</v>
      </c>
      <c r="AE189" s="14"/>
      <c r="AF189" s="14">
        <v>0.38722384265971599</v>
      </c>
      <c r="AG189" s="14">
        <v>0.219139236856671</v>
      </c>
      <c r="AH189" s="14">
        <v>0.32087928489059903</v>
      </c>
      <c r="AI189" s="14"/>
      <c r="AJ189" s="14">
        <v>0.354394465462543</v>
      </c>
      <c r="AK189" s="14">
        <v>0.23201714168370399</v>
      </c>
      <c r="AL189" s="14">
        <v>0.227501114173455</v>
      </c>
      <c r="AM189" s="14">
        <v>0.75138542667364805</v>
      </c>
      <c r="AN189" s="14">
        <v>0.39542442358391</v>
      </c>
      <c r="AO189" s="14"/>
      <c r="AP189" s="14">
        <v>0.35215105123199097</v>
      </c>
      <c r="AQ189" s="14">
        <v>0.188224000059073</v>
      </c>
      <c r="AR189" s="14">
        <v>0.25568488561374503</v>
      </c>
      <c r="AS189" s="14">
        <v>0.51249916053265798</v>
      </c>
      <c r="AT189" s="14">
        <v>0.31527997422730297</v>
      </c>
      <c r="AU189" s="14"/>
      <c r="AV189" s="14">
        <v>0.33995248110630999</v>
      </c>
      <c r="AW189" s="14">
        <v>0.30655570013745098</v>
      </c>
      <c r="AX189" s="14">
        <v>0.24886074615503001</v>
      </c>
      <c r="AY189" s="14">
        <v>0.26833608018403499</v>
      </c>
      <c r="AZ189" s="14">
        <v>0.22833328341967299</v>
      </c>
      <c r="BA189" s="14"/>
      <c r="BB189" s="14">
        <v>0.21207309665757701</v>
      </c>
      <c r="BC189" s="14">
        <v>0.48720054215270298</v>
      </c>
      <c r="BD189" s="14">
        <v>0.35445853084673201</v>
      </c>
      <c r="BE189" s="14"/>
      <c r="BF189" s="14">
        <v>0.367325332997752</v>
      </c>
    </row>
    <row r="190" spans="2:58" x14ac:dyDescent="0.35">
      <c r="B190" t="s">
        <v>117</v>
      </c>
      <c r="C190" s="14">
        <v>0.21363725685080301</v>
      </c>
      <c r="D190" s="14">
        <v>0.16876110166696101</v>
      </c>
      <c r="E190" s="14">
        <v>0.257625796728783</v>
      </c>
      <c r="F190" s="14"/>
      <c r="G190" s="14">
        <v>0.261092009337696</v>
      </c>
      <c r="H190" s="14">
        <v>0.18863264333466201</v>
      </c>
      <c r="I190" s="14">
        <v>0.20976138919322701</v>
      </c>
      <c r="J190" s="14">
        <v>0.21103267680295901</v>
      </c>
      <c r="K190" s="14">
        <v>0.19965726159105801</v>
      </c>
      <c r="L190" s="14">
        <v>0.21672527617079601</v>
      </c>
      <c r="M190" s="14"/>
      <c r="N190" s="14">
        <v>0.172868037891627</v>
      </c>
      <c r="O190" s="14">
        <v>0.22391443075539699</v>
      </c>
      <c r="P190" s="14">
        <v>0.188159858489197</v>
      </c>
      <c r="Q190" s="14">
        <v>0.26533457392705201</v>
      </c>
      <c r="R190" s="14"/>
      <c r="S190" s="14">
        <v>0.21617550287373499</v>
      </c>
      <c r="T190" s="14">
        <v>0.24375028024786399</v>
      </c>
      <c r="U190" s="14">
        <v>0.24028993960158901</v>
      </c>
      <c r="V190" s="14">
        <v>0.171892767496166</v>
      </c>
      <c r="W190" s="14">
        <v>0.242008558867191</v>
      </c>
      <c r="X190" s="14">
        <v>0.18818894785860099</v>
      </c>
      <c r="Y190" s="14">
        <v>0.20731712038751399</v>
      </c>
      <c r="Z190" s="14">
        <v>0.221529024938839</v>
      </c>
      <c r="AA190" s="14">
        <v>0.18813191089263001</v>
      </c>
      <c r="AB190" s="14">
        <v>0.195175352909355</v>
      </c>
      <c r="AC190" s="14">
        <v>0.23791570856758301</v>
      </c>
      <c r="AD190" s="14">
        <v>0.250385638436387</v>
      </c>
      <c r="AE190" s="14"/>
      <c r="AF190" s="14">
        <v>0.195279714353357</v>
      </c>
      <c r="AG190" s="14">
        <v>0.181549368295051</v>
      </c>
      <c r="AH190" s="14">
        <v>0.302222287543639</v>
      </c>
      <c r="AI190" s="14"/>
      <c r="AJ190" s="14">
        <v>0.19882319359400399</v>
      </c>
      <c r="AK190" s="14">
        <v>0.158859157341394</v>
      </c>
      <c r="AL190" s="14">
        <v>0.21929730537285499</v>
      </c>
      <c r="AM190" s="14">
        <v>8.0565346754496003E-2</v>
      </c>
      <c r="AN190" s="14">
        <v>0.316603143037478</v>
      </c>
      <c r="AO190" s="14"/>
      <c r="AP190" s="14">
        <v>0.21197784064428199</v>
      </c>
      <c r="AQ190" s="14">
        <v>0.174725846229245</v>
      </c>
      <c r="AR190" s="14">
        <v>0.21909345294787899</v>
      </c>
      <c r="AS190" s="14">
        <v>0.149217829209293</v>
      </c>
      <c r="AT190" s="14">
        <v>0.42136370877845802</v>
      </c>
      <c r="AU190" s="14"/>
      <c r="AV190" s="14">
        <v>0.254749796251167</v>
      </c>
      <c r="AW190" s="14">
        <v>0.22905697832006899</v>
      </c>
      <c r="AX190" s="14">
        <v>0.218521771048684</v>
      </c>
      <c r="AY190" s="14">
        <v>0.16823038810573901</v>
      </c>
      <c r="AZ190" s="14">
        <v>9.9016400255680898E-2</v>
      </c>
      <c r="BA190" s="14"/>
      <c r="BB190" s="14">
        <v>0.13649649758235799</v>
      </c>
      <c r="BC190" s="14">
        <v>0.128906910089749</v>
      </c>
      <c r="BD190" s="14">
        <v>0.343205798339555</v>
      </c>
      <c r="BE190" s="14"/>
      <c r="BF190" s="14">
        <v>0.18432378504122099</v>
      </c>
    </row>
    <row r="191" spans="2:58" x14ac:dyDescent="0.35">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row>
    <row r="192" spans="2:58" x14ac:dyDescent="0.35">
      <c r="B192" s="6" t="s">
        <v>152</v>
      </c>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row>
    <row r="193" spans="2:58" x14ac:dyDescent="0.35">
      <c r="B193" s="24" t="s">
        <v>90</v>
      </c>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row>
    <row r="194" spans="2:58" x14ac:dyDescent="0.35">
      <c r="B194" t="s">
        <v>146</v>
      </c>
      <c r="C194" s="14">
        <v>0.206370920112876</v>
      </c>
      <c r="D194" s="14">
        <v>0.21819698688261299</v>
      </c>
      <c r="E194" s="14">
        <v>0.19305289526567801</v>
      </c>
      <c r="F194" s="14"/>
      <c r="G194" s="14">
        <v>0.122348138099791</v>
      </c>
      <c r="H194" s="14">
        <v>0.111207004725227</v>
      </c>
      <c r="I194" s="14">
        <v>0.184510079887411</v>
      </c>
      <c r="J194" s="14">
        <v>0.23855517362168399</v>
      </c>
      <c r="K194" s="14">
        <v>0.27459465868822902</v>
      </c>
      <c r="L194" s="14">
        <v>0.28562982565552802</v>
      </c>
      <c r="M194" s="14"/>
      <c r="N194" s="14">
        <v>0.15907602905822499</v>
      </c>
      <c r="O194" s="14">
        <v>0.21853371622666501</v>
      </c>
      <c r="P194" s="14">
        <v>0.22217908330647201</v>
      </c>
      <c r="Q194" s="14">
        <v>0.23272292887385801</v>
      </c>
      <c r="R194" s="14"/>
      <c r="S194" s="14">
        <v>0.168899259219466</v>
      </c>
      <c r="T194" s="14">
        <v>0.236350334300406</v>
      </c>
      <c r="U194" s="14">
        <v>0.210457433722985</v>
      </c>
      <c r="V194" s="14">
        <v>0.22097518825988999</v>
      </c>
      <c r="W194" s="14">
        <v>0.207309034825159</v>
      </c>
      <c r="X194" s="14">
        <v>0.15090374094551601</v>
      </c>
      <c r="Y194" s="14">
        <v>0.27375141500427602</v>
      </c>
      <c r="Z194" s="14">
        <v>0.14746462153270801</v>
      </c>
      <c r="AA194" s="14">
        <v>0.182400912966109</v>
      </c>
      <c r="AB194" s="14">
        <v>0.245809297587609</v>
      </c>
      <c r="AC194" s="14">
        <v>0.19814805477831501</v>
      </c>
      <c r="AD194" s="14">
        <v>0.243049847792672</v>
      </c>
      <c r="AE194" s="14"/>
      <c r="AF194" s="14">
        <v>0.328866325325816</v>
      </c>
      <c r="AG194" s="14">
        <v>0.14195685119186899</v>
      </c>
      <c r="AH194" s="14">
        <v>0.13182393065468501</v>
      </c>
      <c r="AI194" s="14"/>
      <c r="AJ194" s="14">
        <v>0.34655038642827701</v>
      </c>
      <c r="AK194" s="14">
        <v>8.8828114596641305E-2</v>
      </c>
      <c r="AL194" s="14">
        <v>9.0727137239054706E-2</v>
      </c>
      <c r="AM194" s="14">
        <v>0.30611610384632598</v>
      </c>
      <c r="AN194" s="14">
        <v>0.21338600844818201</v>
      </c>
      <c r="AO194" s="14"/>
      <c r="AP194" s="14">
        <v>0.33329415358687597</v>
      </c>
      <c r="AQ194" s="14">
        <v>4.1628701565471E-2</v>
      </c>
      <c r="AR194" s="14">
        <v>0.14452650454361399</v>
      </c>
      <c r="AS194" s="14">
        <v>0.471563608546125</v>
      </c>
      <c r="AT194" s="14">
        <v>0.22671291837655699</v>
      </c>
      <c r="AU194" s="14"/>
      <c r="AV194" s="14">
        <v>0.23668715149188599</v>
      </c>
      <c r="AW194" s="14">
        <v>0.22923882663391101</v>
      </c>
      <c r="AX194" s="14">
        <v>0.18705354005334199</v>
      </c>
      <c r="AY194" s="14">
        <v>0.14801315183479699</v>
      </c>
      <c r="AZ194" s="14">
        <v>9.3799163190900897E-2</v>
      </c>
      <c r="BA194" s="14"/>
      <c r="BB194" s="14">
        <v>3.6338574509250703E-2</v>
      </c>
      <c r="BC194" s="14">
        <v>0.53734633157915701</v>
      </c>
      <c r="BD194" s="14">
        <v>0.28374109955821503</v>
      </c>
      <c r="BE194" s="14"/>
      <c r="BF194" s="14">
        <v>0.325685785988029</v>
      </c>
    </row>
    <row r="195" spans="2:58" x14ac:dyDescent="0.35">
      <c r="B195" t="s">
        <v>147</v>
      </c>
      <c r="C195" s="14">
        <v>0.19791214176945701</v>
      </c>
      <c r="D195" s="14">
        <v>0.21059155856822201</v>
      </c>
      <c r="E195" s="14">
        <v>0.18382843239847299</v>
      </c>
      <c r="F195" s="14"/>
      <c r="G195" s="14">
        <v>0.21437374791436101</v>
      </c>
      <c r="H195" s="14">
        <v>0.176356389890993</v>
      </c>
      <c r="I195" s="14">
        <v>0.198871595749611</v>
      </c>
      <c r="J195" s="14">
        <v>0.161068596630419</v>
      </c>
      <c r="K195" s="14">
        <v>0.223430895103502</v>
      </c>
      <c r="L195" s="14">
        <v>0.21625520573184301</v>
      </c>
      <c r="M195" s="14"/>
      <c r="N195" s="14">
        <v>0.18761595981005899</v>
      </c>
      <c r="O195" s="14">
        <v>0.21916468664043101</v>
      </c>
      <c r="P195" s="14">
        <v>0.21113398369355099</v>
      </c>
      <c r="Q195" s="14">
        <v>0.17081427546630201</v>
      </c>
      <c r="R195" s="14"/>
      <c r="S195" s="14">
        <v>0.19397792283720899</v>
      </c>
      <c r="T195" s="14">
        <v>0.188576141547172</v>
      </c>
      <c r="U195" s="14">
        <v>0.265332602553154</v>
      </c>
      <c r="V195" s="14">
        <v>0.20397940111391499</v>
      </c>
      <c r="W195" s="14">
        <v>0.152656711015178</v>
      </c>
      <c r="X195" s="14">
        <v>0.19138519181173799</v>
      </c>
      <c r="Y195" s="14">
        <v>0.20715148786418</v>
      </c>
      <c r="Z195" s="14">
        <v>0.22917003176440501</v>
      </c>
      <c r="AA195" s="14">
        <v>0.174425896053475</v>
      </c>
      <c r="AB195" s="14">
        <v>0.21225276076562299</v>
      </c>
      <c r="AC195" s="14">
        <v>0.13704016228240101</v>
      </c>
      <c r="AD195" s="14">
        <v>0.26307440802613402</v>
      </c>
      <c r="AE195" s="14"/>
      <c r="AF195" s="14">
        <v>0.21496523053642799</v>
      </c>
      <c r="AG195" s="14">
        <v>0.17905909611527701</v>
      </c>
      <c r="AH195" s="14">
        <v>0.16892776056506201</v>
      </c>
      <c r="AI195" s="14"/>
      <c r="AJ195" s="14">
        <v>0.26166565871375003</v>
      </c>
      <c r="AK195" s="14">
        <v>9.8446876407188702E-2</v>
      </c>
      <c r="AL195" s="14">
        <v>0.24808372687479299</v>
      </c>
      <c r="AM195" s="14">
        <v>0.19889121056438999</v>
      </c>
      <c r="AN195" s="14">
        <v>0.20435406330022901</v>
      </c>
      <c r="AO195" s="14"/>
      <c r="AP195" s="14">
        <v>0.27603299369670498</v>
      </c>
      <c r="AQ195" s="14">
        <v>8.8738843454332098E-2</v>
      </c>
      <c r="AR195" s="14">
        <v>0.23514543075583699</v>
      </c>
      <c r="AS195" s="14">
        <v>0.26554403331744603</v>
      </c>
      <c r="AT195" s="14">
        <v>0.31211448220008298</v>
      </c>
      <c r="AU195" s="14"/>
      <c r="AV195" s="14">
        <v>0.20534431854638799</v>
      </c>
      <c r="AW195" s="14">
        <v>0.209862612324933</v>
      </c>
      <c r="AX195" s="14">
        <v>0.19015218887487301</v>
      </c>
      <c r="AY195" s="14">
        <v>0.151999080486796</v>
      </c>
      <c r="AZ195" s="14">
        <v>0.108688688714132</v>
      </c>
      <c r="BA195" s="14"/>
      <c r="BB195" s="14">
        <v>9.8083623140480899E-2</v>
      </c>
      <c r="BC195" s="14">
        <v>0.26676903996150603</v>
      </c>
      <c r="BD195" s="14">
        <v>0.34974076385700098</v>
      </c>
      <c r="BE195" s="14"/>
      <c r="BF195" s="14">
        <v>0.22942479903471999</v>
      </c>
    </row>
    <row r="196" spans="2:58" x14ac:dyDescent="0.35">
      <c r="B196" t="s">
        <v>148</v>
      </c>
      <c r="C196" s="14">
        <v>0.27323042263320602</v>
      </c>
      <c r="D196" s="14">
        <v>0.26194151605916699</v>
      </c>
      <c r="E196" s="14">
        <v>0.28584646601012598</v>
      </c>
      <c r="F196" s="14"/>
      <c r="G196" s="14">
        <v>0.323026798380392</v>
      </c>
      <c r="H196" s="14">
        <v>0.30652939336790203</v>
      </c>
      <c r="I196" s="14">
        <v>0.240304703579241</v>
      </c>
      <c r="J196" s="14">
        <v>0.25794328267635402</v>
      </c>
      <c r="K196" s="14">
        <v>0.22306992051788399</v>
      </c>
      <c r="L196" s="14">
        <v>0.28564469684286897</v>
      </c>
      <c r="M196" s="14"/>
      <c r="N196" s="14">
        <v>0.29904618121741799</v>
      </c>
      <c r="O196" s="14">
        <v>0.25591543978877301</v>
      </c>
      <c r="P196" s="14">
        <v>0.252694610661649</v>
      </c>
      <c r="Q196" s="14">
        <v>0.27830094995892002</v>
      </c>
      <c r="R196" s="14"/>
      <c r="S196" s="14">
        <v>0.26459865841889602</v>
      </c>
      <c r="T196" s="14">
        <v>0.23678054830371201</v>
      </c>
      <c r="U196" s="14">
        <v>0.27797994154297101</v>
      </c>
      <c r="V196" s="14">
        <v>0.30012373284161997</v>
      </c>
      <c r="W196" s="14">
        <v>0.30785138238342602</v>
      </c>
      <c r="X196" s="14">
        <v>0.31830730455952599</v>
      </c>
      <c r="Y196" s="14">
        <v>0.240512034000015</v>
      </c>
      <c r="Z196" s="14">
        <v>0.29105079838444797</v>
      </c>
      <c r="AA196" s="14">
        <v>0.27631962718744002</v>
      </c>
      <c r="AB196" s="14">
        <v>0.26560316214854501</v>
      </c>
      <c r="AC196" s="14">
        <v>0.272783710308174</v>
      </c>
      <c r="AD196" s="14">
        <v>0.23762952239787499</v>
      </c>
      <c r="AE196" s="14"/>
      <c r="AF196" s="14">
        <v>0.22719643636943199</v>
      </c>
      <c r="AG196" s="14">
        <v>0.29322027480845397</v>
      </c>
      <c r="AH196" s="14">
        <v>0.31627139916722302</v>
      </c>
      <c r="AI196" s="14"/>
      <c r="AJ196" s="14">
        <v>0.227434619100402</v>
      </c>
      <c r="AK196" s="14">
        <v>0.30696872471283199</v>
      </c>
      <c r="AL196" s="14">
        <v>0.368584606335148</v>
      </c>
      <c r="AM196" s="14">
        <v>0.168840631848995</v>
      </c>
      <c r="AN196" s="14">
        <v>0.26778568153230098</v>
      </c>
      <c r="AO196" s="14"/>
      <c r="AP196" s="14">
        <v>0.24785781686001901</v>
      </c>
      <c r="AQ196" s="14">
        <v>0.33061969598579599</v>
      </c>
      <c r="AR196" s="14">
        <v>0.35995614642126</v>
      </c>
      <c r="AS196" s="14">
        <v>0.159113285857544</v>
      </c>
      <c r="AT196" s="14">
        <v>0.23966439011333601</v>
      </c>
      <c r="AU196" s="14"/>
      <c r="AV196" s="14">
        <v>0.26922109056791099</v>
      </c>
      <c r="AW196" s="14">
        <v>0.273232494995652</v>
      </c>
      <c r="AX196" s="14">
        <v>0.25651656015885399</v>
      </c>
      <c r="AY196" s="14">
        <v>0.31814427022882602</v>
      </c>
      <c r="AZ196" s="14">
        <v>0.36247996727288601</v>
      </c>
      <c r="BA196" s="14"/>
      <c r="BB196" s="14">
        <v>0.39643194508183199</v>
      </c>
      <c r="BC196" s="14">
        <v>0.114033613945082</v>
      </c>
      <c r="BD196" s="14">
        <v>0.23080864971891299</v>
      </c>
      <c r="BE196" s="14"/>
      <c r="BF196" s="14">
        <v>0.23274420215427299</v>
      </c>
    </row>
    <row r="197" spans="2:58" x14ac:dyDescent="0.35">
      <c r="B197" t="s">
        <v>149</v>
      </c>
      <c r="C197" s="14">
        <v>0.20214366271207901</v>
      </c>
      <c r="D197" s="14">
        <v>0.212815529988577</v>
      </c>
      <c r="E197" s="14">
        <v>0.192937140769257</v>
      </c>
      <c r="F197" s="14"/>
      <c r="G197" s="14">
        <v>0.16719223367875899</v>
      </c>
      <c r="H197" s="14">
        <v>0.24969363802937999</v>
      </c>
      <c r="I197" s="14">
        <v>0.230047577019938</v>
      </c>
      <c r="J197" s="14">
        <v>0.24214088193790401</v>
      </c>
      <c r="K197" s="14">
        <v>0.20188285243153101</v>
      </c>
      <c r="L197" s="14">
        <v>0.13223720054010901</v>
      </c>
      <c r="M197" s="14"/>
      <c r="N197" s="14">
        <v>0.21399124254776</v>
      </c>
      <c r="O197" s="14">
        <v>0.20837683656221501</v>
      </c>
      <c r="P197" s="14">
        <v>0.179222752379917</v>
      </c>
      <c r="Q197" s="14">
        <v>0.20663860119915001</v>
      </c>
      <c r="R197" s="14"/>
      <c r="S197" s="14">
        <v>0.22892054573211601</v>
      </c>
      <c r="T197" s="14">
        <v>0.23101571326829401</v>
      </c>
      <c r="U197" s="14">
        <v>0.16461336175532401</v>
      </c>
      <c r="V197" s="14">
        <v>0.16543079686527001</v>
      </c>
      <c r="W197" s="14">
        <v>0.23930617186494901</v>
      </c>
      <c r="X197" s="14">
        <v>0.211838542381243</v>
      </c>
      <c r="Y197" s="14">
        <v>0.16208423951982001</v>
      </c>
      <c r="Z197" s="14">
        <v>0.20510004037007101</v>
      </c>
      <c r="AA197" s="14">
        <v>0.19952940639772099</v>
      </c>
      <c r="AB197" s="14">
        <v>0.196372977857669</v>
      </c>
      <c r="AC197" s="14">
        <v>0.23703538579964401</v>
      </c>
      <c r="AD197" s="14">
        <v>0.11740817133799999</v>
      </c>
      <c r="AE197" s="14"/>
      <c r="AF197" s="14">
        <v>0.14695480858589799</v>
      </c>
      <c r="AG197" s="14">
        <v>0.27392989811852098</v>
      </c>
      <c r="AH197" s="14">
        <v>0.178284214409581</v>
      </c>
      <c r="AI197" s="14"/>
      <c r="AJ197" s="14">
        <v>0.121544778569268</v>
      </c>
      <c r="AK197" s="14">
        <v>0.333435283725248</v>
      </c>
      <c r="AL197" s="14">
        <v>0.24137330473297</v>
      </c>
      <c r="AM197" s="14">
        <v>0.1269688944989</v>
      </c>
      <c r="AN197" s="14">
        <v>0.119527605949801</v>
      </c>
      <c r="AO197" s="14"/>
      <c r="AP197" s="14">
        <v>8.6358512340116503E-2</v>
      </c>
      <c r="AQ197" s="14">
        <v>0.36710100198116702</v>
      </c>
      <c r="AR197" s="14">
        <v>0.19846312690564399</v>
      </c>
      <c r="AS197" s="14">
        <v>6.3696270896303198E-2</v>
      </c>
      <c r="AT197" s="14">
        <v>5.9650206717003801E-2</v>
      </c>
      <c r="AU197" s="14"/>
      <c r="AV197" s="14">
        <v>0.18440725617234899</v>
      </c>
      <c r="AW197" s="14">
        <v>0.19108444833409299</v>
      </c>
      <c r="AX197" s="14">
        <v>0.23559586760611401</v>
      </c>
      <c r="AY197" s="14">
        <v>0.21750204766633699</v>
      </c>
      <c r="AZ197" s="14">
        <v>0.21072790276002401</v>
      </c>
      <c r="BA197" s="14"/>
      <c r="BB197" s="14">
        <v>0.41066183909096798</v>
      </c>
      <c r="BC197" s="14">
        <v>5.8252635715373299E-2</v>
      </c>
      <c r="BD197" s="14">
        <v>6.02395368922563E-2</v>
      </c>
      <c r="BE197" s="14"/>
      <c r="BF197" s="14">
        <v>0.16656922740652599</v>
      </c>
    </row>
    <row r="198" spans="2:58" x14ac:dyDescent="0.35">
      <c r="B198" t="s">
        <v>150</v>
      </c>
      <c r="C198" s="14">
        <v>5.8894970722985399E-2</v>
      </c>
      <c r="D198" s="14">
        <v>5.92070600035801E-2</v>
      </c>
      <c r="E198" s="14">
        <v>5.8938721900226698E-2</v>
      </c>
      <c r="F198" s="14"/>
      <c r="G198" s="14">
        <v>4.0985765751395203E-2</v>
      </c>
      <c r="H198" s="14">
        <v>8.7542276021755003E-2</v>
      </c>
      <c r="I198" s="14">
        <v>6.7443712512250106E-2</v>
      </c>
      <c r="J198" s="14">
        <v>5.20135107757555E-2</v>
      </c>
      <c r="K198" s="14">
        <v>3.9630272892226898E-2</v>
      </c>
      <c r="L198" s="14">
        <v>5.9240956728290398E-2</v>
      </c>
      <c r="M198" s="14"/>
      <c r="N198" s="14">
        <v>7.7255113870771303E-2</v>
      </c>
      <c r="O198" s="14">
        <v>4.3778261269412297E-2</v>
      </c>
      <c r="P198" s="14">
        <v>8.7338809294231601E-2</v>
      </c>
      <c r="Q198" s="14">
        <v>3.0810438618021199E-2</v>
      </c>
      <c r="R198" s="14"/>
      <c r="S198" s="14">
        <v>4.6386964695275597E-2</v>
      </c>
      <c r="T198" s="14">
        <v>4.9001780307022499E-2</v>
      </c>
      <c r="U198" s="14">
        <v>5.1493395537834503E-2</v>
      </c>
      <c r="V198" s="14">
        <v>4.0341367384806599E-2</v>
      </c>
      <c r="W198" s="14">
        <v>4.5967489628033702E-2</v>
      </c>
      <c r="X198" s="14">
        <v>6.3764985335483901E-2</v>
      </c>
      <c r="Y198" s="14">
        <v>7.3420850330701296E-2</v>
      </c>
      <c r="Z198" s="14">
        <v>8.0232965553695898E-2</v>
      </c>
      <c r="AA198" s="14">
        <v>8.6561314124142294E-2</v>
      </c>
      <c r="AB198" s="14">
        <v>5.3405698894969399E-2</v>
      </c>
      <c r="AC198" s="14">
        <v>9.9186560649947797E-2</v>
      </c>
      <c r="AD198" s="14">
        <v>3.16230343750563E-2</v>
      </c>
      <c r="AE198" s="14"/>
      <c r="AF198" s="14">
        <v>4.4888138244793097E-2</v>
      </c>
      <c r="AG198" s="14">
        <v>7.7495641933532297E-2</v>
      </c>
      <c r="AH198" s="14">
        <v>6.4931739006692399E-2</v>
      </c>
      <c r="AI198" s="14"/>
      <c r="AJ198" s="14">
        <v>1.8074761858649001E-2</v>
      </c>
      <c r="AK198" s="14">
        <v>0.13207612590555001</v>
      </c>
      <c r="AL198" s="14">
        <v>2.9845060312766802E-2</v>
      </c>
      <c r="AM198" s="14">
        <v>7.9496386456592197E-2</v>
      </c>
      <c r="AN198" s="14">
        <v>3.5280245254727602E-2</v>
      </c>
      <c r="AO198" s="14"/>
      <c r="AP198" s="14">
        <v>2.1606654007267401E-2</v>
      </c>
      <c r="AQ198" s="14">
        <v>0.127130680959396</v>
      </c>
      <c r="AR198" s="14">
        <v>2.2374057074308E-2</v>
      </c>
      <c r="AS198" s="14">
        <v>1.25252714501257E-2</v>
      </c>
      <c r="AT198" s="14">
        <v>5.6615288277296E-3</v>
      </c>
      <c r="AU198" s="14"/>
      <c r="AV198" s="14">
        <v>4.1773824751731102E-2</v>
      </c>
      <c r="AW198" s="14">
        <v>4.67248463119437E-2</v>
      </c>
      <c r="AX198" s="14">
        <v>4.8057101531322199E-2</v>
      </c>
      <c r="AY198" s="14">
        <v>0.113469844624054</v>
      </c>
      <c r="AZ198" s="14">
        <v>0.12528787780637701</v>
      </c>
      <c r="BA198" s="14"/>
      <c r="BB198" s="14">
        <v>3.86506494532151E-2</v>
      </c>
      <c r="BC198" s="14">
        <v>7.4273338425472103E-3</v>
      </c>
      <c r="BD198" s="14">
        <v>0</v>
      </c>
      <c r="BE198" s="14"/>
      <c r="BF198" s="14">
        <v>1.67657286612461E-2</v>
      </c>
    </row>
    <row r="199" spans="2:58" x14ac:dyDescent="0.35">
      <c r="B199" t="s">
        <v>151</v>
      </c>
      <c r="C199" s="14">
        <v>6.14478820493966E-2</v>
      </c>
      <c r="D199" s="14">
        <v>3.72473484978404E-2</v>
      </c>
      <c r="E199" s="14">
        <v>8.5396343656237994E-2</v>
      </c>
      <c r="F199" s="14"/>
      <c r="G199" s="14">
        <v>0.13207331617530299</v>
      </c>
      <c r="H199" s="14">
        <v>6.86712979647435E-2</v>
      </c>
      <c r="I199" s="14">
        <v>7.8822331251548403E-2</v>
      </c>
      <c r="J199" s="14">
        <v>4.8278554357883197E-2</v>
      </c>
      <c r="K199" s="14">
        <v>3.7391400366626498E-2</v>
      </c>
      <c r="L199" s="14">
        <v>2.0992114501361001E-2</v>
      </c>
      <c r="M199" s="14"/>
      <c r="N199" s="14">
        <v>6.3015473495766403E-2</v>
      </c>
      <c r="O199" s="14">
        <v>5.4231059512502497E-2</v>
      </c>
      <c r="P199" s="14">
        <v>4.7430760664178701E-2</v>
      </c>
      <c r="Q199" s="14">
        <v>8.0712805883748795E-2</v>
      </c>
      <c r="R199" s="14"/>
      <c r="S199" s="14">
        <v>9.7216649097037297E-2</v>
      </c>
      <c r="T199" s="14">
        <v>5.8275482273393603E-2</v>
      </c>
      <c r="U199" s="14">
        <v>3.01232648877327E-2</v>
      </c>
      <c r="V199" s="14">
        <v>6.9149513534498497E-2</v>
      </c>
      <c r="W199" s="14">
        <v>4.6909210283253899E-2</v>
      </c>
      <c r="X199" s="14">
        <v>6.3800234966492994E-2</v>
      </c>
      <c r="Y199" s="14">
        <v>4.3079973281007503E-2</v>
      </c>
      <c r="Z199" s="14">
        <v>4.6981542394672601E-2</v>
      </c>
      <c r="AA199" s="14">
        <v>8.0762843271113799E-2</v>
      </c>
      <c r="AB199" s="14">
        <v>2.6556102745584498E-2</v>
      </c>
      <c r="AC199" s="14">
        <v>5.5806126181517098E-2</v>
      </c>
      <c r="AD199" s="14">
        <v>0.107215016070262</v>
      </c>
      <c r="AE199" s="14"/>
      <c r="AF199" s="14">
        <v>3.7129060937633997E-2</v>
      </c>
      <c r="AG199" s="14">
        <v>3.4338237832346803E-2</v>
      </c>
      <c r="AH199" s="14">
        <v>0.13976095619675799</v>
      </c>
      <c r="AI199" s="14"/>
      <c r="AJ199" s="14">
        <v>2.4729795329654799E-2</v>
      </c>
      <c r="AK199" s="14">
        <v>4.0244874652540001E-2</v>
      </c>
      <c r="AL199" s="14">
        <v>2.1386164505266699E-2</v>
      </c>
      <c r="AM199" s="14">
        <v>0.119686772784796</v>
      </c>
      <c r="AN199" s="14">
        <v>0.15966639551476</v>
      </c>
      <c r="AO199" s="14"/>
      <c r="AP199" s="14">
        <v>3.4849869509015703E-2</v>
      </c>
      <c r="AQ199" s="14">
        <v>4.4781076053838402E-2</v>
      </c>
      <c r="AR199" s="14">
        <v>3.9534734299336002E-2</v>
      </c>
      <c r="AS199" s="14">
        <v>2.7557529932456699E-2</v>
      </c>
      <c r="AT199" s="14">
        <v>0.156196473765291</v>
      </c>
      <c r="AU199" s="14"/>
      <c r="AV199" s="14">
        <v>6.2566358469734407E-2</v>
      </c>
      <c r="AW199" s="14">
        <v>4.98567713994661E-2</v>
      </c>
      <c r="AX199" s="14">
        <v>8.2624741775495295E-2</v>
      </c>
      <c r="AY199" s="14">
        <v>5.0871605159190397E-2</v>
      </c>
      <c r="AZ199" s="14">
        <v>9.9016400255680898E-2</v>
      </c>
      <c r="BA199" s="14"/>
      <c r="BB199" s="14">
        <v>1.9833368724254001E-2</v>
      </c>
      <c r="BC199" s="14">
        <v>1.6171044956333699E-2</v>
      </c>
      <c r="BD199" s="14">
        <v>7.5469949973614697E-2</v>
      </c>
      <c r="BE199" s="14"/>
      <c r="BF199" s="14">
        <v>2.8810256755205599E-2</v>
      </c>
    </row>
    <row r="200" spans="2:58" x14ac:dyDescent="0.35">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row>
    <row r="201" spans="2:58" x14ac:dyDescent="0.35">
      <c r="B201" s="6" t="s">
        <v>153</v>
      </c>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row>
    <row r="202" spans="2:58" x14ac:dyDescent="0.35">
      <c r="B202" s="24" t="s">
        <v>90</v>
      </c>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row>
    <row r="203" spans="2:58" x14ac:dyDescent="0.35">
      <c r="B203" t="s">
        <v>136</v>
      </c>
      <c r="C203" s="14">
        <v>0.22193160865440301</v>
      </c>
      <c r="D203" s="14">
        <v>0.23760642170523999</v>
      </c>
      <c r="E203" s="14">
        <v>0.20504438508391801</v>
      </c>
      <c r="F203" s="14"/>
      <c r="G203" s="14">
        <v>0.13815344513745101</v>
      </c>
      <c r="H203" s="14">
        <v>0.130039864973547</v>
      </c>
      <c r="I203" s="14">
        <v>0.19454190444729499</v>
      </c>
      <c r="J203" s="14">
        <v>0.23658593175713899</v>
      </c>
      <c r="K203" s="14">
        <v>0.30137483012011401</v>
      </c>
      <c r="L203" s="14">
        <v>0.30952407830912099</v>
      </c>
      <c r="M203" s="14"/>
      <c r="N203" s="14">
        <v>0.188880222563479</v>
      </c>
      <c r="O203" s="14">
        <v>0.211395364192038</v>
      </c>
      <c r="P203" s="14">
        <v>0.232461765270738</v>
      </c>
      <c r="Q203" s="14">
        <v>0.26135010162414002</v>
      </c>
      <c r="R203" s="14"/>
      <c r="S203" s="14">
        <v>0.17824781882041699</v>
      </c>
      <c r="T203" s="14">
        <v>0.232417217794574</v>
      </c>
      <c r="U203" s="14">
        <v>0.26439685495360299</v>
      </c>
      <c r="V203" s="14">
        <v>0.231519754946972</v>
      </c>
      <c r="W203" s="14">
        <v>0.229090906756371</v>
      </c>
      <c r="X203" s="14">
        <v>0.17333393458221799</v>
      </c>
      <c r="Y203" s="14">
        <v>0.281140270340688</v>
      </c>
      <c r="Z203" s="14">
        <v>0.19397902085284699</v>
      </c>
      <c r="AA203" s="14">
        <v>0.22274383479242399</v>
      </c>
      <c r="AB203" s="14">
        <v>0.26404040456672601</v>
      </c>
      <c r="AC203" s="14">
        <v>0.13708000567923201</v>
      </c>
      <c r="AD203" s="14">
        <v>0.25978982061127898</v>
      </c>
      <c r="AE203" s="14"/>
      <c r="AF203" s="14">
        <v>0.35768543548649201</v>
      </c>
      <c r="AG203" s="14">
        <v>0.13869852017325199</v>
      </c>
      <c r="AH203" s="14">
        <v>0.155176962716921</v>
      </c>
      <c r="AI203" s="14"/>
      <c r="AJ203" s="14">
        <v>0.36299844188855801</v>
      </c>
      <c r="AK203" s="14">
        <v>8.1265533686744204E-2</v>
      </c>
      <c r="AL203" s="14">
        <v>0.122124025011653</v>
      </c>
      <c r="AM203" s="14">
        <v>0.50688002737036197</v>
      </c>
      <c r="AN203" s="14">
        <v>0.248208985325402</v>
      </c>
      <c r="AO203" s="14"/>
      <c r="AP203" s="14">
        <v>0.35027437698747799</v>
      </c>
      <c r="AQ203" s="14">
        <v>3.3236276912938303E-2</v>
      </c>
      <c r="AR203" s="14">
        <v>0.15686151455752201</v>
      </c>
      <c r="AS203" s="14">
        <v>0.55152251775261796</v>
      </c>
      <c r="AT203" s="14">
        <v>0.26718001640729599</v>
      </c>
      <c r="AU203" s="14"/>
      <c r="AV203" s="14">
        <v>0.25980302678907702</v>
      </c>
      <c r="AW203" s="14">
        <v>0.234348749762057</v>
      </c>
      <c r="AX203" s="14">
        <v>0.20951830347143099</v>
      </c>
      <c r="AY203" s="14">
        <v>0.15480377720135699</v>
      </c>
      <c r="AZ203" s="14">
        <v>4.7811979532349599E-2</v>
      </c>
      <c r="BA203" s="14"/>
      <c r="BB203" s="14">
        <v>2.1761290580329801E-2</v>
      </c>
      <c r="BC203" s="14">
        <v>0.58027953895570905</v>
      </c>
      <c r="BD203" s="14">
        <v>0.32616794408465799</v>
      </c>
      <c r="BE203" s="14"/>
      <c r="BF203" s="14">
        <v>0.34296490010331998</v>
      </c>
    </row>
    <row r="204" spans="2:58" x14ac:dyDescent="0.35">
      <c r="B204" t="s">
        <v>137</v>
      </c>
      <c r="C204" s="14">
        <v>0.25492315517806302</v>
      </c>
      <c r="D204" s="14">
        <v>0.263531255756983</v>
      </c>
      <c r="E204" s="14">
        <v>0.24602490285464099</v>
      </c>
      <c r="F204" s="14"/>
      <c r="G204" s="14">
        <v>0.25966491757117099</v>
      </c>
      <c r="H204" s="14">
        <v>0.22163050871202</v>
      </c>
      <c r="I204" s="14">
        <v>0.22242263725464201</v>
      </c>
      <c r="J204" s="14">
        <v>0.24884232055266101</v>
      </c>
      <c r="K204" s="14">
        <v>0.27878562242152499</v>
      </c>
      <c r="L204" s="14">
        <v>0.29399316918507901</v>
      </c>
      <c r="M204" s="14"/>
      <c r="N204" s="14">
        <v>0.27482925143942499</v>
      </c>
      <c r="O204" s="14">
        <v>0.26153179428040602</v>
      </c>
      <c r="P204" s="14">
        <v>0.26911436550441298</v>
      </c>
      <c r="Q204" s="14">
        <v>0.212389933656248</v>
      </c>
      <c r="R204" s="14"/>
      <c r="S204" s="14">
        <v>0.21363632551791101</v>
      </c>
      <c r="T204" s="14">
        <v>0.274836836372226</v>
      </c>
      <c r="U204" s="14">
        <v>0.225177279075984</v>
      </c>
      <c r="V204" s="14">
        <v>0.29707418292030202</v>
      </c>
      <c r="W204" s="14">
        <v>0.24986909123835099</v>
      </c>
      <c r="X204" s="14">
        <v>0.27241892301035903</v>
      </c>
      <c r="Y204" s="14">
        <v>0.30664808480696298</v>
      </c>
      <c r="Z204" s="14">
        <v>0.19789087063767499</v>
      </c>
      <c r="AA204" s="14">
        <v>0.176204710582165</v>
      </c>
      <c r="AB204" s="14">
        <v>0.29845451039369297</v>
      </c>
      <c r="AC204" s="14">
        <v>0.25132720662080699</v>
      </c>
      <c r="AD204" s="14">
        <v>0.37598518991552898</v>
      </c>
      <c r="AE204" s="14"/>
      <c r="AF204" s="14">
        <v>0.26666636936514598</v>
      </c>
      <c r="AG204" s="14">
        <v>0.241870646750528</v>
      </c>
      <c r="AH204" s="14">
        <v>0.244808355849883</v>
      </c>
      <c r="AI204" s="14"/>
      <c r="AJ204" s="14">
        <v>0.33339615273215001</v>
      </c>
      <c r="AK204" s="14">
        <v>0.144343922082908</v>
      </c>
      <c r="AL204" s="14">
        <v>0.32646428121096199</v>
      </c>
      <c r="AM204" s="14">
        <v>0.20537426748308199</v>
      </c>
      <c r="AN204" s="14">
        <v>0.25986596836103498</v>
      </c>
      <c r="AO204" s="14"/>
      <c r="AP204" s="14">
        <v>0.39475534955959002</v>
      </c>
      <c r="AQ204" s="14">
        <v>0.119721159725866</v>
      </c>
      <c r="AR204" s="14">
        <v>0.36781506159427602</v>
      </c>
      <c r="AS204" s="14">
        <v>0.28253836750296502</v>
      </c>
      <c r="AT204" s="14">
        <v>0.37085734101243301</v>
      </c>
      <c r="AU204" s="14"/>
      <c r="AV204" s="14">
        <v>0.26892169783923597</v>
      </c>
      <c r="AW204" s="14">
        <v>0.25421000213976402</v>
      </c>
      <c r="AX204" s="14">
        <v>0.21303151777566801</v>
      </c>
      <c r="AY204" s="14">
        <v>0.248925085466183</v>
      </c>
      <c r="AZ204" s="14">
        <v>0.40978725772430902</v>
      </c>
      <c r="BA204" s="14"/>
      <c r="BB204" s="14">
        <v>0.10722716542988101</v>
      </c>
      <c r="BC204" s="14">
        <v>0.27944301264826399</v>
      </c>
      <c r="BD204" s="14">
        <v>0.42405230098941898</v>
      </c>
      <c r="BE204" s="14"/>
      <c r="BF204" s="14">
        <v>0.27096703430716701</v>
      </c>
    </row>
    <row r="205" spans="2:58" x14ac:dyDescent="0.35">
      <c r="B205" t="s">
        <v>138</v>
      </c>
      <c r="C205" s="14">
        <v>0.316020800247166</v>
      </c>
      <c r="D205" s="14">
        <v>0.30479142257056802</v>
      </c>
      <c r="E205" s="14">
        <v>0.32786095787328401</v>
      </c>
      <c r="F205" s="14"/>
      <c r="G205" s="14">
        <v>0.35421412249233603</v>
      </c>
      <c r="H205" s="14">
        <v>0.35984705785501397</v>
      </c>
      <c r="I205" s="14">
        <v>0.36703929765318499</v>
      </c>
      <c r="J205" s="14">
        <v>0.31928504137253599</v>
      </c>
      <c r="K205" s="14">
        <v>0.25449989909748399</v>
      </c>
      <c r="L205" s="14">
        <v>0.252170916597724</v>
      </c>
      <c r="M205" s="14"/>
      <c r="N205" s="14">
        <v>0.32326793952066002</v>
      </c>
      <c r="O205" s="14">
        <v>0.34559234582012899</v>
      </c>
      <c r="P205" s="14">
        <v>0.27881315283726699</v>
      </c>
      <c r="Q205" s="14">
        <v>0.30813535455709301</v>
      </c>
      <c r="R205" s="14"/>
      <c r="S205" s="14">
        <v>0.34985257433783901</v>
      </c>
      <c r="T205" s="14">
        <v>0.337680117272189</v>
      </c>
      <c r="U205" s="14">
        <v>0.27520013701381701</v>
      </c>
      <c r="V205" s="14">
        <v>0.353457986147172</v>
      </c>
      <c r="W205" s="14">
        <v>0.31880921346546398</v>
      </c>
      <c r="X205" s="14">
        <v>0.33431685176276399</v>
      </c>
      <c r="Y205" s="14">
        <v>0.26799685066857798</v>
      </c>
      <c r="Z205" s="14">
        <v>0.34224514043048199</v>
      </c>
      <c r="AA205" s="14">
        <v>0.31595943513236102</v>
      </c>
      <c r="AB205" s="14">
        <v>0.28736555259798902</v>
      </c>
      <c r="AC205" s="14">
        <v>0.33731698218811801</v>
      </c>
      <c r="AD205" s="14">
        <v>0.142445955421521</v>
      </c>
      <c r="AE205" s="14"/>
      <c r="AF205" s="14">
        <v>0.21464196621971399</v>
      </c>
      <c r="AG205" s="14">
        <v>0.40308132477772002</v>
      </c>
      <c r="AH205" s="14">
        <v>0.32924929172779699</v>
      </c>
      <c r="AI205" s="14"/>
      <c r="AJ205" s="14">
        <v>0.19052678544979801</v>
      </c>
      <c r="AK205" s="14">
        <v>0.480822701248241</v>
      </c>
      <c r="AL205" s="14">
        <v>0.38415214499028699</v>
      </c>
      <c r="AM205" s="14">
        <v>0.12166433118686899</v>
      </c>
      <c r="AN205" s="14">
        <v>0.25243007097619702</v>
      </c>
      <c r="AO205" s="14"/>
      <c r="AP205" s="14">
        <v>0.163194022635645</v>
      </c>
      <c r="AQ205" s="14">
        <v>0.54279736909119802</v>
      </c>
      <c r="AR205" s="14">
        <v>0.32957159967695898</v>
      </c>
      <c r="AS205" s="14">
        <v>0.108408513606659</v>
      </c>
      <c r="AT205" s="14">
        <v>9.3459478433866802E-2</v>
      </c>
      <c r="AU205" s="14"/>
      <c r="AV205" s="14">
        <v>0.283310928805661</v>
      </c>
      <c r="AW205" s="14">
        <v>0.32484498438912102</v>
      </c>
      <c r="AX205" s="14">
        <v>0.35373124488621599</v>
      </c>
      <c r="AY205" s="14">
        <v>0.35081978577292999</v>
      </c>
      <c r="AZ205" s="14">
        <v>0.33623517700618699</v>
      </c>
      <c r="BA205" s="14"/>
      <c r="BB205" s="14">
        <v>0.54600358404252403</v>
      </c>
      <c r="BC205" s="14">
        <v>0.10376659473863201</v>
      </c>
      <c r="BD205" s="14">
        <v>0.113521278879659</v>
      </c>
      <c r="BE205" s="14"/>
      <c r="BF205" s="14">
        <v>0.23839477772288101</v>
      </c>
    </row>
    <row r="206" spans="2:58" x14ac:dyDescent="0.35">
      <c r="B206" t="s">
        <v>139</v>
      </c>
      <c r="C206" s="14">
        <v>0.10765203986522399</v>
      </c>
      <c r="D206" s="14">
        <v>0.115826339230354</v>
      </c>
      <c r="E206" s="14">
        <v>0.100321421877369</v>
      </c>
      <c r="F206" s="14"/>
      <c r="G206" s="14">
        <v>9.7591103247370595E-2</v>
      </c>
      <c r="H206" s="14">
        <v>0.18260899272553099</v>
      </c>
      <c r="I206" s="14">
        <v>9.7541251734487702E-2</v>
      </c>
      <c r="J206" s="14">
        <v>0.114761631151402</v>
      </c>
      <c r="K206" s="14">
        <v>7.2356214941139599E-2</v>
      </c>
      <c r="L206" s="14">
        <v>7.9832008234847901E-2</v>
      </c>
      <c r="M206" s="14"/>
      <c r="N206" s="14">
        <v>0.12810641113347401</v>
      </c>
      <c r="O206" s="14">
        <v>8.2203454104265994E-2</v>
      </c>
      <c r="P206" s="14">
        <v>0.12797323397034499</v>
      </c>
      <c r="Q206" s="14">
        <v>9.6092922420964996E-2</v>
      </c>
      <c r="R206" s="14"/>
      <c r="S206" s="14">
        <v>0.111109352081498</v>
      </c>
      <c r="T206" s="14">
        <v>7.0484536621354399E-2</v>
      </c>
      <c r="U206" s="14">
        <v>0.119316337742506</v>
      </c>
      <c r="V206" s="14">
        <v>3.9448156172849101E-2</v>
      </c>
      <c r="W206" s="14">
        <v>0.106200729695742</v>
      </c>
      <c r="X206" s="14">
        <v>0.111215157533473</v>
      </c>
      <c r="Y206" s="14">
        <v>8.8848836582972907E-2</v>
      </c>
      <c r="Z206" s="14">
        <v>0.17368160136975899</v>
      </c>
      <c r="AA206" s="14">
        <v>0.17143712869797201</v>
      </c>
      <c r="AB206" s="14">
        <v>9.1267642557206499E-2</v>
      </c>
      <c r="AC206" s="14">
        <v>0.18098511466771</v>
      </c>
      <c r="AD206" s="14">
        <v>7.3585374553403193E-2</v>
      </c>
      <c r="AE206" s="14"/>
      <c r="AF206" s="14">
        <v>8.3111742508131595E-2</v>
      </c>
      <c r="AG206" s="14">
        <v>0.14295574487747101</v>
      </c>
      <c r="AH206" s="14">
        <v>9.5184521754638304E-2</v>
      </c>
      <c r="AI206" s="14"/>
      <c r="AJ206" s="14">
        <v>5.2361489462595702E-2</v>
      </c>
      <c r="AK206" s="14">
        <v>0.222341972335693</v>
      </c>
      <c r="AL206" s="14">
        <v>8.8122759037973994E-2</v>
      </c>
      <c r="AM206" s="14">
        <v>8.42754516994422E-2</v>
      </c>
      <c r="AN206" s="14">
        <v>5.20830672693601E-2</v>
      </c>
      <c r="AO206" s="14"/>
      <c r="AP206" s="14">
        <v>3.3044902633070299E-2</v>
      </c>
      <c r="AQ206" s="14">
        <v>0.225563124046466</v>
      </c>
      <c r="AR206" s="14">
        <v>7.6363150179951905E-2</v>
      </c>
      <c r="AS206" s="14">
        <v>1.37112463640879E-2</v>
      </c>
      <c r="AT206" s="14">
        <v>1.16754902253885E-2</v>
      </c>
      <c r="AU206" s="14"/>
      <c r="AV206" s="14">
        <v>8.6526713581963996E-2</v>
      </c>
      <c r="AW206" s="14">
        <v>8.4029560047998095E-2</v>
      </c>
      <c r="AX206" s="14">
        <v>0.104063611712731</v>
      </c>
      <c r="AY206" s="14">
        <v>0.18513115776351599</v>
      </c>
      <c r="AZ206" s="14">
        <v>0.13406200200068</v>
      </c>
      <c r="BA206" s="14"/>
      <c r="BB206" s="14">
        <v>0.22586473002528201</v>
      </c>
      <c r="BC206" s="14">
        <v>0</v>
      </c>
      <c r="BD206" s="14">
        <v>1.4934069703293799E-2</v>
      </c>
      <c r="BE206" s="14"/>
      <c r="BF206" s="14">
        <v>7.6606976697970605E-2</v>
      </c>
    </row>
    <row r="207" spans="2:58" x14ac:dyDescent="0.35">
      <c r="B207" t="s">
        <v>83</v>
      </c>
      <c r="C207" s="14">
        <v>9.9472396055143797E-2</v>
      </c>
      <c r="D207" s="14">
        <v>7.8244560736855207E-2</v>
      </c>
      <c r="E207" s="14">
        <v>0.12074833231078801</v>
      </c>
      <c r="F207" s="14"/>
      <c r="G207" s="14">
        <v>0.150376411551671</v>
      </c>
      <c r="H207" s="14">
        <v>0.105873575733888</v>
      </c>
      <c r="I207" s="14">
        <v>0.11845490891039</v>
      </c>
      <c r="J207" s="14">
        <v>8.0525075166261201E-2</v>
      </c>
      <c r="K207" s="14">
        <v>9.2983433419736694E-2</v>
      </c>
      <c r="L207" s="14">
        <v>6.4479827673227699E-2</v>
      </c>
      <c r="M207" s="14"/>
      <c r="N207" s="14">
        <v>8.4916175342963099E-2</v>
      </c>
      <c r="O207" s="14">
        <v>9.9277041603160796E-2</v>
      </c>
      <c r="P207" s="14">
        <v>9.1637482417236807E-2</v>
      </c>
      <c r="Q207" s="14">
        <v>0.122031687741554</v>
      </c>
      <c r="R207" s="14"/>
      <c r="S207" s="14">
        <v>0.147153929242335</v>
      </c>
      <c r="T207" s="14">
        <v>8.4581291939656203E-2</v>
      </c>
      <c r="U207" s="14">
        <v>0.115909391214089</v>
      </c>
      <c r="V207" s="14">
        <v>7.8499919812705196E-2</v>
      </c>
      <c r="W207" s="14">
        <v>9.6030058844071398E-2</v>
      </c>
      <c r="X207" s="14">
        <v>0.108715133111186</v>
      </c>
      <c r="Y207" s="14">
        <v>5.5365957600798502E-2</v>
      </c>
      <c r="Z207" s="14">
        <v>9.2203366709236095E-2</v>
      </c>
      <c r="AA207" s="14">
        <v>0.113654890795078</v>
      </c>
      <c r="AB207" s="14">
        <v>5.8871889884386797E-2</v>
      </c>
      <c r="AC207" s="14">
        <v>9.3290690844132995E-2</v>
      </c>
      <c r="AD207" s="14">
        <v>0.14819365949826799</v>
      </c>
      <c r="AE207" s="14"/>
      <c r="AF207" s="14">
        <v>7.7894486420516301E-2</v>
      </c>
      <c r="AG207" s="14">
        <v>7.3393763421029906E-2</v>
      </c>
      <c r="AH207" s="14">
        <v>0.175580867950761</v>
      </c>
      <c r="AI207" s="14"/>
      <c r="AJ207" s="14">
        <v>6.0717130466898403E-2</v>
      </c>
      <c r="AK207" s="14">
        <v>7.1225870646414793E-2</v>
      </c>
      <c r="AL207" s="14">
        <v>7.9136789749123707E-2</v>
      </c>
      <c r="AM207" s="14">
        <v>8.1805922260244704E-2</v>
      </c>
      <c r="AN207" s="14">
        <v>0.18741190806800501</v>
      </c>
      <c r="AO207" s="14"/>
      <c r="AP207" s="14">
        <v>5.8731348184216499E-2</v>
      </c>
      <c r="AQ207" s="14">
        <v>7.8682070223532199E-2</v>
      </c>
      <c r="AR207" s="14">
        <v>6.9388673991291894E-2</v>
      </c>
      <c r="AS207" s="14">
        <v>4.3819354773670403E-2</v>
      </c>
      <c r="AT207" s="14">
        <v>0.25682767392101502</v>
      </c>
      <c r="AU207" s="14"/>
      <c r="AV207" s="14">
        <v>0.101437632984062</v>
      </c>
      <c r="AW207" s="14">
        <v>0.10256670366105999</v>
      </c>
      <c r="AX207" s="14">
        <v>0.119655322153955</v>
      </c>
      <c r="AY207" s="14">
        <v>6.0320193796014498E-2</v>
      </c>
      <c r="AZ207" s="14">
        <v>7.21035837364747E-2</v>
      </c>
      <c r="BA207" s="14"/>
      <c r="BB207" s="14">
        <v>9.9143229921983905E-2</v>
      </c>
      <c r="BC207" s="14">
        <v>3.6510853657394197E-2</v>
      </c>
      <c r="BD207" s="14">
        <v>0.12132440634297</v>
      </c>
      <c r="BE207" s="14"/>
      <c r="BF207" s="14">
        <v>7.1066311168661397E-2</v>
      </c>
    </row>
    <row r="208" spans="2:58" x14ac:dyDescent="0.35">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row>
    <row r="209" spans="2:58" x14ac:dyDescent="0.35">
      <c r="B209" s="6" t="s">
        <v>154</v>
      </c>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row>
    <row r="210" spans="2:58" x14ac:dyDescent="0.35">
      <c r="B210" s="24" t="s">
        <v>90</v>
      </c>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row>
    <row r="211" spans="2:58" x14ac:dyDescent="0.35">
      <c r="B211" t="s">
        <v>136</v>
      </c>
      <c r="C211" s="14">
        <v>0.24810046885310399</v>
      </c>
      <c r="D211" s="14">
        <v>0.26618159950304898</v>
      </c>
      <c r="E211" s="14">
        <v>0.230947690518885</v>
      </c>
      <c r="F211" s="14"/>
      <c r="G211" s="14">
        <v>0.10849318049161499</v>
      </c>
      <c r="H211" s="14">
        <v>0.1185335864287</v>
      </c>
      <c r="I211" s="14">
        <v>0.225866331309725</v>
      </c>
      <c r="J211" s="14">
        <v>0.27828715595758102</v>
      </c>
      <c r="K211" s="14">
        <v>0.350820708275842</v>
      </c>
      <c r="L211" s="14">
        <v>0.37121684488568701</v>
      </c>
      <c r="M211" s="14"/>
      <c r="N211" s="14">
        <v>0.20370390363124499</v>
      </c>
      <c r="O211" s="14">
        <v>0.24848491736740999</v>
      </c>
      <c r="P211" s="14">
        <v>0.278749661583856</v>
      </c>
      <c r="Q211" s="14">
        <v>0.27323147590754399</v>
      </c>
      <c r="R211" s="14"/>
      <c r="S211" s="14">
        <v>0.17652464904072901</v>
      </c>
      <c r="T211" s="14">
        <v>0.30638781017712802</v>
      </c>
      <c r="U211" s="14">
        <v>0.29245344369086901</v>
      </c>
      <c r="V211" s="14">
        <v>0.26399500959322503</v>
      </c>
      <c r="W211" s="14">
        <v>0.26166806750979299</v>
      </c>
      <c r="X211" s="14">
        <v>0.21861587477609201</v>
      </c>
      <c r="Y211" s="14">
        <v>0.30585276742317502</v>
      </c>
      <c r="Z211" s="14">
        <v>0.13522707533832201</v>
      </c>
      <c r="AA211" s="14">
        <v>0.20021011305547701</v>
      </c>
      <c r="AB211" s="14">
        <v>0.30232028924184801</v>
      </c>
      <c r="AC211" s="14">
        <v>0.174688376998481</v>
      </c>
      <c r="AD211" s="14">
        <v>0.35300209635581598</v>
      </c>
      <c r="AE211" s="14"/>
      <c r="AF211" s="14">
        <v>0.42051376614418101</v>
      </c>
      <c r="AG211" s="14">
        <v>0.14812518622388801</v>
      </c>
      <c r="AH211" s="14">
        <v>0.17080534541855499</v>
      </c>
      <c r="AI211" s="14"/>
      <c r="AJ211" s="14">
        <v>0.43518749534691298</v>
      </c>
      <c r="AK211" s="14">
        <v>7.29862840726066E-2</v>
      </c>
      <c r="AL211" s="14">
        <v>9.9377764127520002E-2</v>
      </c>
      <c r="AM211" s="14">
        <v>0.51465226491900495</v>
      </c>
      <c r="AN211" s="14">
        <v>0.275101345702844</v>
      </c>
      <c r="AO211" s="14"/>
      <c r="AP211" s="14">
        <v>0.44094579867262301</v>
      </c>
      <c r="AQ211" s="14">
        <v>3.01398177032253E-2</v>
      </c>
      <c r="AR211" s="14">
        <v>0.13069118945073899</v>
      </c>
      <c r="AS211" s="14">
        <v>0.60845233669661303</v>
      </c>
      <c r="AT211" s="14">
        <v>0.27608954135968</v>
      </c>
      <c r="AU211" s="14"/>
      <c r="AV211" s="14">
        <v>0.289309033291266</v>
      </c>
      <c r="AW211" s="14">
        <v>0.27094879834167002</v>
      </c>
      <c r="AX211" s="14">
        <v>0.22263003651470001</v>
      </c>
      <c r="AY211" s="14">
        <v>0.168705246046359</v>
      </c>
      <c r="AZ211" s="14">
        <v>9.9750814349243197E-2</v>
      </c>
      <c r="BA211" s="14"/>
      <c r="BB211" s="14">
        <v>8.6607794926646005E-3</v>
      </c>
      <c r="BC211" s="14">
        <v>0.65112518450022605</v>
      </c>
      <c r="BD211" s="14">
        <v>0.41102681876303998</v>
      </c>
      <c r="BE211" s="14"/>
      <c r="BF211" s="14">
        <v>0.38975861651110999</v>
      </c>
    </row>
    <row r="212" spans="2:58" x14ac:dyDescent="0.35">
      <c r="B212" t="s">
        <v>137</v>
      </c>
      <c r="C212" s="14">
        <v>0.23151668105722101</v>
      </c>
      <c r="D212" s="14">
        <v>0.22009958808275801</v>
      </c>
      <c r="E212" s="14">
        <v>0.24107712681844701</v>
      </c>
      <c r="F212" s="14"/>
      <c r="G212" s="14">
        <v>0.24967352202104801</v>
      </c>
      <c r="H212" s="14">
        <v>0.230353788380255</v>
      </c>
      <c r="I212" s="14">
        <v>0.21369080766149201</v>
      </c>
      <c r="J212" s="14">
        <v>0.21345740519793699</v>
      </c>
      <c r="K212" s="14">
        <v>0.22349142983256001</v>
      </c>
      <c r="L212" s="14">
        <v>0.25475371522594897</v>
      </c>
      <c r="M212" s="14"/>
      <c r="N212" s="14">
        <v>0.24617250163952001</v>
      </c>
      <c r="O212" s="14">
        <v>0.226998091970359</v>
      </c>
      <c r="P212" s="14">
        <v>0.23709893511343999</v>
      </c>
      <c r="Q212" s="14">
        <v>0.20547052783439099</v>
      </c>
      <c r="R212" s="14"/>
      <c r="S212" s="14">
        <v>0.206844320106812</v>
      </c>
      <c r="T212" s="14">
        <v>0.199651171812886</v>
      </c>
      <c r="U212" s="14">
        <v>0.28726340771945202</v>
      </c>
      <c r="V212" s="14">
        <v>0.30411641936788403</v>
      </c>
      <c r="W212" s="14">
        <v>0.20598186876371899</v>
      </c>
      <c r="X212" s="14">
        <v>0.20207762503167201</v>
      </c>
      <c r="Y212" s="14">
        <v>0.26354929666014298</v>
      </c>
      <c r="Z212" s="14">
        <v>0.30176225210565899</v>
      </c>
      <c r="AA212" s="14">
        <v>0.22538027741210001</v>
      </c>
      <c r="AB212" s="14">
        <v>0.197447590152623</v>
      </c>
      <c r="AC212" s="14">
        <v>0.21347430310190299</v>
      </c>
      <c r="AD212" s="14">
        <v>0.24254716140691401</v>
      </c>
      <c r="AE212" s="14"/>
      <c r="AF212" s="14">
        <v>0.23705752412948</v>
      </c>
      <c r="AG212" s="14">
        <v>0.21462430531996199</v>
      </c>
      <c r="AH212" s="14">
        <v>0.20879399969015899</v>
      </c>
      <c r="AI212" s="14"/>
      <c r="AJ212" s="14">
        <v>0.29006940494955802</v>
      </c>
      <c r="AK212" s="14">
        <v>0.14636768277679901</v>
      </c>
      <c r="AL212" s="14">
        <v>0.26176620028299302</v>
      </c>
      <c r="AM212" s="14">
        <v>0.16438284765674499</v>
      </c>
      <c r="AN212" s="14">
        <v>0.24325001845087799</v>
      </c>
      <c r="AO212" s="14"/>
      <c r="AP212" s="14">
        <v>0.30938510997386898</v>
      </c>
      <c r="AQ212" s="14">
        <v>0.11653634811606001</v>
      </c>
      <c r="AR212" s="14">
        <v>0.34860741594660899</v>
      </c>
      <c r="AS212" s="14">
        <v>0.24271323844418299</v>
      </c>
      <c r="AT212" s="14">
        <v>0.34723716978925201</v>
      </c>
      <c r="AU212" s="14"/>
      <c r="AV212" s="14">
        <v>0.27430275056661402</v>
      </c>
      <c r="AW212" s="14">
        <v>0.22482028174570901</v>
      </c>
      <c r="AX212" s="14">
        <v>0.20114458266249499</v>
      </c>
      <c r="AY212" s="14">
        <v>0.19351669954869499</v>
      </c>
      <c r="AZ212" s="14">
        <v>0.24908069465432001</v>
      </c>
      <c r="BA212" s="14"/>
      <c r="BB212" s="14">
        <v>0.170922536233303</v>
      </c>
      <c r="BC212" s="14">
        <v>0.237252846305121</v>
      </c>
      <c r="BD212" s="14">
        <v>0.38619779669931997</v>
      </c>
      <c r="BE212" s="14"/>
      <c r="BF212" s="14">
        <v>0.269703376038333</v>
      </c>
    </row>
    <row r="213" spans="2:58" x14ac:dyDescent="0.35">
      <c r="B213" t="s">
        <v>138</v>
      </c>
      <c r="C213" s="14">
        <v>0.32998066934964299</v>
      </c>
      <c r="D213" s="14">
        <v>0.32981645704395102</v>
      </c>
      <c r="E213" s="14">
        <v>0.33011361331061501</v>
      </c>
      <c r="F213" s="14"/>
      <c r="G213" s="14">
        <v>0.40689978211482902</v>
      </c>
      <c r="H213" s="14">
        <v>0.38983343657098402</v>
      </c>
      <c r="I213" s="14">
        <v>0.379692227584633</v>
      </c>
      <c r="J213" s="14">
        <v>0.34203896041023801</v>
      </c>
      <c r="K213" s="14">
        <v>0.246223812937817</v>
      </c>
      <c r="L213" s="14">
        <v>0.236082532031888</v>
      </c>
      <c r="M213" s="14"/>
      <c r="N213" s="14">
        <v>0.35711464854713898</v>
      </c>
      <c r="O213" s="14">
        <v>0.351430522807958</v>
      </c>
      <c r="P213" s="14">
        <v>0.28312027908228199</v>
      </c>
      <c r="Q213" s="14">
        <v>0.32351746302511702</v>
      </c>
      <c r="R213" s="14"/>
      <c r="S213" s="14">
        <v>0.35324557098140302</v>
      </c>
      <c r="T213" s="14">
        <v>0.35418469126320801</v>
      </c>
      <c r="U213" s="14">
        <v>0.22229297770887199</v>
      </c>
      <c r="V213" s="14">
        <v>0.32380654022271399</v>
      </c>
      <c r="W213" s="14">
        <v>0.349282276200929</v>
      </c>
      <c r="X213" s="14">
        <v>0.39281903193589501</v>
      </c>
      <c r="Y213" s="14">
        <v>0.27577271263835501</v>
      </c>
      <c r="Z213" s="14">
        <v>0.33098975524167601</v>
      </c>
      <c r="AA213" s="14">
        <v>0.31053367699135098</v>
      </c>
      <c r="AB213" s="14">
        <v>0.37040714144256598</v>
      </c>
      <c r="AC213" s="14">
        <v>0.36652381610101598</v>
      </c>
      <c r="AD213" s="14">
        <v>0.22023163784351299</v>
      </c>
      <c r="AE213" s="14"/>
      <c r="AF213" s="14">
        <v>0.224193869442462</v>
      </c>
      <c r="AG213" s="14">
        <v>0.414880605235182</v>
      </c>
      <c r="AH213" s="14">
        <v>0.34800766835989599</v>
      </c>
      <c r="AI213" s="14"/>
      <c r="AJ213" s="14">
        <v>0.20416943674538501</v>
      </c>
      <c r="AK213" s="14">
        <v>0.47076959075485503</v>
      </c>
      <c r="AL213" s="14">
        <v>0.46061615586872301</v>
      </c>
      <c r="AM213" s="14">
        <v>0.200900286418599</v>
      </c>
      <c r="AN213" s="14">
        <v>0.227907196395778</v>
      </c>
      <c r="AO213" s="14"/>
      <c r="AP213" s="14">
        <v>0.17623560440607</v>
      </c>
      <c r="AQ213" s="14">
        <v>0.54493030832328204</v>
      </c>
      <c r="AR213" s="14">
        <v>0.343462086109936</v>
      </c>
      <c r="AS213" s="14">
        <v>0.110241680063299</v>
      </c>
      <c r="AT213" s="14">
        <v>0.17449967675448599</v>
      </c>
      <c r="AU213" s="14"/>
      <c r="AV213" s="14">
        <v>0.26623416736465</v>
      </c>
      <c r="AW213" s="14">
        <v>0.34363355766621501</v>
      </c>
      <c r="AX213" s="14">
        <v>0.38386604999653401</v>
      </c>
      <c r="AY213" s="14">
        <v>0.37501567788337797</v>
      </c>
      <c r="AZ213" s="14">
        <v>0.36799929516262803</v>
      </c>
      <c r="BA213" s="14"/>
      <c r="BB213" s="14">
        <v>0.61410421978865604</v>
      </c>
      <c r="BC213" s="14">
        <v>7.7883879867680195E-2</v>
      </c>
      <c r="BD213" s="14">
        <v>0.15829752843460801</v>
      </c>
      <c r="BE213" s="14"/>
      <c r="BF213" s="14">
        <v>0.25088231885602402</v>
      </c>
    </row>
    <row r="214" spans="2:58" x14ac:dyDescent="0.35">
      <c r="B214" t="s">
        <v>139</v>
      </c>
      <c r="C214" s="14">
        <v>0.117876138097137</v>
      </c>
      <c r="D214" s="14">
        <v>0.12706230314334099</v>
      </c>
      <c r="E214" s="14">
        <v>0.109619767729544</v>
      </c>
      <c r="F214" s="14"/>
      <c r="G214" s="14">
        <v>0.112177155047144</v>
      </c>
      <c r="H214" s="14">
        <v>0.16472206253468499</v>
      </c>
      <c r="I214" s="14">
        <v>0.112096306445702</v>
      </c>
      <c r="J214" s="14">
        <v>0.11012213406075</v>
      </c>
      <c r="K214" s="14">
        <v>0.112824089088368</v>
      </c>
      <c r="L214" s="14">
        <v>9.8124201646537804E-2</v>
      </c>
      <c r="M214" s="14"/>
      <c r="N214" s="14">
        <v>0.13522096251916499</v>
      </c>
      <c r="O214" s="14">
        <v>9.6793167316676004E-2</v>
      </c>
      <c r="P214" s="14">
        <v>0.139717774401867</v>
      </c>
      <c r="Q214" s="14">
        <v>0.102060755047022</v>
      </c>
      <c r="R214" s="14"/>
      <c r="S214" s="14">
        <v>0.14372891997356499</v>
      </c>
      <c r="T214" s="14">
        <v>8.0622935474704199E-2</v>
      </c>
      <c r="U214" s="14">
        <v>0.138446502362054</v>
      </c>
      <c r="V214" s="14">
        <v>6.1722636172990598E-2</v>
      </c>
      <c r="W214" s="14">
        <v>0.115022251358165</v>
      </c>
      <c r="X214" s="14">
        <v>0.127179411055623</v>
      </c>
      <c r="Y214" s="14">
        <v>8.7559987766302597E-2</v>
      </c>
      <c r="Z214" s="14">
        <v>0.17354020187795999</v>
      </c>
      <c r="AA214" s="14">
        <v>0.171893927930833</v>
      </c>
      <c r="AB214" s="14">
        <v>7.8169949696848304E-2</v>
      </c>
      <c r="AC214" s="14">
        <v>0.18947023954654299</v>
      </c>
      <c r="AD214" s="14">
        <v>5.8660114088814302E-2</v>
      </c>
      <c r="AE214" s="14"/>
      <c r="AF214" s="14">
        <v>7.2462846714109796E-2</v>
      </c>
      <c r="AG214" s="14">
        <v>0.16749946814327801</v>
      </c>
      <c r="AH214" s="14">
        <v>0.12825359618406401</v>
      </c>
      <c r="AI214" s="14"/>
      <c r="AJ214" s="14">
        <v>3.7141021296526897E-2</v>
      </c>
      <c r="AK214" s="14">
        <v>0.26267755660437397</v>
      </c>
      <c r="AL214" s="14">
        <v>0.111373904318428</v>
      </c>
      <c r="AM214" s="14">
        <v>4.3319387318874802E-2</v>
      </c>
      <c r="AN214" s="14">
        <v>7.3917968045851004E-2</v>
      </c>
      <c r="AO214" s="14"/>
      <c r="AP214" s="14">
        <v>2.5583475132357099E-2</v>
      </c>
      <c r="AQ214" s="14">
        <v>0.26045329687098501</v>
      </c>
      <c r="AR214" s="14">
        <v>8.2114378795259499E-2</v>
      </c>
      <c r="AS214" s="14">
        <v>1.3710216287558301E-2</v>
      </c>
      <c r="AT214" s="14">
        <v>0</v>
      </c>
      <c r="AU214" s="14"/>
      <c r="AV214" s="14">
        <v>9.4348788040845802E-2</v>
      </c>
      <c r="AW214" s="14">
        <v>9.4745271150118701E-2</v>
      </c>
      <c r="AX214" s="14">
        <v>0.113032070614871</v>
      </c>
      <c r="AY214" s="14">
        <v>0.197728073737794</v>
      </c>
      <c r="AZ214" s="14">
        <v>0.213328761730154</v>
      </c>
      <c r="BA214" s="14"/>
      <c r="BB214" s="14">
        <v>0.175159064956949</v>
      </c>
      <c r="BC214" s="14">
        <v>7.4273338425472103E-3</v>
      </c>
      <c r="BD214" s="14">
        <v>0</v>
      </c>
      <c r="BE214" s="14"/>
      <c r="BF214" s="14">
        <v>5.3305396050714701E-2</v>
      </c>
    </row>
    <row r="215" spans="2:58" x14ac:dyDescent="0.35">
      <c r="B215" t="s">
        <v>83</v>
      </c>
      <c r="C215" s="14">
        <v>7.2526042642894306E-2</v>
      </c>
      <c r="D215" s="14">
        <v>5.6840052226901597E-2</v>
      </c>
      <c r="E215" s="14">
        <v>8.8241801622508997E-2</v>
      </c>
      <c r="F215" s="14"/>
      <c r="G215" s="14">
        <v>0.12275636032536499</v>
      </c>
      <c r="H215" s="14">
        <v>9.6557126085375394E-2</v>
      </c>
      <c r="I215" s="14">
        <v>6.8654326998447895E-2</v>
      </c>
      <c r="J215" s="14">
        <v>5.6094344373494497E-2</v>
      </c>
      <c r="K215" s="14">
        <v>6.6639959865413406E-2</v>
      </c>
      <c r="L215" s="14">
        <v>3.9822706209938503E-2</v>
      </c>
      <c r="M215" s="14"/>
      <c r="N215" s="14">
        <v>5.7787983662930198E-2</v>
      </c>
      <c r="O215" s="14">
        <v>7.6293300537597003E-2</v>
      </c>
      <c r="P215" s="14">
        <v>6.1313349818554901E-2</v>
      </c>
      <c r="Q215" s="14">
        <v>9.5719778185926002E-2</v>
      </c>
      <c r="R215" s="14"/>
      <c r="S215" s="14">
        <v>0.119656539897491</v>
      </c>
      <c r="T215" s="14">
        <v>5.9153391272074002E-2</v>
      </c>
      <c r="U215" s="14">
        <v>5.9543668518753597E-2</v>
      </c>
      <c r="V215" s="14">
        <v>4.6359394643185801E-2</v>
      </c>
      <c r="W215" s="14">
        <v>6.8045536167395199E-2</v>
      </c>
      <c r="X215" s="14">
        <v>5.9308057200717697E-2</v>
      </c>
      <c r="Y215" s="14">
        <v>6.7265235512024804E-2</v>
      </c>
      <c r="Z215" s="14">
        <v>5.8480715436382599E-2</v>
      </c>
      <c r="AA215" s="14">
        <v>9.1982004610238602E-2</v>
      </c>
      <c r="AB215" s="14">
        <v>5.1655029466114798E-2</v>
      </c>
      <c r="AC215" s="14">
        <v>5.5843264252056997E-2</v>
      </c>
      <c r="AD215" s="14">
        <v>0.125558990304943</v>
      </c>
      <c r="AE215" s="14"/>
      <c r="AF215" s="14">
        <v>4.5771993569767001E-2</v>
      </c>
      <c r="AG215" s="14">
        <v>5.4870435077690502E-2</v>
      </c>
      <c r="AH215" s="14">
        <v>0.14413939034732501</v>
      </c>
      <c r="AI215" s="14"/>
      <c r="AJ215" s="14">
        <v>3.3432641661616198E-2</v>
      </c>
      <c r="AK215" s="14">
        <v>4.71988857913654E-2</v>
      </c>
      <c r="AL215" s="14">
        <v>6.6865975402335603E-2</v>
      </c>
      <c r="AM215" s="14">
        <v>7.6745213686776198E-2</v>
      </c>
      <c r="AN215" s="14">
        <v>0.17982347140464999</v>
      </c>
      <c r="AO215" s="14"/>
      <c r="AP215" s="14">
        <v>4.7850011815081701E-2</v>
      </c>
      <c r="AQ215" s="14">
        <v>4.7940228986448299E-2</v>
      </c>
      <c r="AR215" s="14">
        <v>9.5124929697456395E-2</v>
      </c>
      <c r="AS215" s="14">
        <v>2.4882528508345599E-2</v>
      </c>
      <c r="AT215" s="14">
        <v>0.202173612096581</v>
      </c>
      <c r="AU215" s="14"/>
      <c r="AV215" s="14">
        <v>7.5805260736624205E-2</v>
      </c>
      <c r="AW215" s="14">
        <v>6.5852091096288298E-2</v>
      </c>
      <c r="AX215" s="14">
        <v>7.9327260211399395E-2</v>
      </c>
      <c r="AY215" s="14">
        <v>6.5034302783773701E-2</v>
      </c>
      <c r="AZ215" s="14">
        <v>6.9840434103654897E-2</v>
      </c>
      <c r="BA215" s="14"/>
      <c r="BB215" s="14">
        <v>3.11533995284272E-2</v>
      </c>
      <c r="BC215" s="14">
        <v>2.6310755484425099E-2</v>
      </c>
      <c r="BD215" s="14">
        <v>4.4477856103032502E-2</v>
      </c>
      <c r="BE215" s="14"/>
      <c r="BF215" s="14">
        <v>3.6350292543819301E-2</v>
      </c>
    </row>
    <row r="216" spans="2:58" x14ac:dyDescent="0.35">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row>
    <row r="217" spans="2:58" x14ac:dyDescent="0.35">
      <c r="B217" s="6" t="s">
        <v>157</v>
      </c>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row>
    <row r="218" spans="2:58" x14ac:dyDescent="0.35">
      <c r="B218" s="24" t="s">
        <v>90</v>
      </c>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row>
    <row r="219" spans="2:58" x14ac:dyDescent="0.35">
      <c r="B219" t="s">
        <v>155</v>
      </c>
      <c r="C219" s="14">
        <v>0.32405399868260498</v>
      </c>
      <c r="D219" s="14">
        <v>0.34435787617886399</v>
      </c>
      <c r="E219" s="14">
        <v>0.30420404292308101</v>
      </c>
      <c r="F219" s="14"/>
      <c r="G219" s="14">
        <v>0.34994027134334199</v>
      </c>
      <c r="H219" s="14">
        <v>0.46708193051432001</v>
      </c>
      <c r="I219" s="14">
        <v>0.35714893309029599</v>
      </c>
      <c r="J219" s="14">
        <v>0.33696319207275299</v>
      </c>
      <c r="K219" s="14">
        <v>0.234634310024076</v>
      </c>
      <c r="L219" s="14">
        <v>0.21359592476012901</v>
      </c>
      <c r="M219" s="14"/>
      <c r="N219" s="14">
        <v>0.360951618404524</v>
      </c>
      <c r="O219" s="14">
        <v>0.33397683689260299</v>
      </c>
      <c r="P219" s="14">
        <v>0.299740505447742</v>
      </c>
      <c r="Q219" s="14">
        <v>0.29717186462248701</v>
      </c>
      <c r="R219" s="14"/>
      <c r="S219" s="14">
        <v>0.38938534448976703</v>
      </c>
      <c r="T219" s="14">
        <v>0.29250264369168499</v>
      </c>
      <c r="U219" s="14">
        <v>0.29715720645568799</v>
      </c>
      <c r="V219" s="14">
        <v>0.25242089915829402</v>
      </c>
      <c r="W219" s="14">
        <v>0.287040831039512</v>
      </c>
      <c r="X219" s="14">
        <v>0.39840222505509498</v>
      </c>
      <c r="Y219" s="14">
        <v>0.2787088122877</v>
      </c>
      <c r="Z219" s="14">
        <v>0.32230663145990601</v>
      </c>
      <c r="AA219" s="14">
        <v>0.37990665187896999</v>
      </c>
      <c r="AB219" s="14">
        <v>0.30402116662258599</v>
      </c>
      <c r="AC219" s="14">
        <v>0.39563515330946197</v>
      </c>
      <c r="AD219" s="14">
        <v>0.16338718320283599</v>
      </c>
      <c r="AE219" s="14"/>
      <c r="AF219" s="14">
        <v>0.21454799336785499</v>
      </c>
      <c r="AG219" s="14">
        <v>0.42644306307500701</v>
      </c>
      <c r="AH219" s="14">
        <v>0.33828657237832599</v>
      </c>
      <c r="AI219" s="14"/>
      <c r="AJ219" s="14">
        <v>0.160925431420262</v>
      </c>
      <c r="AK219" s="14">
        <v>0.56659077296024796</v>
      </c>
      <c r="AL219" s="14">
        <v>0.349586177450463</v>
      </c>
      <c r="AM219" s="14">
        <v>0.244219673737474</v>
      </c>
      <c r="AN219" s="14">
        <v>0.209129178693408</v>
      </c>
      <c r="AO219" s="14"/>
      <c r="AP219" s="14">
        <v>0.13005354355382001</v>
      </c>
      <c r="AQ219" s="14">
        <v>0.62172618038199201</v>
      </c>
      <c r="AR219" s="14">
        <v>0.26172989790984003</v>
      </c>
      <c r="AS219" s="14">
        <v>7.4473755932289207E-2</v>
      </c>
      <c r="AT219" s="14">
        <v>8.5036915432275997E-2</v>
      </c>
      <c r="AU219" s="14"/>
      <c r="AV219" s="14">
        <v>0.26340112776351099</v>
      </c>
      <c r="AW219" s="14">
        <v>0.299001585646337</v>
      </c>
      <c r="AX219" s="14">
        <v>0.36482106511141998</v>
      </c>
      <c r="AY219" s="14">
        <v>0.441946232862026</v>
      </c>
      <c r="AZ219" s="14">
        <v>0.49047961973382098</v>
      </c>
      <c r="BA219" s="14"/>
      <c r="BB219" s="14">
        <v>0.58678572276753804</v>
      </c>
      <c r="BC219" s="14">
        <v>6.1803181470180601E-2</v>
      </c>
      <c r="BD219" s="14">
        <v>6.2586106397192906E-2</v>
      </c>
      <c r="BE219" s="14"/>
      <c r="BF219" s="14">
        <v>0.21615136634666901</v>
      </c>
    </row>
    <row r="220" spans="2:58" x14ac:dyDescent="0.35">
      <c r="B220" t="s">
        <v>156</v>
      </c>
      <c r="C220" s="14">
        <v>0.39301647284727698</v>
      </c>
      <c r="D220" s="14">
        <v>0.40855324933503101</v>
      </c>
      <c r="E220" s="14">
        <v>0.37727442254496801</v>
      </c>
      <c r="F220" s="14"/>
      <c r="G220" s="14">
        <v>0.27783345611184501</v>
      </c>
      <c r="H220" s="14">
        <v>0.29005845567513699</v>
      </c>
      <c r="I220" s="14">
        <v>0.35169361432470603</v>
      </c>
      <c r="J220" s="14">
        <v>0.39168893030435398</v>
      </c>
      <c r="K220" s="14">
        <v>0.46737931770636698</v>
      </c>
      <c r="L220" s="14">
        <v>0.53823200184668096</v>
      </c>
      <c r="M220" s="14"/>
      <c r="N220" s="14">
        <v>0.36544451637235298</v>
      </c>
      <c r="O220" s="14">
        <v>0.39012516366422501</v>
      </c>
      <c r="P220" s="14">
        <v>0.43580501723978299</v>
      </c>
      <c r="Q220" s="14">
        <v>0.38311774963738499</v>
      </c>
      <c r="R220" s="14"/>
      <c r="S220" s="14">
        <v>0.30228191502631202</v>
      </c>
      <c r="T220" s="14">
        <v>0.41878840485513602</v>
      </c>
      <c r="U220" s="14">
        <v>0.44177163831583599</v>
      </c>
      <c r="V220" s="14">
        <v>0.45235944872624001</v>
      </c>
      <c r="W220" s="14">
        <v>0.426763312227811</v>
      </c>
      <c r="X220" s="14">
        <v>0.355270237711591</v>
      </c>
      <c r="Y220" s="14">
        <v>0.42233730067908398</v>
      </c>
      <c r="Z220" s="14">
        <v>0.37972793057051701</v>
      </c>
      <c r="AA220" s="14">
        <v>0.33426020695074299</v>
      </c>
      <c r="AB220" s="14">
        <v>0.45833930971049303</v>
      </c>
      <c r="AC220" s="14">
        <v>0.29908210631340498</v>
      </c>
      <c r="AD220" s="14">
        <v>0.54862155490245201</v>
      </c>
      <c r="AE220" s="14"/>
      <c r="AF220" s="14">
        <v>0.555977612921977</v>
      </c>
      <c r="AG220" s="14">
        <v>0.30261443952093198</v>
      </c>
      <c r="AH220" s="14">
        <v>0.306765781429165</v>
      </c>
      <c r="AI220" s="14"/>
      <c r="AJ220" s="14">
        <v>0.62483228200397201</v>
      </c>
      <c r="AK220" s="14">
        <v>0.188333654548968</v>
      </c>
      <c r="AL220" s="14">
        <v>0.28353381013786</v>
      </c>
      <c r="AM220" s="14">
        <v>0.63634166977629103</v>
      </c>
      <c r="AN220" s="14">
        <v>0.37693641242892301</v>
      </c>
      <c r="AO220" s="14"/>
      <c r="AP220" s="14">
        <v>0.67208974927837095</v>
      </c>
      <c r="AQ220" s="14">
        <v>0.109653035970622</v>
      </c>
      <c r="AR220" s="14">
        <v>0.38356707468774798</v>
      </c>
      <c r="AS220" s="14">
        <v>0.73091954660271796</v>
      </c>
      <c r="AT220" s="14">
        <v>0.42689073726764998</v>
      </c>
      <c r="AU220" s="14"/>
      <c r="AV220" s="14">
        <v>0.452336616236585</v>
      </c>
      <c r="AW220" s="14">
        <v>0.40743485623230202</v>
      </c>
      <c r="AX220" s="14">
        <v>0.35166064147221698</v>
      </c>
      <c r="AY220" s="14">
        <v>0.29158574613772398</v>
      </c>
      <c r="AZ220" s="14">
        <v>0.27670665619613499</v>
      </c>
      <c r="BA220" s="14"/>
      <c r="BB220" s="14">
        <v>0.133051006041005</v>
      </c>
      <c r="BC220" s="14">
        <v>0.75041090900975604</v>
      </c>
      <c r="BD220" s="14">
        <v>0.60009387891564003</v>
      </c>
      <c r="BE220" s="14"/>
      <c r="BF220" s="14">
        <v>0.53306175825832103</v>
      </c>
    </row>
    <row r="221" spans="2:58" x14ac:dyDescent="0.35">
      <c r="B221" t="s">
        <v>117</v>
      </c>
      <c r="C221" s="14">
        <v>0.28292952847011799</v>
      </c>
      <c r="D221" s="14">
        <v>0.247088874486106</v>
      </c>
      <c r="E221" s="14">
        <v>0.31852153453195098</v>
      </c>
      <c r="F221" s="14"/>
      <c r="G221" s="14">
        <v>0.372226272544812</v>
      </c>
      <c r="H221" s="14">
        <v>0.242859613810543</v>
      </c>
      <c r="I221" s="14">
        <v>0.29115745258499798</v>
      </c>
      <c r="J221" s="14">
        <v>0.27134787762289297</v>
      </c>
      <c r="K221" s="14">
        <v>0.29798637226955799</v>
      </c>
      <c r="L221" s="14">
        <v>0.24817207339319</v>
      </c>
      <c r="M221" s="14"/>
      <c r="N221" s="14">
        <v>0.27360386522312302</v>
      </c>
      <c r="O221" s="14">
        <v>0.275897999443172</v>
      </c>
      <c r="P221" s="14">
        <v>0.26445447731247601</v>
      </c>
      <c r="Q221" s="14">
        <v>0.319710385740128</v>
      </c>
      <c r="R221" s="14"/>
      <c r="S221" s="14">
        <v>0.30833274048392101</v>
      </c>
      <c r="T221" s="14">
        <v>0.28870895145317899</v>
      </c>
      <c r="U221" s="14">
        <v>0.26107115522847701</v>
      </c>
      <c r="V221" s="14">
        <v>0.29521965211546702</v>
      </c>
      <c r="W221" s="14">
        <v>0.286195856732677</v>
      </c>
      <c r="X221" s="14">
        <v>0.24632753723331399</v>
      </c>
      <c r="Y221" s="14">
        <v>0.29895388703321601</v>
      </c>
      <c r="Z221" s="14">
        <v>0.29796543796957697</v>
      </c>
      <c r="AA221" s="14">
        <v>0.28583314117028602</v>
      </c>
      <c r="AB221" s="14">
        <v>0.23763952366692101</v>
      </c>
      <c r="AC221" s="14">
        <v>0.30528274037713299</v>
      </c>
      <c r="AD221" s="14">
        <v>0.28799126189471203</v>
      </c>
      <c r="AE221" s="14"/>
      <c r="AF221" s="14">
        <v>0.22947439371016801</v>
      </c>
      <c r="AG221" s="14">
        <v>0.27094249740406101</v>
      </c>
      <c r="AH221" s="14">
        <v>0.35494764619250901</v>
      </c>
      <c r="AI221" s="14"/>
      <c r="AJ221" s="14">
        <v>0.21424228657576599</v>
      </c>
      <c r="AK221" s="14">
        <v>0.24507557249078499</v>
      </c>
      <c r="AL221" s="14">
        <v>0.366880012411677</v>
      </c>
      <c r="AM221" s="14">
        <v>0.119438656486234</v>
      </c>
      <c r="AN221" s="14">
        <v>0.41393440887766902</v>
      </c>
      <c r="AO221" s="14"/>
      <c r="AP221" s="14">
        <v>0.19785670716780901</v>
      </c>
      <c r="AQ221" s="14">
        <v>0.26862078364738601</v>
      </c>
      <c r="AR221" s="14">
        <v>0.354703027402412</v>
      </c>
      <c r="AS221" s="14">
        <v>0.19460669746499201</v>
      </c>
      <c r="AT221" s="14">
        <v>0.48807234730007398</v>
      </c>
      <c r="AU221" s="14"/>
      <c r="AV221" s="14">
        <v>0.28426225599990401</v>
      </c>
      <c r="AW221" s="14">
        <v>0.29356355812136098</v>
      </c>
      <c r="AX221" s="14">
        <v>0.28351829341636198</v>
      </c>
      <c r="AY221" s="14">
        <v>0.26646802100025002</v>
      </c>
      <c r="AZ221" s="14">
        <v>0.232813724070043</v>
      </c>
      <c r="BA221" s="14"/>
      <c r="BB221" s="14">
        <v>0.28016327119145801</v>
      </c>
      <c r="BC221" s="14">
        <v>0.18778590952006399</v>
      </c>
      <c r="BD221" s="14">
        <v>0.33732001468716699</v>
      </c>
      <c r="BE221" s="14"/>
      <c r="BF221" s="14">
        <v>0.25078687539501099</v>
      </c>
    </row>
    <row r="222" spans="2:58" x14ac:dyDescent="0.35">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row>
    <row r="223" spans="2:58" x14ac:dyDescent="0.35">
      <c r="B223" s="6" t="s">
        <v>160</v>
      </c>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row>
    <row r="224" spans="2:58" x14ac:dyDescent="0.35">
      <c r="B224" s="24" t="s">
        <v>90</v>
      </c>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row>
    <row r="225" spans="2:58" x14ac:dyDescent="0.35">
      <c r="B225" t="s">
        <v>158</v>
      </c>
      <c r="C225" s="14">
        <v>0.36035458768198902</v>
      </c>
      <c r="D225" s="14">
        <v>0.36525378293343802</v>
      </c>
      <c r="E225" s="14">
        <v>0.35673797501128601</v>
      </c>
      <c r="F225" s="14"/>
      <c r="G225" s="14">
        <v>0.37487241882569999</v>
      </c>
      <c r="H225" s="14">
        <v>0.39859363576618101</v>
      </c>
      <c r="I225" s="14">
        <v>0.35167312284188901</v>
      </c>
      <c r="J225" s="14">
        <v>0.40553030003097101</v>
      </c>
      <c r="K225" s="14">
        <v>0.306489345255334</v>
      </c>
      <c r="L225" s="14">
        <v>0.32629348193409302</v>
      </c>
      <c r="M225" s="14"/>
      <c r="N225" s="14">
        <v>0.43670044428566401</v>
      </c>
      <c r="O225" s="14">
        <v>0.353838840304113</v>
      </c>
      <c r="P225" s="14">
        <v>0.33803486884122502</v>
      </c>
      <c r="Q225" s="14">
        <v>0.30483021649305198</v>
      </c>
      <c r="R225" s="14"/>
      <c r="S225" s="14">
        <v>0.361808624798236</v>
      </c>
      <c r="T225" s="14">
        <v>0.34948531697954099</v>
      </c>
      <c r="U225" s="14">
        <v>0.32214988879744599</v>
      </c>
      <c r="V225" s="14">
        <v>0.31432236225635801</v>
      </c>
      <c r="W225" s="14">
        <v>0.37809210179436298</v>
      </c>
      <c r="X225" s="14">
        <v>0.40751406622928898</v>
      </c>
      <c r="Y225" s="14">
        <v>0.33909766542462699</v>
      </c>
      <c r="Z225" s="14">
        <v>0.43834980387196698</v>
      </c>
      <c r="AA225" s="14">
        <v>0.37100990411429402</v>
      </c>
      <c r="AB225" s="14">
        <v>0.37515198277635597</v>
      </c>
      <c r="AC225" s="14">
        <v>0.37333666430627999</v>
      </c>
      <c r="AD225" s="14">
        <v>0.30551089591068298</v>
      </c>
      <c r="AE225" s="14"/>
      <c r="AF225" s="14">
        <v>0.25515655045561397</v>
      </c>
      <c r="AG225" s="14">
        <v>0.46798300415523703</v>
      </c>
      <c r="AH225" s="14">
        <v>0.341919496698878</v>
      </c>
      <c r="AI225" s="14"/>
      <c r="AJ225" s="14">
        <v>0.229875683865919</v>
      </c>
      <c r="AK225" s="14">
        <v>0.55899100875152397</v>
      </c>
      <c r="AL225" s="14">
        <v>0.38713173643510002</v>
      </c>
      <c r="AM225" s="14">
        <v>0.36238020179185798</v>
      </c>
      <c r="AN225" s="14">
        <v>0.24000511085722301</v>
      </c>
      <c r="AO225" s="14"/>
      <c r="AP225" s="14">
        <v>0.21680717103712099</v>
      </c>
      <c r="AQ225" s="14">
        <v>0.59818615779885997</v>
      </c>
      <c r="AR225" s="14">
        <v>0.33023855510423999</v>
      </c>
      <c r="AS225" s="14">
        <v>0.13229754477088099</v>
      </c>
      <c r="AT225" s="14">
        <v>0.14693777958729201</v>
      </c>
      <c r="AU225" s="14"/>
      <c r="AV225" s="14">
        <v>0.29157449540923902</v>
      </c>
      <c r="AW225" s="14">
        <v>0.30888103922243498</v>
      </c>
      <c r="AX225" s="14">
        <v>0.408855516728863</v>
      </c>
      <c r="AY225" s="14">
        <v>0.48303543885445599</v>
      </c>
      <c r="AZ225" s="14">
        <v>0.46242951737863602</v>
      </c>
      <c r="BA225" s="14"/>
      <c r="BB225" s="14">
        <v>0.56584461307298295</v>
      </c>
      <c r="BC225" s="14">
        <v>0.12815030486853701</v>
      </c>
      <c r="BD225" s="14">
        <v>0.13888067657721001</v>
      </c>
      <c r="BE225" s="14"/>
      <c r="BF225" s="14">
        <v>0.26541830954613899</v>
      </c>
    </row>
    <row r="226" spans="2:58" x14ac:dyDescent="0.35">
      <c r="B226" t="s">
        <v>159</v>
      </c>
      <c r="C226" s="14">
        <v>0.44816419949604902</v>
      </c>
      <c r="D226" s="14">
        <v>0.48298206847052999</v>
      </c>
      <c r="E226" s="14">
        <v>0.41294776964899099</v>
      </c>
      <c r="F226" s="14"/>
      <c r="G226" s="14">
        <v>0.440597669257486</v>
      </c>
      <c r="H226" s="14">
        <v>0.399505181768182</v>
      </c>
      <c r="I226" s="14">
        <v>0.431244200097954</v>
      </c>
      <c r="J226" s="14">
        <v>0.43494008729084699</v>
      </c>
      <c r="K226" s="14">
        <v>0.47495982374236301</v>
      </c>
      <c r="L226" s="14">
        <v>0.49908056788792698</v>
      </c>
      <c r="M226" s="14"/>
      <c r="N226" s="14">
        <v>0.40573192412518999</v>
      </c>
      <c r="O226" s="14">
        <v>0.45612961573814098</v>
      </c>
      <c r="P226" s="14">
        <v>0.48016175204286998</v>
      </c>
      <c r="Q226" s="14">
        <v>0.45575479137010599</v>
      </c>
      <c r="R226" s="14"/>
      <c r="S226" s="14">
        <v>0.42996231821653602</v>
      </c>
      <c r="T226" s="14">
        <v>0.43103695489345001</v>
      </c>
      <c r="U226" s="14">
        <v>0.45214598317311999</v>
      </c>
      <c r="V226" s="14">
        <v>0.48407819445517802</v>
      </c>
      <c r="W226" s="14">
        <v>0.43924238335952898</v>
      </c>
      <c r="X226" s="14">
        <v>0.41759516662425999</v>
      </c>
      <c r="Y226" s="14">
        <v>0.51249440427017401</v>
      </c>
      <c r="Z226" s="14">
        <v>0.36157294711189703</v>
      </c>
      <c r="AA226" s="14">
        <v>0.45370328435838703</v>
      </c>
      <c r="AB226" s="14">
        <v>0.474013524756981</v>
      </c>
      <c r="AC226" s="14">
        <v>0.43585065830333403</v>
      </c>
      <c r="AD226" s="14">
        <v>0.46758350495141798</v>
      </c>
      <c r="AE226" s="14"/>
      <c r="AF226" s="14">
        <v>0.58043005673860104</v>
      </c>
      <c r="AG226" s="14">
        <v>0.35293006911704999</v>
      </c>
      <c r="AH226" s="14">
        <v>0.39231895557607399</v>
      </c>
      <c r="AI226" s="14"/>
      <c r="AJ226" s="14">
        <v>0.61567653290564905</v>
      </c>
      <c r="AK226" s="14">
        <v>0.29520732623727902</v>
      </c>
      <c r="AL226" s="14">
        <v>0.318909593948833</v>
      </c>
      <c r="AM226" s="14">
        <v>0.553879628323111</v>
      </c>
      <c r="AN226" s="14">
        <v>0.46101647937786799</v>
      </c>
      <c r="AO226" s="14"/>
      <c r="AP226" s="14">
        <v>0.64106717834822202</v>
      </c>
      <c r="AQ226" s="14">
        <v>0.26137712947800901</v>
      </c>
      <c r="AR226" s="14">
        <v>0.42874229129102298</v>
      </c>
      <c r="AS226" s="14">
        <v>0.70952860497030101</v>
      </c>
      <c r="AT226" s="14">
        <v>0.44066969337499201</v>
      </c>
      <c r="AU226" s="14"/>
      <c r="AV226" s="14">
        <v>0.48451938570018099</v>
      </c>
      <c r="AW226" s="14">
        <v>0.48343223627089499</v>
      </c>
      <c r="AX226" s="14">
        <v>0.414556357352654</v>
      </c>
      <c r="AY226" s="14">
        <v>0.373394198849476</v>
      </c>
      <c r="AZ226" s="14">
        <v>0.44270403022002203</v>
      </c>
      <c r="BA226" s="14"/>
      <c r="BB226" s="14">
        <v>0.29562515728883099</v>
      </c>
      <c r="BC226" s="14">
        <v>0.71600765589119197</v>
      </c>
      <c r="BD226" s="14">
        <v>0.63390321943388495</v>
      </c>
      <c r="BE226" s="14"/>
      <c r="BF226" s="14">
        <v>0.56517099423686701</v>
      </c>
    </row>
    <row r="227" spans="2:58" x14ac:dyDescent="0.35">
      <c r="B227" t="s">
        <v>117</v>
      </c>
      <c r="C227" s="14">
        <v>0.19148121282196301</v>
      </c>
      <c r="D227" s="14">
        <v>0.15176414859603199</v>
      </c>
      <c r="E227" s="14">
        <v>0.230314255339723</v>
      </c>
      <c r="F227" s="14"/>
      <c r="G227" s="14">
        <v>0.184529911916814</v>
      </c>
      <c r="H227" s="14">
        <v>0.20190118246563701</v>
      </c>
      <c r="I227" s="14">
        <v>0.21708267706015699</v>
      </c>
      <c r="J227" s="14">
        <v>0.159529612678182</v>
      </c>
      <c r="K227" s="14">
        <v>0.21855083100230299</v>
      </c>
      <c r="L227" s="14">
        <v>0.17462595017797999</v>
      </c>
      <c r="M227" s="14"/>
      <c r="N227" s="14">
        <v>0.157567631589145</v>
      </c>
      <c r="O227" s="14">
        <v>0.19003154395774599</v>
      </c>
      <c r="P227" s="14">
        <v>0.181803379115905</v>
      </c>
      <c r="Q227" s="14">
        <v>0.239414992136842</v>
      </c>
      <c r="R227" s="14"/>
      <c r="S227" s="14">
        <v>0.20822905698522801</v>
      </c>
      <c r="T227" s="14">
        <v>0.21947772812701</v>
      </c>
      <c r="U227" s="14">
        <v>0.22570412802943399</v>
      </c>
      <c r="V227" s="14">
        <v>0.20159944328846399</v>
      </c>
      <c r="W227" s="14">
        <v>0.18266551484610799</v>
      </c>
      <c r="X227" s="14">
        <v>0.17489076714645099</v>
      </c>
      <c r="Y227" s="14">
        <v>0.148407930305199</v>
      </c>
      <c r="Z227" s="14">
        <v>0.20007724901613599</v>
      </c>
      <c r="AA227" s="14">
        <v>0.17528681152731901</v>
      </c>
      <c r="AB227" s="14">
        <v>0.150834492466663</v>
      </c>
      <c r="AC227" s="14">
        <v>0.19081267739038599</v>
      </c>
      <c r="AD227" s="14">
        <v>0.22690559913789901</v>
      </c>
      <c r="AE227" s="14"/>
      <c r="AF227" s="14">
        <v>0.16441339280578501</v>
      </c>
      <c r="AG227" s="14">
        <v>0.17908692672771301</v>
      </c>
      <c r="AH227" s="14">
        <v>0.26576154772504801</v>
      </c>
      <c r="AI227" s="14"/>
      <c r="AJ227" s="14">
        <v>0.154447783228432</v>
      </c>
      <c r="AK227" s="14">
        <v>0.14580166501119701</v>
      </c>
      <c r="AL227" s="14">
        <v>0.29395866961606698</v>
      </c>
      <c r="AM227" s="14">
        <v>8.3740169885030497E-2</v>
      </c>
      <c r="AN227" s="14">
        <v>0.29897840976490803</v>
      </c>
      <c r="AO227" s="14"/>
      <c r="AP227" s="14">
        <v>0.14212565061465701</v>
      </c>
      <c r="AQ227" s="14">
        <v>0.14043671272313199</v>
      </c>
      <c r="AR227" s="14">
        <v>0.241019153604737</v>
      </c>
      <c r="AS227" s="14">
        <v>0.158173850258818</v>
      </c>
      <c r="AT227" s="14">
        <v>0.41239252703771601</v>
      </c>
      <c r="AU227" s="14"/>
      <c r="AV227" s="14">
        <v>0.22390611889058001</v>
      </c>
      <c r="AW227" s="14">
        <v>0.207686724506669</v>
      </c>
      <c r="AX227" s="14">
        <v>0.176588125918483</v>
      </c>
      <c r="AY227" s="14">
        <v>0.14357036229606801</v>
      </c>
      <c r="AZ227" s="14">
        <v>9.4866452401342297E-2</v>
      </c>
      <c r="BA227" s="14"/>
      <c r="BB227" s="14">
        <v>0.13853022963818601</v>
      </c>
      <c r="BC227" s="14">
        <v>0.15584203924027101</v>
      </c>
      <c r="BD227" s="14">
        <v>0.22721610398890499</v>
      </c>
      <c r="BE227" s="14"/>
      <c r="BF227" s="14">
        <v>0.169410696216995</v>
      </c>
    </row>
    <row r="228" spans="2:58" x14ac:dyDescent="0.35">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row>
    <row r="229" spans="2:58" x14ac:dyDescent="0.35">
      <c r="B229" s="6" t="s">
        <v>160</v>
      </c>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row>
    <row r="230" spans="2:58" x14ac:dyDescent="0.35">
      <c r="B230" s="24" t="s">
        <v>90</v>
      </c>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row>
    <row r="231" spans="2:58" x14ac:dyDescent="0.35">
      <c r="B231" t="s">
        <v>161</v>
      </c>
      <c r="C231" s="14">
        <v>0.23149710203408699</v>
      </c>
      <c r="D231" s="14">
        <v>0.22342719469965999</v>
      </c>
      <c r="E231" s="14">
        <v>0.23973264728020499</v>
      </c>
      <c r="F231" s="14"/>
      <c r="G231" s="14">
        <v>0.10550549578761299</v>
      </c>
      <c r="H231" s="14">
        <v>0.124934847683377</v>
      </c>
      <c r="I231" s="14">
        <v>0.197625511923089</v>
      </c>
      <c r="J231" s="14">
        <v>0.247158760718028</v>
      </c>
      <c r="K231" s="14">
        <v>0.315829436848034</v>
      </c>
      <c r="L231" s="14">
        <v>0.36039549744504301</v>
      </c>
      <c r="M231" s="14"/>
      <c r="N231" s="14">
        <v>0.17771568383995401</v>
      </c>
      <c r="O231" s="14">
        <v>0.22504260300621201</v>
      </c>
      <c r="P231" s="14">
        <v>0.29397969477284602</v>
      </c>
      <c r="Q231" s="14">
        <v>0.24559645073368899</v>
      </c>
      <c r="R231" s="14"/>
      <c r="S231" s="14">
        <v>0.177703368491402</v>
      </c>
      <c r="T231" s="14">
        <v>0.243547590528428</v>
      </c>
      <c r="U231" s="14">
        <v>0.28390998034940002</v>
      </c>
      <c r="V231" s="14">
        <v>0.25128982420582302</v>
      </c>
      <c r="W231" s="14">
        <v>0.236878237948902</v>
      </c>
      <c r="X231" s="14">
        <v>0.19806817578668401</v>
      </c>
      <c r="Y231" s="14">
        <v>0.32863325392871401</v>
      </c>
      <c r="Z231" s="14">
        <v>0.17284026082197301</v>
      </c>
      <c r="AA231" s="14">
        <v>0.19804970859080301</v>
      </c>
      <c r="AB231" s="14">
        <v>0.261787809774361</v>
      </c>
      <c r="AC231" s="14">
        <v>0.19548023281684501</v>
      </c>
      <c r="AD231" s="14">
        <v>0.22982956135692001</v>
      </c>
      <c r="AE231" s="14"/>
      <c r="AF231" s="14">
        <v>0.37184316136625201</v>
      </c>
      <c r="AG231" s="14">
        <v>0.15311758403002501</v>
      </c>
      <c r="AH231" s="14">
        <v>0.16794753518596001</v>
      </c>
      <c r="AI231" s="14"/>
      <c r="AJ231" s="14">
        <v>0.42469556170827899</v>
      </c>
      <c r="AK231" s="14">
        <v>6.2354072738961701E-2</v>
      </c>
      <c r="AL231" s="14">
        <v>0.134480303946165</v>
      </c>
      <c r="AM231" s="14">
        <v>0.46635553656954198</v>
      </c>
      <c r="AN231" s="14">
        <v>0.23064389916515801</v>
      </c>
      <c r="AO231" s="14"/>
      <c r="AP231" s="14">
        <v>0.48717218607242002</v>
      </c>
      <c r="AQ231" s="14">
        <v>3.17053778734376E-2</v>
      </c>
      <c r="AR231" s="14">
        <v>0.129639459221572</v>
      </c>
      <c r="AS231" s="14">
        <v>0.478441614333668</v>
      </c>
      <c r="AT231" s="14">
        <v>0.28800393269415497</v>
      </c>
      <c r="AU231" s="14"/>
      <c r="AV231" s="14">
        <v>0.28420592195568001</v>
      </c>
      <c r="AW231" s="14">
        <v>0.247702515800828</v>
      </c>
      <c r="AX231" s="14">
        <v>0.17775862045299201</v>
      </c>
      <c r="AY231" s="14">
        <v>0.154105633067777</v>
      </c>
      <c r="AZ231" s="14">
        <v>0.115552091366577</v>
      </c>
      <c r="BA231" s="14"/>
      <c r="BB231" s="14">
        <v>3.64445806061022E-2</v>
      </c>
      <c r="BC231" s="14">
        <v>0.50107728640822402</v>
      </c>
      <c r="BD231" s="14">
        <v>0.38537321790234202</v>
      </c>
      <c r="BE231" s="14"/>
      <c r="BF231" s="14">
        <v>0.32561160792393901</v>
      </c>
    </row>
    <row r="232" spans="2:58" x14ac:dyDescent="0.35">
      <c r="B232" t="s">
        <v>162</v>
      </c>
      <c r="C232" s="14">
        <v>0.21851794502952701</v>
      </c>
      <c r="D232" s="14">
        <v>0.21189346363591599</v>
      </c>
      <c r="E232" s="14">
        <v>0.22333079730157401</v>
      </c>
      <c r="F232" s="14"/>
      <c r="G232" s="14">
        <v>0.27129383420627101</v>
      </c>
      <c r="H232" s="14">
        <v>0.22382125698944699</v>
      </c>
      <c r="I232" s="14">
        <v>0.174348690160499</v>
      </c>
      <c r="J232" s="14">
        <v>0.21094547224684401</v>
      </c>
      <c r="K232" s="14">
        <v>0.19642842561915999</v>
      </c>
      <c r="L232" s="14">
        <v>0.235665016106516</v>
      </c>
      <c r="M232" s="14"/>
      <c r="N232" s="14">
        <v>0.234625410701675</v>
      </c>
      <c r="O232" s="14">
        <v>0.22541381041797101</v>
      </c>
      <c r="P232" s="14">
        <v>0.207382003050917</v>
      </c>
      <c r="Q232" s="14">
        <v>0.19571971154603099</v>
      </c>
      <c r="R232" s="14"/>
      <c r="S232" s="14">
        <v>0.21007694613083799</v>
      </c>
      <c r="T232" s="14">
        <v>0.21649469778526401</v>
      </c>
      <c r="U232" s="14">
        <v>0.25815056112654999</v>
      </c>
      <c r="V232" s="14">
        <v>0.237044440738646</v>
      </c>
      <c r="W232" s="14">
        <v>0.26129889221017499</v>
      </c>
      <c r="X232" s="14">
        <v>0.200976569879425</v>
      </c>
      <c r="Y232" s="14">
        <v>0.23086469537042301</v>
      </c>
      <c r="Z232" s="14">
        <v>0.17373102968767901</v>
      </c>
      <c r="AA232" s="14">
        <v>0.20344426494367199</v>
      </c>
      <c r="AB232" s="14">
        <v>0.18264160322746001</v>
      </c>
      <c r="AC232" s="14">
        <v>0.16592059991842201</v>
      </c>
      <c r="AD232" s="14">
        <v>0.33608755311023603</v>
      </c>
      <c r="AE232" s="14"/>
      <c r="AF232" s="14">
        <v>0.240877223033752</v>
      </c>
      <c r="AG232" s="14">
        <v>0.20734795873881801</v>
      </c>
      <c r="AH232" s="14">
        <v>0.18987657219266299</v>
      </c>
      <c r="AI232" s="14"/>
      <c r="AJ232" s="14">
        <v>0.26235984929503398</v>
      </c>
      <c r="AK232" s="14">
        <v>0.168995901996294</v>
      </c>
      <c r="AL232" s="14">
        <v>0.25891389445864599</v>
      </c>
      <c r="AM232" s="14">
        <v>0.162353276542094</v>
      </c>
      <c r="AN232" s="14">
        <v>0.21874184414088901</v>
      </c>
      <c r="AO232" s="14"/>
      <c r="AP232" s="14">
        <v>0.281028178400619</v>
      </c>
      <c r="AQ232" s="14">
        <v>0.13583912742600199</v>
      </c>
      <c r="AR232" s="14">
        <v>0.33065746254636602</v>
      </c>
      <c r="AS232" s="14">
        <v>0.25750088602906102</v>
      </c>
      <c r="AT232" s="14">
        <v>0.22893169794644799</v>
      </c>
      <c r="AU232" s="14"/>
      <c r="AV232" s="14">
        <v>0.22022920900857201</v>
      </c>
      <c r="AW232" s="14">
        <v>0.23303540335010101</v>
      </c>
      <c r="AX232" s="14">
        <v>0.20715819994124701</v>
      </c>
      <c r="AY232" s="14">
        <v>0.222215820826873</v>
      </c>
      <c r="AZ232" s="14">
        <v>0.20687424932082299</v>
      </c>
      <c r="BA232" s="14"/>
      <c r="BB232" s="14">
        <v>0.12057441725944799</v>
      </c>
      <c r="BC232" s="14">
        <v>0.24815134821603299</v>
      </c>
      <c r="BD232" s="14">
        <v>0.340414954850358</v>
      </c>
      <c r="BE232" s="14"/>
      <c r="BF232" s="14">
        <v>0.25048354134032202</v>
      </c>
    </row>
    <row r="233" spans="2:58" x14ac:dyDescent="0.35">
      <c r="B233" t="s">
        <v>163</v>
      </c>
      <c r="C233" s="14">
        <v>0.32024353187462801</v>
      </c>
      <c r="D233" s="14">
        <v>0.33784988727703202</v>
      </c>
      <c r="E233" s="14">
        <v>0.303970674904044</v>
      </c>
      <c r="F233" s="14"/>
      <c r="G233" s="14">
        <v>0.361948797844243</v>
      </c>
      <c r="H233" s="14">
        <v>0.34695503417678702</v>
      </c>
      <c r="I233" s="14">
        <v>0.37175746281010302</v>
      </c>
      <c r="J233" s="14">
        <v>0.33094555467201697</v>
      </c>
      <c r="K233" s="14">
        <v>0.28442596045077501</v>
      </c>
      <c r="L233" s="14">
        <v>0.24424783865237801</v>
      </c>
      <c r="M233" s="14"/>
      <c r="N233" s="14">
        <v>0.33429684438441198</v>
      </c>
      <c r="O233" s="14">
        <v>0.33178054327614498</v>
      </c>
      <c r="P233" s="14">
        <v>0.29673027672614699</v>
      </c>
      <c r="Q233" s="14">
        <v>0.31532003481909299</v>
      </c>
      <c r="R233" s="14"/>
      <c r="S233" s="14">
        <v>0.38272155042426098</v>
      </c>
      <c r="T233" s="14">
        <v>0.34623967704993303</v>
      </c>
      <c r="U233" s="14">
        <v>0.228091965725992</v>
      </c>
      <c r="V233" s="14">
        <v>0.322179283930418</v>
      </c>
      <c r="W233" s="14">
        <v>0.28595789049893999</v>
      </c>
      <c r="X233" s="14">
        <v>0.34118076875960102</v>
      </c>
      <c r="Y233" s="14">
        <v>0.233974235478451</v>
      </c>
      <c r="Z233" s="14">
        <v>0.37380317895156701</v>
      </c>
      <c r="AA233" s="14">
        <v>0.29886616574771002</v>
      </c>
      <c r="AB233" s="14">
        <v>0.37977945911486899</v>
      </c>
      <c r="AC233" s="14">
        <v>0.36145272398763501</v>
      </c>
      <c r="AD233" s="14">
        <v>0.16207676329096199</v>
      </c>
      <c r="AE233" s="14"/>
      <c r="AF233" s="14">
        <v>0.23743601373781101</v>
      </c>
      <c r="AG233" s="14">
        <v>0.36081225109114001</v>
      </c>
      <c r="AH233" s="14">
        <v>0.35743393915132199</v>
      </c>
      <c r="AI233" s="14"/>
      <c r="AJ233" s="14">
        <v>0.21991880940578201</v>
      </c>
      <c r="AK233" s="14">
        <v>0.40886818510537498</v>
      </c>
      <c r="AL233" s="14">
        <v>0.37997966253808202</v>
      </c>
      <c r="AM233" s="14">
        <v>0.28591324785896099</v>
      </c>
      <c r="AN233" s="14">
        <v>0.29164629587541302</v>
      </c>
      <c r="AO233" s="14"/>
      <c r="AP233" s="14">
        <v>0.155036743158118</v>
      </c>
      <c r="AQ233" s="14">
        <v>0.47551102071581902</v>
      </c>
      <c r="AR233" s="14">
        <v>0.31388069715450201</v>
      </c>
      <c r="AS233" s="14">
        <v>0.184644031426456</v>
      </c>
      <c r="AT233" s="14">
        <v>0.24654337657772599</v>
      </c>
      <c r="AU233" s="14"/>
      <c r="AV233" s="14">
        <v>0.278965620838725</v>
      </c>
      <c r="AW233" s="14">
        <v>0.31882485112671799</v>
      </c>
      <c r="AX233" s="14">
        <v>0.37522112033287902</v>
      </c>
      <c r="AY233" s="14">
        <v>0.33041042778341301</v>
      </c>
      <c r="AZ233" s="14">
        <v>0.28725542935154402</v>
      </c>
      <c r="BA233" s="14"/>
      <c r="BB233" s="14">
        <v>0.59457206972328003</v>
      </c>
      <c r="BC233" s="14">
        <v>0.180007017996268</v>
      </c>
      <c r="BD233" s="14">
        <v>0.20269410792686501</v>
      </c>
      <c r="BE233" s="14"/>
      <c r="BF233" s="14">
        <v>0.29635646031358198</v>
      </c>
    </row>
    <row r="234" spans="2:58" x14ac:dyDescent="0.35">
      <c r="B234" t="s">
        <v>164</v>
      </c>
      <c r="C234" s="14">
        <v>0.146471836229916</v>
      </c>
      <c r="D234" s="14">
        <v>0.15794373250357399</v>
      </c>
      <c r="E234" s="14">
        <v>0.13518610531170999</v>
      </c>
      <c r="F234" s="14"/>
      <c r="G234" s="14">
        <v>0.131597903421937</v>
      </c>
      <c r="H234" s="14">
        <v>0.185354824851754</v>
      </c>
      <c r="I234" s="14">
        <v>0.14892561286967501</v>
      </c>
      <c r="J234" s="14">
        <v>0.15457088239116201</v>
      </c>
      <c r="K234" s="14">
        <v>0.13326879389695201</v>
      </c>
      <c r="L234" s="14">
        <v>0.125266867280559</v>
      </c>
      <c r="M234" s="14"/>
      <c r="N234" s="14">
        <v>0.189749716424221</v>
      </c>
      <c r="O234" s="14">
        <v>0.146890820904826</v>
      </c>
      <c r="P234" s="14">
        <v>0.121165879889054</v>
      </c>
      <c r="Q234" s="14">
        <v>0.124114322460519</v>
      </c>
      <c r="R234" s="14"/>
      <c r="S234" s="14">
        <v>0.11823057473193201</v>
      </c>
      <c r="T234" s="14">
        <v>0.110426996224141</v>
      </c>
      <c r="U234" s="14">
        <v>0.13224837014129701</v>
      </c>
      <c r="V234" s="14">
        <v>0.112536415111956</v>
      </c>
      <c r="W234" s="14">
        <v>0.13528378058993501</v>
      </c>
      <c r="X234" s="14">
        <v>0.17370989289477301</v>
      </c>
      <c r="Y234" s="14">
        <v>0.14760543028238199</v>
      </c>
      <c r="Z234" s="14">
        <v>0.18727828464377699</v>
      </c>
      <c r="AA234" s="14">
        <v>0.19870775145174299</v>
      </c>
      <c r="AB234" s="14">
        <v>0.128780938689596</v>
      </c>
      <c r="AC234" s="14">
        <v>0.23130449902039299</v>
      </c>
      <c r="AD234" s="14">
        <v>0.18131735149525099</v>
      </c>
      <c r="AE234" s="14"/>
      <c r="AF234" s="14">
        <v>9.8214114619529502E-2</v>
      </c>
      <c r="AG234" s="14">
        <v>0.20755304599407101</v>
      </c>
      <c r="AH234" s="14">
        <v>0.12876671156296299</v>
      </c>
      <c r="AI234" s="14"/>
      <c r="AJ234" s="14">
        <v>5.5905286560350903E-2</v>
      </c>
      <c r="AK234" s="14">
        <v>0.28719283435327198</v>
      </c>
      <c r="AL234" s="14">
        <v>0.14402220626350401</v>
      </c>
      <c r="AM234" s="14">
        <v>4.2693442799458102E-2</v>
      </c>
      <c r="AN234" s="14">
        <v>7.4898897423054694E-2</v>
      </c>
      <c r="AO234" s="14"/>
      <c r="AP234" s="14">
        <v>3.59237325984521E-2</v>
      </c>
      <c r="AQ234" s="14">
        <v>0.29640239383146</v>
      </c>
      <c r="AR234" s="14">
        <v>0.103258692980601</v>
      </c>
      <c r="AS234" s="14">
        <v>2.88981612495702E-2</v>
      </c>
      <c r="AT234" s="14">
        <v>2.3381581593766999E-2</v>
      </c>
      <c r="AU234" s="14"/>
      <c r="AV234" s="14">
        <v>0.127941799644679</v>
      </c>
      <c r="AW234" s="14">
        <v>0.106523689198744</v>
      </c>
      <c r="AX234" s="14">
        <v>0.14597542075221301</v>
      </c>
      <c r="AY234" s="14">
        <v>0.23023529949452001</v>
      </c>
      <c r="AZ234" s="14">
        <v>0.297021855090359</v>
      </c>
      <c r="BA234" s="14"/>
      <c r="BB234" s="14">
        <v>0.20802938443855401</v>
      </c>
      <c r="BC234" s="14">
        <v>3.2949017186210502E-2</v>
      </c>
      <c r="BD234" s="14">
        <v>3.0515253321739301E-2</v>
      </c>
      <c r="BE234" s="14"/>
      <c r="BF234" s="14">
        <v>8.0964637081110499E-2</v>
      </c>
    </row>
    <row r="235" spans="2:58" x14ac:dyDescent="0.35">
      <c r="B235" t="s">
        <v>117</v>
      </c>
      <c r="C235" s="14">
        <v>8.3269584831842103E-2</v>
      </c>
      <c r="D235" s="14">
        <v>6.8885721883817905E-2</v>
      </c>
      <c r="E235" s="14">
        <v>9.7779775202466598E-2</v>
      </c>
      <c r="F235" s="14"/>
      <c r="G235" s="14">
        <v>0.12965396873993601</v>
      </c>
      <c r="H235" s="14">
        <v>0.118934036298636</v>
      </c>
      <c r="I235" s="14">
        <v>0.107342722236635</v>
      </c>
      <c r="J235" s="14">
        <v>5.6379329971949402E-2</v>
      </c>
      <c r="K235" s="14">
        <v>7.0047383185078402E-2</v>
      </c>
      <c r="L235" s="14">
        <v>3.4424780515504197E-2</v>
      </c>
      <c r="M235" s="14"/>
      <c r="N235" s="14">
        <v>6.3612344649737695E-2</v>
      </c>
      <c r="O235" s="14">
        <v>7.0872222394845794E-2</v>
      </c>
      <c r="P235" s="14">
        <v>8.0742145561036704E-2</v>
      </c>
      <c r="Q235" s="14">
        <v>0.11924948044066799</v>
      </c>
      <c r="R235" s="14"/>
      <c r="S235" s="14">
        <v>0.111267560221567</v>
      </c>
      <c r="T235" s="14">
        <v>8.3291038412232898E-2</v>
      </c>
      <c r="U235" s="14">
        <v>9.7599122656761003E-2</v>
      </c>
      <c r="V235" s="14">
        <v>7.6950036013157502E-2</v>
      </c>
      <c r="W235" s="14">
        <v>8.0581198752047403E-2</v>
      </c>
      <c r="X235" s="14">
        <v>8.6064592679517105E-2</v>
      </c>
      <c r="Y235" s="14">
        <v>5.8922384940030097E-2</v>
      </c>
      <c r="Z235" s="14">
        <v>9.2347245895003899E-2</v>
      </c>
      <c r="AA235" s="14">
        <v>0.100932109266072</v>
      </c>
      <c r="AB235" s="14">
        <v>4.7010189193714101E-2</v>
      </c>
      <c r="AC235" s="14">
        <v>4.58419442567055E-2</v>
      </c>
      <c r="AD235" s="14">
        <v>9.0688770746631606E-2</v>
      </c>
      <c r="AE235" s="14"/>
      <c r="AF235" s="14">
        <v>5.1629487242656001E-2</v>
      </c>
      <c r="AG235" s="14">
        <v>7.1169160145945501E-2</v>
      </c>
      <c r="AH235" s="14">
        <v>0.155975241907093</v>
      </c>
      <c r="AI235" s="14"/>
      <c r="AJ235" s="14">
        <v>3.71204930305543E-2</v>
      </c>
      <c r="AK235" s="14">
        <v>7.2589005806096896E-2</v>
      </c>
      <c r="AL235" s="14">
        <v>8.2603932793603202E-2</v>
      </c>
      <c r="AM235" s="14">
        <v>4.2684496229944698E-2</v>
      </c>
      <c r="AN235" s="14">
        <v>0.18406906339548601</v>
      </c>
      <c r="AO235" s="14"/>
      <c r="AP235" s="14">
        <v>4.0839159770390598E-2</v>
      </c>
      <c r="AQ235" s="14">
        <v>6.0542080153281101E-2</v>
      </c>
      <c r="AR235" s="14">
        <v>0.122563688096958</v>
      </c>
      <c r="AS235" s="14">
        <v>5.0515306961245697E-2</v>
      </c>
      <c r="AT235" s="14">
        <v>0.213139411187904</v>
      </c>
      <c r="AU235" s="14"/>
      <c r="AV235" s="14">
        <v>8.8657448552343796E-2</v>
      </c>
      <c r="AW235" s="14">
        <v>9.3913540523608896E-2</v>
      </c>
      <c r="AX235" s="14">
        <v>9.3886638520670099E-2</v>
      </c>
      <c r="AY235" s="14">
        <v>6.3032818827416695E-2</v>
      </c>
      <c r="AZ235" s="14">
        <v>9.3296374870695795E-2</v>
      </c>
      <c r="BA235" s="14"/>
      <c r="BB235" s="14">
        <v>4.0379547972615698E-2</v>
      </c>
      <c r="BC235" s="14">
        <v>3.7815330193263802E-2</v>
      </c>
      <c r="BD235" s="14">
        <v>4.1002465998694899E-2</v>
      </c>
      <c r="BE235" s="14"/>
      <c r="BF235" s="14">
        <v>4.6583753341047203E-2</v>
      </c>
    </row>
    <row r="236" spans="2:58" x14ac:dyDescent="0.35">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row>
    <row r="237" spans="2:58" x14ac:dyDescent="0.35">
      <c r="B237" s="6" t="s">
        <v>160</v>
      </c>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row>
    <row r="238" spans="2:58" x14ac:dyDescent="0.35">
      <c r="B238" s="24" t="s">
        <v>90</v>
      </c>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row>
    <row r="239" spans="2:58" x14ac:dyDescent="0.35">
      <c r="B239" t="s">
        <v>165</v>
      </c>
      <c r="C239" s="14">
        <v>0.17239272572258299</v>
      </c>
      <c r="D239" s="14">
        <v>0.181001668244999</v>
      </c>
      <c r="E239" s="14">
        <v>0.16300777577374201</v>
      </c>
      <c r="F239" s="14"/>
      <c r="G239" s="14">
        <v>0.17043887843963099</v>
      </c>
      <c r="H239" s="14">
        <v>0.25502171650397298</v>
      </c>
      <c r="I239" s="14">
        <v>0.18891544876795799</v>
      </c>
      <c r="J239" s="14">
        <v>0.15863523345869801</v>
      </c>
      <c r="K239" s="14">
        <v>0.137536573342979</v>
      </c>
      <c r="L239" s="14">
        <v>0.12790565147077201</v>
      </c>
      <c r="M239" s="14"/>
      <c r="N239" s="14">
        <v>0.20799719055072399</v>
      </c>
      <c r="O239" s="14">
        <v>0.159006323978922</v>
      </c>
      <c r="P239" s="14">
        <v>0.16210499891337801</v>
      </c>
      <c r="Q239" s="14">
        <v>0.15997359405053599</v>
      </c>
      <c r="R239" s="14"/>
      <c r="S239" s="14">
        <v>0.198040099643739</v>
      </c>
      <c r="T239" s="14">
        <v>0.13439586762945999</v>
      </c>
      <c r="U239" s="14">
        <v>0.160388619696549</v>
      </c>
      <c r="V239" s="14">
        <v>9.0801344218890301E-2</v>
      </c>
      <c r="W239" s="14">
        <v>0.18284657239004201</v>
      </c>
      <c r="X239" s="14">
        <v>0.16661331264936299</v>
      </c>
      <c r="Y239" s="14">
        <v>0.19174518010175501</v>
      </c>
      <c r="Z239" s="14">
        <v>0.19814620248846601</v>
      </c>
      <c r="AA239" s="14">
        <v>0.25059754754793101</v>
      </c>
      <c r="AB239" s="14">
        <v>0.117414665930308</v>
      </c>
      <c r="AC239" s="14">
        <v>0.246839910168725</v>
      </c>
      <c r="AD239" s="14">
        <v>0.15453635890364301</v>
      </c>
      <c r="AE239" s="14"/>
      <c r="AF239" s="14">
        <v>0.140372421133201</v>
      </c>
      <c r="AG239" s="14">
        <v>0.199111493724317</v>
      </c>
      <c r="AH239" s="14">
        <v>0.20175370352323299</v>
      </c>
      <c r="AI239" s="14"/>
      <c r="AJ239" s="14">
        <v>9.1727836853494907E-2</v>
      </c>
      <c r="AK239" s="14">
        <v>0.298706180780756</v>
      </c>
      <c r="AL239" s="14">
        <v>0.115612184183592</v>
      </c>
      <c r="AM239" s="14">
        <v>0.26306828399164101</v>
      </c>
      <c r="AN239" s="14">
        <v>0.15696589455059101</v>
      </c>
      <c r="AO239" s="14"/>
      <c r="AP239" s="14">
        <v>7.6641320211818798E-2</v>
      </c>
      <c r="AQ239" s="14">
        <v>0.31554644112456098</v>
      </c>
      <c r="AR239" s="14">
        <v>0.11893029405217199</v>
      </c>
      <c r="AS239" s="14">
        <v>8.60659395164554E-2</v>
      </c>
      <c r="AT239" s="14">
        <v>4.3009347417136502E-2</v>
      </c>
      <c r="AU239" s="14"/>
      <c r="AV239" s="14">
        <v>0.133816608426235</v>
      </c>
      <c r="AW239" s="14">
        <v>0.14764779350318399</v>
      </c>
      <c r="AX239" s="14">
        <v>0.18567738464935199</v>
      </c>
      <c r="AY239" s="14">
        <v>0.25656182778235598</v>
      </c>
      <c r="AZ239" s="14">
        <v>0.324839370481391</v>
      </c>
      <c r="BA239" s="14"/>
      <c r="BB239" s="14">
        <v>0.234622525308707</v>
      </c>
      <c r="BC239" s="14">
        <v>5.4447541101218903E-2</v>
      </c>
      <c r="BD239" s="14">
        <v>4.9064412239236598E-2</v>
      </c>
      <c r="BE239" s="14"/>
      <c r="BF239" s="14">
        <v>0.101329032319112</v>
      </c>
    </row>
    <row r="240" spans="2:58" x14ac:dyDescent="0.35">
      <c r="B240" t="s">
        <v>166</v>
      </c>
      <c r="C240" s="14">
        <v>0.32204536008517398</v>
      </c>
      <c r="D240" s="14">
        <v>0.32483440728114898</v>
      </c>
      <c r="E240" s="14">
        <v>0.31926218229958803</v>
      </c>
      <c r="F240" s="14"/>
      <c r="G240" s="14">
        <v>0.450053914077994</v>
      </c>
      <c r="H240" s="14">
        <v>0.37047118859265898</v>
      </c>
      <c r="I240" s="14">
        <v>0.31376931149885101</v>
      </c>
      <c r="J240" s="14">
        <v>0.32656763950482798</v>
      </c>
      <c r="K240" s="14">
        <v>0.23731662218487301</v>
      </c>
      <c r="L240" s="14">
        <v>0.25699396643568201</v>
      </c>
      <c r="M240" s="14"/>
      <c r="N240" s="14">
        <v>0.33133446800344302</v>
      </c>
      <c r="O240" s="14">
        <v>0.36410612373745199</v>
      </c>
      <c r="P240" s="14">
        <v>0.28921203362909298</v>
      </c>
      <c r="Q240" s="14">
        <v>0.29283672629625002</v>
      </c>
      <c r="R240" s="14"/>
      <c r="S240" s="14">
        <v>0.34860906607472097</v>
      </c>
      <c r="T240" s="14">
        <v>0.372763334526791</v>
      </c>
      <c r="U240" s="14">
        <v>0.26009425800723102</v>
      </c>
      <c r="V240" s="14">
        <v>0.353157285033463</v>
      </c>
      <c r="W240" s="14">
        <v>0.31146512316430303</v>
      </c>
      <c r="X240" s="14">
        <v>0.36284729854993703</v>
      </c>
      <c r="Y240" s="14">
        <v>0.260207207884047</v>
      </c>
      <c r="Z240" s="14">
        <v>0.39555417823417999</v>
      </c>
      <c r="AA240" s="14">
        <v>0.264772398924076</v>
      </c>
      <c r="AB240" s="14">
        <v>0.34530652979148202</v>
      </c>
      <c r="AC240" s="14">
        <v>0.27709527649961102</v>
      </c>
      <c r="AD240" s="14">
        <v>0.23510419695402801</v>
      </c>
      <c r="AE240" s="14"/>
      <c r="AF240" s="14">
        <v>0.23265848544002399</v>
      </c>
      <c r="AG240" s="14">
        <v>0.38208558977689999</v>
      </c>
      <c r="AH240" s="14">
        <v>0.29275893982105999</v>
      </c>
      <c r="AI240" s="14"/>
      <c r="AJ240" s="14">
        <v>0.23660398193637699</v>
      </c>
      <c r="AK240" s="14">
        <v>0.42043840966905999</v>
      </c>
      <c r="AL240" s="14">
        <v>0.40168008268313998</v>
      </c>
      <c r="AM240" s="14">
        <v>0.25048354214773599</v>
      </c>
      <c r="AN240" s="14">
        <v>0.23195651747990501</v>
      </c>
      <c r="AO240" s="14"/>
      <c r="AP240" s="14">
        <v>0.22072115703918299</v>
      </c>
      <c r="AQ240" s="14">
        <v>0.47789487086308702</v>
      </c>
      <c r="AR240" s="14">
        <v>0.341878435400648</v>
      </c>
      <c r="AS240" s="14">
        <v>0.170845592764376</v>
      </c>
      <c r="AT240" s="14">
        <v>0.161477337761916</v>
      </c>
      <c r="AU240" s="14"/>
      <c r="AV240" s="14">
        <v>0.28075933064741998</v>
      </c>
      <c r="AW240" s="14">
        <v>0.34115101138939502</v>
      </c>
      <c r="AX240" s="14">
        <v>0.35764688328182098</v>
      </c>
      <c r="AY240" s="14">
        <v>0.35044193161694098</v>
      </c>
      <c r="AZ240" s="14">
        <v>0.21002001346576399</v>
      </c>
      <c r="BA240" s="14"/>
      <c r="BB240" s="14">
        <v>0.57715955299663801</v>
      </c>
      <c r="BC240" s="14">
        <v>0.15730391564764201</v>
      </c>
      <c r="BD240" s="14">
        <v>0.18310691980542099</v>
      </c>
      <c r="BE240" s="14"/>
      <c r="BF240" s="14">
        <v>0.27967445266644197</v>
      </c>
    </row>
    <row r="241" spans="2:58" x14ac:dyDescent="0.35">
      <c r="B241" t="s">
        <v>167</v>
      </c>
      <c r="C241" s="14">
        <v>0.249801651394607</v>
      </c>
      <c r="D241" s="14">
        <v>0.23368220363935699</v>
      </c>
      <c r="E241" s="14">
        <v>0.26606613119182398</v>
      </c>
      <c r="F241" s="14"/>
      <c r="G241" s="14">
        <v>0.176697359918977</v>
      </c>
      <c r="H241" s="14">
        <v>0.20550355078202201</v>
      </c>
      <c r="I241" s="14">
        <v>0.256805367759945</v>
      </c>
      <c r="J241" s="14">
        <v>0.24565185770638201</v>
      </c>
      <c r="K241" s="14">
        <v>0.28071736300734601</v>
      </c>
      <c r="L241" s="14">
        <v>0.311552806856978</v>
      </c>
      <c r="M241" s="14"/>
      <c r="N241" s="14">
        <v>0.24103984015454</v>
      </c>
      <c r="O241" s="14">
        <v>0.23295376096316101</v>
      </c>
      <c r="P241" s="14">
        <v>0.26881143974022798</v>
      </c>
      <c r="Q241" s="14">
        <v>0.25867600066928298</v>
      </c>
      <c r="R241" s="14"/>
      <c r="S241" s="14">
        <v>0.229503458920958</v>
      </c>
      <c r="T241" s="14">
        <v>0.26041153928197103</v>
      </c>
      <c r="U241" s="14">
        <v>0.25535465773724703</v>
      </c>
      <c r="V241" s="14">
        <v>0.29886406043932001</v>
      </c>
      <c r="W241" s="14">
        <v>0.19964597520545899</v>
      </c>
      <c r="X241" s="14">
        <v>0.24252080369669801</v>
      </c>
      <c r="Y241" s="14">
        <v>0.26490109645003601</v>
      </c>
      <c r="Z241" s="14">
        <v>0.201607124350136</v>
      </c>
      <c r="AA241" s="14">
        <v>0.23588965602569201</v>
      </c>
      <c r="AB241" s="14">
        <v>0.28995014892690402</v>
      </c>
      <c r="AC241" s="14">
        <v>0.19322664672368001</v>
      </c>
      <c r="AD241" s="14">
        <v>0.32506370207820101</v>
      </c>
      <c r="AE241" s="14"/>
      <c r="AF241" s="14">
        <v>0.28122761112550498</v>
      </c>
      <c r="AG241" s="14">
        <v>0.24462524482596301</v>
      </c>
      <c r="AH241" s="14">
        <v>0.22436689078084701</v>
      </c>
      <c r="AI241" s="14"/>
      <c r="AJ241" s="14">
        <v>0.30433320622450899</v>
      </c>
      <c r="AK241" s="14">
        <v>0.17140670436644201</v>
      </c>
      <c r="AL241" s="14">
        <v>0.32464895302484997</v>
      </c>
      <c r="AM241" s="14">
        <v>0.154196301768626</v>
      </c>
      <c r="AN241" s="14">
        <v>0.20935007272028</v>
      </c>
      <c r="AO241" s="14"/>
      <c r="AP241" s="14">
        <v>0.34296175450885802</v>
      </c>
      <c r="AQ241" s="14">
        <v>0.140053266026754</v>
      </c>
      <c r="AR241" s="14">
        <v>0.32494796602005499</v>
      </c>
      <c r="AS241" s="14">
        <v>0.31299119618271398</v>
      </c>
      <c r="AT241" s="14">
        <v>0.31861958498665199</v>
      </c>
      <c r="AU241" s="14"/>
      <c r="AV241" s="14">
        <v>0.26964794112844898</v>
      </c>
      <c r="AW241" s="14">
        <v>0.26005717781557203</v>
      </c>
      <c r="AX241" s="14">
        <v>0.23045068477936601</v>
      </c>
      <c r="AY241" s="14">
        <v>0.220992383870006</v>
      </c>
      <c r="AZ241" s="14">
        <v>0.20755796383422101</v>
      </c>
      <c r="BA241" s="14"/>
      <c r="BB241" s="14">
        <v>0.12717220891459299</v>
      </c>
      <c r="BC241" s="14">
        <v>0.30101766678140501</v>
      </c>
      <c r="BD241" s="14">
        <v>0.29815663283135402</v>
      </c>
      <c r="BE241" s="14"/>
      <c r="BF241" s="14">
        <v>0.26852734903542702</v>
      </c>
    </row>
    <row r="242" spans="2:58" x14ac:dyDescent="0.35">
      <c r="B242" t="s">
        <v>168</v>
      </c>
      <c r="C242" s="14">
        <v>0.17279099941371701</v>
      </c>
      <c r="D242" s="14">
        <v>0.20258726940706601</v>
      </c>
      <c r="E242" s="14">
        <v>0.14477273103857699</v>
      </c>
      <c r="F242" s="14"/>
      <c r="G242" s="14">
        <v>5.1115506205846803E-2</v>
      </c>
      <c r="H242" s="14">
        <v>7.6797029668823097E-2</v>
      </c>
      <c r="I242" s="14">
        <v>0.13171228553513301</v>
      </c>
      <c r="J242" s="14">
        <v>0.22039626724738701</v>
      </c>
      <c r="K242" s="14">
        <v>0.264984069301964</v>
      </c>
      <c r="L242" s="14">
        <v>0.26498743990087098</v>
      </c>
      <c r="M242" s="14"/>
      <c r="N242" s="14">
        <v>0.15245367582342101</v>
      </c>
      <c r="O242" s="14">
        <v>0.16794828289319</v>
      </c>
      <c r="P242" s="14">
        <v>0.19280369929140201</v>
      </c>
      <c r="Q242" s="14">
        <v>0.18329105160606099</v>
      </c>
      <c r="R242" s="14"/>
      <c r="S242" s="14">
        <v>0.107333802284591</v>
      </c>
      <c r="T242" s="14">
        <v>0.145932929389542</v>
      </c>
      <c r="U242" s="14">
        <v>0.24924515447909601</v>
      </c>
      <c r="V242" s="14">
        <v>0.198799668123538</v>
      </c>
      <c r="W242" s="14">
        <v>0.23122350453936499</v>
      </c>
      <c r="X242" s="14">
        <v>0.132049272554149</v>
      </c>
      <c r="Y242" s="14">
        <v>0.20215413974172899</v>
      </c>
      <c r="Z242" s="14">
        <v>0.11046016447172501</v>
      </c>
      <c r="AA242" s="14">
        <v>0.15855226544717599</v>
      </c>
      <c r="AB242" s="14">
        <v>0.20333174966283801</v>
      </c>
      <c r="AC242" s="14">
        <v>0.213485071484349</v>
      </c>
      <c r="AD242" s="14">
        <v>0.19539523565655301</v>
      </c>
      <c r="AE242" s="14"/>
      <c r="AF242" s="14">
        <v>0.29911433349400501</v>
      </c>
      <c r="AG242" s="14">
        <v>0.11278285812854499</v>
      </c>
      <c r="AH242" s="14">
        <v>9.4660183206807802E-2</v>
      </c>
      <c r="AI242" s="14"/>
      <c r="AJ242" s="14">
        <v>0.33085993982195999</v>
      </c>
      <c r="AK242" s="14">
        <v>5.1892465898160503E-2</v>
      </c>
      <c r="AL242" s="14">
        <v>6.8478813647363398E-2</v>
      </c>
      <c r="AM242" s="14">
        <v>0.289567375862052</v>
      </c>
      <c r="AN242" s="14">
        <v>0.19201385017216999</v>
      </c>
      <c r="AO242" s="14"/>
      <c r="AP242" s="14">
        <v>0.32482986180461199</v>
      </c>
      <c r="AQ242" s="14">
        <v>2.2449971669255799E-2</v>
      </c>
      <c r="AR242" s="14">
        <v>8.3021875997581193E-2</v>
      </c>
      <c r="AS242" s="14">
        <v>0.39284752080514901</v>
      </c>
      <c r="AT242" s="14">
        <v>0.23740899028228199</v>
      </c>
      <c r="AU242" s="14"/>
      <c r="AV242" s="14">
        <v>0.22999209007788099</v>
      </c>
      <c r="AW242" s="14">
        <v>0.15356842995792599</v>
      </c>
      <c r="AX242" s="14">
        <v>0.15477668219993099</v>
      </c>
      <c r="AY242" s="14">
        <v>9.8498241220270094E-2</v>
      </c>
      <c r="AZ242" s="14">
        <v>0.13926025905024</v>
      </c>
      <c r="BA242" s="14"/>
      <c r="BB242" s="14">
        <v>3.1990370475702697E-2</v>
      </c>
      <c r="BC242" s="14">
        <v>0.46047035217933202</v>
      </c>
      <c r="BD242" s="14">
        <v>0.35969395519866898</v>
      </c>
      <c r="BE242" s="14"/>
      <c r="BF242" s="14">
        <v>0.30273949353712498</v>
      </c>
    </row>
    <row r="243" spans="2:58" x14ac:dyDescent="0.35">
      <c r="B243" t="s">
        <v>117</v>
      </c>
      <c r="C243" s="14">
        <v>8.2969263383918496E-2</v>
      </c>
      <c r="D243" s="14">
        <v>5.7894451427429203E-2</v>
      </c>
      <c r="E243" s="14">
        <v>0.10689117969627</v>
      </c>
      <c r="F243" s="14"/>
      <c r="G243" s="14">
        <v>0.151694341357551</v>
      </c>
      <c r="H243" s="14">
        <v>9.2206514452522398E-2</v>
      </c>
      <c r="I243" s="14">
        <v>0.10879758643811301</v>
      </c>
      <c r="J243" s="14">
        <v>4.8749002082704398E-2</v>
      </c>
      <c r="K243" s="14">
        <v>7.9445372162837494E-2</v>
      </c>
      <c r="L243" s="14">
        <v>3.8560135335696598E-2</v>
      </c>
      <c r="M243" s="14"/>
      <c r="N243" s="14">
        <v>6.7174825467871305E-2</v>
      </c>
      <c r="O243" s="14">
        <v>7.5985508427276194E-2</v>
      </c>
      <c r="P243" s="14">
        <v>8.7067828425899399E-2</v>
      </c>
      <c r="Q243" s="14">
        <v>0.10522262737787</v>
      </c>
      <c r="R243" s="14"/>
      <c r="S243" s="14">
        <v>0.116513573075991</v>
      </c>
      <c r="T243" s="14">
        <v>8.6496329172236597E-2</v>
      </c>
      <c r="U243" s="14">
        <v>7.4917310079876703E-2</v>
      </c>
      <c r="V243" s="14">
        <v>5.8377642184788102E-2</v>
      </c>
      <c r="W243" s="14">
        <v>7.4818824700831094E-2</v>
      </c>
      <c r="X243" s="14">
        <v>9.59693125498534E-2</v>
      </c>
      <c r="Y243" s="14">
        <v>8.0992375822432405E-2</v>
      </c>
      <c r="Z243" s="14">
        <v>9.42323304554923E-2</v>
      </c>
      <c r="AA243" s="14">
        <v>9.0188132055124895E-2</v>
      </c>
      <c r="AB243" s="14">
        <v>4.3996905688467099E-2</v>
      </c>
      <c r="AC243" s="14">
        <v>6.9353095123634398E-2</v>
      </c>
      <c r="AD243" s="14">
        <v>8.9900506407575104E-2</v>
      </c>
      <c r="AE243" s="14"/>
      <c r="AF243" s="14">
        <v>4.6627148807264401E-2</v>
      </c>
      <c r="AG243" s="14">
        <v>6.1394813544276498E-2</v>
      </c>
      <c r="AH243" s="14">
        <v>0.18646028266805201</v>
      </c>
      <c r="AI243" s="14"/>
      <c r="AJ243" s="14">
        <v>3.6475035163658701E-2</v>
      </c>
      <c r="AK243" s="14">
        <v>5.7556239285580901E-2</v>
      </c>
      <c r="AL243" s="14">
        <v>8.95799664610544E-2</v>
      </c>
      <c r="AM243" s="14">
        <v>4.2684496229944698E-2</v>
      </c>
      <c r="AN243" s="14">
        <v>0.209713665077054</v>
      </c>
      <c r="AO243" s="14"/>
      <c r="AP243" s="14">
        <v>3.4845906435528901E-2</v>
      </c>
      <c r="AQ243" s="14">
        <v>4.4055450316342303E-2</v>
      </c>
      <c r="AR243" s="14">
        <v>0.13122142852954399</v>
      </c>
      <c r="AS243" s="14">
        <v>3.7249750731305702E-2</v>
      </c>
      <c r="AT243" s="14">
        <v>0.23948473955201399</v>
      </c>
      <c r="AU243" s="14"/>
      <c r="AV243" s="14">
        <v>8.5784029720014199E-2</v>
      </c>
      <c r="AW243" s="14">
        <v>9.7575587333923103E-2</v>
      </c>
      <c r="AX243" s="14">
        <v>7.1448365089530202E-2</v>
      </c>
      <c r="AY243" s="14">
        <v>7.3505615510426295E-2</v>
      </c>
      <c r="AZ243" s="14">
        <v>0.118322393168383</v>
      </c>
      <c r="BA243" s="14"/>
      <c r="BB243" s="14">
        <v>2.9055342304359001E-2</v>
      </c>
      <c r="BC243" s="14">
        <v>2.6760524290402099E-2</v>
      </c>
      <c r="BD243" s="14">
        <v>0.10997807992531899</v>
      </c>
      <c r="BE243" s="14"/>
      <c r="BF243" s="14">
        <v>4.77296724418943E-2</v>
      </c>
    </row>
    <row r="244" spans="2:58" x14ac:dyDescent="0.35">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row>
    <row r="245" spans="2:58" x14ac:dyDescent="0.35">
      <c r="B245" s="6" t="s">
        <v>215</v>
      </c>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row>
    <row r="246" spans="2:58" x14ac:dyDescent="0.35">
      <c r="B246" s="24" t="s">
        <v>214</v>
      </c>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row>
    <row r="247" spans="2:58" x14ac:dyDescent="0.35">
      <c r="B247" t="s">
        <v>207</v>
      </c>
      <c r="C247" s="14">
        <v>7.8281867697838806E-2</v>
      </c>
      <c r="D247" s="14">
        <v>8.7647204217968594E-2</v>
      </c>
      <c r="E247" s="14">
        <v>6.8022017257808903E-2</v>
      </c>
      <c r="F247" s="14"/>
      <c r="G247" s="14">
        <v>5.2478362534415797E-2</v>
      </c>
      <c r="H247" s="14">
        <v>5.3471750160906703E-2</v>
      </c>
      <c r="I247" s="14">
        <v>7.4317716483144503E-2</v>
      </c>
      <c r="J247" s="14">
        <v>7.4534190572061704E-2</v>
      </c>
      <c r="K247" s="14">
        <v>0.10633292720937999</v>
      </c>
      <c r="L247" s="14">
        <v>0.105321333424932</v>
      </c>
      <c r="M247" s="14"/>
      <c r="N247" s="14">
        <v>6.3707207231233298E-2</v>
      </c>
      <c r="O247" s="14">
        <v>6.7241099445580502E-2</v>
      </c>
      <c r="P247" s="14">
        <v>7.6737007279694597E-2</v>
      </c>
      <c r="Q247" s="14">
        <v>0.106246189091005</v>
      </c>
      <c r="R247" s="14"/>
      <c r="S247" s="14">
        <v>4.25334325358016E-2</v>
      </c>
      <c r="T247" s="14">
        <v>7.0177504185317E-2</v>
      </c>
      <c r="U247" s="14">
        <v>0.13179985143057599</v>
      </c>
      <c r="V247" s="14">
        <v>5.0986159414674902E-2</v>
      </c>
      <c r="W247" s="14">
        <v>4.6756485663498798E-2</v>
      </c>
      <c r="X247" s="14">
        <v>4.6286588460130701E-2</v>
      </c>
      <c r="Y247" s="14">
        <v>0.108157304174955</v>
      </c>
      <c r="Z247" s="14">
        <v>7.7691206561136095E-2</v>
      </c>
      <c r="AA247" s="14">
        <v>7.3947440184594398E-2</v>
      </c>
      <c r="AB247" s="14">
        <v>0.14211032377989199</v>
      </c>
      <c r="AC247" s="14">
        <v>6.2128139616406501E-2</v>
      </c>
      <c r="AD247" s="14">
        <v>0.16844523300233999</v>
      </c>
      <c r="AE247" s="14"/>
      <c r="AF247" s="14">
        <v>0.113171349799847</v>
      </c>
      <c r="AG247" s="14">
        <v>5.4490071416276202E-2</v>
      </c>
      <c r="AH247" s="14">
        <v>5.3532492468813302E-2</v>
      </c>
      <c r="AI247" s="14"/>
      <c r="AJ247" s="14">
        <v>0.13218361575408699</v>
      </c>
      <c r="AK247" s="14">
        <v>2.6303696325144801E-2</v>
      </c>
      <c r="AL247" s="14">
        <v>1.4887387639234501E-2</v>
      </c>
      <c r="AM247" s="14">
        <v>9.6095338861462501E-2</v>
      </c>
      <c r="AN247" s="14">
        <v>9.7205199126833605E-2</v>
      </c>
      <c r="AO247" s="14"/>
      <c r="AP247" s="14">
        <v>0.159908644513505</v>
      </c>
      <c r="AQ247" s="14">
        <v>7.6368255525716602E-3</v>
      </c>
      <c r="AR247" s="14">
        <v>1.3542253079770699E-2</v>
      </c>
      <c r="AS247" s="14">
        <v>0.160261685241431</v>
      </c>
      <c r="AT247" s="14">
        <v>7.9146877935950294E-2</v>
      </c>
      <c r="AU247" s="14"/>
      <c r="AV247" s="14">
        <v>8.8865708173732696E-2</v>
      </c>
      <c r="AW247" s="14">
        <v>7.2727924886478501E-2</v>
      </c>
      <c r="AX247" s="14">
        <v>5.9475567662505398E-2</v>
      </c>
      <c r="AY247" s="14">
        <v>7.9498381827322898E-2</v>
      </c>
      <c r="AZ247" s="14">
        <v>5.7509436174378599E-2</v>
      </c>
      <c r="BA247" s="14"/>
      <c r="BB247" s="14">
        <v>0</v>
      </c>
      <c r="BC247" s="14">
        <v>0.175191644050881</v>
      </c>
      <c r="BD247" s="14">
        <v>9.7809490094732096E-2</v>
      </c>
      <c r="BE247" s="14"/>
      <c r="BF247" s="14">
        <v>9.2763362591679305E-2</v>
      </c>
    </row>
    <row r="248" spans="2:58" x14ac:dyDescent="0.35">
      <c r="B248" t="s">
        <v>208</v>
      </c>
      <c r="C248" s="14">
        <v>8.5235642835114797E-2</v>
      </c>
      <c r="D248" s="14">
        <v>9.0786005344932405E-2</v>
      </c>
      <c r="E248" s="14">
        <v>8.0463095548435795E-2</v>
      </c>
      <c r="F248" s="14"/>
      <c r="G248" s="14">
        <v>6.3553410617593495E-2</v>
      </c>
      <c r="H248" s="14">
        <v>8.3239854851582695E-2</v>
      </c>
      <c r="I248" s="14">
        <v>7.8092650732632204E-2</v>
      </c>
      <c r="J248" s="14">
        <v>8.3594381368509899E-2</v>
      </c>
      <c r="K248" s="14">
        <v>9.8823420338474605E-2</v>
      </c>
      <c r="L248" s="14">
        <v>0.101582174638383</v>
      </c>
      <c r="M248" s="14"/>
      <c r="N248" s="14">
        <v>8.1522292083429801E-2</v>
      </c>
      <c r="O248" s="14">
        <v>9.1582886026239999E-2</v>
      </c>
      <c r="P248" s="14">
        <v>6.7939636074173901E-2</v>
      </c>
      <c r="Q248" s="14">
        <v>9.6441820504613501E-2</v>
      </c>
      <c r="R248" s="14"/>
      <c r="S248" s="14">
        <v>8.9583126018852002E-2</v>
      </c>
      <c r="T248" s="14">
        <v>7.0399922176849497E-2</v>
      </c>
      <c r="U248" s="14">
        <v>0.13655064841799</v>
      </c>
      <c r="V248" s="14">
        <v>5.5270082910157302E-2</v>
      </c>
      <c r="W248" s="14">
        <v>4.5774819116248103E-2</v>
      </c>
      <c r="X248" s="14">
        <v>5.5930383159384499E-2</v>
      </c>
      <c r="Y248" s="14">
        <v>7.9866328427815297E-2</v>
      </c>
      <c r="Z248" s="14">
        <v>9.0545184484654304E-2</v>
      </c>
      <c r="AA248" s="14">
        <v>7.6503246819154297E-2</v>
      </c>
      <c r="AB248" s="14">
        <v>8.6985954670294505E-2</v>
      </c>
      <c r="AC248" s="14">
        <v>0.114659256588366</v>
      </c>
      <c r="AD248" s="14">
        <v>0.20181333013174699</v>
      </c>
      <c r="AE248" s="14"/>
      <c r="AF248" s="14">
        <v>0.119562245626604</v>
      </c>
      <c r="AG248" s="14">
        <v>5.9095093808115499E-2</v>
      </c>
      <c r="AH248" s="14">
        <v>8.8823510125909597E-2</v>
      </c>
      <c r="AI248" s="14"/>
      <c r="AJ248" s="14">
        <v>0.107228762932739</v>
      </c>
      <c r="AK248" s="14">
        <v>4.19892277506414E-2</v>
      </c>
      <c r="AL248" s="14">
        <v>2.9143117454309302E-2</v>
      </c>
      <c r="AM248" s="14">
        <v>0.19546963199075801</v>
      </c>
      <c r="AN248" s="14">
        <v>0.109392175885587</v>
      </c>
      <c r="AO248" s="14"/>
      <c r="AP248" s="14">
        <v>0.13453009014939801</v>
      </c>
      <c r="AQ248" s="14">
        <v>1.6046155767618701E-2</v>
      </c>
      <c r="AR248" s="14">
        <v>2.6710287293940399E-2</v>
      </c>
      <c r="AS248" s="14">
        <v>0.18728237974918399</v>
      </c>
      <c r="AT248" s="14">
        <v>8.4435364394633103E-2</v>
      </c>
      <c r="AU248" s="14"/>
      <c r="AV248" s="14">
        <v>8.8553456261169103E-2</v>
      </c>
      <c r="AW248" s="14">
        <v>8.5811453955470504E-2</v>
      </c>
      <c r="AX248" s="14">
        <v>8.5458503602359501E-2</v>
      </c>
      <c r="AY248" s="14">
        <v>6.8382894236367703E-2</v>
      </c>
      <c r="AZ248" s="14">
        <v>0</v>
      </c>
      <c r="BA248" s="14"/>
      <c r="BB248" s="14">
        <v>0</v>
      </c>
      <c r="BC248" s="14">
        <v>0.17481117594071999</v>
      </c>
      <c r="BD248" s="14">
        <v>8.3587147201366702E-2</v>
      </c>
      <c r="BE248" s="14"/>
      <c r="BF248" s="14">
        <v>8.8275812356944497E-2</v>
      </c>
    </row>
    <row r="249" spans="2:58" x14ac:dyDescent="0.35">
      <c r="B249" t="s">
        <v>209</v>
      </c>
      <c r="C249" s="14">
        <v>0.21687677043411899</v>
      </c>
      <c r="D249" s="14">
        <v>0.21145461127174001</v>
      </c>
      <c r="E249" s="14">
        <v>0.22074286719286701</v>
      </c>
      <c r="F249" s="14"/>
      <c r="G249" s="14">
        <v>0.27604643754989799</v>
      </c>
      <c r="H249" s="14">
        <v>0.23114585233396301</v>
      </c>
      <c r="I249" s="14">
        <v>0.17364687472646101</v>
      </c>
      <c r="J249" s="14">
        <v>0.17740235687459599</v>
      </c>
      <c r="K249" s="14">
        <v>0.254837248668983</v>
      </c>
      <c r="L249" s="14">
        <v>0.20773841847800101</v>
      </c>
      <c r="M249" s="14"/>
      <c r="N249" s="14">
        <v>0.18870086468863301</v>
      </c>
      <c r="O249" s="14">
        <v>0.24344931151219101</v>
      </c>
      <c r="P249" s="14">
        <v>0.26648243592245802</v>
      </c>
      <c r="Q249" s="14">
        <v>0.17827871232303799</v>
      </c>
      <c r="R249" s="14"/>
      <c r="S249" s="14">
        <v>0.103765526572116</v>
      </c>
      <c r="T249" s="14">
        <v>0.241345910082194</v>
      </c>
      <c r="U249" s="14">
        <v>0.191219522247664</v>
      </c>
      <c r="V249" s="14">
        <v>0.26284357802550801</v>
      </c>
      <c r="W249" s="14">
        <v>0.17628532513840101</v>
      </c>
      <c r="X249" s="14">
        <v>0.26996012822550502</v>
      </c>
      <c r="Y249" s="14">
        <v>0.25391469315030801</v>
      </c>
      <c r="Z249" s="14">
        <v>0.247243157222791</v>
      </c>
      <c r="AA249" s="14">
        <v>0.28913123502184701</v>
      </c>
      <c r="AB249" s="14">
        <v>0.19212296831866499</v>
      </c>
      <c r="AC249" s="14">
        <v>0.24157727208430699</v>
      </c>
      <c r="AD249" s="14">
        <v>0.19260097735855999</v>
      </c>
      <c r="AE249" s="14"/>
      <c r="AF249" s="14">
        <v>0.24451699004472599</v>
      </c>
      <c r="AG249" s="14">
        <v>0.19726196270673399</v>
      </c>
      <c r="AH249" s="14">
        <v>0.172258636189866</v>
      </c>
      <c r="AI249" s="14"/>
      <c r="AJ249" s="14">
        <v>0.26248013269416298</v>
      </c>
      <c r="AK249" s="14">
        <v>0.18033007388932501</v>
      </c>
      <c r="AL249" s="14">
        <v>0.194542682582514</v>
      </c>
      <c r="AM249" s="14">
        <v>0.31021883741573802</v>
      </c>
      <c r="AN249" s="14">
        <v>0.19674419114684499</v>
      </c>
      <c r="AO249" s="14"/>
      <c r="AP249" s="14">
        <v>0.21773140299191901</v>
      </c>
      <c r="AQ249" s="14">
        <v>0.15238273354707599</v>
      </c>
      <c r="AR249" s="14">
        <v>0.26752632302653201</v>
      </c>
      <c r="AS249" s="14">
        <v>0.29175953725800702</v>
      </c>
      <c r="AT249" s="14">
        <v>0.32405875496339298</v>
      </c>
      <c r="AU249" s="14"/>
      <c r="AV249" s="14">
        <v>0.241012140379746</v>
      </c>
      <c r="AW249" s="14">
        <v>0.25571119999363201</v>
      </c>
      <c r="AX249" s="14">
        <v>0.18128460122606299</v>
      </c>
      <c r="AY249" s="14">
        <v>0.125829605551354</v>
      </c>
      <c r="AZ249" s="14">
        <v>0.29801971243730901</v>
      </c>
      <c r="BA249" s="14"/>
      <c r="BB249" s="14">
        <v>0.20696589216150699</v>
      </c>
      <c r="BC249" s="14">
        <v>0.300540018895047</v>
      </c>
      <c r="BD249" s="14">
        <v>0.39652790643283398</v>
      </c>
      <c r="BE249" s="14"/>
      <c r="BF249" s="14">
        <v>0.28902690045255902</v>
      </c>
    </row>
    <row r="250" spans="2:58" x14ac:dyDescent="0.35">
      <c r="B250" t="s">
        <v>122</v>
      </c>
      <c r="C250" s="14">
        <v>0.25265785249602202</v>
      </c>
      <c r="D250" s="14">
        <v>0.25265513736308798</v>
      </c>
      <c r="E250" s="14">
        <v>0.25365169796127202</v>
      </c>
      <c r="F250" s="14"/>
      <c r="G250" s="14">
        <v>0.23120048229513901</v>
      </c>
      <c r="H250" s="14">
        <v>0.194240259406147</v>
      </c>
      <c r="I250" s="14">
        <v>0.28265350310194998</v>
      </c>
      <c r="J250" s="14">
        <v>0.26906262219333799</v>
      </c>
      <c r="K250" s="14">
        <v>0.20549002521344101</v>
      </c>
      <c r="L250" s="14">
        <v>0.30846745731506398</v>
      </c>
      <c r="M250" s="14"/>
      <c r="N250" s="14">
        <v>0.22792051081707901</v>
      </c>
      <c r="O250" s="14">
        <v>0.26454724449821698</v>
      </c>
      <c r="P250" s="14">
        <v>0.25554773059463298</v>
      </c>
      <c r="Q250" s="14">
        <v>0.26713589529970699</v>
      </c>
      <c r="R250" s="14"/>
      <c r="S250" s="14">
        <v>0.35913808030718197</v>
      </c>
      <c r="T250" s="14">
        <v>0.252499819469931</v>
      </c>
      <c r="U250" s="14">
        <v>0.199018051318573</v>
      </c>
      <c r="V250" s="14">
        <v>0.26197863270205402</v>
      </c>
      <c r="W250" s="14">
        <v>0.34647231772255399</v>
      </c>
      <c r="X250" s="14">
        <v>0.201800930448263</v>
      </c>
      <c r="Y250" s="14">
        <v>0.29338485195348901</v>
      </c>
      <c r="Z250" s="14">
        <v>0.171031694746094</v>
      </c>
      <c r="AA250" s="14">
        <v>0.184729414317263</v>
      </c>
      <c r="AB250" s="14">
        <v>0.23385935022823501</v>
      </c>
      <c r="AC250" s="14">
        <v>0.16646345560008</v>
      </c>
      <c r="AD250" s="14">
        <v>0.27972224968640902</v>
      </c>
      <c r="AE250" s="14"/>
      <c r="AF250" s="14">
        <v>0.23867638157066101</v>
      </c>
      <c r="AG250" s="14">
        <v>0.24516837952097001</v>
      </c>
      <c r="AH250" s="14">
        <v>0.29986435406109802</v>
      </c>
      <c r="AI250" s="14"/>
      <c r="AJ250" s="14">
        <v>0.263707958441942</v>
      </c>
      <c r="AK250" s="14">
        <v>0.210341078962133</v>
      </c>
      <c r="AL250" s="14">
        <v>0.28516238183961101</v>
      </c>
      <c r="AM250" s="14">
        <v>9.3046450920822601E-2</v>
      </c>
      <c r="AN250" s="14">
        <v>0.31473309951261802</v>
      </c>
      <c r="AO250" s="14"/>
      <c r="AP250" s="14">
        <v>0.30216125316781001</v>
      </c>
      <c r="AQ250" s="14">
        <v>0.212450883472002</v>
      </c>
      <c r="AR250" s="14">
        <v>0.27730019809939199</v>
      </c>
      <c r="AS250" s="14">
        <v>0.24866707492023299</v>
      </c>
      <c r="AT250" s="14">
        <v>0.34670686624730301</v>
      </c>
      <c r="AU250" s="14"/>
      <c r="AV250" s="14">
        <v>0.28911697112280899</v>
      </c>
      <c r="AW250" s="14">
        <v>0.23123972670317</v>
      </c>
      <c r="AX250" s="14">
        <v>0.25373523425255201</v>
      </c>
      <c r="AY250" s="14">
        <v>0.26342614306241302</v>
      </c>
      <c r="AZ250" s="14">
        <v>0.35863918705057801</v>
      </c>
      <c r="BA250" s="14"/>
      <c r="BB250" s="14">
        <v>0.183882404955798</v>
      </c>
      <c r="BC250" s="14">
        <v>0.26725714592287197</v>
      </c>
      <c r="BD250" s="14">
        <v>0.32562133584394598</v>
      </c>
      <c r="BE250" s="14"/>
      <c r="BF250" s="14">
        <v>0.25818109109999199</v>
      </c>
    </row>
    <row r="251" spans="2:58" x14ac:dyDescent="0.35">
      <c r="B251" t="s">
        <v>210</v>
      </c>
      <c r="C251" s="14">
        <v>0.227646239217725</v>
      </c>
      <c r="D251" s="14">
        <v>0.23945298951865501</v>
      </c>
      <c r="E251" s="14">
        <v>0.21767585453153601</v>
      </c>
      <c r="F251" s="14"/>
      <c r="G251" s="14">
        <v>0.24085047837019199</v>
      </c>
      <c r="H251" s="14">
        <v>0.26661635737085099</v>
      </c>
      <c r="I251" s="14">
        <v>0.28215626265751897</v>
      </c>
      <c r="J251" s="14">
        <v>0.25220506579422702</v>
      </c>
      <c r="K251" s="14">
        <v>0.21163995691594101</v>
      </c>
      <c r="L251" s="14">
        <v>0.12590177132125299</v>
      </c>
      <c r="M251" s="14"/>
      <c r="N251" s="14">
        <v>0.28847254592830601</v>
      </c>
      <c r="O251" s="14">
        <v>0.21362805492130599</v>
      </c>
      <c r="P251" s="14">
        <v>0.20234458504209199</v>
      </c>
      <c r="Q251" s="14">
        <v>0.19974622021289501</v>
      </c>
      <c r="R251" s="14"/>
      <c r="S251" s="14">
        <v>0.26459820458932798</v>
      </c>
      <c r="T251" s="14">
        <v>0.26255328571876801</v>
      </c>
      <c r="U251" s="14">
        <v>0.15755911641269099</v>
      </c>
      <c r="V251" s="14">
        <v>0.20641789084970399</v>
      </c>
      <c r="W251" s="14">
        <v>0.29250404181387601</v>
      </c>
      <c r="X251" s="14">
        <v>0.31470295096152701</v>
      </c>
      <c r="Y251" s="14">
        <v>0.15310302043989901</v>
      </c>
      <c r="Z251" s="14">
        <v>0.24439632935444799</v>
      </c>
      <c r="AA251" s="14">
        <v>0.20578350530502401</v>
      </c>
      <c r="AB251" s="14">
        <v>0.193576634669262</v>
      </c>
      <c r="AC251" s="14">
        <v>0.25071344550394298</v>
      </c>
      <c r="AD251" s="14">
        <v>7.0141949756519398E-2</v>
      </c>
      <c r="AE251" s="14"/>
      <c r="AF251" s="14">
        <v>0.17420260061211801</v>
      </c>
      <c r="AG251" s="14">
        <v>0.28276841511237399</v>
      </c>
      <c r="AH251" s="14">
        <v>0.215165832065773</v>
      </c>
      <c r="AI251" s="14"/>
      <c r="AJ251" s="14">
        <v>0.14967637802156</v>
      </c>
      <c r="AK251" s="14">
        <v>0.34785390579533598</v>
      </c>
      <c r="AL251" s="14">
        <v>0.30393576310919701</v>
      </c>
      <c r="AM251" s="14">
        <v>9.6750223032218294E-2</v>
      </c>
      <c r="AN251" s="14">
        <v>0.13158598946198499</v>
      </c>
      <c r="AO251" s="14"/>
      <c r="AP251" s="14">
        <v>0.105434419124369</v>
      </c>
      <c r="AQ251" s="14">
        <v>0.36070960123992202</v>
      </c>
      <c r="AR251" s="14">
        <v>0.27193583390833198</v>
      </c>
      <c r="AS251" s="14">
        <v>8.7606185510727699E-2</v>
      </c>
      <c r="AT251" s="14">
        <v>9.1779504259306796E-2</v>
      </c>
      <c r="AU251" s="14"/>
      <c r="AV251" s="14">
        <v>0.16493822843925299</v>
      </c>
      <c r="AW251" s="14">
        <v>0.23010694122493799</v>
      </c>
      <c r="AX251" s="14">
        <v>0.27017127184811202</v>
      </c>
      <c r="AY251" s="14">
        <v>0.28486183851090902</v>
      </c>
      <c r="AZ251" s="14">
        <v>0.231373886972806</v>
      </c>
      <c r="BA251" s="14"/>
      <c r="BB251" s="14">
        <v>0.37961104465756201</v>
      </c>
      <c r="BC251" s="14">
        <v>6.9032069163582593E-2</v>
      </c>
      <c r="BD251" s="14">
        <v>6.45600482213812E-2</v>
      </c>
      <c r="BE251" s="14"/>
      <c r="BF251" s="14">
        <v>0.18157877562955699</v>
      </c>
    </row>
    <row r="252" spans="2:58" x14ac:dyDescent="0.35">
      <c r="B252" t="s">
        <v>211</v>
      </c>
      <c r="C252" s="14">
        <v>0.12249741374355599</v>
      </c>
      <c r="D252" s="14">
        <v>0.105607806882812</v>
      </c>
      <c r="E252" s="14">
        <v>0.13851847216257601</v>
      </c>
      <c r="F252" s="14"/>
      <c r="G252" s="14">
        <v>0.110025128060334</v>
      </c>
      <c r="H252" s="14">
        <v>0.16602882434368299</v>
      </c>
      <c r="I252" s="14">
        <v>0.101687675985975</v>
      </c>
      <c r="J252" s="14">
        <v>0.13738810229056</v>
      </c>
      <c r="K252" s="14">
        <v>8.7399064950200306E-2</v>
      </c>
      <c r="L252" s="14">
        <v>0.126473335652805</v>
      </c>
      <c r="M252" s="14"/>
      <c r="N252" s="14">
        <v>0.132749787979967</v>
      </c>
      <c r="O252" s="14">
        <v>0.107666759966904</v>
      </c>
      <c r="P252" s="14">
        <v>0.106155824934884</v>
      </c>
      <c r="Q252" s="14">
        <v>0.136293207750076</v>
      </c>
      <c r="R252" s="14"/>
      <c r="S252" s="14">
        <v>0.127144302622379</v>
      </c>
      <c r="T252" s="14">
        <v>9.5417242594936905E-2</v>
      </c>
      <c r="U252" s="14">
        <v>0.18385281017250599</v>
      </c>
      <c r="V252" s="14">
        <v>0.14857746761711299</v>
      </c>
      <c r="W252" s="14">
        <v>7.7518865410515198E-2</v>
      </c>
      <c r="X252" s="14">
        <v>8.7734735449864806E-2</v>
      </c>
      <c r="Y252" s="14">
        <v>8.4730177289795094E-2</v>
      </c>
      <c r="Z252" s="14">
        <v>0.16909242763087801</v>
      </c>
      <c r="AA252" s="14">
        <v>0.150936162475723</v>
      </c>
      <c r="AB252" s="14">
        <v>0.12858337144563001</v>
      </c>
      <c r="AC252" s="14">
        <v>0.113433802179756</v>
      </c>
      <c r="AD252" s="14">
        <v>6.0021910372728499E-2</v>
      </c>
      <c r="AE252" s="14"/>
      <c r="AF252" s="14">
        <v>9.5635474728173006E-2</v>
      </c>
      <c r="AG252" s="14">
        <v>0.141998848225693</v>
      </c>
      <c r="AH252" s="14">
        <v>0.149065356105999</v>
      </c>
      <c r="AI252" s="14"/>
      <c r="AJ252" s="14">
        <v>7.3425394975859704E-2</v>
      </c>
      <c r="AK252" s="14">
        <v>0.165035246666206</v>
      </c>
      <c r="AL252" s="14">
        <v>0.158457095290233</v>
      </c>
      <c r="AM252" s="14">
        <v>0.208419517779001</v>
      </c>
      <c r="AN252" s="14">
        <v>0.13282554682463901</v>
      </c>
      <c r="AO252" s="14"/>
      <c r="AP252" s="14">
        <v>6.4813367208296696E-2</v>
      </c>
      <c r="AQ252" s="14">
        <v>0.21820612123816299</v>
      </c>
      <c r="AR252" s="14">
        <v>0.14298510459203301</v>
      </c>
      <c r="AS252" s="14">
        <v>2.44231373204177E-2</v>
      </c>
      <c r="AT252" s="14">
        <v>6.1285955536978798E-2</v>
      </c>
      <c r="AU252" s="14"/>
      <c r="AV252" s="14">
        <v>0.11506749883492901</v>
      </c>
      <c r="AW252" s="14">
        <v>0.112179798321281</v>
      </c>
      <c r="AX252" s="14">
        <v>0.12639154303331501</v>
      </c>
      <c r="AY252" s="14">
        <v>0.16969733684678501</v>
      </c>
      <c r="AZ252" s="14">
        <v>5.4457777364927601E-2</v>
      </c>
      <c r="BA252" s="14"/>
      <c r="BB252" s="14">
        <v>0.21267831848227201</v>
      </c>
      <c r="BC252" s="14">
        <v>1.31679460268981E-2</v>
      </c>
      <c r="BD252" s="14">
        <v>3.1894072205740399E-2</v>
      </c>
      <c r="BE252" s="14"/>
      <c r="BF252" s="14">
        <v>8.4761196021689605E-2</v>
      </c>
    </row>
    <row r="253" spans="2:58" x14ac:dyDescent="0.35">
      <c r="B253" t="s">
        <v>212</v>
      </c>
      <c r="C253" s="14">
        <v>1.6804213575624501E-2</v>
      </c>
      <c r="D253" s="14">
        <v>1.23962454008049E-2</v>
      </c>
      <c r="E253" s="14">
        <v>2.09259953455034E-2</v>
      </c>
      <c r="F253" s="14"/>
      <c r="G253" s="14">
        <v>2.5845700572428101E-2</v>
      </c>
      <c r="H253" s="14">
        <v>5.2571015328672296E-3</v>
      </c>
      <c r="I253" s="14">
        <v>7.4453163123184597E-3</v>
      </c>
      <c r="J253" s="14">
        <v>5.8132809067074197E-3</v>
      </c>
      <c r="K253" s="14">
        <v>3.5477356703581597E-2</v>
      </c>
      <c r="L253" s="14">
        <v>2.45155091695612E-2</v>
      </c>
      <c r="M253" s="14"/>
      <c r="N253" s="14">
        <v>1.6926791271352E-2</v>
      </c>
      <c r="O253" s="14">
        <v>1.18846436295612E-2</v>
      </c>
      <c r="P253" s="14">
        <v>2.4792780152065499E-2</v>
      </c>
      <c r="Q253" s="14">
        <v>1.5857954818666101E-2</v>
      </c>
      <c r="R253" s="14"/>
      <c r="S253" s="14">
        <v>1.32373273543409E-2</v>
      </c>
      <c r="T253" s="14">
        <v>7.6063157720037602E-3</v>
      </c>
      <c r="U253" s="14">
        <v>0</v>
      </c>
      <c r="V253" s="14">
        <v>1.39261884807885E-2</v>
      </c>
      <c r="W253" s="14">
        <v>1.46881451349079E-2</v>
      </c>
      <c r="X253" s="14">
        <v>2.3584283295325199E-2</v>
      </c>
      <c r="Y253" s="14">
        <v>2.6843624563739399E-2</v>
      </c>
      <c r="Z253" s="14">
        <v>0</v>
      </c>
      <c r="AA253" s="14">
        <v>1.8968995876393301E-2</v>
      </c>
      <c r="AB253" s="14">
        <v>2.2761396888020501E-2</v>
      </c>
      <c r="AC253" s="14">
        <v>5.1024628427142199E-2</v>
      </c>
      <c r="AD253" s="14">
        <v>2.7254349691696499E-2</v>
      </c>
      <c r="AE253" s="14"/>
      <c r="AF253" s="14">
        <v>1.4234957617872E-2</v>
      </c>
      <c r="AG253" s="14">
        <v>1.9217229209837601E-2</v>
      </c>
      <c r="AH253" s="14">
        <v>2.12898189825407E-2</v>
      </c>
      <c r="AI253" s="14"/>
      <c r="AJ253" s="14">
        <v>1.129775717965E-2</v>
      </c>
      <c r="AK253" s="14">
        <v>2.8146770611214102E-2</v>
      </c>
      <c r="AL253" s="14">
        <v>1.3871572084903E-2</v>
      </c>
      <c r="AM253" s="14">
        <v>0</v>
      </c>
      <c r="AN253" s="14">
        <v>1.7513798041492001E-2</v>
      </c>
      <c r="AO253" s="14"/>
      <c r="AP253" s="14">
        <v>1.54208228447032E-2</v>
      </c>
      <c r="AQ253" s="14">
        <v>3.2567679182646199E-2</v>
      </c>
      <c r="AR253" s="14">
        <v>0</v>
      </c>
      <c r="AS253" s="14">
        <v>0</v>
      </c>
      <c r="AT253" s="14">
        <v>1.2586676662434701E-2</v>
      </c>
      <c r="AU253" s="14"/>
      <c r="AV253" s="14">
        <v>1.2445996788361099E-2</v>
      </c>
      <c r="AW253" s="14">
        <v>1.22229549150301E-2</v>
      </c>
      <c r="AX253" s="14">
        <v>2.3483278375093401E-2</v>
      </c>
      <c r="AY253" s="14">
        <v>8.3037999648477908E-3</v>
      </c>
      <c r="AZ253" s="14">
        <v>0</v>
      </c>
      <c r="BA253" s="14"/>
      <c r="BB253" s="14">
        <v>1.6862339742860801E-2</v>
      </c>
      <c r="BC253" s="14">
        <v>0</v>
      </c>
      <c r="BD253" s="14">
        <v>0</v>
      </c>
      <c r="BE253" s="14"/>
      <c r="BF253" s="14">
        <v>5.4128618475782399E-3</v>
      </c>
    </row>
    <row r="254" spans="2:58" x14ac:dyDescent="0.35">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row>
    <row r="255" spans="2:58" x14ac:dyDescent="0.35">
      <c r="B255" s="6" t="s">
        <v>216</v>
      </c>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row>
    <row r="256" spans="2:58" x14ac:dyDescent="0.35">
      <c r="B256" s="24" t="s">
        <v>214</v>
      </c>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row>
    <row r="257" spans="2:58" x14ac:dyDescent="0.35">
      <c r="B257" t="s">
        <v>207</v>
      </c>
      <c r="C257" s="14">
        <v>7.8331944425820907E-2</v>
      </c>
      <c r="D257" s="14">
        <v>9.2229605082155705E-2</v>
      </c>
      <c r="E257" s="14">
        <v>6.3902020904715001E-2</v>
      </c>
      <c r="F257" s="14"/>
      <c r="G257" s="14">
        <v>3.2196441937729303E-2</v>
      </c>
      <c r="H257" s="14">
        <v>6.5822988034353894E-2</v>
      </c>
      <c r="I257" s="14">
        <v>8.4973438729900902E-2</v>
      </c>
      <c r="J257" s="14">
        <v>8.7934408538667005E-2</v>
      </c>
      <c r="K257" s="14">
        <v>8.3329628414032395E-2</v>
      </c>
      <c r="L257" s="14">
        <v>0.105423301445787</v>
      </c>
      <c r="M257" s="14"/>
      <c r="N257" s="14">
        <v>7.9561634640342604E-2</v>
      </c>
      <c r="O257" s="14">
        <v>6.7836127016730793E-2</v>
      </c>
      <c r="P257" s="14">
        <v>6.6909935133493206E-2</v>
      </c>
      <c r="Q257" s="14">
        <v>9.6682864674480007E-2</v>
      </c>
      <c r="R257" s="14"/>
      <c r="S257" s="14">
        <v>5.1771945487792799E-2</v>
      </c>
      <c r="T257" s="14">
        <v>4.3271646388769097E-2</v>
      </c>
      <c r="U257" s="14">
        <v>0.154763979347049</v>
      </c>
      <c r="V257" s="14">
        <v>7.1526014307160907E-2</v>
      </c>
      <c r="W257" s="14">
        <v>7.6336024649988093E-2</v>
      </c>
      <c r="X257" s="14">
        <v>3.4551600752179099E-2</v>
      </c>
      <c r="Y257" s="14">
        <v>0.109237036073489</v>
      </c>
      <c r="Z257" s="14">
        <v>1.8517902243631101E-2</v>
      </c>
      <c r="AA257" s="14">
        <v>0.10107898210272501</v>
      </c>
      <c r="AB257" s="14">
        <v>8.8534770168049004E-2</v>
      </c>
      <c r="AC257" s="14">
        <v>7.8563672328481493E-2</v>
      </c>
      <c r="AD257" s="14">
        <v>0.19736160345893999</v>
      </c>
      <c r="AE257" s="14"/>
      <c r="AF257" s="14">
        <v>0.12536289073079901</v>
      </c>
      <c r="AG257" s="14">
        <v>5.9954250940000502E-2</v>
      </c>
      <c r="AH257" s="14">
        <v>3.7631174520133599E-2</v>
      </c>
      <c r="AI257" s="14"/>
      <c r="AJ257" s="14">
        <v>0.123072248148412</v>
      </c>
      <c r="AK257" s="14">
        <v>3.3658887230907597E-2</v>
      </c>
      <c r="AL257" s="14">
        <v>0</v>
      </c>
      <c r="AM257" s="14">
        <v>9.6095338861462501E-2</v>
      </c>
      <c r="AN257" s="14">
        <v>0.11092033736661901</v>
      </c>
      <c r="AO257" s="14"/>
      <c r="AP257" s="14">
        <v>0.13184106523919201</v>
      </c>
      <c r="AQ257" s="14">
        <v>1.06797671508584E-2</v>
      </c>
      <c r="AR257" s="14">
        <v>0</v>
      </c>
      <c r="AS257" s="14">
        <v>0.18714316052115501</v>
      </c>
      <c r="AT257" s="14">
        <v>7.7628826145943297E-2</v>
      </c>
      <c r="AU257" s="14"/>
      <c r="AV257" s="14">
        <v>9.4767508749248594E-2</v>
      </c>
      <c r="AW257" s="14">
        <v>6.4109425256031499E-2</v>
      </c>
      <c r="AX257" s="14">
        <v>6.6957300704436798E-2</v>
      </c>
      <c r="AY257" s="14">
        <v>7.9469605928586207E-2</v>
      </c>
      <c r="AZ257" s="14">
        <v>0</v>
      </c>
      <c r="BA257" s="14"/>
      <c r="BB257" s="14">
        <v>1.48283434294155E-2</v>
      </c>
      <c r="BC257" s="14">
        <v>0.17528101808907301</v>
      </c>
      <c r="BD257" s="14">
        <v>6.5981585108695298E-2</v>
      </c>
      <c r="BE257" s="14"/>
      <c r="BF257" s="14">
        <v>9.82236739281174E-2</v>
      </c>
    </row>
    <row r="258" spans="2:58" x14ac:dyDescent="0.35">
      <c r="B258" t="s">
        <v>208</v>
      </c>
      <c r="C258" s="14">
        <v>7.3012901410575107E-2</v>
      </c>
      <c r="D258" s="14">
        <v>7.1734428731105304E-2</v>
      </c>
      <c r="E258" s="14">
        <v>7.4475725035589302E-2</v>
      </c>
      <c r="F258" s="14"/>
      <c r="G258" s="14">
        <v>7.67288932389633E-2</v>
      </c>
      <c r="H258" s="14">
        <v>7.7282208444504605E-2</v>
      </c>
      <c r="I258" s="14">
        <v>7.5826485371876001E-2</v>
      </c>
      <c r="J258" s="14">
        <v>4.9034847309089101E-2</v>
      </c>
      <c r="K258" s="14">
        <v>7.7478187643819502E-2</v>
      </c>
      <c r="L258" s="14">
        <v>8.2122038655718793E-2</v>
      </c>
      <c r="M258" s="14"/>
      <c r="N258" s="14">
        <v>6.3539856373829903E-2</v>
      </c>
      <c r="O258" s="14">
        <v>6.2771926353877003E-2</v>
      </c>
      <c r="P258" s="14">
        <v>9.4874869237054099E-2</v>
      </c>
      <c r="Q258" s="14">
        <v>7.7671641520167395E-2</v>
      </c>
      <c r="R258" s="14"/>
      <c r="S258" s="14">
        <v>6.3314694716332498E-2</v>
      </c>
      <c r="T258" s="14">
        <v>9.8134014099739694E-2</v>
      </c>
      <c r="U258" s="14">
        <v>5.4769673615385699E-2</v>
      </c>
      <c r="V258" s="14">
        <v>4.0646899247942903E-2</v>
      </c>
      <c r="W258" s="14">
        <v>1.43499536262808E-2</v>
      </c>
      <c r="X258" s="14">
        <v>7.2598983608631207E-2</v>
      </c>
      <c r="Y258" s="14">
        <v>9.7700106817733001E-2</v>
      </c>
      <c r="Z258" s="14">
        <v>5.83337335087988E-2</v>
      </c>
      <c r="AA258" s="14">
        <v>7.7520901492339103E-2</v>
      </c>
      <c r="AB258" s="14">
        <v>0.129221773767798</v>
      </c>
      <c r="AC258" s="14">
        <v>6.6173165087635197E-2</v>
      </c>
      <c r="AD258" s="14">
        <v>0.10258305469003499</v>
      </c>
      <c r="AE258" s="14"/>
      <c r="AF258" s="14">
        <v>0.106736778424934</v>
      </c>
      <c r="AG258" s="14">
        <v>4.93791209519545E-2</v>
      </c>
      <c r="AH258" s="14">
        <v>4.3852317673805E-2</v>
      </c>
      <c r="AI258" s="14"/>
      <c r="AJ258" s="14">
        <v>9.4554390892943194E-2</v>
      </c>
      <c r="AK258" s="14">
        <v>4.4949737503867798E-2</v>
      </c>
      <c r="AL258" s="14">
        <v>8.5185784390971797E-2</v>
      </c>
      <c r="AM258" s="14">
        <v>0.28766431353639499</v>
      </c>
      <c r="AN258" s="14">
        <v>7.0472539016982902E-2</v>
      </c>
      <c r="AO258" s="14"/>
      <c r="AP258" s="14">
        <v>0.108240379918742</v>
      </c>
      <c r="AQ258" s="14">
        <v>2.2461312618635602E-2</v>
      </c>
      <c r="AR258" s="14">
        <v>6.3600202917376697E-2</v>
      </c>
      <c r="AS258" s="14">
        <v>0.15572138649595799</v>
      </c>
      <c r="AT258" s="14">
        <v>6.2752046878934806E-2</v>
      </c>
      <c r="AU258" s="14"/>
      <c r="AV258" s="14">
        <v>6.8240759570764295E-2</v>
      </c>
      <c r="AW258" s="14">
        <v>8.6416931828235094E-2</v>
      </c>
      <c r="AX258" s="14">
        <v>5.85908873234997E-2</v>
      </c>
      <c r="AY258" s="14">
        <v>2.4833315442149801E-2</v>
      </c>
      <c r="AZ258" s="14">
        <v>0.105430838030088</v>
      </c>
      <c r="BA258" s="14"/>
      <c r="BB258" s="14">
        <v>0</v>
      </c>
      <c r="BC258" s="14">
        <v>0.18105854153672901</v>
      </c>
      <c r="BD258" s="14">
        <v>5.6514503173221702E-2</v>
      </c>
      <c r="BE258" s="14"/>
      <c r="BF258" s="14">
        <v>8.0242561841609605E-2</v>
      </c>
    </row>
    <row r="259" spans="2:58" x14ac:dyDescent="0.35">
      <c r="B259" t="s">
        <v>209</v>
      </c>
      <c r="C259" s="14">
        <v>0.15105365582033101</v>
      </c>
      <c r="D259" s="14">
        <v>0.16443546142863599</v>
      </c>
      <c r="E259" s="14">
        <v>0.13735963196131601</v>
      </c>
      <c r="F259" s="14"/>
      <c r="G259" s="14">
        <v>0.19385860153062001</v>
      </c>
      <c r="H259" s="14">
        <v>0.16528105985921701</v>
      </c>
      <c r="I259" s="14">
        <v>0.14826367121584</v>
      </c>
      <c r="J259" s="14">
        <v>0.176408201162189</v>
      </c>
      <c r="K259" s="14">
        <v>0.13266802622632901</v>
      </c>
      <c r="L259" s="14">
        <v>0.100206937441539</v>
      </c>
      <c r="M259" s="14"/>
      <c r="N259" s="14">
        <v>0.153844783432872</v>
      </c>
      <c r="O259" s="14">
        <v>0.160476436537976</v>
      </c>
      <c r="P259" s="14">
        <v>0.16674034629762599</v>
      </c>
      <c r="Q259" s="14">
        <v>0.12901027783572599</v>
      </c>
      <c r="R259" s="14"/>
      <c r="S259" s="14">
        <v>0.14914454242821401</v>
      </c>
      <c r="T259" s="14">
        <v>0.153353004285537</v>
      </c>
      <c r="U259" s="14">
        <v>0.20470638344522499</v>
      </c>
      <c r="V259" s="14">
        <v>0.12292189082918401</v>
      </c>
      <c r="W259" s="14">
        <v>0.117198586536077</v>
      </c>
      <c r="X259" s="14">
        <v>0.16218639357046899</v>
      </c>
      <c r="Y259" s="14">
        <v>0.20511082862826499</v>
      </c>
      <c r="Z259" s="14">
        <v>0.23098662436363901</v>
      </c>
      <c r="AA259" s="14">
        <v>8.2205472040806402E-2</v>
      </c>
      <c r="AB259" s="14">
        <v>0.137091781565956</v>
      </c>
      <c r="AC259" s="14">
        <v>0.14682767194194499</v>
      </c>
      <c r="AD259" s="14">
        <v>0.13909280108508201</v>
      </c>
      <c r="AE259" s="14"/>
      <c r="AF259" s="14">
        <v>0.15739659451093099</v>
      </c>
      <c r="AG259" s="14">
        <v>0.140915387834502</v>
      </c>
      <c r="AH259" s="14">
        <v>0.122549571046099</v>
      </c>
      <c r="AI259" s="14"/>
      <c r="AJ259" s="14">
        <v>0.20974246244244199</v>
      </c>
      <c r="AK259" s="14">
        <v>0.102389341980844</v>
      </c>
      <c r="AL259" s="14">
        <v>0.110432744411569</v>
      </c>
      <c r="AM259" s="14">
        <v>0.201666282101439</v>
      </c>
      <c r="AN259" s="14">
        <v>0.12728803535148001</v>
      </c>
      <c r="AO259" s="14"/>
      <c r="AP259" s="14">
        <v>0.21385897285702099</v>
      </c>
      <c r="AQ259" s="14">
        <v>7.4603204196215606E-2</v>
      </c>
      <c r="AR259" s="14">
        <v>0.19619414128073701</v>
      </c>
      <c r="AS259" s="14">
        <v>0.21076861580995601</v>
      </c>
      <c r="AT259" s="14">
        <v>0.18882297801173101</v>
      </c>
      <c r="AU259" s="14"/>
      <c r="AV259" s="14">
        <v>0.16066200834288999</v>
      </c>
      <c r="AW259" s="14">
        <v>0.1742041817196</v>
      </c>
      <c r="AX259" s="14">
        <v>0.13238044932161899</v>
      </c>
      <c r="AY259" s="14">
        <v>0.104289198347482</v>
      </c>
      <c r="AZ259" s="14">
        <v>5.0183262188552603E-2</v>
      </c>
      <c r="BA259" s="14"/>
      <c r="BB259" s="14">
        <v>7.3759870659569099E-2</v>
      </c>
      <c r="BC259" s="14">
        <v>0.22925614016670401</v>
      </c>
      <c r="BD259" s="14">
        <v>0.263998039712736</v>
      </c>
      <c r="BE259" s="14"/>
      <c r="BF259" s="14">
        <v>0.200529997374019</v>
      </c>
    </row>
    <row r="260" spans="2:58" x14ac:dyDescent="0.35">
      <c r="B260" t="s">
        <v>122</v>
      </c>
      <c r="C260" s="14">
        <v>0.26418606215520801</v>
      </c>
      <c r="D260" s="14">
        <v>0.24086018247285501</v>
      </c>
      <c r="E260" s="14">
        <v>0.28668518631141099</v>
      </c>
      <c r="F260" s="14"/>
      <c r="G260" s="14">
        <v>0.27139909679424301</v>
      </c>
      <c r="H260" s="14">
        <v>0.19628889263358501</v>
      </c>
      <c r="I260" s="14">
        <v>0.30463626777706099</v>
      </c>
      <c r="J260" s="14">
        <v>0.215936587964039</v>
      </c>
      <c r="K260" s="14">
        <v>0.28750039890090801</v>
      </c>
      <c r="L260" s="14">
        <v>0.30409845455925599</v>
      </c>
      <c r="M260" s="14"/>
      <c r="N260" s="14">
        <v>0.203628351323138</v>
      </c>
      <c r="O260" s="14">
        <v>0.30023282124865402</v>
      </c>
      <c r="P260" s="14">
        <v>0.26350890005746402</v>
      </c>
      <c r="Q260" s="14">
        <v>0.29087173585258902</v>
      </c>
      <c r="R260" s="14"/>
      <c r="S260" s="14">
        <v>0.27296155535125899</v>
      </c>
      <c r="T260" s="14">
        <v>0.23462127003533301</v>
      </c>
      <c r="U260" s="14">
        <v>0.23454301983218201</v>
      </c>
      <c r="V260" s="14">
        <v>0.26476301965967602</v>
      </c>
      <c r="W260" s="14">
        <v>0.38640902381133702</v>
      </c>
      <c r="X260" s="14">
        <v>0.27526332835687201</v>
      </c>
      <c r="Y260" s="14">
        <v>0.262876270058715</v>
      </c>
      <c r="Z260" s="14">
        <v>0.14525752773352399</v>
      </c>
      <c r="AA260" s="14">
        <v>0.28298500229109202</v>
      </c>
      <c r="AB260" s="14">
        <v>0.200211787794568</v>
      </c>
      <c r="AC260" s="14">
        <v>0.30839282965148301</v>
      </c>
      <c r="AD260" s="14">
        <v>0.368014914366324</v>
      </c>
      <c r="AE260" s="14"/>
      <c r="AF260" s="14">
        <v>0.28679957416733998</v>
      </c>
      <c r="AG260" s="14">
        <v>0.233580974173731</v>
      </c>
      <c r="AH260" s="14">
        <v>0.27152229852249898</v>
      </c>
      <c r="AI260" s="14"/>
      <c r="AJ260" s="14">
        <v>0.29602616851306801</v>
      </c>
      <c r="AK260" s="14">
        <v>0.184870364510828</v>
      </c>
      <c r="AL260" s="14">
        <v>0.28216436909237103</v>
      </c>
      <c r="AM260" s="14">
        <v>0.10713209639838001</v>
      </c>
      <c r="AN260" s="14">
        <v>0.31711066753372602</v>
      </c>
      <c r="AO260" s="14"/>
      <c r="AP260" s="14">
        <v>0.297392337353591</v>
      </c>
      <c r="AQ260" s="14">
        <v>0.19382865657962201</v>
      </c>
      <c r="AR260" s="14">
        <v>0.263226281417069</v>
      </c>
      <c r="AS260" s="14">
        <v>0.288635418871178</v>
      </c>
      <c r="AT260" s="14">
        <v>0.47114993172344299</v>
      </c>
      <c r="AU260" s="14"/>
      <c r="AV260" s="14">
        <v>0.29201091404400198</v>
      </c>
      <c r="AW260" s="14">
        <v>0.25984304359460098</v>
      </c>
      <c r="AX260" s="14">
        <v>0.247768930210361</v>
      </c>
      <c r="AY260" s="14">
        <v>0.25363481025049001</v>
      </c>
      <c r="AZ260" s="14">
        <v>0.31746597586162401</v>
      </c>
      <c r="BA260" s="14"/>
      <c r="BB260" s="14">
        <v>0.183017665013849</v>
      </c>
      <c r="BC260" s="14">
        <v>0.29206948748867401</v>
      </c>
      <c r="BD260" s="14">
        <v>0.49068394509747199</v>
      </c>
      <c r="BE260" s="14"/>
      <c r="BF260" s="14">
        <v>0.29561325650939502</v>
      </c>
    </row>
    <row r="261" spans="2:58" x14ac:dyDescent="0.35">
      <c r="B261" t="s">
        <v>210</v>
      </c>
      <c r="C261" s="14">
        <v>0.25681074448921798</v>
      </c>
      <c r="D261" s="14">
        <v>0.26689184953814699</v>
      </c>
      <c r="E261" s="14">
        <v>0.24854258777763699</v>
      </c>
      <c r="F261" s="14"/>
      <c r="G261" s="14">
        <v>0.27042045347176902</v>
      </c>
      <c r="H261" s="14">
        <v>0.27852206558575798</v>
      </c>
      <c r="I261" s="14">
        <v>0.23554851666509899</v>
      </c>
      <c r="J261" s="14">
        <v>0.30184729831374801</v>
      </c>
      <c r="K261" s="14">
        <v>0.25780647811510299</v>
      </c>
      <c r="L261" s="14">
        <v>0.20758335204866199</v>
      </c>
      <c r="M261" s="14"/>
      <c r="N261" s="14">
        <v>0.287486068845826</v>
      </c>
      <c r="O261" s="14">
        <v>0.234936279826605</v>
      </c>
      <c r="P261" s="14">
        <v>0.27252261745891598</v>
      </c>
      <c r="Q261" s="14">
        <v>0.23428322776985999</v>
      </c>
      <c r="R261" s="14"/>
      <c r="S261" s="14">
        <v>0.278103469707216</v>
      </c>
      <c r="T261" s="14">
        <v>0.29744662692225798</v>
      </c>
      <c r="U261" s="14">
        <v>0.18102906951874601</v>
      </c>
      <c r="V261" s="14">
        <v>0.34562035945911801</v>
      </c>
      <c r="W261" s="14">
        <v>0.25589452768341298</v>
      </c>
      <c r="X261" s="14">
        <v>0.24576384991568601</v>
      </c>
      <c r="Y261" s="14">
        <v>0.22405093992408201</v>
      </c>
      <c r="Z261" s="14">
        <v>0.28494265405895702</v>
      </c>
      <c r="AA261" s="14">
        <v>0.25583636874112903</v>
      </c>
      <c r="AB261" s="14">
        <v>0.26562667099736398</v>
      </c>
      <c r="AC261" s="14">
        <v>0.188090529871905</v>
      </c>
      <c r="AD261" s="14">
        <v>0.107846352719337</v>
      </c>
      <c r="AE261" s="14"/>
      <c r="AF261" s="14">
        <v>0.18549503356330199</v>
      </c>
      <c r="AG261" s="14">
        <v>0.30395745496210802</v>
      </c>
      <c r="AH261" s="14">
        <v>0.32045504726093199</v>
      </c>
      <c r="AI261" s="14"/>
      <c r="AJ261" s="14">
        <v>0.16967533362532</v>
      </c>
      <c r="AK261" s="14">
        <v>0.35343136079196003</v>
      </c>
      <c r="AL261" s="14">
        <v>0.286994985803943</v>
      </c>
      <c r="AM261" s="14">
        <v>0.30744196910232402</v>
      </c>
      <c r="AN261" s="14">
        <v>0.208958867713644</v>
      </c>
      <c r="AO261" s="14"/>
      <c r="AP261" s="14">
        <v>0.187086971019396</v>
      </c>
      <c r="AQ261" s="14">
        <v>0.359924427776115</v>
      </c>
      <c r="AR261" s="14">
        <v>0.27439218484838401</v>
      </c>
      <c r="AS261" s="14">
        <v>0.1315394802422</v>
      </c>
      <c r="AT261" s="14">
        <v>0.147148626802796</v>
      </c>
      <c r="AU261" s="14"/>
      <c r="AV261" s="14">
        <v>0.24491322660022599</v>
      </c>
      <c r="AW261" s="14">
        <v>0.24794778980832699</v>
      </c>
      <c r="AX261" s="14">
        <v>0.28229464322256698</v>
      </c>
      <c r="AY261" s="14">
        <v>0.30507050561740601</v>
      </c>
      <c r="AZ261" s="14">
        <v>0.27558541509103401</v>
      </c>
      <c r="BA261" s="14"/>
      <c r="BB261" s="14">
        <v>0.326849859190884</v>
      </c>
      <c r="BC261" s="14">
        <v>0.12233481271882</v>
      </c>
      <c r="BD261" s="14">
        <v>5.8907399539160202E-2</v>
      </c>
      <c r="BE261" s="14"/>
      <c r="BF261" s="14">
        <v>0.179246766293015</v>
      </c>
    </row>
    <row r="262" spans="2:58" x14ac:dyDescent="0.35">
      <c r="B262" t="s">
        <v>211</v>
      </c>
      <c r="C262" s="14">
        <v>0.15402284951082501</v>
      </c>
      <c r="D262" s="14">
        <v>0.14550454217449699</v>
      </c>
      <c r="E262" s="14">
        <v>0.16246502648793301</v>
      </c>
      <c r="F262" s="14"/>
      <c r="G262" s="14">
        <v>0.11696940169839599</v>
      </c>
      <c r="H262" s="14">
        <v>0.19948439034679599</v>
      </c>
      <c r="I262" s="14">
        <v>0.143306303927905</v>
      </c>
      <c r="J262" s="14">
        <v>0.16302537580555901</v>
      </c>
      <c r="K262" s="14">
        <v>0.13294883864843801</v>
      </c>
      <c r="L262" s="14">
        <v>0.16112720304497699</v>
      </c>
      <c r="M262" s="14"/>
      <c r="N262" s="14">
        <v>0.19165113688914701</v>
      </c>
      <c r="O262" s="14">
        <v>0.15792619807351899</v>
      </c>
      <c r="P262" s="14">
        <v>9.6060475484928104E-2</v>
      </c>
      <c r="Q262" s="14">
        <v>0.151935232710111</v>
      </c>
      <c r="R262" s="14"/>
      <c r="S262" s="14">
        <v>0.16498909251423399</v>
      </c>
      <c r="T262" s="14">
        <v>0.15700451305598201</v>
      </c>
      <c r="U262" s="14">
        <v>0.158337812771114</v>
      </c>
      <c r="V262" s="14">
        <v>0.130682382336402</v>
      </c>
      <c r="W262" s="14">
        <v>0.135123738557997</v>
      </c>
      <c r="X262" s="14">
        <v>0.17524048335006501</v>
      </c>
      <c r="Y262" s="14">
        <v>8.8119842075435897E-2</v>
      </c>
      <c r="Z262" s="14">
        <v>0.24353807119420401</v>
      </c>
      <c r="AA262" s="14">
        <v>0.18140427745551599</v>
      </c>
      <c r="AB262" s="14">
        <v>0.16758476461942001</v>
      </c>
      <c r="AC262" s="14">
        <v>0.12840603283236601</v>
      </c>
      <c r="AD262" s="14">
        <v>5.7846923988585201E-2</v>
      </c>
      <c r="AE262" s="14"/>
      <c r="AF262" s="14">
        <v>0.12403427974872</v>
      </c>
      <c r="AG262" s="14">
        <v>0.18600327380163401</v>
      </c>
      <c r="AH262" s="14">
        <v>0.17595579061879099</v>
      </c>
      <c r="AI262" s="14"/>
      <c r="AJ262" s="14">
        <v>9.8704043359823398E-2</v>
      </c>
      <c r="AK262" s="14">
        <v>0.237192561663987</v>
      </c>
      <c r="AL262" s="14">
        <v>0.20665122380073001</v>
      </c>
      <c r="AM262" s="14">
        <v>0</v>
      </c>
      <c r="AN262" s="14">
        <v>0.14064934067764501</v>
      </c>
      <c r="AO262" s="14"/>
      <c r="AP262" s="14">
        <v>4.6159450767353498E-2</v>
      </c>
      <c r="AQ262" s="14">
        <v>0.29416517277933302</v>
      </c>
      <c r="AR262" s="14">
        <v>0.18888146240840301</v>
      </c>
      <c r="AS262" s="14">
        <v>2.6191938059554401E-2</v>
      </c>
      <c r="AT262" s="14">
        <v>3.9910913774716603E-2</v>
      </c>
      <c r="AU262" s="14"/>
      <c r="AV262" s="14">
        <v>0.118747750354859</v>
      </c>
      <c r="AW262" s="14">
        <v>0.14303668015516499</v>
      </c>
      <c r="AX262" s="14">
        <v>0.18844823908187</v>
      </c>
      <c r="AY262" s="14">
        <v>0.22449232124982199</v>
      </c>
      <c r="AZ262" s="14">
        <v>0.25133450882870101</v>
      </c>
      <c r="BA262" s="14"/>
      <c r="BB262" s="14">
        <v>0.40154426170628199</v>
      </c>
      <c r="BC262" s="14">
        <v>0</v>
      </c>
      <c r="BD262" s="14">
        <v>6.3914527368715099E-2</v>
      </c>
      <c r="BE262" s="14"/>
      <c r="BF262" s="14">
        <v>0.146143744053844</v>
      </c>
    </row>
    <row r="263" spans="2:58" x14ac:dyDescent="0.35">
      <c r="B263" t="s">
        <v>212</v>
      </c>
      <c r="C263" s="14">
        <v>2.25818421880223E-2</v>
      </c>
      <c r="D263" s="14">
        <v>1.8343930572604299E-2</v>
      </c>
      <c r="E263" s="14">
        <v>2.6569821521399199E-2</v>
      </c>
      <c r="F263" s="14"/>
      <c r="G263" s="14">
        <v>3.84271113282788E-2</v>
      </c>
      <c r="H263" s="14">
        <v>1.7318395095784998E-2</v>
      </c>
      <c r="I263" s="14">
        <v>7.4453163123184597E-3</v>
      </c>
      <c r="J263" s="14">
        <v>5.8132809067074197E-3</v>
      </c>
      <c r="K263" s="14">
        <v>2.8268442051370701E-2</v>
      </c>
      <c r="L263" s="14">
        <v>3.9438712804059903E-2</v>
      </c>
      <c r="M263" s="14"/>
      <c r="N263" s="14">
        <v>2.0288168494845101E-2</v>
      </c>
      <c r="O263" s="14">
        <v>1.5820210942638399E-2</v>
      </c>
      <c r="P263" s="14">
        <v>3.9382856330518398E-2</v>
      </c>
      <c r="Q263" s="14">
        <v>1.95450196370669E-2</v>
      </c>
      <c r="R263" s="14"/>
      <c r="S263" s="14">
        <v>1.9714699794951E-2</v>
      </c>
      <c r="T263" s="14">
        <v>1.6168925212380801E-2</v>
      </c>
      <c r="U263" s="14">
        <v>1.18500614702991E-2</v>
      </c>
      <c r="V263" s="14">
        <v>2.3839434160515899E-2</v>
      </c>
      <c r="W263" s="14">
        <v>1.46881451349079E-2</v>
      </c>
      <c r="X263" s="14">
        <v>3.4395360446097999E-2</v>
      </c>
      <c r="Y263" s="14">
        <v>1.2904976422280501E-2</v>
      </c>
      <c r="Z263" s="14">
        <v>1.8423486897247401E-2</v>
      </c>
      <c r="AA263" s="14">
        <v>1.8968995876393301E-2</v>
      </c>
      <c r="AB263" s="14">
        <v>1.1728451086845299E-2</v>
      </c>
      <c r="AC263" s="14">
        <v>8.3546098286184298E-2</v>
      </c>
      <c r="AD263" s="14">
        <v>2.7254349691696499E-2</v>
      </c>
      <c r="AE263" s="14"/>
      <c r="AF263" s="14">
        <v>1.4174848853973901E-2</v>
      </c>
      <c r="AG263" s="14">
        <v>2.6209537336069701E-2</v>
      </c>
      <c r="AH263" s="14">
        <v>2.8033800357740099E-2</v>
      </c>
      <c r="AI263" s="14"/>
      <c r="AJ263" s="14">
        <v>8.2253530179919893E-3</v>
      </c>
      <c r="AK263" s="14">
        <v>4.3507746317605803E-2</v>
      </c>
      <c r="AL263" s="14">
        <v>2.8570892500415501E-2</v>
      </c>
      <c r="AM263" s="14">
        <v>0</v>
      </c>
      <c r="AN263" s="14">
        <v>2.4600212339904001E-2</v>
      </c>
      <c r="AO263" s="14"/>
      <c r="AP263" s="14">
        <v>1.54208228447032E-2</v>
      </c>
      <c r="AQ263" s="14">
        <v>4.43374588992205E-2</v>
      </c>
      <c r="AR263" s="14">
        <v>1.37057271280308E-2</v>
      </c>
      <c r="AS263" s="14">
        <v>0</v>
      </c>
      <c r="AT263" s="14">
        <v>1.2586676662434701E-2</v>
      </c>
      <c r="AU263" s="14"/>
      <c r="AV263" s="14">
        <v>2.0657832338010201E-2</v>
      </c>
      <c r="AW263" s="14">
        <v>2.4441947638040799E-2</v>
      </c>
      <c r="AX263" s="14">
        <v>2.3559550135646101E-2</v>
      </c>
      <c r="AY263" s="14">
        <v>8.2102431640650505E-3</v>
      </c>
      <c r="AZ263" s="14">
        <v>0</v>
      </c>
      <c r="BA263" s="14"/>
      <c r="BB263" s="14">
        <v>0</v>
      </c>
      <c r="BC263" s="14">
        <v>0</v>
      </c>
      <c r="BD263" s="14">
        <v>0</v>
      </c>
      <c r="BE263" s="14"/>
      <c r="BF263" s="14">
        <v>0</v>
      </c>
    </row>
    <row r="264" spans="2:58" x14ac:dyDescent="0.35">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row>
    <row r="265" spans="2:58" x14ac:dyDescent="0.35">
      <c r="B265" s="6" t="s">
        <v>217</v>
      </c>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row>
    <row r="266" spans="2:58" x14ac:dyDescent="0.35">
      <c r="B266" s="24" t="s">
        <v>214</v>
      </c>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row>
    <row r="267" spans="2:58" x14ac:dyDescent="0.35">
      <c r="B267" t="s">
        <v>207</v>
      </c>
      <c r="C267" s="14">
        <v>8.88033621606414E-2</v>
      </c>
      <c r="D267" s="14">
        <v>8.23123036728933E-2</v>
      </c>
      <c r="E267" s="14">
        <v>9.3174537021364495E-2</v>
      </c>
      <c r="F267" s="14"/>
      <c r="G267" s="14">
        <v>5.2186431962682703E-2</v>
      </c>
      <c r="H267" s="14">
        <v>8.3100212139794905E-2</v>
      </c>
      <c r="I267" s="14">
        <v>8.5600329760263896E-2</v>
      </c>
      <c r="J267" s="14">
        <v>7.3301743509290904E-2</v>
      </c>
      <c r="K267" s="14">
        <v>0.118795143211664</v>
      </c>
      <c r="L267" s="14">
        <v>0.116563212290162</v>
      </c>
      <c r="M267" s="14"/>
      <c r="N267" s="14">
        <v>6.7159918126237603E-2</v>
      </c>
      <c r="O267" s="14">
        <v>9.7837810892683202E-2</v>
      </c>
      <c r="P267" s="14">
        <v>7.8818075931638101E-2</v>
      </c>
      <c r="Q267" s="14">
        <v>0.110550125791639</v>
      </c>
      <c r="R267" s="14"/>
      <c r="S267" s="14">
        <v>3.6077271492458401E-2</v>
      </c>
      <c r="T267" s="14">
        <v>8.5220374163057305E-2</v>
      </c>
      <c r="U267" s="14">
        <v>0.12933949584017601</v>
      </c>
      <c r="V267" s="14">
        <v>7.1963011683232395E-2</v>
      </c>
      <c r="W267" s="14">
        <v>7.2830643657658498E-2</v>
      </c>
      <c r="X267" s="14">
        <v>7.8688426860323402E-2</v>
      </c>
      <c r="Y267" s="14">
        <v>0.132467321627081</v>
      </c>
      <c r="Z267" s="14">
        <v>3.6968153287452198E-2</v>
      </c>
      <c r="AA267" s="14">
        <v>0.10211172898720899</v>
      </c>
      <c r="AB267" s="14">
        <v>0.14396750867814201</v>
      </c>
      <c r="AC267" s="14">
        <v>9.6989358914650006E-2</v>
      </c>
      <c r="AD267" s="14">
        <v>0.129197435964617</v>
      </c>
      <c r="AE267" s="14"/>
      <c r="AF267" s="14">
        <v>0.146353479653554</v>
      </c>
      <c r="AG267" s="14">
        <v>5.2865708577098998E-2</v>
      </c>
      <c r="AH267" s="14">
        <v>5.1019508198983397E-2</v>
      </c>
      <c r="AI267" s="14"/>
      <c r="AJ267" s="14">
        <v>0.166914672196878</v>
      </c>
      <c r="AK267" s="14">
        <v>1.8800307642107598E-2</v>
      </c>
      <c r="AL267" s="14">
        <v>2.97566306849722E-2</v>
      </c>
      <c r="AM267" s="14">
        <v>9.6095338861462501E-2</v>
      </c>
      <c r="AN267" s="14">
        <v>0.101595349612594</v>
      </c>
      <c r="AO267" s="14"/>
      <c r="AP267" s="14">
        <v>0.17030057084657099</v>
      </c>
      <c r="AQ267" s="14">
        <v>9.6266228373511707E-3</v>
      </c>
      <c r="AR267" s="14">
        <v>1.3542253079770699E-2</v>
      </c>
      <c r="AS267" s="14">
        <v>0.245469045425218</v>
      </c>
      <c r="AT267" s="14">
        <v>8.0136974817110906E-2</v>
      </c>
      <c r="AU267" s="14"/>
      <c r="AV267" s="14">
        <v>0.10257342529920099</v>
      </c>
      <c r="AW267" s="14">
        <v>8.4408421779661902E-2</v>
      </c>
      <c r="AX267" s="14">
        <v>6.3174350941224297E-2</v>
      </c>
      <c r="AY267" s="14">
        <v>9.7072184482321702E-2</v>
      </c>
      <c r="AZ267" s="14">
        <v>0</v>
      </c>
      <c r="BA267" s="14"/>
      <c r="BB267" s="14">
        <v>1.48283434294155E-2</v>
      </c>
      <c r="BC267" s="14">
        <v>0.25469962422102699</v>
      </c>
      <c r="BD267" s="14">
        <v>0.12943459226096099</v>
      </c>
      <c r="BE267" s="14"/>
      <c r="BF267" s="14">
        <v>0.144835481105411</v>
      </c>
    </row>
    <row r="268" spans="2:58" x14ac:dyDescent="0.35">
      <c r="B268" t="s">
        <v>208</v>
      </c>
      <c r="C268" s="14">
        <v>7.5176122831897299E-2</v>
      </c>
      <c r="D268" s="14">
        <v>8.6471431242236899E-2</v>
      </c>
      <c r="E268" s="14">
        <v>6.5078081506673102E-2</v>
      </c>
      <c r="F268" s="14"/>
      <c r="G268" s="14">
        <v>5.1199490567295503E-2</v>
      </c>
      <c r="H268" s="14">
        <v>5.3107571844184E-2</v>
      </c>
      <c r="I268" s="14">
        <v>8.3417949108709005E-2</v>
      </c>
      <c r="J268" s="14">
        <v>9.0210972039033305E-2</v>
      </c>
      <c r="K268" s="14">
        <v>9.3194378287967394E-2</v>
      </c>
      <c r="L268" s="14">
        <v>7.8048482508903394E-2</v>
      </c>
      <c r="M268" s="14"/>
      <c r="N268" s="14">
        <v>6.3855440125654694E-2</v>
      </c>
      <c r="O268" s="14">
        <v>5.7962113941763399E-2</v>
      </c>
      <c r="P268" s="14">
        <v>0.116029485708722</v>
      </c>
      <c r="Q268" s="14">
        <v>7.4712338855576002E-2</v>
      </c>
      <c r="R268" s="14"/>
      <c r="S268" s="14">
        <v>5.4475367125907601E-2</v>
      </c>
      <c r="T268" s="14">
        <v>8.1909635486514198E-2</v>
      </c>
      <c r="U268" s="14">
        <v>0.14714348621772799</v>
      </c>
      <c r="V268" s="14">
        <v>8.9607329090431606E-2</v>
      </c>
      <c r="W268" s="14">
        <v>6.2855307486343298E-2</v>
      </c>
      <c r="X268" s="14">
        <v>7.1774308972545706E-2</v>
      </c>
      <c r="Y268" s="14">
        <v>0.111381390378452</v>
      </c>
      <c r="Z268" s="14">
        <v>5.2125358013334198E-2</v>
      </c>
      <c r="AA268" s="14">
        <v>4.0115602844830699E-2</v>
      </c>
      <c r="AB268" s="14">
        <v>2.5974627331118199E-2</v>
      </c>
      <c r="AC268" s="14">
        <v>6.3634518784686095E-2</v>
      </c>
      <c r="AD268" s="14">
        <v>0.162065141079103</v>
      </c>
      <c r="AE268" s="14"/>
      <c r="AF268" s="14">
        <v>0.109861451971176</v>
      </c>
      <c r="AG268" s="14">
        <v>6.4311911414931894E-2</v>
      </c>
      <c r="AH268" s="14">
        <v>4.4119397391617798E-2</v>
      </c>
      <c r="AI268" s="14"/>
      <c r="AJ268" s="14">
        <v>0.117959142890701</v>
      </c>
      <c r="AK268" s="14">
        <v>4.1819418943201202E-2</v>
      </c>
      <c r="AL268" s="14">
        <v>2.9648607834664501E-2</v>
      </c>
      <c r="AM268" s="14">
        <v>0.19546963199075801</v>
      </c>
      <c r="AN268" s="14">
        <v>8.0695938741255704E-2</v>
      </c>
      <c r="AO268" s="14"/>
      <c r="AP268" s="14">
        <v>0.13766615803215099</v>
      </c>
      <c r="AQ268" s="14">
        <v>7.3746937157157999E-3</v>
      </c>
      <c r="AR268" s="14">
        <v>2.6006475307898499E-2</v>
      </c>
      <c r="AS268" s="14">
        <v>0.14267800781363901</v>
      </c>
      <c r="AT268" s="14">
        <v>0.106202674250929</v>
      </c>
      <c r="AU268" s="14"/>
      <c r="AV268" s="14">
        <v>8.8327169003093606E-2</v>
      </c>
      <c r="AW268" s="14">
        <v>0.102597481681569</v>
      </c>
      <c r="AX268" s="14">
        <v>5.4977141674806398E-2</v>
      </c>
      <c r="AY268" s="14">
        <v>3.6001707511888803E-2</v>
      </c>
      <c r="AZ268" s="14">
        <v>5.7509436174378599E-2</v>
      </c>
      <c r="BA268" s="14"/>
      <c r="BB268" s="14">
        <v>0</v>
      </c>
      <c r="BC268" s="14">
        <v>0.16071798943812499</v>
      </c>
      <c r="BD268" s="14">
        <v>0.105092802363094</v>
      </c>
      <c r="BE268" s="14"/>
      <c r="BF268" s="14">
        <v>9.3228782478605499E-2</v>
      </c>
    </row>
    <row r="269" spans="2:58" x14ac:dyDescent="0.35">
      <c r="B269" t="s">
        <v>209</v>
      </c>
      <c r="C269" s="14">
        <v>0.15919086781373901</v>
      </c>
      <c r="D269" s="14">
        <v>0.15563709365831599</v>
      </c>
      <c r="E269" s="14">
        <v>0.16308536985522401</v>
      </c>
      <c r="F269" s="14"/>
      <c r="G269" s="14">
        <v>0.167920775527865</v>
      </c>
      <c r="H269" s="14">
        <v>0.14754993134345901</v>
      </c>
      <c r="I269" s="14">
        <v>0.12982444650945699</v>
      </c>
      <c r="J269" s="14">
        <v>0.131405507351745</v>
      </c>
      <c r="K269" s="14">
        <v>0.189131268923485</v>
      </c>
      <c r="L269" s="14">
        <v>0.192192821784472</v>
      </c>
      <c r="M269" s="14"/>
      <c r="N269" s="14">
        <v>0.107932670646362</v>
      </c>
      <c r="O269" s="14">
        <v>0.15997266638726099</v>
      </c>
      <c r="P269" s="14">
        <v>0.19814460430118</v>
      </c>
      <c r="Q269" s="14">
        <v>0.177105043565111</v>
      </c>
      <c r="R269" s="14"/>
      <c r="S269" s="14">
        <v>8.5824064262456298E-2</v>
      </c>
      <c r="T269" s="14">
        <v>0.22664702584135299</v>
      </c>
      <c r="U269" s="14">
        <v>0.17796683438302</v>
      </c>
      <c r="V269" s="14">
        <v>0.171644267539519</v>
      </c>
      <c r="W269" s="14">
        <v>0.13376363097122801</v>
      </c>
      <c r="X269" s="14">
        <v>0.17433115350054801</v>
      </c>
      <c r="Y269" s="14">
        <v>0.21349741466145</v>
      </c>
      <c r="Z269" s="14">
        <v>0.198708901076038</v>
      </c>
      <c r="AA269" s="14">
        <v>0.15850862726954401</v>
      </c>
      <c r="AB269" s="14">
        <v>0.12648837807482799</v>
      </c>
      <c r="AC269" s="14">
        <v>0.11635426756577</v>
      </c>
      <c r="AD269" s="14">
        <v>0.158967271720591</v>
      </c>
      <c r="AE269" s="14"/>
      <c r="AF269" s="14">
        <v>0.193904770519431</v>
      </c>
      <c r="AG269" s="14">
        <v>0.12302542631275799</v>
      </c>
      <c r="AH269" s="14">
        <v>0.17249779409295701</v>
      </c>
      <c r="AI269" s="14"/>
      <c r="AJ269" s="14">
        <v>0.22823342466131299</v>
      </c>
      <c r="AK269" s="14">
        <v>0.10080574894682801</v>
      </c>
      <c r="AL269" s="14">
        <v>0.101604991354562</v>
      </c>
      <c r="AM269" s="14">
        <v>0.208685074822548</v>
      </c>
      <c r="AN269" s="14">
        <v>0.18890409102730499</v>
      </c>
      <c r="AO269" s="14"/>
      <c r="AP269" s="14">
        <v>0.26284666856359301</v>
      </c>
      <c r="AQ269" s="14">
        <v>6.6008739778610201E-2</v>
      </c>
      <c r="AR269" s="14">
        <v>0.174114241006636</v>
      </c>
      <c r="AS269" s="14">
        <v>0.17705016690740899</v>
      </c>
      <c r="AT269" s="14">
        <v>0.283119758064933</v>
      </c>
      <c r="AU269" s="14"/>
      <c r="AV269" s="14">
        <v>0.203761953543451</v>
      </c>
      <c r="AW269" s="14">
        <v>0.15745771164437999</v>
      </c>
      <c r="AX269" s="14">
        <v>0.119660088163316</v>
      </c>
      <c r="AY269" s="14">
        <v>0.112922413348997</v>
      </c>
      <c r="AZ269" s="14">
        <v>7.4719226242712197E-2</v>
      </c>
      <c r="BA269" s="14"/>
      <c r="BB269" s="14">
        <v>6.7346687176159103E-2</v>
      </c>
      <c r="BC269" s="14">
        <v>0.184165338861559</v>
      </c>
      <c r="BD269" s="14">
        <v>0.34587972038776099</v>
      </c>
      <c r="BE269" s="14"/>
      <c r="BF269" s="14">
        <v>0.19007627405050001</v>
      </c>
    </row>
    <row r="270" spans="2:58" x14ac:dyDescent="0.35">
      <c r="B270" t="s">
        <v>122</v>
      </c>
      <c r="C270" s="14">
        <v>0.21814682303475999</v>
      </c>
      <c r="D270" s="14">
        <v>0.217468570954718</v>
      </c>
      <c r="E270" s="14">
        <v>0.21765295238490301</v>
      </c>
      <c r="F270" s="14"/>
      <c r="G270" s="14">
        <v>0.25101289681790301</v>
      </c>
      <c r="H270" s="14">
        <v>0.168923485257398</v>
      </c>
      <c r="I270" s="14">
        <v>0.25408534853146703</v>
      </c>
      <c r="J270" s="14">
        <v>0.242138697954565</v>
      </c>
      <c r="K270" s="14">
        <v>0.21030036544367001</v>
      </c>
      <c r="L270" s="14">
        <v>0.18574221593257101</v>
      </c>
      <c r="M270" s="14"/>
      <c r="N270" s="14">
        <v>0.21258156856433999</v>
      </c>
      <c r="O270" s="14">
        <v>0.231219152559411</v>
      </c>
      <c r="P270" s="14">
        <v>0.177211885151043</v>
      </c>
      <c r="Q270" s="14">
        <v>0.24344650317872901</v>
      </c>
      <c r="R270" s="14"/>
      <c r="S270" s="14">
        <v>0.28912737939084598</v>
      </c>
      <c r="T270" s="14">
        <v>0.18951440665146599</v>
      </c>
      <c r="U270" s="14">
        <v>0.115651815182329</v>
      </c>
      <c r="V270" s="14">
        <v>0.22808120363550999</v>
      </c>
      <c r="W270" s="14">
        <v>0.246275265581997</v>
      </c>
      <c r="X270" s="14">
        <v>0.22679535272617701</v>
      </c>
      <c r="Y270" s="14">
        <v>0.15509233881637299</v>
      </c>
      <c r="Z270" s="14">
        <v>0.169347328280954</v>
      </c>
      <c r="AA270" s="14">
        <v>0.24378962632072301</v>
      </c>
      <c r="AB270" s="14">
        <v>0.186139301619411</v>
      </c>
      <c r="AC270" s="14">
        <v>0.25711324281141501</v>
      </c>
      <c r="AD270" s="14">
        <v>0.315599349104078</v>
      </c>
      <c r="AE270" s="14"/>
      <c r="AF270" s="14">
        <v>0.21699490894612899</v>
      </c>
      <c r="AG270" s="14">
        <v>0.207866290245309</v>
      </c>
      <c r="AH270" s="14">
        <v>0.20258187243943199</v>
      </c>
      <c r="AI270" s="14"/>
      <c r="AJ270" s="14">
        <v>0.19722185249754301</v>
      </c>
      <c r="AK270" s="14">
        <v>0.190860263200718</v>
      </c>
      <c r="AL270" s="14">
        <v>0.248177999370229</v>
      </c>
      <c r="AM270" s="14">
        <v>0.10153376259319</v>
      </c>
      <c r="AN270" s="14">
        <v>0.26700741348811302</v>
      </c>
      <c r="AO270" s="14"/>
      <c r="AP270" s="14">
        <v>0.18172069426433299</v>
      </c>
      <c r="AQ270" s="14">
        <v>0.190889676635939</v>
      </c>
      <c r="AR270" s="14">
        <v>0.238015648656554</v>
      </c>
      <c r="AS270" s="14">
        <v>0.27163723121335998</v>
      </c>
      <c r="AT270" s="14">
        <v>0.32479835524177297</v>
      </c>
      <c r="AU270" s="14"/>
      <c r="AV270" s="14">
        <v>0.22201959614553701</v>
      </c>
      <c r="AW270" s="14">
        <v>0.24181111322476501</v>
      </c>
      <c r="AX270" s="14">
        <v>0.20057848343235701</v>
      </c>
      <c r="AY270" s="14">
        <v>0.23514240670127701</v>
      </c>
      <c r="AZ270" s="14">
        <v>0.35311240016828499</v>
      </c>
      <c r="BA270" s="14"/>
      <c r="BB270" s="14">
        <v>0.15568831406287001</v>
      </c>
      <c r="BC270" s="14">
        <v>0.23778059334548601</v>
      </c>
      <c r="BD270" s="14">
        <v>0.27299081698265598</v>
      </c>
      <c r="BE270" s="14"/>
      <c r="BF270" s="14">
        <v>0.210781104608805</v>
      </c>
    </row>
    <row r="271" spans="2:58" x14ac:dyDescent="0.35">
      <c r="B271" t="s">
        <v>210</v>
      </c>
      <c r="C271" s="14">
        <v>0.26935146697573897</v>
      </c>
      <c r="D271" s="14">
        <v>0.261132719670566</v>
      </c>
      <c r="E271" s="14">
        <v>0.27797052558337698</v>
      </c>
      <c r="F271" s="14"/>
      <c r="G271" s="14">
        <v>0.31013724034761297</v>
      </c>
      <c r="H271" s="14">
        <v>0.37594905122733002</v>
      </c>
      <c r="I271" s="14">
        <v>0.25474410461646302</v>
      </c>
      <c r="J271" s="14">
        <v>0.30566347822152701</v>
      </c>
      <c r="K271" s="14">
        <v>0.191780528522564</v>
      </c>
      <c r="L271" s="14">
        <v>0.18665969303757701</v>
      </c>
      <c r="M271" s="14"/>
      <c r="N271" s="14">
        <v>0.31736823229245098</v>
      </c>
      <c r="O271" s="14">
        <v>0.277831387505239</v>
      </c>
      <c r="P271" s="14">
        <v>0.288693900313093</v>
      </c>
      <c r="Q271" s="14">
        <v>0.20013773901135901</v>
      </c>
      <c r="R271" s="14"/>
      <c r="S271" s="14">
        <v>0.328351830568334</v>
      </c>
      <c r="T271" s="14">
        <v>0.28662797253032202</v>
      </c>
      <c r="U271" s="14">
        <v>0.25889558663124201</v>
      </c>
      <c r="V271" s="14">
        <v>0.24057004995060199</v>
      </c>
      <c r="W271" s="14">
        <v>0.363691895970153</v>
      </c>
      <c r="X271" s="14">
        <v>0.25880137499639599</v>
      </c>
      <c r="Y271" s="14">
        <v>0.18405466564748499</v>
      </c>
      <c r="Z271" s="14">
        <v>0.35028914284137003</v>
      </c>
      <c r="AA271" s="14">
        <v>0.21686923042140099</v>
      </c>
      <c r="AB271" s="14">
        <v>0.29082559948925102</v>
      </c>
      <c r="AC271" s="14">
        <v>0.19912245298681</v>
      </c>
      <c r="AD271" s="14">
        <v>0.18107271914447301</v>
      </c>
      <c r="AE271" s="14"/>
      <c r="AF271" s="14">
        <v>0.184452172584189</v>
      </c>
      <c r="AG271" s="14">
        <v>0.32527150357075202</v>
      </c>
      <c r="AH271" s="14">
        <v>0.30221054918576301</v>
      </c>
      <c r="AI271" s="14"/>
      <c r="AJ271" s="14">
        <v>0.171065602317236</v>
      </c>
      <c r="AK271" s="14">
        <v>0.36949749703719498</v>
      </c>
      <c r="AL271" s="14">
        <v>0.33900253887244802</v>
      </c>
      <c r="AM271" s="14">
        <v>0.18979667395304101</v>
      </c>
      <c r="AN271" s="14">
        <v>0.195194509218027</v>
      </c>
      <c r="AO271" s="14"/>
      <c r="AP271" s="14">
        <v>0.181115311406436</v>
      </c>
      <c r="AQ271" s="14">
        <v>0.39144667584189702</v>
      </c>
      <c r="AR271" s="14">
        <v>0.28356918533070802</v>
      </c>
      <c r="AS271" s="14">
        <v>0.10447060357764799</v>
      </c>
      <c r="AT271" s="14">
        <v>0.144797037475771</v>
      </c>
      <c r="AU271" s="14"/>
      <c r="AV271" s="14">
        <v>0.23921703019086499</v>
      </c>
      <c r="AW271" s="14">
        <v>0.22726494234018199</v>
      </c>
      <c r="AX271" s="14">
        <v>0.33279146956796601</v>
      </c>
      <c r="AY271" s="14">
        <v>0.31178132634393202</v>
      </c>
      <c r="AZ271" s="14">
        <v>0.26241040345629002</v>
      </c>
      <c r="BA271" s="14"/>
      <c r="BB271" s="14">
        <v>0.318702430157145</v>
      </c>
      <c r="BC271" s="14">
        <v>0.12463450677469699</v>
      </c>
      <c r="BD271" s="14">
        <v>0.11470799579978801</v>
      </c>
      <c r="BE271" s="14"/>
      <c r="BF271" s="14">
        <v>0.19265197550497901</v>
      </c>
    </row>
    <row r="272" spans="2:58" x14ac:dyDescent="0.35">
      <c r="B272" t="s">
        <v>211</v>
      </c>
      <c r="C272" s="14">
        <v>0.15239515140167101</v>
      </c>
      <c r="D272" s="14">
        <v>0.16722536063013799</v>
      </c>
      <c r="E272" s="14">
        <v>0.139347569248189</v>
      </c>
      <c r="F272" s="14"/>
      <c r="G272" s="14">
        <v>0.13552045578680399</v>
      </c>
      <c r="H272" s="14">
        <v>0.14867735373435401</v>
      </c>
      <c r="I272" s="14">
        <v>0.177018209436024</v>
      </c>
      <c r="J272" s="14">
        <v>0.12725665916135101</v>
      </c>
      <c r="K272" s="14">
        <v>0.16049260236709101</v>
      </c>
      <c r="L272" s="14">
        <v>0.16232253647080999</v>
      </c>
      <c r="M272" s="14"/>
      <c r="N272" s="14">
        <v>0.17859737383999499</v>
      </c>
      <c r="O272" s="14">
        <v>0.147832992698334</v>
      </c>
      <c r="P272" s="14">
        <v>0.116458107656874</v>
      </c>
      <c r="Q272" s="14">
        <v>0.157901957444955</v>
      </c>
      <c r="R272" s="14"/>
      <c r="S272" s="14">
        <v>0.16369260063320701</v>
      </c>
      <c r="T272" s="14">
        <v>0.121171271528832</v>
      </c>
      <c r="U272" s="14">
        <v>0.12345309118980199</v>
      </c>
      <c r="V272" s="14">
        <v>0.164586791873234</v>
      </c>
      <c r="W272" s="14">
        <v>9.1545157571431099E-2</v>
      </c>
      <c r="X272" s="14">
        <v>0.154533161715665</v>
      </c>
      <c r="Y272" s="14">
        <v>0.17648970859128299</v>
      </c>
      <c r="Z272" s="14">
        <v>0.11547745154754201</v>
      </c>
      <c r="AA272" s="14">
        <v>0.21034919678713601</v>
      </c>
      <c r="AB272" s="14">
        <v>0.182105902119366</v>
      </c>
      <c r="AC272" s="14">
        <v>0.19920419242857601</v>
      </c>
      <c r="AD272" s="14">
        <v>2.58437332954417E-2</v>
      </c>
      <c r="AE272" s="14"/>
      <c r="AF272" s="14">
        <v>0.11741056411428499</v>
      </c>
      <c r="AG272" s="14">
        <v>0.18143891985088101</v>
      </c>
      <c r="AH272" s="14">
        <v>0.19326502312260099</v>
      </c>
      <c r="AI272" s="14"/>
      <c r="AJ272" s="14">
        <v>0.113162593908683</v>
      </c>
      <c r="AK272" s="14">
        <v>0.21241498311321</v>
      </c>
      <c r="AL272" s="14">
        <v>0.14549080367638101</v>
      </c>
      <c r="AM272" s="14">
        <v>0.208419517779001</v>
      </c>
      <c r="AN272" s="14">
        <v>0.12734643272370899</v>
      </c>
      <c r="AO272" s="14"/>
      <c r="AP272" s="14">
        <v>5.6146646967797198E-2</v>
      </c>
      <c r="AQ272" s="14">
        <v>0.26338071155061799</v>
      </c>
      <c r="AR272" s="14">
        <v>0.20638192301189201</v>
      </c>
      <c r="AS272" s="14">
        <v>5.8694945062725198E-2</v>
      </c>
      <c r="AT272" s="14">
        <v>4.8358523487048499E-2</v>
      </c>
      <c r="AU272" s="14"/>
      <c r="AV272" s="14">
        <v>0.106754793398147</v>
      </c>
      <c r="AW272" s="14">
        <v>0.15286586695809201</v>
      </c>
      <c r="AX272" s="14">
        <v>0.19204057406469099</v>
      </c>
      <c r="AY272" s="14">
        <v>0.181401652114005</v>
      </c>
      <c r="AZ272" s="14">
        <v>0.25224853395833402</v>
      </c>
      <c r="BA272" s="14"/>
      <c r="BB272" s="14">
        <v>0.443434225174411</v>
      </c>
      <c r="BC272" s="14">
        <v>3.8001947359106003E-2</v>
      </c>
      <c r="BD272" s="14">
        <v>3.1894072205740399E-2</v>
      </c>
      <c r="BE272" s="14"/>
      <c r="BF272" s="14">
        <v>0.16842638225170001</v>
      </c>
    </row>
    <row r="273" spans="2:58" x14ac:dyDescent="0.35">
      <c r="B273" t="s">
        <v>212</v>
      </c>
      <c r="C273" s="14">
        <v>3.6936205781552399E-2</v>
      </c>
      <c r="D273" s="14">
        <v>2.9752520171132099E-2</v>
      </c>
      <c r="E273" s="14">
        <v>4.3690964400270503E-2</v>
      </c>
      <c r="F273" s="14"/>
      <c r="G273" s="14">
        <v>3.2022708989837098E-2</v>
      </c>
      <c r="H273" s="14">
        <v>2.2692394453480799E-2</v>
      </c>
      <c r="I273" s="14">
        <v>1.5309612037616599E-2</v>
      </c>
      <c r="J273" s="14">
        <v>3.0022941762487799E-2</v>
      </c>
      <c r="K273" s="14">
        <v>3.6305713243557997E-2</v>
      </c>
      <c r="L273" s="14">
        <v>7.8471037975504004E-2</v>
      </c>
      <c r="M273" s="14"/>
      <c r="N273" s="14">
        <v>5.2504796404960898E-2</v>
      </c>
      <c r="O273" s="14">
        <v>2.7343876015308199E-2</v>
      </c>
      <c r="P273" s="14">
        <v>2.46439409374501E-2</v>
      </c>
      <c r="Q273" s="14">
        <v>3.61462921526313E-2</v>
      </c>
      <c r="R273" s="14"/>
      <c r="S273" s="14">
        <v>4.2451486526790302E-2</v>
      </c>
      <c r="T273" s="14">
        <v>8.9093137984551495E-3</v>
      </c>
      <c r="U273" s="14">
        <v>4.7549690555703197E-2</v>
      </c>
      <c r="V273" s="14">
        <v>3.3547346227470798E-2</v>
      </c>
      <c r="W273" s="14">
        <v>2.90380987611886E-2</v>
      </c>
      <c r="X273" s="14">
        <v>3.5076221228344702E-2</v>
      </c>
      <c r="Y273" s="14">
        <v>2.7017160277876599E-2</v>
      </c>
      <c r="Z273" s="14">
        <v>7.7083664953309594E-2</v>
      </c>
      <c r="AA273" s="14">
        <v>2.8255987369155799E-2</v>
      </c>
      <c r="AB273" s="14">
        <v>4.44986826878839E-2</v>
      </c>
      <c r="AC273" s="14">
        <v>6.7581966508092894E-2</v>
      </c>
      <c r="AD273" s="14">
        <v>2.7254349691696499E-2</v>
      </c>
      <c r="AE273" s="14"/>
      <c r="AF273" s="14">
        <v>3.1022652211236599E-2</v>
      </c>
      <c r="AG273" s="14">
        <v>4.52202400282685E-2</v>
      </c>
      <c r="AH273" s="14">
        <v>3.43058555686463E-2</v>
      </c>
      <c r="AI273" s="14"/>
      <c r="AJ273" s="14">
        <v>5.4427115276463297E-3</v>
      </c>
      <c r="AK273" s="14">
        <v>6.5801781116740496E-2</v>
      </c>
      <c r="AL273" s="14">
        <v>0.106318428206743</v>
      </c>
      <c r="AM273" s="14">
        <v>0</v>
      </c>
      <c r="AN273" s="14">
        <v>3.9256265188995998E-2</v>
      </c>
      <c r="AO273" s="14"/>
      <c r="AP273" s="14">
        <v>1.02039499191182E-2</v>
      </c>
      <c r="AQ273" s="14">
        <v>7.1272879639869696E-2</v>
      </c>
      <c r="AR273" s="14">
        <v>5.8370273606540297E-2</v>
      </c>
      <c r="AS273" s="14">
        <v>0</v>
      </c>
      <c r="AT273" s="14">
        <v>1.2586676662434701E-2</v>
      </c>
      <c r="AU273" s="14"/>
      <c r="AV273" s="14">
        <v>3.7346032419704897E-2</v>
      </c>
      <c r="AW273" s="14">
        <v>3.3594462371350699E-2</v>
      </c>
      <c r="AX273" s="14">
        <v>3.6777892155639903E-2</v>
      </c>
      <c r="AY273" s="14">
        <v>2.5678309497578201E-2</v>
      </c>
      <c r="AZ273" s="14">
        <v>0</v>
      </c>
      <c r="BA273" s="14"/>
      <c r="BB273" s="14">
        <v>0</v>
      </c>
      <c r="BC273" s="14">
        <v>0</v>
      </c>
      <c r="BD273" s="14">
        <v>0</v>
      </c>
      <c r="BE273" s="14"/>
      <c r="BF273" s="14">
        <v>0</v>
      </c>
    </row>
    <row r="274" spans="2:58" x14ac:dyDescent="0.35">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row>
    <row r="275" spans="2:58" x14ac:dyDescent="0.35">
      <c r="B275" s="6" t="s">
        <v>218</v>
      </c>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row>
    <row r="276" spans="2:58" x14ac:dyDescent="0.35">
      <c r="B276" s="24" t="s">
        <v>214</v>
      </c>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row>
    <row r="277" spans="2:58" x14ac:dyDescent="0.35">
      <c r="B277" t="s">
        <v>207</v>
      </c>
      <c r="C277" s="14">
        <v>2.2480565753649401E-2</v>
      </c>
      <c r="D277" s="14">
        <v>2.2002693874639202E-2</v>
      </c>
      <c r="E277" s="14">
        <v>2.3008470334257802E-2</v>
      </c>
      <c r="F277" s="14"/>
      <c r="G277" s="14">
        <v>3.1727083792008497E-2</v>
      </c>
      <c r="H277" s="14">
        <v>1.78875452331008E-2</v>
      </c>
      <c r="I277" s="14">
        <v>3.7820975908626098E-2</v>
      </c>
      <c r="J277" s="14">
        <v>1.8021081164049501E-2</v>
      </c>
      <c r="K277" s="14">
        <v>2.14032809858128E-2</v>
      </c>
      <c r="L277" s="14">
        <v>1.00862293403652E-2</v>
      </c>
      <c r="M277" s="14"/>
      <c r="N277" s="14">
        <v>2.2474005576198601E-2</v>
      </c>
      <c r="O277" s="14">
        <v>3.0637287351928302E-2</v>
      </c>
      <c r="P277" s="14">
        <v>1.6264288369382401E-2</v>
      </c>
      <c r="Q277" s="14">
        <v>1.9241141787446799E-2</v>
      </c>
      <c r="R277" s="14"/>
      <c r="S277" s="14">
        <v>4.22604175229827E-2</v>
      </c>
      <c r="T277" s="14">
        <v>8.5106529369709007E-3</v>
      </c>
      <c r="U277" s="14">
        <v>3.2994544549935001E-2</v>
      </c>
      <c r="V277" s="14">
        <v>4.8172003552091502E-2</v>
      </c>
      <c r="W277" s="14">
        <v>5.9842888187011202E-2</v>
      </c>
      <c r="X277" s="14">
        <v>0</v>
      </c>
      <c r="Y277" s="14">
        <v>0</v>
      </c>
      <c r="Z277" s="14">
        <v>0</v>
      </c>
      <c r="AA277" s="14">
        <v>1.8696191079615499E-2</v>
      </c>
      <c r="AB277" s="14">
        <v>1.16821595421252E-2</v>
      </c>
      <c r="AC277" s="14">
        <v>1.6907518991908E-2</v>
      </c>
      <c r="AD277" s="14">
        <v>0</v>
      </c>
      <c r="AE277" s="14"/>
      <c r="AF277" s="14">
        <v>2.1688562864432399E-2</v>
      </c>
      <c r="AG277" s="14">
        <v>1.7040588315908701E-2</v>
      </c>
      <c r="AH277" s="14">
        <v>4.0327076776998497E-2</v>
      </c>
      <c r="AI277" s="14"/>
      <c r="AJ277" s="14">
        <v>2.5415994401206399E-2</v>
      </c>
      <c r="AK277" s="14">
        <v>1.5393899761131801E-2</v>
      </c>
      <c r="AL277" s="14">
        <v>1.30894420451512E-2</v>
      </c>
      <c r="AM277" s="14">
        <v>0</v>
      </c>
      <c r="AN277" s="14">
        <v>3.2603046220457503E-2</v>
      </c>
      <c r="AO277" s="14"/>
      <c r="AP277" s="14">
        <v>2.7521963029706099E-2</v>
      </c>
      <c r="AQ277" s="14">
        <v>1.7860969102589899E-2</v>
      </c>
      <c r="AR277" s="14">
        <v>1.1906759005943599E-2</v>
      </c>
      <c r="AS277" s="14">
        <v>3.6733519239333899E-2</v>
      </c>
      <c r="AT277" s="14">
        <v>2.6242577481885701E-2</v>
      </c>
      <c r="AU277" s="14"/>
      <c r="AV277" s="14">
        <v>7.8538851407993007E-3</v>
      </c>
      <c r="AW277" s="14">
        <v>1.33790037330192E-2</v>
      </c>
      <c r="AX277" s="14">
        <v>2.7965425582493E-2</v>
      </c>
      <c r="AY277" s="14">
        <v>5.6883527974648102E-2</v>
      </c>
      <c r="AZ277" s="14">
        <v>0.101369590593713</v>
      </c>
      <c r="BA277" s="14"/>
      <c r="BB277" s="14">
        <v>1.6860919131260699E-2</v>
      </c>
      <c r="BC277" s="14">
        <v>0</v>
      </c>
      <c r="BD277" s="14">
        <v>6.1561766699543899E-2</v>
      </c>
      <c r="BE277" s="14"/>
      <c r="BF277" s="14">
        <v>2.3896804123645501E-2</v>
      </c>
    </row>
    <row r="278" spans="2:58" x14ac:dyDescent="0.35">
      <c r="B278" t="s">
        <v>208</v>
      </c>
      <c r="C278" s="14">
        <v>3.2175774610369003E-2</v>
      </c>
      <c r="D278" s="14">
        <v>3.7940265140386301E-2</v>
      </c>
      <c r="E278" s="14">
        <v>2.6998014778411201E-2</v>
      </c>
      <c r="F278" s="14"/>
      <c r="G278" s="14">
        <v>3.3049281906405797E-2</v>
      </c>
      <c r="H278" s="14">
        <v>6.3467124877679804E-2</v>
      </c>
      <c r="I278" s="14">
        <v>3.2862315298227501E-2</v>
      </c>
      <c r="J278" s="14">
        <v>2.42482289834366E-2</v>
      </c>
      <c r="K278" s="14">
        <v>2.74022961743711E-2</v>
      </c>
      <c r="L278" s="14">
        <v>1.5477380589729001E-2</v>
      </c>
      <c r="M278" s="14"/>
      <c r="N278" s="14">
        <v>2.8844355821605799E-2</v>
      </c>
      <c r="O278" s="14">
        <v>4.7248688117599802E-2</v>
      </c>
      <c r="P278" s="14">
        <v>1.9064960932753099E-2</v>
      </c>
      <c r="Q278" s="14">
        <v>3.0707626676861999E-2</v>
      </c>
      <c r="R278" s="14"/>
      <c r="S278" s="14">
        <v>3.0478346041801999E-2</v>
      </c>
      <c r="T278" s="14">
        <v>3.6841171215798399E-2</v>
      </c>
      <c r="U278" s="14">
        <v>5.4852423318239203E-2</v>
      </c>
      <c r="V278" s="14">
        <v>2.42093754919178E-2</v>
      </c>
      <c r="W278" s="14">
        <v>0</v>
      </c>
      <c r="X278" s="14">
        <v>3.41442007601458E-2</v>
      </c>
      <c r="Y278" s="14">
        <v>2.7802942367467401E-2</v>
      </c>
      <c r="Z278" s="14">
        <v>5.8155512668460599E-2</v>
      </c>
      <c r="AA278" s="14">
        <v>3.6384486787590001E-2</v>
      </c>
      <c r="AB278" s="14">
        <v>2.1438147631315799E-2</v>
      </c>
      <c r="AC278" s="14">
        <v>4.6802577143616401E-2</v>
      </c>
      <c r="AD278" s="14">
        <v>0</v>
      </c>
      <c r="AE278" s="14"/>
      <c r="AF278" s="14">
        <v>2.6510390467793299E-2</v>
      </c>
      <c r="AG278" s="14">
        <v>4.52539821579898E-2</v>
      </c>
      <c r="AH278" s="14">
        <v>2.6050048481784101E-2</v>
      </c>
      <c r="AI278" s="14"/>
      <c r="AJ278" s="14">
        <v>4.1522248529150298E-2</v>
      </c>
      <c r="AK278" s="14">
        <v>3.4672709383348703E-2</v>
      </c>
      <c r="AL278" s="14">
        <v>4.4644206042396502E-2</v>
      </c>
      <c r="AM278" s="14">
        <v>0</v>
      </c>
      <c r="AN278" s="14">
        <v>2.8471819278523599E-2</v>
      </c>
      <c r="AO278" s="14"/>
      <c r="AP278" s="14">
        <v>2.82078671572942E-2</v>
      </c>
      <c r="AQ278" s="14">
        <v>4.5390752925546299E-2</v>
      </c>
      <c r="AR278" s="14">
        <v>2.6770845911464499E-2</v>
      </c>
      <c r="AS278" s="14">
        <v>2.5985239743441999E-2</v>
      </c>
      <c r="AT278" s="14">
        <v>0</v>
      </c>
      <c r="AU278" s="14"/>
      <c r="AV278" s="14">
        <v>3.6903423630618597E-2</v>
      </c>
      <c r="AW278" s="14">
        <v>1.8173239738846401E-2</v>
      </c>
      <c r="AX278" s="14">
        <v>4.37017660180994E-2</v>
      </c>
      <c r="AY278" s="14">
        <v>2.39390404502976E-2</v>
      </c>
      <c r="AZ278" s="14">
        <v>0</v>
      </c>
      <c r="BA278" s="14"/>
      <c r="BB278" s="14">
        <v>0.12625618366562</v>
      </c>
      <c r="BC278" s="14">
        <v>2.8423442907743599E-2</v>
      </c>
      <c r="BD278" s="14">
        <v>0</v>
      </c>
      <c r="BE278" s="14"/>
      <c r="BF278" s="14">
        <v>5.1506840579822702E-2</v>
      </c>
    </row>
    <row r="279" spans="2:58" x14ac:dyDescent="0.35">
      <c r="B279" t="s">
        <v>209</v>
      </c>
      <c r="C279" s="14">
        <v>0.14402659579311999</v>
      </c>
      <c r="D279" s="14">
        <v>0.14428064117561401</v>
      </c>
      <c r="E279" s="14">
        <v>0.14435795776808999</v>
      </c>
      <c r="F279" s="14"/>
      <c r="G279" s="14">
        <v>0.14463438740278201</v>
      </c>
      <c r="H279" s="14">
        <v>0.17765675619815599</v>
      </c>
      <c r="I279" s="14">
        <v>0.16596449532898899</v>
      </c>
      <c r="J279" s="14">
        <v>0.13751000267709701</v>
      </c>
      <c r="K279" s="14">
        <v>0.131711925599553</v>
      </c>
      <c r="L279" s="14">
        <v>0.110423137896344</v>
      </c>
      <c r="M279" s="14"/>
      <c r="N279" s="14">
        <v>0.16336403948028899</v>
      </c>
      <c r="O279" s="14">
        <v>0.14299156825682399</v>
      </c>
      <c r="P279" s="14">
        <v>0.14955017674434701</v>
      </c>
      <c r="Q279" s="14">
        <v>0.12260571415263199</v>
      </c>
      <c r="R279" s="14"/>
      <c r="S279" s="14">
        <v>0.20776312208387901</v>
      </c>
      <c r="T279" s="14">
        <v>0.11464852535367701</v>
      </c>
      <c r="U279" s="14">
        <v>7.9698186898728096E-2</v>
      </c>
      <c r="V279" s="14">
        <v>8.4176615831163107E-2</v>
      </c>
      <c r="W279" s="14">
        <v>0.134521843374099</v>
      </c>
      <c r="X279" s="14">
        <v>0.161551077289076</v>
      </c>
      <c r="Y279" s="14">
        <v>0.117549083274174</v>
      </c>
      <c r="Z279" s="14">
        <v>0.13466381449491199</v>
      </c>
      <c r="AA279" s="14">
        <v>0.140511183141069</v>
      </c>
      <c r="AB279" s="14">
        <v>0.15947027219377199</v>
      </c>
      <c r="AC279" s="14">
        <v>0.18140334298395</v>
      </c>
      <c r="AD279" s="14">
        <v>0.25508666576975297</v>
      </c>
      <c r="AE279" s="14"/>
      <c r="AF279" s="14">
        <v>0.114599132821061</v>
      </c>
      <c r="AG279" s="14">
        <v>0.172667496876245</v>
      </c>
      <c r="AH279" s="14">
        <v>0.14075568262475799</v>
      </c>
      <c r="AI279" s="14"/>
      <c r="AJ279" s="14">
        <v>0.111650827214579</v>
      </c>
      <c r="AK279" s="14">
        <v>0.19896249877973601</v>
      </c>
      <c r="AL279" s="14">
        <v>0.166066174755375</v>
      </c>
      <c r="AM279" s="14">
        <v>0</v>
      </c>
      <c r="AN279" s="14">
        <v>8.6736555072786894E-2</v>
      </c>
      <c r="AO279" s="14"/>
      <c r="AP279" s="14">
        <v>0.126620586949897</v>
      </c>
      <c r="AQ279" s="14">
        <v>0.176235035128778</v>
      </c>
      <c r="AR279" s="14">
        <v>0.22076716897667401</v>
      </c>
      <c r="AS279" s="14">
        <v>5.9601912360793902E-2</v>
      </c>
      <c r="AT279" s="14">
        <v>8.9173768964242603E-2</v>
      </c>
      <c r="AU279" s="14"/>
      <c r="AV279" s="14">
        <v>0.105164348060834</v>
      </c>
      <c r="AW279" s="14">
        <v>0.14873817478248999</v>
      </c>
      <c r="AX279" s="14">
        <v>0.16156863306718</v>
      </c>
      <c r="AY279" s="14">
        <v>0.14472016334776799</v>
      </c>
      <c r="AZ279" s="14">
        <v>0.15102544917828001</v>
      </c>
      <c r="BA279" s="14"/>
      <c r="BB279" s="14">
        <v>0.14177556044162401</v>
      </c>
      <c r="BC279" s="14">
        <v>5.4876843815199999E-2</v>
      </c>
      <c r="BD279" s="14">
        <v>5.47339280846613E-2</v>
      </c>
      <c r="BE279" s="14"/>
      <c r="BF279" s="14">
        <v>9.3201581553487706E-2</v>
      </c>
    </row>
    <row r="280" spans="2:58" x14ac:dyDescent="0.35">
      <c r="B280" t="s">
        <v>122</v>
      </c>
      <c r="C280" s="14">
        <v>0.37588169248437903</v>
      </c>
      <c r="D280" s="14">
        <v>0.34341873101348502</v>
      </c>
      <c r="E280" s="14">
        <v>0.40525238116667001</v>
      </c>
      <c r="F280" s="14"/>
      <c r="G280" s="14">
        <v>0.33871045510629799</v>
      </c>
      <c r="H280" s="14">
        <v>0.27939507020772802</v>
      </c>
      <c r="I280" s="14">
        <v>0.338557503856042</v>
      </c>
      <c r="J280" s="14">
        <v>0.37864731471996099</v>
      </c>
      <c r="K280" s="14">
        <v>0.44229721394544802</v>
      </c>
      <c r="L280" s="14">
        <v>0.46798023511953701</v>
      </c>
      <c r="M280" s="14"/>
      <c r="N280" s="14">
        <v>0.36230329133773898</v>
      </c>
      <c r="O280" s="14">
        <v>0.364333869997853</v>
      </c>
      <c r="P280" s="14">
        <v>0.38123988718704299</v>
      </c>
      <c r="Q280" s="14">
        <v>0.40153507443862901</v>
      </c>
      <c r="R280" s="14"/>
      <c r="S280" s="14">
        <v>0.328731666651849</v>
      </c>
      <c r="T280" s="14">
        <v>0.409380622927282</v>
      </c>
      <c r="U280" s="14">
        <v>0.42030209705028498</v>
      </c>
      <c r="V280" s="14">
        <v>0.36222606313975603</v>
      </c>
      <c r="W280" s="14">
        <v>0.39368622170941198</v>
      </c>
      <c r="X280" s="14">
        <v>0.402023436764123</v>
      </c>
      <c r="Y280" s="14">
        <v>0.38238972506662</v>
      </c>
      <c r="Z280" s="14">
        <v>0.38979784983245702</v>
      </c>
      <c r="AA280" s="14">
        <v>0.35733264147970101</v>
      </c>
      <c r="AB280" s="14">
        <v>0.306332907499755</v>
      </c>
      <c r="AC280" s="14">
        <v>0.43093650815172602</v>
      </c>
      <c r="AD280" s="14">
        <v>0.39767700376392501</v>
      </c>
      <c r="AE280" s="14"/>
      <c r="AF280" s="14">
        <v>0.411117557756424</v>
      </c>
      <c r="AG280" s="14">
        <v>0.36219670912143798</v>
      </c>
      <c r="AH280" s="14">
        <v>0.35317357245696002</v>
      </c>
      <c r="AI280" s="14"/>
      <c r="AJ280" s="14">
        <v>0.36174425082379003</v>
      </c>
      <c r="AK280" s="14">
        <v>0.401938631860913</v>
      </c>
      <c r="AL280" s="14">
        <v>0.48397768509096201</v>
      </c>
      <c r="AM280" s="14">
        <v>0.49074370618754298</v>
      </c>
      <c r="AN280" s="14">
        <v>0.34087292861818802</v>
      </c>
      <c r="AO280" s="14"/>
      <c r="AP280" s="14">
        <v>0.31100272441567001</v>
      </c>
      <c r="AQ280" s="14">
        <v>0.40863676518968101</v>
      </c>
      <c r="AR280" s="14">
        <v>0.34361071184338299</v>
      </c>
      <c r="AS280" s="14">
        <v>0.37571224018867599</v>
      </c>
      <c r="AT280" s="14">
        <v>0.46667992725775798</v>
      </c>
      <c r="AU280" s="14"/>
      <c r="AV280" s="14">
        <v>0.44775190820355398</v>
      </c>
      <c r="AW280" s="14">
        <v>0.32726375809439401</v>
      </c>
      <c r="AX280" s="14">
        <v>0.37094499429954297</v>
      </c>
      <c r="AY280" s="14">
        <v>0.34716590643450401</v>
      </c>
      <c r="AZ280" s="14">
        <v>0.41333101854258097</v>
      </c>
      <c r="BA280" s="14"/>
      <c r="BB280" s="14">
        <v>0.43973899940157601</v>
      </c>
      <c r="BC280" s="14">
        <v>0.36183650865559802</v>
      </c>
      <c r="BD280" s="14">
        <v>0.48302328937392802</v>
      </c>
      <c r="BE280" s="14"/>
      <c r="BF280" s="14">
        <v>0.43268393748934297</v>
      </c>
    </row>
    <row r="281" spans="2:58" x14ac:dyDescent="0.35">
      <c r="B281" t="s">
        <v>210</v>
      </c>
      <c r="C281" s="14">
        <v>0.29844725291861601</v>
      </c>
      <c r="D281" s="14">
        <v>0.31800911126554998</v>
      </c>
      <c r="E281" s="14">
        <v>0.28161905978333002</v>
      </c>
      <c r="F281" s="14"/>
      <c r="G281" s="14">
        <v>0.28399282239576601</v>
      </c>
      <c r="H281" s="14">
        <v>0.32335193079418401</v>
      </c>
      <c r="I281" s="14">
        <v>0.30521482423720803</v>
      </c>
      <c r="J281" s="14">
        <v>0.31475043794060997</v>
      </c>
      <c r="K281" s="14">
        <v>0.278493943154627</v>
      </c>
      <c r="L281" s="14">
        <v>0.28239173955577601</v>
      </c>
      <c r="M281" s="14"/>
      <c r="N281" s="14">
        <v>0.31677622020613899</v>
      </c>
      <c r="O281" s="14">
        <v>0.312329226487358</v>
      </c>
      <c r="P281" s="14">
        <v>0.30247891617425898</v>
      </c>
      <c r="Q281" s="14">
        <v>0.26238408032211102</v>
      </c>
      <c r="R281" s="14"/>
      <c r="S281" s="14">
        <v>0.25153237997496303</v>
      </c>
      <c r="T281" s="14">
        <v>0.30125719688346198</v>
      </c>
      <c r="U281" s="14">
        <v>0.25740589514143503</v>
      </c>
      <c r="V281" s="14">
        <v>0.33591186038757598</v>
      </c>
      <c r="W281" s="14">
        <v>0.34022191132556401</v>
      </c>
      <c r="X281" s="14">
        <v>0.30731714388564102</v>
      </c>
      <c r="Y281" s="14">
        <v>0.33265370425929502</v>
      </c>
      <c r="Z281" s="14">
        <v>0.31017578155397602</v>
      </c>
      <c r="AA281" s="14">
        <v>0.32005309250664299</v>
      </c>
      <c r="AB281" s="14">
        <v>0.34730509422995298</v>
      </c>
      <c r="AC281" s="14">
        <v>0.25798240930933802</v>
      </c>
      <c r="AD281" s="14">
        <v>0.18045349353749501</v>
      </c>
      <c r="AE281" s="14"/>
      <c r="AF281" s="14">
        <v>0.29628407636451498</v>
      </c>
      <c r="AG281" s="14">
        <v>0.30416404459743002</v>
      </c>
      <c r="AH281" s="14">
        <v>0.27089925746278298</v>
      </c>
      <c r="AI281" s="14"/>
      <c r="AJ281" s="14">
        <v>0.32371399358284098</v>
      </c>
      <c r="AK281" s="14">
        <v>0.26162745224935502</v>
      </c>
      <c r="AL281" s="14">
        <v>0.22970939549095501</v>
      </c>
      <c r="AM281" s="14">
        <v>0.10940432468948399</v>
      </c>
      <c r="AN281" s="14">
        <v>0.28334059120872601</v>
      </c>
      <c r="AO281" s="14"/>
      <c r="AP281" s="14">
        <v>0.30616903365953402</v>
      </c>
      <c r="AQ281" s="14">
        <v>0.27230258723717399</v>
      </c>
      <c r="AR281" s="14">
        <v>0.31669760164042998</v>
      </c>
      <c r="AS281" s="14">
        <v>0.35322278437591897</v>
      </c>
      <c r="AT281" s="14">
        <v>0.30334001747777301</v>
      </c>
      <c r="AU281" s="14"/>
      <c r="AV281" s="14">
        <v>0.27137494322639</v>
      </c>
      <c r="AW281" s="14">
        <v>0.34336948983687099</v>
      </c>
      <c r="AX281" s="14">
        <v>0.28807929062728799</v>
      </c>
      <c r="AY281" s="14">
        <v>0.27711401700425398</v>
      </c>
      <c r="AZ281" s="14">
        <v>0.23068445081476599</v>
      </c>
      <c r="BA281" s="14"/>
      <c r="BB281" s="14">
        <v>0.24167398657289799</v>
      </c>
      <c r="BC281" s="14">
        <v>0.42555868883134201</v>
      </c>
      <c r="BD281" s="14">
        <v>0.30838189896662199</v>
      </c>
      <c r="BE281" s="14"/>
      <c r="BF281" s="14">
        <v>0.31464025154196801</v>
      </c>
    </row>
    <row r="282" spans="2:58" x14ac:dyDescent="0.35">
      <c r="B282" t="s">
        <v>211</v>
      </c>
      <c r="C282" s="14">
        <v>0.10757752494568899</v>
      </c>
      <c r="D282" s="14">
        <v>0.11680839560690499</v>
      </c>
      <c r="E282" s="14">
        <v>9.7556345489650198E-2</v>
      </c>
      <c r="F282" s="14"/>
      <c r="G282" s="14">
        <v>0.14842990962201499</v>
      </c>
      <c r="H282" s="14">
        <v>0.120262240671559</v>
      </c>
      <c r="I282" s="14">
        <v>0.10776361489367201</v>
      </c>
      <c r="J282" s="14">
        <v>0.103974658533162</v>
      </c>
      <c r="K282" s="14">
        <v>9.2535279195524706E-2</v>
      </c>
      <c r="L282" s="14">
        <v>7.99213095788332E-2</v>
      </c>
      <c r="M282" s="14"/>
      <c r="N282" s="14">
        <v>8.8677667702896895E-2</v>
      </c>
      <c r="O282" s="14">
        <v>7.2114441778796695E-2</v>
      </c>
      <c r="P282" s="14">
        <v>0.116607870548137</v>
      </c>
      <c r="Q282" s="14">
        <v>0.149403151282167</v>
      </c>
      <c r="R282" s="14"/>
      <c r="S282" s="14">
        <v>0.118530658639213</v>
      </c>
      <c r="T282" s="14">
        <v>0.103701871864287</v>
      </c>
      <c r="U282" s="14">
        <v>0.14416077870662999</v>
      </c>
      <c r="V282" s="14">
        <v>0.125319313522367</v>
      </c>
      <c r="W282" s="14">
        <v>7.17271354039139E-2</v>
      </c>
      <c r="X282" s="14">
        <v>8.28335756498918E-2</v>
      </c>
      <c r="Y282" s="14">
        <v>0.101499960339885</v>
      </c>
      <c r="Z282" s="14">
        <v>0.107207041450194</v>
      </c>
      <c r="AA282" s="14">
        <v>0.117740669469585</v>
      </c>
      <c r="AB282" s="14">
        <v>0.109571966930437</v>
      </c>
      <c r="AC282" s="14">
        <v>5.0302317582751402E-2</v>
      </c>
      <c r="AD282" s="14">
        <v>0.136237007172857</v>
      </c>
      <c r="AE282" s="14"/>
      <c r="AF282" s="14">
        <v>0.113021552450778</v>
      </c>
      <c r="AG282" s="14">
        <v>7.6990501320919502E-2</v>
      </c>
      <c r="AH282" s="14">
        <v>0.15584249635736799</v>
      </c>
      <c r="AI282" s="14"/>
      <c r="AJ282" s="14">
        <v>0.112967957857535</v>
      </c>
      <c r="AK282" s="14">
        <v>7.1185677345325493E-2</v>
      </c>
      <c r="AL282" s="14">
        <v>4.7631054751218302E-2</v>
      </c>
      <c r="AM282" s="14">
        <v>0.30375663026151001</v>
      </c>
      <c r="AN282" s="14">
        <v>0.21346253767455201</v>
      </c>
      <c r="AO282" s="14"/>
      <c r="AP282" s="14">
        <v>0.15670667704323299</v>
      </c>
      <c r="AQ282" s="14">
        <v>6.9252396371994498E-2</v>
      </c>
      <c r="AR282" s="14">
        <v>6.6709522341997604E-2</v>
      </c>
      <c r="AS282" s="14">
        <v>0.133071402006711</v>
      </c>
      <c r="AT282" s="14">
        <v>8.9602169963332201E-2</v>
      </c>
      <c r="AU282" s="14"/>
      <c r="AV282" s="14">
        <v>0.122407402925684</v>
      </c>
      <c r="AW282" s="14">
        <v>0.13679517725558299</v>
      </c>
      <c r="AX282" s="14">
        <v>8.4873267685083603E-2</v>
      </c>
      <c r="AY282" s="14">
        <v>0.12418805142894999</v>
      </c>
      <c r="AZ282" s="14">
        <v>0.103589490870659</v>
      </c>
      <c r="BA282" s="14"/>
      <c r="BB282" s="14">
        <v>3.3694350787021099E-2</v>
      </c>
      <c r="BC282" s="14">
        <v>0.117336986160459</v>
      </c>
      <c r="BD282" s="14">
        <v>9.2299116875245807E-2</v>
      </c>
      <c r="BE282" s="14"/>
      <c r="BF282" s="14">
        <v>7.9448265121846398E-2</v>
      </c>
    </row>
    <row r="283" spans="2:58" x14ac:dyDescent="0.35">
      <c r="B283" t="s">
        <v>212</v>
      </c>
      <c r="C283" s="14">
        <v>1.9410593494177401E-2</v>
      </c>
      <c r="D283" s="14">
        <v>1.7540161923420301E-2</v>
      </c>
      <c r="E283" s="14">
        <v>2.1207770679591099E-2</v>
      </c>
      <c r="F283" s="14"/>
      <c r="G283" s="14">
        <v>1.9456059774724799E-2</v>
      </c>
      <c r="H283" s="14">
        <v>1.7979332017592501E-2</v>
      </c>
      <c r="I283" s="14">
        <v>1.18162704772353E-2</v>
      </c>
      <c r="J283" s="14">
        <v>2.2848275981683399E-2</v>
      </c>
      <c r="K283" s="14">
        <v>6.1560609446634903E-3</v>
      </c>
      <c r="L283" s="14">
        <v>3.3719967919415603E-2</v>
      </c>
      <c r="M283" s="14"/>
      <c r="N283" s="14">
        <v>1.75604198751311E-2</v>
      </c>
      <c r="O283" s="14">
        <v>3.0344918009639701E-2</v>
      </c>
      <c r="P283" s="14">
        <v>1.4793900044078E-2</v>
      </c>
      <c r="Q283" s="14">
        <v>1.4123211340152601E-2</v>
      </c>
      <c r="R283" s="14"/>
      <c r="S283" s="14">
        <v>2.0703409085311701E-2</v>
      </c>
      <c r="T283" s="14">
        <v>2.5659958818522999E-2</v>
      </c>
      <c r="U283" s="14">
        <v>1.0586074334748201E-2</v>
      </c>
      <c r="V283" s="14">
        <v>1.9984768075128501E-2</v>
      </c>
      <c r="W283" s="14">
        <v>0</v>
      </c>
      <c r="X283" s="14">
        <v>1.2130565651122501E-2</v>
      </c>
      <c r="Y283" s="14">
        <v>3.8104584692559902E-2</v>
      </c>
      <c r="Z283" s="14">
        <v>0</v>
      </c>
      <c r="AA283" s="14">
        <v>9.2817355357954403E-3</v>
      </c>
      <c r="AB283" s="14">
        <v>4.41994519726428E-2</v>
      </c>
      <c r="AC283" s="14">
        <v>1.5665325836710001E-2</v>
      </c>
      <c r="AD283" s="14">
        <v>3.0545829755970099E-2</v>
      </c>
      <c r="AE283" s="14"/>
      <c r="AF283" s="14">
        <v>1.67787272749969E-2</v>
      </c>
      <c r="AG283" s="14">
        <v>2.1686677610068799E-2</v>
      </c>
      <c r="AH283" s="14">
        <v>1.2951865839349199E-2</v>
      </c>
      <c r="AI283" s="14"/>
      <c r="AJ283" s="14">
        <v>2.29847275908991E-2</v>
      </c>
      <c r="AK283" s="14">
        <v>1.6219130620189801E-2</v>
      </c>
      <c r="AL283" s="14">
        <v>1.4882041823942E-2</v>
      </c>
      <c r="AM283" s="14">
        <v>9.6095338861462501E-2</v>
      </c>
      <c r="AN283" s="14">
        <v>1.4512521926765999E-2</v>
      </c>
      <c r="AO283" s="14"/>
      <c r="AP283" s="14">
        <v>4.3771147744665E-2</v>
      </c>
      <c r="AQ283" s="14">
        <v>1.0321494044235701E-2</v>
      </c>
      <c r="AR283" s="14">
        <v>1.35373902801067E-2</v>
      </c>
      <c r="AS283" s="14">
        <v>1.56729020851244E-2</v>
      </c>
      <c r="AT283" s="14">
        <v>2.4961538855008899E-2</v>
      </c>
      <c r="AU283" s="14"/>
      <c r="AV283" s="14">
        <v>8.5440888121200691E-3</v>
      </c>
      <c r="AW283" s="14">
        <v>1.2281156558796901E-2</v>
      </c>
      <c r="AX283" s="14">
        <v>2.2866622720312799E-2</v>
      </c>
      <c r="AY283" s="14">
        <v>2.5989293359578201E-2</v>
      </c>
      <c r="AZ283" s="14">
        <v>0</v>
      </c>
      <c r="BA283" s="14"/>
      <c r="BB283" s="14">
        <v>0</v>
      </c>
      <c r="BC283" s="14">
        <v>1.19675296296577E-2</v>
      </c>
      <c r="BD283" s="14">
        <v>0</v>
      </c>
      <c r="BE283" s="14"/>
      <c r="BF283" s="14">
        <v>4.6223195898866696E-3</v>
      </c>
    </row>
    <row r="284" spans="2:58" x14ac:dyDescent="0.35">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row>
    <row r="285" spans="2:58" x14ac:dyDescent="0.35">
      <c r="B285" s="6" t="s">
        <v>219</v>
      </c>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row>
    <row r="286" spans="2:58" x14ac:dyDescent="0.35">
      <c r="B286" s="24" t="s">
        <v>214</v>
      </c>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row>
    <row r="287" spans="2:58" x14ac:dyDescent="0.35">
      <c r="B287" t="s">
        <v>207</v>
      </c>
      <c r="C287" s="14">
        <v>5.3144399785856E-2</v>
      </c>
      <c r="D287" s="14">
        <v>5.1495093696614702E-2</v>
      </c>
      <c r="E287" s="14">
        <v>5.2920680634002903E-2</v>
      </c>
      <c r="F287" s="14"/>
      <c r="G287" s="14">
        <v>3.92435639665321E-2</v>
      </c>
      <c r="H287" s="14">
        <v>6.5744579397942995E-2</v>
      </c>
      <c r="I287" s="14">
        <v>3.5001699316053098E-2</v>
      </c>
      <c r="J287" s="14">
        <v>5.5085791270878599E-2</v>
      </c>
      <c r="K287" s="14">
        <v>3.3486164584738402E-2</v>
      </c>
      <c r="L287" s="14">
        <v>8.1786378126634807E-2</v>
      </c>
      <c r="M287" s="14"/>
      <c r="N287" s="14">
        <v>4.9118761708030798E-2</v>
      </c>
      <c r="O287" s="14">
        <v>5.2332145342467898E-2</v>
      </c>
      <c r="P287" s="14">
        <v>5.4493992794787997E-2</v>
      </c>
      <c r="Q287" s="14">
        <v>5.7701745236333299E-2</v>
      </c>
      <c r="R287" s="14"/>
      <c r="S287" s="14">
        <v>1.33486993778912E-2</v>
      </c>
      <c r="T287" s="14">
        <v>6.8119525452480498E-2</v>
      </c>
      <c r="U287" s="14">
        <v>9.3079528332262407E-2</v>
      </c>
      <c r="V287" s="14">
        <v>7.0970927489803395E-2</v>
      </c>
      <c r="W287" s="14">
        <v>1.8031823969044899E-2</v>
      </c>
      <c r="X287" s="14">
        <v>3.2770900058505199E-2</v>
      </c>
      <c r="Y287" s="14">
        <v>8.3469671869252998E-2</v>
      </c>
      <c r="Z287" s="14">
        <v>1.8517902243631101E-2</v>
      </c>
      <c r="AA287" s="14">
        <v>7.4822145634046794E-2</v>
      </c>
      <c r="AB287" s="14">
        <v>6.8269013840785805E-2</v>
      </c>
      <c r="AC287" s="14">
        <v>3.3421505479349099E-2</v>
      </c>
      <c r="AD287" s="14">
        <v>6.1091659511940198E-2</v>
      </c>
      <c r="AE287" s="14"/>
      <c r="AF287" s="14">
        <v>7.8960585226683602E-2</v>
      </c>
      <c r="AG287" s="14">
        <v>3.8747212033187199E-2</v>
      </c>
      <c r="AH287" s="14">
        <v>3.4346390648835802E-2</v>
      </c>
      <c r="AI287" s="14"/>
      <c r="AJ287" s="14">
        <v>8.6619890706588903E-2</v>
      </c>
      <c r="AK287" s="14">
        <v>9.6041074781765198E-3</v>
      </c>
      <c r="AL287" s="14">
        <v>2.97566306849722E-2</v>
      </c>
      <c r="AM287" s="14">
        <v>0.19537608899452599</v>
      </c>
      <c r="AN287" s="14">
        <v>6.52230765379124E-2</v>
      </c>
      <c r="AO287" s="14"/>
      <c r="AP287" s="14">
        <v>0.112889510670222</v>
      </c>
      <c r="AQ287" s="14">
        <v>4.7117292046150901E-3</v>
      </c>
      <c r="AR287" s="14">
        <v>1.3542253079770699E-2</v>
      </c>
      <c r="AS287" s="14">
        <v>0.12842383743205499</v>
      </c>
      <c r="AT287" s="14">
        <v>5.3880437436437702E-2</v>
      </c>
      <c r="AU287" s="14"/>
      <c r="AV287" s="14">
        <v>6.4594929226500605E-2</v>
      </c>
      <c r="AW287" s="14">
        <v>3.8376177703879098E-2</v>
      </c>
      <c r="AX287" s="14">
        <v>3.7104406082682999E-2</v>
      </c>
      <c r="AY287" s="14">
        <v>7.9333822191255496E-2</v>
      </c>
      <c r="AZ287" s="14">
        <v>0</v>
      </c>
      <c r="BA287" s="14"/>
      <c r="BB287" s="14">
        <v>1.48283434294155E-2</v>
      </c>
      <c r="BC287" s="14">
        <v>0.122393094387269</v>
      </c>
      <c r="BD287" s="14">
        <v>0</v>
      </c>
      <c r="BE287" s="14"/>
      <c r="BF287" s="14">
        <v>5.2032856810709301E-2</v>
      </c>
    </row>
    <row r="288" spans="2:58" x14ac:dyDescent="0.35">
      <c r="B288" t="s">
        <v>208</v>
      </c>
      <c r="C288" s="14">
        <v>4.1672875327664199E-2</v>
      </c>
      <c r="D288" s="14">
        <v>4.7941701979032102E-2</v>
      </c>
      <c r="E288" s="14">
        <v>3.6068330670559E-2</v>
      </c>
      <c r="F288" s="14"/>
      <c r="G288" s="14">
        <v>5.1482303031621601E-2</v>
      </c>
      <c r="H288" s="14">
        <v>5.2547728148747003E-2</v>
      </c>
      <c r="I288" s="14">
        <v>1.8750293201740698E-2</v>
      </c>
      <c r="J288" s="14">
        <v>1.8390738846353501E-2</v>
      </c>
      <c r="K288" s="14">
        <v>6.5761083508830795E-2</v>
      </c>
      <c r="L288" s="14">
        <v>4.9645805129225902E-2</v>
      </c>
      <c r="M288" s="14"/>
      <c r="N288" s="14">
        <v>3.4944505226275201E-2</v>
      </c>
      <c r="O288" s="14">
        <v>3.7481056549171998E-2</v>
      </c>
      <c r="P288" s="14">
        <v>5.3811406520597703E-2</v>
      </c>
      <c r="Q288" s="14">
        <v>4.4312958291319801E-2</v>
      </c>
      <c r="R288" s="14"/>
      <c r="S288" s="14">
        <v>3.2972971938264997E-2</v>
      </c>
      <c r="T288" s="14">
        <v>5.0364480033583597E-2</v>
      </c>
      <c r="U288" s="14">
        <v>5.9335704851884399E-2</v>
      </c>
      <c r="V288" s="14">
        <v>1.93654001794357E-2</v>
      </c>
      <c r="W288" s="14">
        <v>4.4859821934937698E-2</v>
      </c>
      <c r="X288" s="14">
        <v>4.7215401212082397E-2</v>
      </c>
      <c r="Y288" s="14">
        <v>7.8178026372440798E-2</v>
      </c>
      <c r="Z288" s="14">
        <v>1.7890840280078198E-2</v>
      </c>
      <c r="AA288" s="14">
        <v>1.9167083197520099E-2</v>
      </c>
      <c r="AB288" s="14">
        <v>4.2020316351727899E-2</v>
      </c>
      <c r="AC288" s="14">
        <v>4.6904367119703701E-2</v>
      </c>
      <c r="AD288" s="14">
        <v>6.3602699510824895E-2</v>
      </c>
      <c r="AE288" s="14"/>
      <c r="AF288" s="14">
        <v>5.7589341604977098E-2</v>
      </c>
      <c r="AG288" s="14">
        <v>2.9497299910695999E-2</v>
      </c>
      <c r="AH288" s="14">
        <v>2.1072692337141999E-2</v>
      </c>
      <c r="AI288" s="14"/>
      <c r="AJ288" s="14">
        <v>6.77463846857045E-2</v>
      </c>
      <c r="AK288" s="14">
        <v>2.1546858510362501E-2</v>
      </c>
      <c r="AL288" s="14">
        <v>0</v>
      </c>
      <c r="AM288" s="14">
        <v>0</v>
      </c>
      <c r="AN288" s="14">
        <v>6.6107203079198207E-2</v>
      </c>
      <c r="AO288" s="14"/>
      <c r="AP288" s="14">
        <v>8.8598006102761806E-2</v>
      </c>
      <c r="AQ288" s="14">
        <v>7.1866796027991904E-3</v>
      </c>
      <c r="AR288" s="14">
        <v>1.3726114089481699E-2</v>
      </c>
      <c r="AS288" s="14">
        <v>8.9704566253975201E-2</v>
      </c>
      <c r="AT288" s="14">
        <v>5.0034871073803701E-2</v>
      </c>
      <c r="AU288" s="14"/>
      <c r="AV288" s="14">
        <v>4.8967256674056103E-2</v>
      </c>
      <c r="AW288" s="14">
        <v>4.6120592509554803E-2</v>
      </c>
      <c r="AX288" s="14">
        <v>3.5565724983670097E-2</v>
      </c>
      <c r="AY288" s="14">
        <v>2.5325887901143599E-2</v>
      </c>
      <c r="AZ288" s="14">
        <v>0</v>
      </c>
      <c r="BA288" s="14"/>
      <c r="BB288" s="14">
        <v>0</v>
      </c>
      <c r="BC288" s="14">
        <v>0.10429349268261601</v>
      </c>
      <c r="BD288" s="14">
        <v>6.0118983278456203E-2</v>
      </c>
      <c r="BE288" s="14"/>
      <c r="BF288" s="14">
        <v>5.1250571637371602E-2</v>
      </c>
    </row>
    <row r="289" spans="2:58" x14ac:dyDescent="0.35">
      <c r="B289" t="s">
        <v>209</v>
      </c>
      <c r="C289" s="14">
        <v>9.9884842281875802E-2</v>
      </c>
      <c r="D289" s="14">
        <v>8.9201689894407396E-2</v>
      </c>
      <c r="E289" s="14">
        <v>0.108132631326885</v>
      </c>
      <c r="F289" s="14"/>
      <c r="G289" s="14">
        <v>0.107933441875205</v>
      </c>
      <c r="H289" s="14">
        <v>0.1429460564643</v>
      </c>
      <c r="I289" s="14">
        <v>8.5732738179495699E-2</v>
      </c>
      <c r="J289" s="14">
        <v>0.110490980628936</v>
      </c>
      <c r="K289" s="14">
        <v>7.6397087213604206E-2</v>
      </c>
      <c r="L289" s="14">
        <v>7.8363018225286393E-2</v>
      </c>
      <c r="M289" s="14"/>
      <c r="N289" s="14">
        <v>0.10329933422894499</v>
      </c>
      <c r="O289" s="14">
        <v>7.5583222641458406E-2</v>
      </c>
      <c r="P289" s="14">
        <v>0.11499639592637</v>
      </c>
      <c r="Q289" s="14">
        <v>0.110374135266993</v>
      </c>
      <c r="R289" s="14"/>
      <c r="S289" s="14">
        <v>6.13722266001719E-2</v>
      </c>
      <c r="T289" s="14">
        <v>0.12877325979009999</v>
      </c>
      <c r="U289" s="14">
        <v>0.117094015448744</v>
      </c>
      <c r="V289" s="14">
        <v>8.7117279281588703E-2</v>
      </c>
      <c r="W289" s="14">
        <v>0.10391757210242</v>
      </c>
      <c r="X289" s="14">
        <v>0.120873816209784</v>
      </c>
      <c r="Y289" s="14">
        <v>0.17791605821663301</v>
      </c>
      <c r="Z289" s="14">
        <v>7.7600138078048705E-2</v>
      </c>
      <c r="AA289" s="14">
        <v>8.42007394560048E-2</v>
      </c>
      <c r="AB289" s="14">
        <v>5.8071703602557499E-2</v>
      </c>
      <c r="AC289" s="14">
        <v>3.4020362383704497E-2</v>
      </c>
      <c r="AD289" s="14">
        <v>0.24459800565446699</v>
      </c>
      <c r="AE289" s="14"/>
      <c r="AF289" s="14">
        <v>0.116508034941609</v>
      </c>
      <c r="AG289" s="14">
        <v>9.0038640733333203E-2</v>
      </c>
      <c r="AH289" s="14">
        <v>8.6507023653033296E-2</v>
      </c>
      <c r="AI289" s="14"/>
      <c r="AJ289" s="14">
        <v>0.12798604649947001</v>
      </c>
      <c r="AK289" s="14">
        <v>7.2245110899226403E-2</v>
      </c>
      <c r="AL289" s="14">
        <v>8.7102036608584593E-2</v>
      </c>
      <c r="AM289" s="14">
        <v>0.19546963199075801</v>
      </c>
      <c r="AN289" s="14">
        <v>9.7833985496544804E-2</v>
      </c>
      <c r="AO289" s="14"/>
      <c r="AP289" s="14">
        <v>0.134578278842202</v>
      </c>
      <c r="AQ289" s="14">
        <v>4.6261166094916102E-2</v>
      </c>
      <c r="AR289" s="14">
        <v>7.9290012721912204E-2</v>
      </c>
      <c r="AS289" s="14">
        <v>0.17582097681974901</v>
      </c>
      <c r="AT289" s="14">
        <v>9.8500774195349902E-2</v>
      </c>
      <c r="AU289" s="14"/>
      <c r="AV289" s="14">
        <v>9.7280164065834895E-2</v>
      </c>
      <c r="AW289" s="14">
        <v>0.11174268058638399</v>
      </c>
      <c r="AX289" s="14">
        <v>7.4402012680501506E-2</v>
      </c>
      <c r="AY289" s="14">
        <v>8.6912137724134794E-2</v>
      </c>
      <c r="AZ289" s="14">
        <v>0.158423644737127</v>
      </c>
      <c r="BA289" s="14"/>
      <c r="BB289" s="14">
        <v>5.4279231203481E-2</v>
      </c>
      <c r="BC289" s="14">
        <v>0.139385031805668</v>
      </c>
      <c r="BD289" s="14">
        <v>0.119800744438034</v>
      </c>
      <c r="BE289" s="14"/>
      <c r="BF289" s="14">
        <v>0.109030750894642</v>
      </c>
    </row>
    <row r="290" spans="2:58" x14ac:dyDescent="0.35">
      <c r="B290" t="s">
        <v>122</v>
      </c>
      <c r="C290" s="14">
        <v>0.22388785434618</v>
      </c>
      <c r="D290" s="14">
        <v>0.24288008711415399</v>
      </c>
      <c r="E290" s="14">
        <v>0.207291236699161</v>
      </c>
      <c r="F290" s="14"/>
      <c r="G290" s="14">
        <v>0.21816906741620701</v>
      </c>
      <c r="H290" s="14">
        <v>0.16625786285066499</v>
      </c>
      <c r="I290" s="14">
        <v>0.29158049232507299</v>
      </c>
      <c r="J290" s="14">
        <v>0.19746776334601901</v>
      </c>
      <c r="K290" s="14">
        <v>0.24300528642433999</v>
      </c>
      <c r="L290" s="14">
        <v>0.224166926747872</v>
      </c>
      <c r="M290" s="14"/>
      <c r="N290" s="14">
        <v>0.17041655277790099</v>
      </c>
      <c r="O290" s="14">
        <v>0.230199189350063</v>
      </c>
      <c r="P290" s="14">
        <v>0.24628878564283099</v>
      </c>
      <c r="Q290" s="14">
        <v>0.255240491006754</v>
      </c>
      <c r="R290" s="14"/>
      <c r="S290" s="14">
        <v>0.30081699753213598</v>
      </c>
      <c r="T290" s="14">
        <v>0.232891739227679</v>
      </c>
      <c r="U290" s="14">
        <v>0.22978675779131</v>
      </c>
      <c r="V290" s="14">
        <v>0.18911753328047701</v>
      </c>
      <c r="W290" s="14">
        <v>0.31102747082892301</v>
      </c>
      <c r="X290" s="14">
        <v>0.19358697994368099</v>
      </c>
      <c r="Y290" s="14">
        <v>0.174335088432399</v>
      </c>
      <c r="Z290" s="14">
        <v>0.170817745006242</v>
      </c>
      <c r="AA290" s="14">
        <v>0.213307964330025</v>
      </c>
      <c r="AB290" s="14">
        <v>0.133831518245314</v>
      </c>
      <c r="AC290" s="14">
        <v>0.28276393691134499</v>
      </c>
      <c r="AD290" s="14">
        <v>0.189344827167098</v>
      </c>
      <c r="AE290" s="14"/>
      <c r="AF290" s="14">
        <v>0.246523724679551</v>
      </c>
      <c r="AG290" s="14">
        <v>0.19532895035041101</v>
      </c>
      <c r="AH290" s="14">
        <v>0.21905995511291401</v>
      </c>
      <c r="AI290" s="14"/>
      <c r="AJ290" s="14">
        <v>0.236418547435642</v>
      </c>
      <c r="AK290" s="14">
        <v>0.17609903531149601</v>
      </c>
      <c r="AL290" s="14">
        <v>0.23509179538865899</v>
      </c>
      <c r="AM290" s="14">
        <v>0.10153376259319</v>
      </c>
      <c r="AN290" s="14">
        <v>0.26106168939713098</v>
      </c>
      <c r="AO290" s="14"/>
      <c r="AP290" s="14">
        <v>0.22600799483886699</v>
      </c>
      <c r="AQ290" s="14">
        <v>0.156519770002784</v>
      </c>
      <c r="AR290" s="14">
        <v>0.28412016778290999</v>
      </c>
      <c r="AS290" s="14">
        <v>0.25201851264415598</v>
      </c>
      <c r="AT290" s="14">
        <v>0.36158970809770302</v>
      </c>
      <c r="AU290" s="14"/>
      <c r="AV290" s="14">
        <v>0.26823268100924602</v>
      </c>
      <c r="AW290" s="14">
        <v>0.26358917615701299</v>
      </c>
      <c r="AX290" s="14">
        <v>0.16996051433982901</v>
      </c>
      <c r="AY290" s="14">
        <v>0.212236173589199</v>
      </c>
      <c r="AZ290" s="14">
        <v>0.21102498041658299</v>
      </c>
      <c r="BA290" s="14"/>
      <c r="BB290" s="14">
        <v>9.9691358468063596E-2</v>
      </c>
      <c r="BC290" s="14">
        <v>0.27221793920855403</v>
      </c>
      <c r="BD290" s="14">
        <v>0.28329282547170398</v>
      </c>
      <c r="BE290" s="14"/>
      <c r="BF290" s="14">
        <v>0.22856716206111399</v>
      </c>
    </row>
    <row r="291" spans="2:58" x14ac:dyDescent="0.35">
      <c r="B291" t="s">
        <v>210</v>
      </c>
      <c r="C291" s="14">
        <v>0.31589825029225199</v>
      </c>
      <c r="D291" s="14">
        <v>0.30605733765471799</v>
      </c>
      <c r="E291" s="14">
        <v>0.32619252562131601</v>
      </c>
      <c r="F291" s="14"/>
      <c r="G291" s="14">
        <v>0.33640911406138002</v>
      </c>
      <c r="H291" s="14">
        <v>0.34369388333645001</v>
      </c>
      <c r="I291" s="14">
        <v>0.31366868874792903</v>
      </c>
      <c r="J291" s="14">
        <v>0.32762346643964801</v>
      </c>
      <c r="K291" s="14">
        <v>0.31965044473390197</v>
      </c>
      <c r="L291" s="14">
        <v>0.26661993610806001</v>
      </c>
      <c r="M291" s="14"/>
      <c r="N291" s="14">
        <v>0.31695521668035598</v>
      </c>
      <c r="O291" s="14">
        <v>0.33941390470966598</v>
      </c>
      <c r="P291" s="14">
        <v>0.330635642379499</v>
      </c>
      <c r="Q291" s="14">
        <v>0.28049321079610701</v>
      </c>
      <c r="R291" s="14"/>
      <c r="S291" s="14">
        <v>0.31385247476872702</v>
      </c>
      <c r="T291" s="14">
        <v>0.30892407701658697</v>
      </c>
      <c r="U291" s="14">
        <v>0.262289811816381</v>
      </c>
      <c r="V291" s="14">
        <v>0.312363461093905</v>
      </c>
      <c r="W291" s="14">
        <v>0.34993639456307601</v>
      </c>
      <c r="X291" s="14">
        <v>0.3367255660931</v>
      </c>
      <c r="Y291" s="14">
        <v>0.24554519401393299</v>
      </c>
      <c r="Z291" s="14">
        <v>0.43049565335387302</v>
      </c>
      <c r="AA291" s="14">
        <v>0.33788283723067603</v>
      </c>
      <c r="AB291" s="14">
        <v>0.360014628273855</v>
      </c>
      <c r="AC291" s="14">
        <v>0.25446374771469699</v>
      </c>
      <c r="AD291" s="14">
        <v>0.28597077493962197</v>
      </c>
      <c r="AE291" s="14"/>
      <c r="AF291" s="14">
        <v>0.29608725745361197</v>
      </c>
      <c r="AG291" s="14">
        <v>0.325281734426277</v>
      </c>
      <c r="AH291" s="14">
        <v>0.36030214323267201</v>
      </c>
      <c r="AI291" s="14"/>
      <c r="AJ291" s="14">
        <v>0.29184143969988702</v>
      </c>
      <c r="AK291" s="14">
        <v>0.36201388529387701</v>
      </c>
      <c r="AL291" s="14">
        <v>0.33455497595620398</v>
      </c>
      <c r="AM291" s="14">
        <v>0.206154547721703</v>
      </c>
      <c r="AN291" s="14">
        <v>0.282718498438567</v>
      </c>
      <c r="AO291" s="14"/>
      <c r="AP291" s="14">
        <v>0.29428430915605602</v>
      </c>
      <c r="AQ291" s="14">
        <v>0.37297074515237999</v>
      </c>
      <c r="AR291" s="14">
        <v>0.31873157894453402</v>
      </c>
      <c r="AS291" s="14">
        <v>0.21882667845662401</v>
      </c>
      <c r="AT291" s="14">
        <v>0.24577283804722799</v>
      </c>
      <c r="AU291" s="14"/>
      <c r="AV291" s="14">
        <v>0.32045555399848602</v>
      </c>
      <c r="AW291" s="14">
        <v>0.28838930028059601</v>
      </c>
      <c r="AX291" s="14">
        <v>0.37191396404795701</v>
      </c>
      <c r="AY291" s="14">
        <v>0.30489438468944502</v>
      </c>
      <c r="AZ291" s="14">
        <v>0.224926490289859</v>
      </c>
      <c r="BA291" s="14"/>
      <c r="BB291" s="14">
        <v>0.345520275920084</v>
      </c>
      <c r="BC291" s="14">
        <v>0.25623326188840401</v>
      </c>
      <c r="BD291" s="14">
        <v>0.318793576720036</v>
      </c>
      <c r="BE291" s="14"/>
      <c r="BF291" s="14">
        <v>0.31164025215749303</v>
      </c>
    </row>
    <row r="292" spans="2:58" x14ac:dyDescent="0.35">
      <c r="B292" t="s">
        <v>211</v>
      </c>
      <c r="C292" s="14">
        <v>0.21233857189181099</v>
      </c>
      <c r="D292" s="14">
        <v>0.214180211122006</v>
      </c>
      <c r="E292" s="14">
        <v>0.21147719537319501</v>
      </c>
      <c r="F292" s="14"/>
      <c r="G292" s="14">
        <v>0.19517098572230601</v>
      </c>
      <c r="H292" s="14">
        <v>0.21149149470610901</v>
      </c>
      <c r="I292" s="14">
        <v>0.234253948209595</v>
      </c>
      <c r="J292" s="14">
        <v>0.24138795370340299</v>
      </c>
      <c r="K292" s="14">
        <v>0.19605290354624599</v>
      </c>
      <c r="L292" s="14">
        <v>0.19200899418469899</v>
      </c>
      <c r="M292" s="14"/>
      <c r="N292" s="14">
        <v>0.27233984520843202</v>
      </c>
      <c r="O292" s="14">
        <v>0.20648020506033599</v>
      </c>
      <c r="P292" s="14">
        <v>0.16517166810445999</v>
      </c>
      <c r="Q292" s="14">
        <v>0.18949855628183601</v>
      </c>
      <c r="R292" s="14"/>
      <c r="S292" s="14">
        <v>0.22808737195464801</v>
      </c>
      <c r="T292" s="14">
        <v>0.158678043966926</v>
      </c>
      <c r="U292" s="14">
        <v>0.20348785759822499</v>
      </c>
      <c r="V292" s="14">
        <v>0.253416447688461</v>
      </c>
      <c r="W292" s="14">
        <v>0.15753877146669101</v>
      </c>
      <c r="X292" s="14">
        <v>0.22230141038562701</v>
      </c>
      <c r="Y292" s="14">
        <v>0.18709367259200099</v>
      </c>
      <c r="Z292" s="14">
        <v>0.226017542982064</v>
      </c>
      <c r="AA292" s="14">
        <v>0.21974443612698999</v>
      </c>
      <c r="AB292" s="14">
        <v>0.25090819932184399</v>
      </c>
      <c r="AC292" s="14">
        <v>0.281736126127348</v>
      </c>
      <c r="AD292" s="14">
        <v>9.9211316368805202E-2</v>
      </c>
      <c r="AE292" s="14"/>
      <c r="AF292" s="14">
        <v>0.162309406912336</v>
      </c>
      <c r="AG292" s="14">
        <v>0.25493469345922698</v>
      </c>
      <c r="AH292" s="14">
        <v>0.23713191346363799</v>
      </c>
      <c r="AI292" s="14"/>
      <c r="AJ292" s="14">
        <v>0.15905719580966701</v>
      </c>
      <c r="AK292" s="14">
        <v>0.27559952548536598</v>
      </c>
      <c r="AL292" s="14">
        <v>0.23580673031012001</v>
      </c>
      <c r="AM292" s="14">
        <v>0.208419517779001</v>
      </c>
      <c r="AN292" s="14">
        <v>0.18694209004884299</v>
      </c>
      <c r="AO292" s="14"/>
      <c r="AP292" s="14">
        <v>0.133437950470773</v>
      </c>
      <c r="AQ292" s="14">
        <v>0.32269205728634898</v>
      </c>
      <c r="AR292" s="14">
        <v>0.204218994149484</v>
      </c>
      <c r="AS292" s="14">
        <v>0.117772680215894</v>
      </c>
      <c r="AT292" s="14">
        <v>0.12762095337763199</v>
      </c>
      <c r="AU292" s="14"/>
      <c r="AV292" s="14">
        <v>0.149390812797627</v>
      </c>
      <c r="AW292" s="14">
        <v>0.200370365497828</v>
      </c>
      <c r="AX292" s="14">
        <v>0.25505514362206999</v>
      </c>
      <c r="AY292" s="14">
        <v>0.247206687187457</v>
      </c>
      <c r="AZ292" s="14">
        <v>0.35757603668236099</v>
      </c>
      <c r="BA292" s="14"/>
      <c r="BB292" s="14">
        <v>0.43628353791048402</v>
      </c>
      <c r="BC292" s="14">
        <v>7.7715307584602905E-2</v>
      </c>
      <c r="BD292" s="14">
        <v>0.153968110733987</v>
      </c>
      <c r="BE292" s="14"/>
      <c r="BF292" s="14">
        <v>0.20363191768827499</v>
      </c>
    </row>
    <row r="293" spans="2:58" x14ac:dyDescent="0.35">
      <c r="B293" t="s">
        <v>212</v>
      </c>
      <c r="C293" s="14">
        <v>5.3173206074361802E-2</v>
      </c>
      <c r="D293" s="14">
        <v>4.8243878539067302E-2</v>
      </c>
      <c r="E293" s="14">
        <v>5.7917399674881E-2</v>
      </c>
      <c r="F293" s="14"/>
      <c r="G293" s="14">
        <v>5.1591523926749497E-2</v>
      </c>
      <c r="H293" s="14">
        <v>1.7318395095784998E-2</v>
      </c>
      <c r="I293" s="14">
        <v>2.10121400201135E-2</v>
      </c>
      <c r="J293" s="14">
        <v>4.9553305764761801E-2</v>
      </c>
      <c r="K293" s="14">
        <v>6.5647029988338906E-2</v>
      </c>
      <c r="L293" s="14">
        <v>0.107408941478222</v>
      </c>
      <c r="M293" s="14"/>
      <c r="N293" s="14">
        <v>5.2925784170060899E-2</v>
      </c>
      <c r="O293" s="14">
        <v>5.8510276346836199E-2</v>
      </c>
      <c r="P293" s="14">
        <v>3.4602108631455401E-2</v>
      </c>
      <c r="Q293" s="14">
        <v>6.2378903120657601E-2</v>
      </c>
      <c r="R293" s="14"/>
      <c r="S293" s="14">
        <v>4.9549257828161199E-2</v>
      </c>
      <c r="T293" s="14">
        <v>5.2248874512644698E-2</v>
      </c>
      <c r="U293" s="14">
        <v>3.4926324161193602E-2</v>
      </c>
      <c r="V293" s="14">
        <v>6.7648950986328393E-2</v>
      </c>
      <c r="W293" s="14">
        <v>1.46881451349079E-2</v>
      </c>
      <c r="X293" s="14">
        <v>4.6525926097220602E-2</v>
      </c>
      <c r="Y293" s="14">
        <v>5.3462288503340803E-2</v>
      </c>
      <c r="Z293" s="14">
        <v>5.8660178056062301E-2</v>
      </c>
      <c r="AA293" s="14">
        <v>5.0874794024737699E-2</v>
      </c>
      <c r="AB293" s="14">
        <v>8.6884620363915505E-2</v>
      </c>
      <c r="AC293" s="14">
        <v>6.66899542638522E-2</v>
      </c>
      <c r="AD293" s="14">
        <v>5.61807168472436E-2</v>
      </c>
      <c r="AE293" s="14"/>
      <c r="AF293" s="14">
        <v>4.2021649181231302E-2</v>
      </c>
      <c r="AG293" s="14">
        <v>6.6171469086869203E-2</v>
      </c>
      <c r="AH293" s="14">
        <v>4.1579881551765299E-2</v>
      </c>
      <c r="AI293" s="14"/>
      <c r="AJ293" s="14">
        <v>3.03304951630405E-2</v>
      </c>
      <c r="AK293" s="14">
        <v>8.2891477021495505E-2</v>
      </c>
      <c r="AL293" s="14">
        <v>7.7687831051461598E-2</v>
      </c>
      <c r="AM293" s="14">
        <v>9.3046450920822601E-2</v>
      </c>
      <c r="AN293" s="14">
        <v>4.0113457001803701E-2</v>
      </c>
      <c r="AO293" s="14"/>
      <c r="AP293" s="14">
        <v>1.02039499191182E-2</v>
      </c>
      <c r="AQ293" s="14">
        <v>8.9657852656156806E-2</v>
      </c>
      <c r="AR293" s="14">
        <v>8.6370879231907102E-2</v>
      </c>
      <c r="AS293" s="14">
        <v>1.7432748177546899E-2</v>
      </c>
      <c r="AT293" s="14">
        <v>6.2600417771844705E-2</v>
      </c>
      <c r="AU293" s="14"/>
      <c r="AV293" s="14">
        <v>5.1078602228249302E-2</v>
      </c>
      <c r="AW293" s="14">
        <v>5.1411707264745497E-2</v>
      </c>
      <c r="AX293" s="14">
        <v>5.5998234243289403E-2</v>
      </c>
      <c r="AY293" s="14">
        <v>4.4090906717364202E-2</v>
      </c>
      <c r="AZ293" s="14">
        <v>4.8048847874070197E-2</v>
      </c>
      <c r="BA293" s="14"/>
      <c r="BB293" s="14">
        <v>4.9397253068472001E-2</v>
      </c>
      <c r="BC293" s="14">
        <v>2.77618724428857E-2</v>
      </c>
      <c r="BD293" s="14">
        <v>6.4025759357783305E-2</v>
      </c>
      <c r="BE293" s="14"/>
      <c r="BF293" s="14">
        <v>4.3846488750395499E-2</v>
      </c>
    </row>
    <row r="294" spans="2:58" x14ac:dyDescent="0.35">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row>
    <row r="295" spans="2:58" x14ac:dyDescent="0.35">
      <c r="B295" s="6" t="s">
        <v>220</v>
      </c>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row>
    <row r="296" spans="2:58" x14ac:dyDescent="0.35">
      <c r="B296" s="24" t="s">
        <v>214</v>
      </c>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row>
    <row r="297" spans="2:58" x14ac:dyDescent="0.35">
      <c r="B297" t="s">
        <v>207</v>
      </c>
      <c r="C297" s="14">
        <v>9.5514673140796397E-2</v>
      </c>
      <c r="D297" s="14">
        <v>9.8320142316905404E-2</v>
      </c>
      <c r="E297" s="14">
        <v>9.3308081098091605E-2</v>
      </c>
      <c r="F297" s="14"/>
      <c r="G297" s="14">
        <v>3.1561074197491497E-2</v>
      </c>
      <c r="H297" s="14">
        <v>7.0767925628271597E-2</v>
      </c>
      <c r="I297" s="14">
        <v>8.4856660946235493E-2</v>
      </c>
      <c r="J297" s="14">
        <v>9.6384481046079398E-2</v>
      </c>
      <c r="K297" s="14">
        <v>0.10080236718734401</v>
      </c>
      <c r="L297" s="14">
        <v>0.16925439391456101</v>
      </c>
      <c r="M297" s="14"/>
      <c r="N297" s="14">
        <v>7.8042694359495193E-2</v>
      </c>
      <c r="O297" s="14">
        <v>7.7176414713979694E-2</v>
      </c>
      <c r="P297" s="14">
        <v>0.113846708710736</v>
      </c>
      <c r="Q297" s="14">
        <v>0.11927769106580401</v>
      </c>
      <c r="R297" s="14"/>
      <c r="S297" s="14">
        <v>4.9130854620730802E-2</v>
      </c>
      <c r="T297" s="14">
        <v>9.61572703908289E-2</v>
      </c>
      <c r="U297" s="14">
        <v>0.18269883279122301</v>
      </c>
      <c r="V297" s="14">
        <v>0.110907711309776</v>
      </c>
      <c r="W297" s="14">
        <v>6.2889254575746206E-2</v>
      </c>
      <c r="X297" s="14">
        <v>5.8806024569050798E-2</v>
      </c>
      <c r="Y297" s="14">
        <v>0.126800839293952</v>
      </c>
      <c r="Z297" s="14">
        <v>0</v>
      </c>
      <c r="AA297" s="14">
        <v>0.110925492236446</v>
      </c>
      <c r="AB297" s="14">
        <v>0.11010416198249499</v>
      </c>
      <c r="AC297" s="14">
        <v>0.11230922033061801</v>
      </c>
      <c r="AD297" s="14">
        <v>0.15550216504275799</v>
      </c>
      <c r="AE297" s="14"/>
      <c r="AF297" s="14">
        <v>0.18301830760301899</v>
      </c>
      <c r="AG297" s="14">
        <v>4.7678205557813602E-2</v>
      </c>
      <c r="AH297" s="14">
        <v>6.0267147900775697E-2</v>
      </c>
      <c r="AI297" s="14"/>
      <c r="AJ297" s="14">
        <v>0.180483790199675</v>
      </c>
      <c r="AK297" s="14">
        <v>1.9125290200970702E-2</v>
      </c>
      <c r="AL297" s="14">
        <v>2.9738486091475301E-2</v>
      </c>
      <c r="AM297" s="14">
        <v>0.19143245134397199</v>
      </c>
      <c r="AN297" s="14">
        <v>0.11871044456240699</v>
      </c>
      <c r="AO297" s="14"/>
      <c r="AP297" s="14">
        <v>0.19934025904550801</v>
      </c>
      <c r="AQ297" s="14">
        <v>7.0290603641339402E-3</v>
      </c>
      <c r="AR297" s="14">
        <v>1.352574792231E-2</v>
      </c>
      <c r="AS297" s="14">
        <v>0.221710082586204</v>
      </c>
      <c r="AT297" s="14">
        <v>0.12459938515692701</v>
      </c>
      <c r="AU297" s="14"/>
      <c r="AV297" s="14">
        <v>0.116662467307429</v>
      </c>
      <c r="AW297" s="14">
        <v>9.3430051109803694E-2</v>
      </c>
      <c r="AX297" s="14">
        <v>8.0622477256751299E-2</v>
      </c>
      <c r="AY297" s="14">
        <v>6.3116133276133704E-2</v>
      </c>
      <c r="AZ297" s="14">
        <v>0</v>
      </c>
      <c r="BA297" s="14"/>
      <c r="BB297" s="14">
        <v>1.48283434294155E-2</v>
      </c>
      <c r="BC297" s="14">
        <v>0.246939721121333</v>
      </c>
      <c r="BD297" s="14">
        <v>0.11869846519899099</v>
      </c>
      <c r="BE297" s="14"/>
      <c r="BF297" s="14">
        <v>0.14145211720244399</v>
      </c>
    </row>
    <row r="298" spans="2:58" x14ac:dyDescent="0.35">
      <c r="B298" t="s">
        <v>208</v>
      </c>
      <c r="C298" s="14">
        <v>9.7998545771903103E-2</v>
      </c>
      <c r="D298" s="14">
        <v>0.10470064953996799</v>
      </c>
      <c r="E298" s="14">
        <v>9.2216338979214094E-2</v>
      </c>
      <c r="F298" s="14"/>
      <c r="G298" s="14">
        <v>8.39941833720078E-2</v>
      </c>
      <c r="H298" s="14">
        <v>8.7571719913725296E-2</v>
      </c>
      <c r="I298" s="14">
        <v>7.4332406690895803E-2</v>
      </c>
      <c r="J298" s="14">
        <v>9.8176373389315605E-2</v>
      </c>
      <c r="K298" s="14">
        <v>0.115516657946564</v>
      </c>
      <c r="L298" s="14">
        <v>0.12609096462386499</v>
      </c>
      <c r="M298" s="14"/>
      <c r="N298" s="14">
        <v>8.8870306360150905E-2</v>
      </c>
      <c r="O298" s="14">
        <v>0.107785426877303</v>
      </c>
      <c r="P298" s="14">
        <v>0.107285798006599</v>
      </c>
      <c r="Q298" s="14">
        <v>8.8344141859121095E-2</v>
      </c>
      <c r="R298" s="14"/>
      <c r="S298" s="14">
        <v>9.3004994971047694E-2</v>
      </c>
      <c r="T298" s="14">
        <v>7.4865889302359406E-2</v>
      </c>
      <c r="U298" s="14">
        <v>0.140845028898158</v>
      </c>
      <c r="V298" s="14">
        <v>0.11554096828674</v>
      </c>
      <c r="W298" s="14">
        <v>9.2381882463448306E-2</v>
      </c>
      <c r="X298" s="14">
        <v>0.12087335591665301</v>
      </c>
      <c r="Y298" s="14">
        <v>9.6760071256233496E-2</v>
      </c>
      <c r="Z298" s="14">
        <v>5.2806320205089199E-2</v>
      </c>
      <c r="AA298" s="14">
        <v>9.1790818811227207E-2</v>
      </c>
      <c r="AB298" s="14">
        <v>0.107322624268922</v>
      </c>
      <c r="AC298" s="14">
        <v>7.9477433749418402E-2</v>
      </c>
      <c r="AD298" s="14">
        <v>8.8886792995039904E-2</v>
      </c>
      <c r="AE298" s="14"/>
      <c r="AF298" s="14">
        <v>0.137961455670985</v>
      </c>
      <c r="AG298" s="14">
        <v>8.3981557670630105E-2</v>
      </c>
      <c r="AH298" s="14">
        <v>3.9087982748996997E-2</v>
      </c>
      <c r="AI298" s="14"/>
      <c r="AJ298" s="14">
        <v>0.13258885110535601</v>
      </c>
      <c r="AK298" s="14">
        <v>4.8398471036789202E-2</v>
      </c>
      <c r="AL298" s="14">
        <v>0.101139480678962</v>
      </c>
      <c r="AM298" s="14">
        <v>0.19232720105388601</v>
      </c>
      <c r="AN298" s="14">
        <v>0.10824303748305</v>
      </c>
      <c r="AO298" s="14"/>
      <c r="AP298" s="14">
        <v>0.150386876017157</v>
      </c>
      <c r="AQ298" s="14">
        <v>2.8876608235055602E-2</v>
      </c>
      <c r="AR298" s="14">
        <v>3.9175126175195897E-2</v>
      </c>
      <c r="AS298" s="14">
        <v>0.181163837246508</v>
      </c>
      <c r="AT298" s="14">
        <v>0.123474725347663</v>
      </c>
      <c r="AU298" s="14"/>
      <c r="AV298" s="14">
        <v>9.8564557620537604E-2</v>
      </c>
      <c r="AW298" s="14">
        <v>7.5274955703335797E-2</v>
      </c>
      <c r="AX298" s="14">
        <v>8.6194192594231403E-2</v>
      </c>
      <c r="AY298" s="14">
        <v>0.126496006065867</v>
      </c>
      <c r="AZ298" s="14">
        <v>0.105430838030088</v>
      </c>
      <c r="BA298" s="14"/>
      <c r="BB298" s="14">
        <v>3.72230612827903E-2</v>
      </c>
      <c r="BC298" s="14">
        <v>0.19091254721301601</v>
      </c>
      <c r="BD298" s="14">
        <v>0.173549228759005</v>
      </c>
      <c r="BE298" s="14"/>
      <c r="BF298" s="14">
        <v>0.117349694351901</v>
      </c>
    </row>
    <row r="299" spans="2:58" x14ac:dyDescent="0.35">
      <c r="B299" t="s">
        <v>209</v>
      </c>
      <c r="C299" s="14">
        <v>0.180978630791782</v>
      </c>
      <c r="D299" s="14">
        <v>0.17768262119585301</v>
      </c>
      <c r="E299" s="14">
        <v>0.18079777260907701</v>
      </c>
      <c r="F299" s="14"/>
      <c r="G299" s="14">
        <v>0.20129582928019499</v>
      </c>
      <c r="H299" s="14">
        <v>0.178487762193939</v>
      </c>
      <c r="I299" s="14">
        <v>0.14749601875419699</v>
      </c>
      <c r="J299" s="14">
        <v>0.15882918794738601</v>
      </c>
      <c r="K299" s="14">
        <v>0.21922331955566801</v>
      </c>
      <c r="L299" s="14">
        <v>0.190643222856475</v>
      </c>
      <c r="M299" s="14"/>
      <c r="N299" s="14">
        <v>0.17546275116037299</v>
      </c>
      <c r="O299" s="14">
        <v>0.19519449023806601</v>
      </c>
      <c r="P299" s="14">
        <v>0.21689847613895</v>
      </c>
      <c r="Q299" s="14">
        <v>0.14450921873807601</v>
      </c>
      <c r="R299" s="14"/>
      <c r="S299" s="14">
        <v>0.17720405268817199</v>
      </c>
      <c r="T299" s="14">
        <v>0.24340854987427901</v>
      </c>
      <c r="U299" s="14">
        <v>0.14294265182802099</v>
      </c>
      <c r="V299" s="14">
        <v>0.16623146690943399</v>
      </c>
      <c r="W299" s="14">
        <v>0.213155118721885</v>
      </c>
      <c r="X299" s="14">
        <v>0.15723042312060301</v>
      </c>
      <c r="Y299" s="14">
        <v>0.20836519034381601</v>
      </c>
      <c r="Z299" s="14">
        <v>0.17718274377478699</v>
      </c>
      <c r="AA299" s="14">
        <v>0.11458278863518701</v>
      </c>
      <c r="AB299" s="14">
        <v>0.19015409583579301</v>
      </c>
      <c r="AC299" s="14">
        <v>0.153032396019365</v>
      </c>
      <c r="AD299" s="14">
        <v>0.29627697879318599</v>
      </c>
      <c r="AE299" s="14"/>
      <c r="AF299" s="14">
        <v>0.217529057685072</v>
      </c>
      <c r="AG299" s="14">
        <v>0.147273402080595</v>
      </c>
      <c r="AH299" s="14">
        <v>0.15895199524398501</v>
      </c>
      <c r="AI299" s="14"/>
      <c r="AJ299" s="14">
        <v>0.23228552835354599</v>
      </c>
      <c r="AK299" s="14">
        <v>0.122892834202153</v>
      </c>
      <c r="AL299" s="14">
        <v>0.16125595904715101</v>
      </c>
      <c r="AM299" s="14">
        <v>0.201666282101439</v>
      </c>
      <c r="AN299" s="14">
        <v>0.18289884426050601</v>
      </c>
      <c r="AO299" s="14"/>
      <c r="AP299" s="14">
        <v>0.242536674993687</v>
      </c>
      <c r="AQ299" s="14">
        <v>9.7367353636117898E-2</v>
      </c>
      <c r="AR299" s="14">
        <v>0.199763490055341</v>
      </c>
      <c r="AS299" s="14">
        <v>0.227737002234223</v>
      </c>
      <c r="AT299" s="14">
        <v>0.26764892463548201</v>
      </c>
      <c r="AU299" s="14"/>
      <c r="AV299" s="14">
        <v>0.22026660203878501</v>
      </c>
      <c r="AW299" s="14">
        <v>0.18652471539530799</v>
      </c>
      <c r="AX299" s="14">
        <v>0.157270446083141</v>
      </c>
      <c r="AY299" s="14">
        <v>0.14415330363132101</v>
      </c>
      <c r="AZ299" s="14">
        <v>5.0183262188552603E-2</v>
      </c>
      <c r="BA299" s="14"/>
      <c r="BB299" s="14">
        <v>0.12086866056562399</v>
      </c>
      <c r="BC299" s="14">
        <v>0.209858432625396</v>
      </c>
      <c r="BD299" s="14">
        <v>0.31656923173800899</v>
      </c>
      <c r="BE299" s="14"/>
      <c r="BF299" s="14">
        <v>0.21842216236512901</v>
      </c>
    </row>
    <row r="300" spans="2:58" x14ac:dyDescent="0.35">
      <c r="B300" t="s">
        <v>122</v>
      </c>
      <c r="C300" s="14">
        <v>0.227908806621334</v>
      </c>
      <c r="D300" s="14">
        <v>0.22090225667055199</v>
      </c>
      <c r="E300" s="14">
        <v>0.23524989402925101</v>
      </c>
      <c r="F300" s="14"/>
      <c r="G300" s="14">
        <v>0.23872719675091</v>
      </c>
      <c r="H300" s="14">
        <v>0.19078909284144099</v>
      </c>
      <c r="I300" s="14">
        <v>0.27258226972863497</v>
      </c>
      <c r="J300" s="14">
        <v>0.262711693380204</v>
      </c>
      <c r="K300" s="14">
        <v>0.22496332803812999</v>
      </c>
      <c r="L300" s="14">
        <v>0.18129114553474801</v>
      </c>
      <c r="M300" s="14"/>
      <c r="N300" s="14">
        <v>0.19146158684404799</v>
      </c>
      <c r="O300" s="14">
        <v>0.27503521220157401</v>
      </c>
      <c r="P300" s="14">
        <v>0.198750972773101</v>
      </c>
      <c r="Q300" s="14">
        <v>0.24292877260670601</v>
      </c>
      <c r="R300" s="14"/>
      <c r="S300" s="14">
        <v>0.22552913888474599</v>
      </c>
      <c r="T300" s="14">
        <v>0.26068324602070297</v>
      </c>
      <c r="U300" s="14">
        <v>0.19454178635639399</v>
      </c>
      <c r="V300" s="14">
        <v>0.236727899032359</v>
      </c>
      <c r="W300" s="14">
        <v>0.16703573057577101</v>
      </c>
      <c r="X300" s="14">
        <v>0.243965790192988</v>
      </c>
      <c r="Y300" s="14">
        <v>0.221900750100709</v>
      </c>
      <c r="Z300" s="14">
        <v>0.221314619364506</v>
      </c>
      <c r="AA300" s="14">
        <v>0.24452748149753101</v>
      </c>
      <c r="AB300" s="14">
        <v>0.191558013425639</v>
      </c>
      <c r="AC300" s="14">
        <v>0.27171095937814999</v>
      </c>
      <c r="AD300" s="14">
        <v>0.247709107695197</v>
      </c>
      <c r="AE300" s="14"/>
      <c r="AF300" s="14">
        <v>0.17849452684245101</v>
      </c>
      <c r="AG300" s="14">
        <v>0.25184434484998602</v>
      </c>
      <c r="AH300" s="14">
        <v>0.24948344184474999</v>
      </c>
      <c r="AI300" s="14"/>
      <c r="AJ300" s="14">
        <v>0.19864472904393801</v>
      </c>
      <c r="AK300" s="14">
        <v>0.23967589175488399</v>
      </c>
      <c r="AL300" s="14">
        <v>0.22270663572083399</v>
      </c>
      <c r="AM300" s="14">
        <v>0</v>
      </c>
      <c r="AN300" s="14">
        <v>0.250252696098057</v>
      </c>
      <c r="AO300" s="14"/>
      <c r="AP300" s="14">
        <v>0.16745861229577</v>
      </c>
      <c r="AQ300" s="14">
        <v>0.216075463131227</v>
      </c>
      <c r="AR300" s="14">
        <v>0.25921598460178702</v>
      </c>
      <c r="AS300" s="14">
        <v>0.25191607039418101</v>
      </c>
      <c r="AT300" s="14">
        <v>0.30872977945513003</v>
      </c>
      <c r="AU300" s="14"/>
      <c r="AV300" s="14">
        <v>0.22668555086070899</v>
      </c>
      <c r="AW300" s="14">
        <v>0.27005582190570399</v>
      </c>
      <c r="AX300" s="14">
        <v>0.220502891765509</v>
      </c>
      <c r="AY300" s="14">
        <v>0.18743179991001599</v>
      </c>
      <c r="AZ300" s="14">
        <v>0.363842321390834</v>
      </c>
      <c r="BA300" s="14"/>
      <c r="BB300" s="14">
        <v>0.199538362553877</v>
      </c>
      <c r="BC300" s="14">
        <v>0.24613782454407601</v>
      </c>
      <c r="BD300" s="14">
        <v>0.232311985081465</v>
      </c>
      <c r="BE300" s="14"/>
      <c r="BF300" s="14">
        <v>0.22478382716779</v>
      </c>
    </row>
    <row r="301" spans="2:58" x14ac:dyDescent="0.35">
      <c r="B301" t="s">
        <v>210</v>
      </c>
      <c r="C301" s="14">
        <v>0.230172636720334</v>
      </c>
      <c r="D301" s="14">
        <v>0.23800140837918901</v>
      </c>
      <c r="E301" s="14">
        <v>0.22387237151703601</v>
      </c>
      <c r="F301" s="14"/>
      <c r="G301" s="14">
        <v>0.26850642683231801</v>
      </c>
      <c r="H301" s="14">
        <v>0.32461106627309899</v>
      </c>
      <c r="I301" s="14">
        <v>0.23542160429177</v>
      </c>
      <c r="J301" s="14">
        <v>0.22111743028003</v>
      </c>
      <c r="K301" s="14">
        <v>0.17663760085087199</v>
      </c>
      <c r="L301" s="14">
        <v>0.16440491235970001</v>
      </c>
      <c r="M301" s="14"/>
      <c r="N301" s="14">
        <v>0.27700289726902599</v>
      </c>
      <c r="O301" s="14">
        <v>0.20415813937705099</v>
      </c>
      <c r="P301" s="14">
        <v>0.22026178572153901</v>
      </c>
      <c r="Q301" s="14">
        <v>0.21731165804918101</v>
      </c>
      <c r="R301" s="14"/>
      <c r="S301" s="14">
        <v>0.24230688197109501</v>
      </c>
      <c r="T301" s="14">
        <v>0.20766922952725</v>
      </c>
      <c r="U301" s="14">
        <v>0.17884160897739901</v>
      </c>
      <c r="V301" s="14">
        <v>0.20666756345815099</v>
      </c>
      <c r="W301" s="14">
        <v>0.32902348056845998</v>
      </c>
      <c r="X301" s="14">
        <v>0.25323106127577599</v>
      </c>
      <c r="Y301" s="14">
        <v>0.20817429412315</v>
      </c>
      <c r="Z301" s="14">
        <v>0.25944214521553699</v>
      </c>
      <c r="AA301" s="14">
        <v>0.25757634279962099</v>
      </c>
      <c r="AB301" s="14">
        <v>0.28125691344859</v>
      </c>
      <c r="AC301" s="14">
        <v>0.15529300162345799</v>
      </c>
      <c r="AD301" s="14">
        <v>0.124348695409395</v>
      </c>
      <c r="AE301" s="14"/>
      <c r="AF301" s="14">
        <v>0.147838039304964</v>
      </c>
      <c r="AG301" s="14">
        <v>0.280831568233603</v>
      </c>
      <c r="AH301" s="14">
        <v>0.272893399644137</v>
      </c>
      <c r="AI301" s="14"/>
      <c r="AJ301" s="14">
        <v>0.14471109319082301</v>
      </c>
      <c r="AK301" s="14">
        <v>0.31153590601929898</v>
      </c>
      <c r="AL301" s="14">
        <v>0.264309754482694</v>
      </c>
      <c r="AM301" s="14">
        <v>0.206154547721703</v>
      </c>
      <c r="AN301" s="14">
        <v>0.17159630866367601</v>
      </c>
      <c r="AO301" s="14"/>
      <c r="AP301" s="14">
        <v>0.16507396720987999</v>
      </c>
      <c r="AQ301" s="14">
        <v>0.33219505978950198</v>
      </c>
      <c r="AR301" s="14">
        <v>0.28186218981351102</v>
      </c>
      <c r="AS301" s="14">
        <v>8.4923289155704698E-2</v>
      </c>
      <c r="AT301" s="14">
        <v>0.16296050874236201</v>
      </c>
      <c r="AU301" s="14"/>
      <c r="AV301" s="14">
        <v>0.212812664253858</v>
      </c>
      <c r="AW301" s="14">
        <v>0.210075345187096</v>
      </c>
      <c r="AX301" s="14">
        <v>0.26586800268122601</v>
      </c>
      <c r="AY301" s="14">
        <v>0.26814269187561701</v>
      </c>
      <c r="AZ301" s="14">
        <v>0.22184093552010201</v>
      </c>
      <c r="BA301" s="14"/>
      <c r="BB301" s="14">
        <v>0.26910372763370899</v>
      </c>
      <c r="BC301" s="14">
        <v>6.7346242278956303E-2</v>
      </c>
      <c r="BD301" s="14">
        <v>0.15887108922252899</v>
      </c>
      <c r="BE301" s="14"/>
      <c r="BF301" s="14">
        <v>0.15693914910175299</v>
      </c>
    </row>
    <row r="302" spans="2:58" x14ac:dyDescent="0.35">
      <c r="B302" t="s">
        <v>211</v>
      </c>
      <c r="C302" s="14">
        <v>0.141758888825991</v>
      </c>
      <c r="D302" s="14">
        <v>0.14358004083665901</v>
      </c>
      <c r="E302" s="14">
        <v>0.14063943123414999</v>
      </c>
      <c r="F302" s="14"/>
      <c r="G302" s="14">
        <v>0.15096703463700301</v>
      </c>
      <c r="H302" s="14">
        <v>0.130004173347984</v>
      </c>
      <c r="I302" s="14">
        <v>0.17786572327594799</v>
      </c>
      <c r="J302" s="14">
        <v>0.13914573077794701</v>
      </c>
      <c r="K302" s="14">
        <v>0.13390840169284501</v>
      </c>
      <c r="L302" s="14">
        <v>0.11962300994127099</v>
      </c>
      <c r="M302" s="14"/>
      <c r="N302" s="14">
        <v>0.162002715468199</v>
      </c>
      <c r="O302" s="14">
        <v>0.11733918266071799</v>
      </c>
      <c r="P302" s="14">
        <v>0.128468167065937</v>
      </c>
      <c r="Q302" s="14">
        <v>0.15267869149605701</v>
      </c>
      <c r="R302" s="14"/>
      <c r="S302" s="14">
        <v>0.21282407686420901</v>
      </c>
      <c r="T302" s="14">
        <v>0.108653205444202</v>
      </c>
      <c r="U302" s="14">
        <v>0.14828002967850601</v>
      </c>
      <c r="V302" s="14">
        <v>0.14008495684302399</v>
      </c>
      <c r="W302" s="14">
        <v>0.120826387959782</v>
      </c>
      <c r="X302" s="14">
        <v>0.14230906162960399</v>
      </c>
      <c r="Y302" s="14">
        <v>9.7043046462804594E-2</v>
      </c>
      <c r="Z302" s="14">
        <v>0.248906067686535</v>
      </c>
      <c r="AA302" s="14">
        <v>0.15234108865083201</v>
      </c>
      <c r="AB302" s="14">
        <v>6.4661541161943295E-2</v>
      </c>
      <c r="AC302" s="14">
        <v>0.16059502239089801</v>
      </c>
      <c r="AD302" s="14">
        <v>2.58437332954417E-2</v>
      </c>
      <c r="AE302" s="14"/>
      <c r="AF302" s="14">
        <v>0.110028419562264</v>
      </c>
      <c r="AG302" s="14">
        <v>0.171662885391408</v>
      </c>
      <c r="AH302" s="14">
        <v>0.177115939123238</v>
      </c>
      <c r="AI302" s="14"/>
      <c r="AJ302" s="14">
        <v>9.3647205850524301E-2</v>
      </c>
      <c r="AK302" s="14">
        <v>0.22115148572030199</v>
      </c>
      <c r="AL302" s="14">
        <v>0.17878986957545601</v>
      </c>
      <c r="AM302" s="14">
        <v>0.208419517779001</v>
      </c>
      <c r="AN302" s="14">
        <v>0.13568493184170199</v>
      </c>
      <c r="AO302" s="14"/>
      <c r="AP302" s="14">
        <v>5.3377121078943601E-2</v>
      </c>
      <c r="AQ302" s="14">
        <v>0.26922412118120798</v>
      </c>
      <c r="AR302" s="14">
        <v>0.192751734303825</v>
      </c>
      <c r="AS302" s="14">
        <v>3.25497183831788E-2</v>
      </c>
      <c r="AT302" s="14">
        <v>0</v>
      </c>
      <c r="AU302" s="14"/>
      <c r="AV302" s="14">
        <v>0.10782961964740399</v>
      </c>
      <c r="AW302" s="14">
        <v>0.13992233505906199</v>
      </c>
      <c r="AX302" s="14">
        <v>0.15846035528906</v>
      </c>
      <c r="AY302" s="14">
        <v>0.20235626527619699</v>
      </c>
      <c r="AZ302" s="14">
        <v>0.25870264287042299</v>
      </c>
      <c r="BA302" s="14"/>
      <c r="BB302" s="14">
        <v>0.32552595405856399</v>
      </c>
      <c r="BC302" s="14">
        <v>3.8805232217222499E-2</v>
      </c>
      <c r="BD302" s="14">
        <v>0</v>
      </c>
      <c r="BE302" s="14"/>
      <c r="BF302" s="14">
        <v>0.13048823383609701</v>
      </c>
    </row>
    <row r="303" spans="2:58" x14ac:dyDescent="0.35">
      <c r="B303" t="s">
        <v>212</v>
      </c>
      <c r="C303" s="14">
        <v>2.5667818127859201E-2</v>
      </c>
      <c r="D303" s="14">
        <v>1.6812881060873999E-2</v>
      </c>
      <c r="E303" s="14">
        <v>3.3916110533180603E-2</v>
      </c>
      <c r="F303" s="14"/>
      <c r="G303" s="14">
        <v>2.4948254930074801E-2</v>
      </c>
      <c r="H303" s="14">
        <v>1.77682598015401E-2</v>
      </c>
      <c r="I303" s="14">
        <v>7.4453163123184597E-3</v>
      </c>
      <c r="J303" s="14">
        <v>2.3635103179037598E-2</v>
      </c>
      <c r="K303" s="14">
        <v>2.8948324728576801E-2</v>
      </c>
      <c r="L303" s="14">
        <v>4.86923507693795E-2</v>
      </c>
      <c r="M303" s="14"/>
      <c r="N303" s="14">
        <v>2.71570485387077E-2</v>
      </c>
      <c r="O303" s="14">
        <v>2.3311133931308899E-2</v>
      </c>
      <c r="P303" s="14">
        <v>1.4488091583138E-2</v>
      </c>
      <c r="Q303" s="14">
        <v>3.49498261850546E-2</v>
      </c>
      <c r="R303" s="14"/>
      <c r="S303" s="14">
        <v>0</v>
      </c>
      <c r="T303" s="14">
        <v>8.5626094403770201E-3</v>
      </c>
      <c r="U303" s="14">
        <v>1.18500614702991E-2</v>
      </c>
      <c r="V303" s="14">
        <v>2.3839434160515899E-2</v>
      </c>
      <c r="W303" s="14">
        <v>1.46881451349079E-2</v>
      </c>
      <c r="X303" s="14">
        <v>2.3584283295325199E-2</v>
      </c>
      <c r="Y303" s="14">
        <v>4.09558084193355E-2</v>
      </c>
      <c r="Z303" s="14">
        <v>4.0348103753545597E-2</v>
      </c>
      <c r="AA303" s="14">
        <v>2.8255987369155799E-2</v>
      </c>
      <c r="AB303" s="14">
        <v>5.4942649876617303E-2</v>
      </c>
      <c r="AC303" s="14">
        <v>6.7581966508092894E-2</v>
      </c>
      <c r="AD303" s="14">
        <v>6.1432526768983302E-2</v>
      </c>
      <c r="AE303" s="14"/>
      <c r="AF303" s="14">
        <v>2.5130193331244201E-2</v>
      </c>
      <c r="AG303" s="14">
        <v>1.6728036215964599E-2</v>
      </c>
      <c r="AH303" s="14">
        <v>4.2200093494118303E-2</v>
      </c>
      <c r="AI303" s="14"/>
      <c r="AJ303" s="14">
        <v>1.7638802256139001E-2</v>
      </c>
      <c r="AK303" s="14">
        <v>3.7220121065602303E-2</v>
      </c>
      <c r="AL303" s="14">
        <v>4.2059814403428E-2</v>
      </c>
      <c r="AM303" s="14">
        <v>0</v>
      </c>
      <c r="AN303" s="14">
        <v>3.2613737090603001E-2</v>
      </c>
      <c r="AO303" s="14"/>
      <c r="AP303" s="14">
        <v>2.1826489359054398E-2</v>
      </c>
      <c r="AQ303" s="14">
        <v>4.9232333662755902E-2</v>
      </c>
      <c r="AR303" s="14">
        <v>1.37057271280308E-2</v>
      </c>
      <c r="AS303" s="14">
        <v>0</v>
      </c>
      <c r="AT303" s="14">
        <v>1.2586676662434701E-2</v>
      </c>
      <c r="AU303" s="14"/>
      <c r="AV303" s="14">
        <v>1.7178538271276699E-2</v>
      </c>
      <c r="AW303" s="14">
        <v>2.47167756396902E-2</v>
      </c>
      <c r="AX303" s="14">
        <v>3.10816343300809E-2</v>
      </c>
      <c r="AY303" s="14">
        <v>8.3037999648477908E-3</v>
      </c>
      <c r="AZ303" s="14">
        <v>0</v>
      </c>
      <c r="BA303" s="14"/>
      <c r="BB303" s="14">
        <v>3.2911890476019202E-2</v>
      </c>
      <c r="BC303" s="14">
        <v>0</v>
      </c>
      <c r="BD303" s="14">
        <v>0</v>
      </c>
      <c r="BE303" s="14"/>
      <c r="BF303" s="14">
        <v>1.05648159748852E-2</v>
      </c>
    </row>
    <row r="304" spans="2:58" x14ac:dyDescent="0.35">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row>
    <row r="305" spans="2:58" x14ac:dyDescent="0.35">
      <c r="B305" s="6" t="s">
        <v>221</v>
      </c>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row>
    <row r="306" spans="2:58" x14ac:dyDescent="0.35">
      <c r="B306" s="24" t="s">
        <v>214</v>
      </c>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c r="BF306" s="14"/>
    </row>
    <row r="307" spans="2:58" x14ac:dyDescent="0.35">
      <c r="B307" t="s">
        <v>207</v>
      </c>
      <c r="C307" s="14">
        <v>0.11252623991833199</v>
      </c>
      <c r="D307" s="14">
        <v>0.120508771462635</v>
      </c>
      <c r="E307" s="14">
        <v>0.10367309595037499</v>
      </c>
      <c r="F307" s="14"/>
      <c r="G307" s="14">
        <v>0.15956815380011499</v>
      </c>
      <c r="H307" s="14">
        <v>8.6904142896303896E-2</v>
      </c>
      <c r="I307" s="14">
        <v>9.0353224771608495E-2</v>
      </c>
      <c r="J307" s="14">
        <v>0.110293757817884</v>
      </c>
      <c r="K307" s="14">
        <v>0.12833967980500099</v>
      </c>
      <c r="L307" s="14">
        <v>0.10907779761311399</v>
      </c>
      <c r="M307" s="14"/>
      <c r="N307" s="14">
        <v>0.110604105615539</v>
      </c>
      <c r="O307" s="14">
        <v>0.10204609898438199</v>
      </c>
      <c r="P307" s="14">
        <v>0.103458660580698</v>
      </c>
      <c r="Q307" s="14">
        <v>0.132766711632539</v>
      </c>
      <c r="R307" s="14"/>
      <c r="S307" s="14">
        <v>5.8168399647445697E-2</v>
      </c>
      <c r="T307" s="14">
        <v>9.1574195444940706E-2</v>
      </c>
      <c r="U307" s="14">
        <v>0.20772569575507899</v>
      </c>
      <c r="V307" s="14">
        <v>0.130763047890569</v>
      </c>
      <c r="W307" s="14">
        <v>9.1931950825670405E-2</v>
      </c>
      <c r="X307" s="14">
        <v>6.9696158063276503E-2</v>
      </c>
      <c r="Y307" s="14">
        <v>9.7753396454856797E-2</v>
      </c>
      <c r="Z307" s="14">
        <v>7.1524184398625304E-2</v>
      </c>
      <c r="AA307" s="14">
        <v>0.119815391035605</v>
      </c>
      <c r="AB307" s="14">
        <v>0.16496061618299199</v>
      </c>
      <c r="AC307" s="14">
        <v>0.145854896895627</v>
      </c>
      <c r="AD307" s="14">
        <v>0.16458125108043001</v>
      </c>
      <c r="AE307" s="14"/>
      <c r="AF307" s="14">
        <v>0.16532684480943899</v>
      </c>
      <c r="AG307" s="14">
        <v>5.75643309706717E-2</v>
      </c>
      <c r="AH307" s="14">
        <v>8.4542394801844695E-2</v>
      </c>
      <c r="AI307" s="14"/>
      <c r="AJ307" s="14">
        <v>0.167034453010243</v>
      </c>
      <c r="AK307" s="14">
        <v>4.4128526375757898E-2</v>
      </c>
      <c r="AL307" s="14">
        <v>1.4887387639234501E-2</v>
      </c>
      <c r="AM307" s="14">
        <v>0.19143245134397199</v>
      </c>
      <c r="AN307" s="14">
        <v>0.143047412709986</v>
      </c>
      <c r="AO307" s="14"/>
      <c r="AP307" s="14">
        <v>0.13284305122859799</v>
      </c>
      <c r="AQ307" s="14">
        <v>4.0375411646310699E-2</v>
      </c>
      <c r="AR307" s="14">
        <v>1.3542253079770699E-2</v>
      </c>
      <c r="AS307" s="14">
        <v>0.29168913803128499</v>
      </c>
      <c r="AT307" s="14">
        <v>0.14428000914061401</v>
      </c>
      <c r="AU307" s="14"/>
      <c r="AV307" s="14">
        <v>0.13520133576556601</v>
      </c>
      <c r="AW307" s="14">
        <v>0.127633520675353</v>
      </c>
      <c r="AX307" s="14">
        <v>8.19465958031486E-2</v>
      </c>
      <c r="AY307" s="14">
        <v>0.11423177983773999</v>
      </c>
      <c r="AZ307" s="14">
        <v>0</v>
      </c>
      <c r="BA307" s="14"/>
      <c r="BB307" s="14">
        <v>3.0373455131721998E-2</v>
      </c>
      <c r="BC307" s="14">
        <v>0.302995745612401</v>
      </c>
      <c r="BD307" s="14">
        <v>0.22151899918378601</v>
      </c>
      <c r="BE307" s="14"/>
      <c r="BF307" s="14">
        <v>0.174446390251563</v>
      </c>
    </row>
    <row r="308" spans="2:58" x14ac:dyDescent="0.35">
      <c r="B308" t="s">
        <v>208</v>
      </c>
      <c r="C308" s="14">
        <v>9.23743121435045E-2</v>
      </c>
      <c r="D308" s="14">
        <v>9.1067101348346294E-2</v>
      </c>
      <c r="E308" s="14">
        <v>9.3939546081679801E-2</v>
      </c>
      <c r="F308" s="14"/>
      <c r="G308" s="14">
        <v>0.16160505585464099</v>
      </c>
      <c r="H308" s="14">
        <v>7.1104497913328901E-2</v>
      </c>
      <c r="I308" s="14">
        <v>6.8019617581259698E-2</v>
      </c>
      <c r="J308" s="14">
        <v>7.3198729700514706E-2</v>
      </c>
      <c r="K308" s="14">
        <v>9.1990131059259406E-2</v>
      </c>
      <c r="L308" s="14">
        <v>9.6895628923889296E-2</v>
      </c>
      <c r="M308" s="14"/>
      <c r="N308" s="14">
        <v>5.7627507158868399E-2</v>
      </c>
      <c r="O308" s="14">
        <v>0.10063830405822401</v>
      </c>
      <c r="P308" s="14">
        <v>0.115142526734701</v>
      </c>
      <c r="Q308" s="14">
        <v>0.104409696984728</v>
      </c>
      <c r="R308" s="14"/>
      <c r="S308" s="14">
        <v>9.4091003977107193E-2</v>
      </c>
      <c r="T308" s="14">
        <v>0.115314455466574</v>
      </c>
      <c r="U308" s="14">
        <v>0.118667351106538</v>
      </c>
      <c r="V308" s="14">
        <v>9.0592689163530193E-2</v>
      </c>
      <c r="W308" s="14">
        <v>8.89893203921263E-2</v>
      </c>
      <c r="X308" s="14">
        <v>8.1484856964646593E-2</v>
      </c>
      <c r="Y308" s="14">
        <v>9.5996340336229599E-2</v>
      </c>
      <c r="Z308" s="14">
        <v>9.3295190086183893E-2</v>
      </c>
      <c r="AA308" s="14">
        <v>0.11469629408215599</v>
      </c>
      <c r="AB308" s="14">
        <v>8.5718989897397999E-2</v>
      </c>
      <c r="AC308" s="14">
        <v>2.3600091728310402E-2</v>
      </c>
      <c r="AD308" s="14">
        <v>3.0545829755970099E-2</v>
      </c>
      <c r="AE308" s="14"/>
      <c r="AF308" s="14">
        <v>0.108514286108884</v>
      </c>
      <c r="AG308" s="14">
        <v>6.76202930885694E-2</v>
      </c>
      <c r="AH308" s="14">
        <v>9.9314018446047606E-2</v>
      </c>
      <c r="AI308" s="14"/>
      <c r="AJ308" s="14">
        <v>0.12109687038125699</v>
      </c>
      <c r="AK308" s="14">
        <v>4.6742748083921898E-2</v>
      </c>
      <c r="AL308" s="14">
        <v>4.5496775860993703E-2</v>
      </c>
      <c r="AM308" s="14">
        <v>0.209536844197733</v>
      </c>
      <c r="AN308" s="14">
        <v>0.122338926298035</v>
      </c>
      <c r="AO308" s="14"/>
      <c r="AP308" s="14">
        <v>0.115573163644239</v>
      </c>
      <c r="AQ308" s="14">
        <v>5.1194032367196697E-2</v>
      </c>
      <c r="AR308" s="14">
        <v>0.10974576224589</v>
      </c>
      <c r="AS308" s="14">
        <v>0.13882123281259001</v>
      </c>
      <c r="AT308" s="14">
        <v>0.111407257161274</v>
      </c>
      <c r="AU308" s="14"/>
      <c r="AV308" s="14">
        <v>7.95750932664641E-2</v>
      </c>
      <c r="AW308" s="14">
        <v>0.124781018242357</v>
      </c>
      <c r="AX308" s="14">
        <v>7.97955737387573E-2</v>
      </c>
      <c r="AY308" s="14">
        <v>4.1974600338248999E-2</v>
      </c>
      <c r="AZ308" s="14">
        <v>5.7509436174378599E-2</v>
      </c>
      <c r="BA308" s="14"/>
      <c r="BB308" s="14">
        <v>8.3650543656855994E-2</v>
      </c>
      <c r="BC308" s="14">
        <v>0.15410558497324001</v>
      </c>
      <c r="BD308" s="14">
        <v>0.11533578061395799</v>
      </c>
      <c r="BE308" s="14"/>
      <c r="BF308" s="14">
        <v>0.124984103474385</v>
      </c>
    </row>
    <row r="309" spans="2:58" x14ac:dyDescent="0.35">
      <c r="B309" t="s">
        <v>209</v>
      </c>
      <c r="C309" s="14">
        <v>0.20586471571526099</v>
      </c>
      <c r="D309" s="14">
        <v>0.188249990756608</v>
      </c>
      <c r="E309" s="14">
        <v>0.22288007396963999</v>
      </c>
      <c r="F309" s="14"/>
      <c r="G309" s="14">
        <v>0.205006648258448</v>
      </c>
      <c r="H309" s="14">
        <v>0.22703248411580801</v>
      </c>
      <c r="I309" s="14">
        <v>0.25058497474429597</v>
      </c>
      <c r="J309" s="14">
        <v>0.21106385655885501</v>
      </c>
      <c r="K309" s="14">
        <v>0.165046173131318</v>
      </c>
      <c r="L309" s="14">
        <v>0.172719338463004</v>
      </c>
      <c r="M309" s="14"/>
      <c r="N309" s="14">
        <v>0.192116995774365</v>
      </c>
      <c r="O309" s="14">
        <v>0.20155589596804799</v>
      </c>
      <c r="P309" s="14">
        <v>0.237345715016783</v>
      </c>
      <c r="Q309" s="14">
        <v>0.19605753654714</v>
      </c>
      <c r="R309" s="14"/>
      <c r="S309" s="14">
        <v>0.173396583920534</v>
      </c>
      <c r="T309" s="14">
        <v>0.24907201824568301</v>
      </c>
      <c r="U309" s="14">
        <v>0.166824561889405</v>
      </c>
      <c r="V309" s="14">
        <v>0.19269935121717799</v>
      </c>
      <c r="W309" s="14">
        <v>0.166785032960998</v>
      </c>
      <c r="X309" s="14">
        <v>0.185715192908496</v>
      </c>
      <c r="Y309" s="14">
        <v>0.31768635580265903</v>
      </c>
      <c r="Z309" s="14">
        <v>0.29316631242986402</v>
      </c>
      <c r="AA309" s="14">
        <v>0.172218976324227</v>
      </c>
      <c r="AB309" s="14">
        <v>0.18352709549595</v>
      </c>
      <c r="AC309" s="14">
        <v>0.180296688413428</v>
      </c>
      <c r="AD309" s="14">
        <v>0.301008435662795</v>
      </c>
      <c r="AE309" s="14"/>
      <c r="AF309" s="14">
        <v>0.20378020419838999</v>
      </c>
      <c r="AG309" s="14">
        <v>0.20509903851113601</v>
      </c>
      <c r="AH309" s="14">
        <v>0.191246564822944</v>
      </c>
      <c r="AI309" s="14"/>
      <c r="AJ309" s="14">
        <v>0.194897702710461</v>
      </c>
      <c r="AK309" s="14">
        <v>0.186710963782137</v>
      </c>
      <c r="AL309" s="14">
        <v>0.28951580328773602</v>
      </c>
      <c r="AM309" s="14">
        <v>0.10153376259319</v>
      </c>
      <c r="AN309" s="14">
        <v>0.223111555437389</v>
      </c>
      <c r="AO309" s="14"/>
      <c r="AP309" s="14">
        <v>0.24659252053276001</v>
      </c>
      <c r="AQ309" s="14">
        <v>0.15905952570708001</v>
      </c>
      <c r="AR309" s="14">
        <v>0.29016816261887401</v>
      </c>
      <c r="AS309" s="14">
        <v>0.22075418797034099</v>
      </c>
      <c r="AT309" s="14">
        <v>0.16480398545618399</v>
      </c>
      <c r="AU309" s="14"/>
      <c r="AV309" s="14">
        <v>0.213829956667559</v>
      </c>
      <c r="AW309" s="14">
        <v>0.22208239213950801</v>
      </c>
      <c r="AX309" s="14">
        <v>0.18902847736468301</v>
      </c>
      <c r="AY309" s="14">
        <v>0.21699539192481701</v>
      </c>
      <c r="AZ309" s="14">
        <v>5.2992806707038501E-2</v>
      </c>
      <c r="BA309" s="14"/>
      <c r="BB309" s="14">
        <v>5.3661800304655498E-2</v>
      </c>
      <c r="BC309" s="14">
        <v>0.22313454351631601</v>
      </c>
      <c r="BD309" s="14">
        <v>0.113232033865009</v>
      </c>
      <c r="BE309" s="14"/>
      <c r="BF309" s="14">
        <v>0.16610641536139201</v>
      </c>
    </row>
    <row r="310" spans="2:58" x14ac:dyDescent="0.35">
      <c r="B310" t="s">
        <v>122</v>
      </c>
      <c r="C310" s="14">
        <v>0.31927741522222097</v>
      </c>
      <c r="D310" s="14">
        <v>0.34857786646969402</v>
      </c>
      <c r="E310" s="14">
        <v>0.29159642641459699</v>
      </c>
      <c r="F310" s="14"/>
      <c r="G310" s="14">
        <v>0.207423375505119</v>
      </c>
      <c r="H310" s="14">
        <v>0.19056692110736201</v>
      </c>
      <c r="I310" s="14">
        <v>0.33742039534442497</v>
      </c>
      <c r="J310" s="14">
        <v>0.319495952093869</v>
      </c>
      <c r="K310" s="14">
        <v>0.43709493890046303</v>
      </c>
      <c r="L310" s="14">
        <v>0.41008603918087599</v>
      </c>
      <c r="M310" s="14"/>
      <c r="N310" s="14">
        <v>0.32644872702562899</v>
      </c>
      <c r="O310" s="14">
        <v>0.31735510894652902</v>
      </c>
      <c r="P310" s="14">
        <v>0.30391169858964501</v>
      </c>
      <c r="Q310" s="14">
        <v>0.32495923799614301</v>
      </c>
      <c r="R310" s="14"/>
      <c r="S310" s="14">
        <v>0.29439811972311197</v>
      </c>
      <c r="T310" s="14">
        <v>0.34140677711349698</v>
      </c>
      <c r="U310" s="14">
        <v>0.245139077704325</v>
      </c>
      <c r="V310" s="14">
        <v>0.30373781721499798</v>
      </c>
      <c r="W310" s="14">
        <v>0.35636028393643199</v>
      </c>
      <c r="X310" s="14">
        <v>0.37633294822161301</v>
      </c>
      <c r="Y310" s="14">
        <v>0.31571888259109399</v>
      </c>
      <c r="Z310" s="14">
        <v>0.27595209440038299</v>
      </c>
      <c r="AA310" s="14">
        <v>0.32739659591199499</v>
      </c>
      <c r="AB310" s="14">
        <v>0.29145446231079197</v>
      </c>
      <c r="AC310" s="14">
        <v>0.398095444647664</v>
      </c>
      <c r="AD310" s="14">
        <v>0.35888183731838103</v>
      </c>
      <c r="AE310" s="14"/>
      <c r="AF310" s="14">
        <v>0.33909606482766802</v>
      </c>
      <c r="AG310" s="14">
        <v>0.34594664472719799</v>
      </c>
      <c r="AH310" s="14">
        <v>0.249630990564221</v>
      </c>
      <c r="AI310" s="14"/>
      <c r="AJ310" s="14">
        <v>0.32586384594378398</v>
      </c>
      <c r="AK310" s="14">
        <v>0.334810668686091</v>
      </c>
      <c r="AL310" s="14">
        <v>0.30530297421617197</v>
      </c>
      <c r="AM310" s="14">
        <v>0.49749694186510501</v>
      </c>
      <c r="AN310" s="14">
        <v>0.22412618677450599</v>
      </c>
      <c r="AO310" s="14"/>
      <c r="AP310" s="14">
        <v>0.29834902485311998</v>
      </c>
      <c r="AQ310" s="14">
        <v>0.328137067592221</v>
      </c>
      <c r="AR310" s="14">
        <v>0.31319438831436602</v>
      </c>
      <c r="AS310" s="14">
        <v>0.30378651669318302</v>
      </c>
      <c r="AT310" s="14">
        <v>0.44044903010483399</v>
      </c>
      <c r="AU310" s="14"/>
      <c r="AV310" s="14">
        <v>0.35506993902316603</v>
      </c>
      <c r="AW310" s="14">
        <v>0.30566778327859301</v>
      </c>
      <c r="AX310" s="14">
        <v>0.33408102206215401</v>
      </c>
      <c r="AY310" s="14">
        <v>0.24543171564154001</v>
      </c>
      <c r="AZ310" s="14">
        <v>0.413571298839291</v>
      </c>
      <c r="BA310" s="14"/>
      <c r="BB310" s="14">
        <v>0.352087453709237</v>
      </c>
      <c r="BC310" s="14">
        <v>0.30472976390328999</v>
      </c>
      <c r="BD310" s="14">
        <v>0.39636755482501401</v>
      </c>
      <c r="BE310" s="14"/>
      <c r="BF310" s="14">
        <v>0.33542620985670202</v>
      </c>
    </row>
    <row r="311" spans="2:58" x14ac:dyDescent="0.35">
      <c r="B311" t="s">
        <v>210</v>
      </c>
      <c r="C311" s="14">
        <v>0.18128738665746599</v>
      </c>
      <c r="D311" s="14">
        <v>0.159307925430035</v>
      </c>
      <c r="E311" s="14">
        <v>0.20222238054769501</v>
      </c>
      <c r="F311" s="14"/>
      <c r="G311" s="14">
        <v>0.16476730577453</v>
      </c>
      <c r="H311" s="14">
        <v>0.28001489351144598</v>
      </c>
      <c r="I311" s="14">
        <v>0.15487220946122199</v>
      </c>
      <c r="J311" s="14">
        <v>0.22207106820964301</v>
      </c>
      <c r="K311" s="14">
        <v>0.120920124733313</v>
      </c>
      <c r="L311" s="14">
        <v>0.14292869909873099</v>
      </c>
      <c r="M311" s="14"/>
      <c r="N311" s="14">
        <v>0.21228296583155101</v>
      </c>
      <c r="O311" s="14">
        <v>0.19114149975108699</v>
      </c>
      <c r="P311" s="14">
        <v>0.142431509921954</v>
      </c>
      <c r="Q311" s="14">
        <v>0.17006109881710799</v>
      </c>
      <c r="R311" s="14"/>
      <c r="S311" s="14">
        <v>0.28295223683772402</v>
      </c>
      <c r="T311" s="14">
        <v>0.112289249949887</v>
      </c>
      <c r="U311" s="14">
        <v>0.17250812851282801</v>
      </c>
      <c r="V311" s="14">
        <v>0.17964105020588</v>
      </c>
      <c r="W311" s="14">
        <v>0.17801098781882599</v>
      </c>
      <c r="X311" s="14">
        <v>0.21883330561164899</v>
      </c>
      <c r="Y311" s="14">
        <v>0.11485571065305</v>
      </c>
      <c r="Z311" s="14">
        <v>0.20840775684831001</v>
      </c>
      <c r="AA311" s="14">
        <v>0.167061940117502</v>
      </c>
      <c r="AB311" s="14">
        <v>0.18336957752865299</v>
      </c>
      <c r="AC311" s="14">
        <v>0.15116440642274401</v>
      </c>
      <c r="AD311" s="14">
        <v>8.8870213884960206E-2</v>
      </c>
      <c r="AE311" s="14"/>
      <c r="AF311" s="14">
        <v>0.136901185507178</v>
      </c>
      <c r="AG311" s="14">
        <v>0.21067395172518899</v>
      </c>
      <c r="AH311" s="14">
        <v>0.24061727835307301</v>
      </c>
      <c r="AI311" s="14"/>
      <c r="AJ311" s="14">
        <v>0.116813138831092</v>
      </c>
      <c r="AK311" s="14">
        <v>0.26613056361761001</v>
      </c>
      <c r="AL311" s="14">
        <v>0.24812363259333201</v>
      </c>
      <c r="AM311" s="14">
        <v>0</v>
      </c>
      <c r="AN311" s="14">
        <v>0.17025092068641301</v>
      </c>
      <c r="AO311" s="14"/>
      <c r="AP311" s="14">
        <v>0.14670957596904699</v>
      </c>
      <c r="AQ311" s="14">
        <v>0.264470243124241</v>
      </c>
      <c r="AR311" s="14">
        <v>0.196361192002837</v>
      </c>
      <c r="AS311" s="14">
        <v>3.6096041676916102E-2</v>
      </c>
      <c r="AT311" s="14">
        <v>8.9188949329865402E-2</v>
      </c>
      <c r="AU311" s="14"/>
      <c r="AV311" s="14">
        <v>0.18258620173502799</v>
      </c>
      <c r="AW311" s="14">
        <v>0.15593187386325399</v>
      </c>
      <c r="AX311" s="14">
        <v>0.19914498952951101</v>
      </c>
      <c r="AY311" s="14">
        <v>0.22457490968906901</v>
      </c>
      <c r="AZ311" s="14">
        <v>0.33568038568701902</v>
      </c>
      <c r="BA311" s="14"/>
      <c r="BB311" s="14">
        <v>0.25100003817271299</v>
      </c>
      <c r="BC311" s="14">
        <v>1.50343619947536E-2</v>
      </c>
      <c r="BD311" s="14">
        <v>9.4793446547340898E-2</v>
      </c>
      <c r="BE311" s="14"/>
      <c r="BF311" s="14">
        <v>0.114735363714216</v>
      </c>
    </row>
    <row r="312" spans="2:58" x14ac:dyDescent="0.35">
      <c r="B312" t="s">
        <v>211</v>
      </c>
      <c r="C312" s="14">
        <v>7.7223031572214704E-2</v>
      </c>
      <c r="D312" s="14">
        <v>8.0910168390523493E-2</v>
      </c>
      <c r="E312" s="14">
        <v>7.4133431482427098E-2</v>
      </c>
      <c r="F312" s="14"/>
      <c r="G312" s="14">
        <v>8.2514475210102606E-2</v>
      </c>
      <c r="H312" s="14">
        <v>0.13342852824625201</v>
      </c>
      <c r="I312" s="14">
        <v>8.3439966059571505E-2</v>
      </c>
      <c r="J312" s="14">
        <v>5.8063354712525599E-2</v>
      </c>
      <c r="K312" s="14">
        <v>4.20341729619561E-2</v>
      </c>
      <c r="L312" s="14">
        <v>6.2951369483028097E-2</v>
      </c>
      <c r="M312" s="14"/>
      <c r="N312" s="14">
        <v>9.1082512325513398E-2</v>
      </c>
      <c r="O312" s="14">
        <v>7.1853217409020301E-2</v>
      </c>
      <c r="P312" s="14">
        <v>9.2578824463942902E-2</v>
      </c>
      <c r="Q312" s="14">
        <v>5.7787333295402497E-2</v>
      </c>
      <c r="R312" s="14"/>
      <c r="S312" s="14">
        <v>8.1085160360970202E-2</v>
      </c>
      <c r="T312" s="14">
        <v>9.0343303779417794E-2</v>
      </c>
      <c r="U312" s="14">
        <v>8.9135185031825298E-2</v>
      </c>
      <c r="V312" s="14">
        <v>8.8639855827056094E-2</v>
      </c>
      <c r="W312" s="14">
        <v>0.10323427893103999</v>
      </c>
      <c r="X312" s="14">
        <v>5.58069725791965E-2</v>
      </c>
      <c r="Y312" s="14">
        <v>4.5084337739830102E-2</v>
      </c>
      <c r="Z312" s="14">
        <v>3.9241401680315598E-2</v>
      </c>
      <c r="AA312" s="14">
        <v>8.9126597308703495E-2</v>
      </c>
      <c r="AB312" s="14">
        <v>7.9240807497370502E-2</v>
      </c>
      <c r="AC312" s="14">
        <v>8.2819792289013303E-2</v>
      </c>
      <c r="AD312" s="14">
        <v>2.8858082605767599E-2</v>
      </c>
      <c r="AE312" s="14"/>
      <c r="AF312" s="14">
        <v>4.05375611326768E-2</v>
      </c>
      <c r="AG312" s="14">
        <v>0.10000713991594801</v>
      </c>
      <c r="AH312" s="14">
        <v>0.11335893402932901</v>
      </c>
      <c r="AI312" s="14"/>
      <c r="AJ312" s="14">
        <v>6.8851277595517499E-2</v>
      </c>
      <c r="AK312" s="14">
        <v>0.102598067122291</v>
      </c>
      <c r="AL312" s="14">
        <v>7.6159729060167505E-2</v>
      </c>
      <c r="AM312" s="14">
        <v>0</v>
      </c>
      <c r="AN312" s="14">
        <v>9.96112000521793E-2</v>
      </c>
      <c r="AO312" s="14"/>
      <c r="AP312" s="14">
        <v>4.9728713853118799E-2</v>
      </c>
      <c r="AQ312" s="14">
        <v>0.13625345936925901</v>
      </c>
      <c r="AR312" s="14">
        <v>5.8328038367190999E-2</v>
      </c>
      <c r="AS312" s="14">
        <v>8.8528828156854405E-3</v>
      </c>
      <c r="AT312" s="14">
        <v>4.9870768807228801E-2</v>
      </c>
      <c r="AU312" s="14"/>
      <c r="AV312" s="14">
        <v>2.96693382117405E-2</v>
      </c>
      <c r="AW312" s="14">
        <v>5.5590187948360299E-2</v>
      </c>
      <c r="AX312" s="14">
        <v>9.0881051094582901E-2</v>
      </c>
      <c r="AY312" s="14">
        <v>0.15679160256858601</v>
      </c>
      <c r="AZ312" s="14">
        <v>0.14024607259227301</v>
      </c>
      <c r="BA312" s="14"/>
      <c r="BB312" s="14">
        <v>0.22922670902481601</v>
      </c>
      <c r="BC312" s="14">
        <v>0</v>
      </c>
      <c r="BD312" s="14">
        <v>5.8752184964891298E-2</v>
      </c>
      <c r="BE312" s="14"/>
      <c r="BF312" s="14">
        <v>8.4301517341741503E-2</v>
      </c>
    </row>
    <row r="313" spans="2:58" x14ac:dyDescent="0.35">
      <c r="B313" t="s">
        <v>212</v>
      </c>
      <c r="C313" s="14">
        <v>1.1446898771000301E-2</v>
      </c>
      <c r="D313" s="14">
        <v>1.1378176142158801E-2</v>
      </c>
      <c r="E313" s="14">
        <v>1.15550455535855E-2</v>
      </c>
      <c r="F313" s="14"/>
      <c r="G313" s="14">
        <v>1.9114985597043801E-2</v>
      </c>
      <c r="H313" s="14">
        <v>1.0948532209499101E-2</v>
      </c>
      <c r="I313" s="14">
        <v>1.5309612037616599E-2</v>
      </c>
      <c r="J313" s="14">
        <v>5.8132809067074197E-3</v>
      </c>
      <c r="K313" s="14">
        <v>1.45747794086903E-2</v>
      </c>
      <c r="L313" s="14">
        <v>5.3411272373574898E-3</v>
      </c>
      <c r="M313" s="14"/>
      <c r="N313" s="14">
        <v>9.83718626853353E-3</v>
      </c>
      <c r="O313" s="14">
        <v>1.54098748827087E-2</v>
      </c>
      <c r="P313" s="14">
        <v>5.1310646922769296E-3</v>
      </c>
      <c r="Q313" s="14">
        <v>1.3958384726939801E-2</v>
      </c>
      <c r="R313" s="14"/>
      <c r="S313" s="14">
        <v>1.5908495533107199E-2</v>
      </c>
      <c r="T313" s="14">
        <v>0</v>
      </c>
      <c r="U313" s="14">
        <v>0</v>
      </c>
      <c r="V313" s="14">
        <v>1.39261884807885E-2</v>
      </c>
      <c r="W313" s="14">
        <v>1.46881451349079E-2</v>
      </c>
      <c r="X313" s="14">
        <v>1.2130565651122501E-2</v>
      </c>
      <c r="Y313" s="14">
        <v>1.2904976422280501E-2</v>
      </c>
      <c r="Z313" s="14">
        <v>1.8413060156317301E-2</v>
      </c>
      <c r="AA313" s="14">
        <v>9.68420521981069E-3</v>
      </c>
      <c r="AB313" s="14">
        <v>1.1728451086845299E-2</v>
      </c>
      <c r="AC313" s="14">
        <v>1.8168679603213399E-2</v>
      </c>
      <c r="AD313" s="14">
        <v>2.7254349691696499E-2</v>
      </c>
      <c r="AE313" s="14"/>
      <c r="AF313" s="14">
        <v>5.8438534157635603E-3</v>
      </c>
      <c r="AG313" s="14">
        <v>1.30886010612876E-2</v>
      </c>
      <c r="AH313" s="14">
        <v>2.12898189825407E-2</v>
      </c>
      <c r="AI313" s="14"/>
      <c r="AJ313" s="14">
        <v>5.4427115276463297E-3</v>
      </c>
      <c r="AK313" s="14">
        <v>1.8878462332191599E-2</v>
      </c>
      <c r="AL313" s="14">
        <v>2.0513697342363701E-2</v>
      </c>
      <c r="AM313" s="14">
        <v>0</v>
      </c>
      <c r="AN313" s="14">
        <v>1.7513798041492001E-2</v>
      </c>
      <c r="AO313" s="14"/>
      <c r="AP313" s="14">
        <v>1.02039499191182E-2</v>
      </c>
      <c r="AQ313" s="14">
        <v>2.0510260193691499E-2</v>
      </c>
      <c r="AR313" s="14">
        <v>1.86602033710726E-2</v>
      </c>
      <c r="AS313" s="14">
        <v>0</v>
      </c>
      <c r="AT313" s="14">
        <v>0</v>
      </c>
      <c r="AU313" s="14"/>
      <c r="AV313" s="14">
        <v>4.0681353304764202E-3</v>
      </c>
      <c r="AW313" s="14">
        <v>8.3132238525745906E-3</v>
      </c>
      <c r="AX313" s="14">
        <v>2.5122290407163302E-2</v>
      </c>
      <c r="AY313" s="14">
        <v>0</v>
      </c>
      <c r="AZ313" s="14">
        <v>0</v>
      </c>
      <c r="BA313" s="14"/>
      <c r="BB313" s="14">
        <v>0</v>
      </c>
      <c r="BC313" s="14">
        <v>0</v>
      </c>
      <c r="BD313" s="14">
        <v>0</v>
      </c>
      <c r="BE313" s="14"/>
      <c r="BF313" s="14">
        <v>0</v>
      </c>
    </row>
    <row r="314" spans="2:58" x14ac:dyDescent="0.35">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c r="AA314" s="14"/>
      <c r="AB314" s="14"/>
      <c r="AC314" s="14"/>
      <c r="AD314" s="14"/>
      <c r="AE314" s="14"/>
      <c r="AF314" s="14"/>
      <c r="AG314" s="14"/>
      <c r="AH314" s="14"/>
      <c r="AI314" s="14"/>
      <c r="AJ314" s="14"/>
      <c r="AK314" s="14"/>
      <c r="AL314" s="14"/>
      <c r="AM314" s="14"/>
      <c r="AN314" s="14"/>
      <c r="AO314" s="14"/>
      <c r="AP314" s="14"/>
      <c r="AQ314" s="14"/>
      <c r="AR314" s="14"/>
      <c r="AS314" s="14"/>
      <c r="AT314" s="14"/>
      <c r="AU314" s="14"/>
      <c r="AV314" s="14"/>
      <c r="AW314" s="14"/>
      <c r="AX314" s="14"/>
      <c r="AY314" s="14"/>
      <c r="AZ314" s="14"/>
      <c r="BA314" s="14"/>
      <c r="BB314" s="14"/>
      <c r="BC314" s="14"/>
      <c r="BD314" s="14"/>
      <c r="BE314" s="14"/>
      <c r="BF314" s="14"/>
    </row>
    <row r="315" spans="2:58" x14ac:dyDescent="0.35">
      <c r="B315" s="6" t="s">
        <v>222</v>
      </c>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c r="AA315" s="14"/>
      <c r="AB315" s="14"/>
      <c r="AC315" s="14"/>
      <c r="AD315" s="14"/>
      <c r="AE315" s="14"/>
      <c r="AF315" s="14"/>
      <c r="AG315" s="14"/>
      <c r="AH315" s="14"/>
      <c r="AI315" s="14"/>
      <c r="AJ315" s="14"/>
      <c r="AK315" s="14"/>
      <c r="AL315" s="14"/>
      <c r="AM315" s="14"/>
      <c r="AN315" s="14"/>
      <c r="AO315" s="14"/>
      <c r="AP315" s="14"/>
      <c r="AQ315" s="14"/>
      <c r="AR315" s="14"/>
      <c r="AS315" s="14"/>
      <c r="AT315" s="14"/>
      <c r="AU315" s="14"/>
      <c r="AV315" s="14"/>
      <c r="AW315" s="14"/>
      <c r="AX315" s="14"/>
      <c r="AY315" s="14"/>
      <c r="AZ315" s="14"/>
      <c r="BA315" s="14"/>
      <c r="BB315" s="14"/>
      <c r="BC315" s="14"/>
      <c r="BD315" s="14"/>
      <c r="BE315" s="14"/>
      <c r="BF315" s="14"/>
    </row>
    <row r="316" spans="2:58" x14ac:dyDescent="0.35">
      <c r="B316" s="24" t="s">
        <v>214</v>
      </c>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c r="AA316" s="14"/>
      <c r="AB316" s="14"/>
      <c r="AC316" s="14"/>
      <c r="AD316" s="14"/>
      <c r="AE316" s="14"/>
      <c r="AF316" s="14"/>
      <c r="AG316" s="14"/>
      <c r="AH316" s="14"/>
      <c r="AI316" s="14"/>
      <c r="AJ316" s="14"/>
      <c r="AK316" s="14"/>
      <c r="AL316" s="14"/>
      <c r="AM316" s="14"/>
      <c r="AN316" s="14"/>
      <c r="AO316" s="14"/>
      <c r="AP316" s="14"/>
      <c r="AQ316" s="14"/>
      <c r="AR316" s="14"/>
      <c r="AS316" s="14"/>
      <c r="AT316" s="14"/>
      <c r="AU316" s="14"/>
      <c r="AV316" s="14"/>
      <c r="AW316" s="14"/>
      <c r="AX316" s="14"/>
      <c r="AY316" s="14"/>
      <c r="AZ316" s="14"/>
      <c r="BA316" s="14"/>
      <c r="BB316" s="14"/>
      <c r="BC316" s="14"/>
      <c r="BD316" s="14"/>
      <c r="BE316" s="14"/>
      <c r="BF316" s="14"/>
    </row>
    <row r="317" spans="2:58" x14ac:dyDescent="0.35">
      <c r="B317" t="s">
        <v>207</v>
      </c>
      <c r="C317" s="14">
        <v>4.25548867848239E-2</v>
      </c>
      <c r="D317" s="14">
        <v>3.67746617754817E-2</v>
      </c>
      <c r="E317" s="14">
        <v>4.6090547535791303E-2</v>
      </c>
      <c r="F317" s="14"/>
      <c r="G317" s="14">
        <v>5.8917906386264103E-2</v>
      </c>
      <c r="H317" s="14">
        <v>5.4114330593030099E-2</v>
      </c>
      <c r="I317" s="14">
        <v>2.2668505371989899E-2</v>
      </c>
      <c r="J317" s="14">
        <v>4.3188300040973002E-2</v>
      </c>
      <c r="K317" s="14">
        <v>4.0669098802800299E-2</v>
      </c>
      <c r="L317" s="14">
        <v>3.9478693253934903E-2</v>
      </c>
      <c r="M317" s="14"/>
      <c r="N317" s="14">
        <v>2.7285717645956501E-2</v>
      </c>
      <c r="O317" s="14">
        <v>6.9404427634236002E-2</v>
      </c>
      <c r="P317" s="14">
        <v>2.66724745190875E-2</v>
      </c>
      <c r="Q317" s="14">
        <v>4.3934424808678298E-2</v>
      </c>
      <c r="R317" s="14"/>
      <c r="S317" s="14">
        <v>4.8053287170633001E-2</v>
      </c>
      <c r="T317" s="14">
        <v>1.7471923238832201E-2</v>
      </c>
      <c r="U317" s="14">
        <v>9.1546739876769395E-2</v>
      </c>
      <c r="V317" s="14">
        <v>4.1757298160231403E-2</v>
      </c>
      <c r="W317" s="14">
        <v>1.46881451349079E-2</v>
      </c>
      <c r="X317" s="14">
        <v>1.35156884016255E-2</v>
      </c>
      <c r="Y317" s="14">
        <v>7.0567980890207202E-2</v>
      </c>
      <c r="Z317" s="14">
        <v>1.8591280996655399E-2</v>
      </c>
      <c r="AA317" s="14">
        <v>4.5739270688734401E-2</v>
      </c>
      <c r="AB317" s="14">
        <v>5.5368969479037002E-2</v>
      </c>
      <c r="AC317" s="14">
        <v>4.9057137819453603E-2</v>
      </c>
      <c r="AD317" s="14">
        <v>3.0545829755970099E-2</v>
      </c>
      <c r="AE317" s="14"/>
      <c r="AF317" s="14">
        <v>4.64978071149377E-2</v>
      </c>
      <c r="AG317" s="14">
        <v>3.6786166111153901E-2</v>
      </c>
      <c r="AH317" s="14">
        <v>4.44117229872905E-2</v>
      </c>
      <c r="AI317" s="14"/>
      <c r="AJ317" s="14">
        <v>5.09829633898271E-2</v>
      </c>
      <c r="AK317" s="14">
        <v>1.6476720255016501E-2</v>
      </c>
      <c r="AL317" s="14">
        <v>1.54885234991032E-2</v>
      </c>
      <c r="AM317" s="14">
        <v>0.18914178978228499</v>
      </c>
      <c r="AN317" s="14">
        <v>5.7961848504991101E-2</v>
      </c>
      <c r="AO317" s="14"/>
      <c r="AP317" s="14">
        <v>4.9978111574603301E-2</v>
      </c>
      <c r="AQ317" s="14">
        <v>7.3244920523821899E-3</v>
      </c>
      <c r="AR317" s="14">
        <v>1.4064737196788199E-2</v>
      </c>
      <c r="AS317" s="14">
        <v>7.5743445803856294E-2</v>
      </c>
      <c r="AT317" s="14">
        <v>6.1742725585874202E-2</v>
      </c>
      <c r="AU317" s="14"/>
      <c r="AV317" s="14">
        <v>3.7674255205927397E-2</v>
      </c>
      <c r="AW317" s="14">
        <v>5.1701295539372701E-2</v>
      </c>
      <c r="AX317" s="14">
        <v>3.0905079395796401E-2</v>
      </c>
      <c r="AY317" s="14">
        <v>4.3091568639247999E-2</v>
      </c>
      <c r="AZ317" s="14">
        <v>0</v>
      </c>
      <c r="BA317" s="14"/>
      <c r="BB317" s="14">
        <v>0</v>
      </c>
      <c r="BC317" s="14">
        <v>6.5116941420557101E-2</v>
      </c>
      <c r="BD317" s="14">
        <v>6.1561766699543899E-2</v>
      </c>
      <c r="BE317" s="14"/>
      <c r="BF317" s="14">
        <v>4.2855008528216797E-2</v>
      </c>
    </row>
    <row r="318" spans="2:58" x14ac:dyDescent="0.35">
      <c r="B318" t="s">
        <v>208</v>
      </c>
      <c r="C318" s="14">
        <v>4.5680327090235298E-2</v>
      </c>
      <c r="D318" s="14">
        <v>5.1352201903078799E-2</v>
      </c>
      <c r="E318" s="14">
        <v>4.0640772047113298E-2</v>
      </c>
      <c r="F318" s="14"/>
      <c r="G318" s="14">
        <v>6.4636262060265501E-2</v>
      </c>
      <c r="H318" s="14">
        <v>5.2715400331581702E-2</v>
      </c>
      <c r="I318" s="14">
        <v>4.5152860610769001E-2</v>
      </c>
      <c r="J318" s="14">
        <v>3.06665603613629E-2</v>
      </c>
      <c r="K318" s="14">
        <v>3.9886685648479997E-2</v>
      </c>
      <c r="L318" s="14">
        <v>4.3369684246743902E-2</v>
      </c>
      <c r="M318" s="14"/>
      <c r="N318" s="14">
        <v>4.6177250062770903E-2</v>
      </c>
      <c r="O318" s="14">
        <v>3.87094628764027E-2</v>
      </c>
      <c r="P318" s="14">
        <v>2.8253538587431799E-2</v>
      </c>
      <c r="Q318" s="14">
        <v>6.53541894235765E-2</v>
      </c>
      <c r="R318" s="14"/>
      <c r="S318" s="14">
        <v>5.0050430646834301E-2</v>
      </c>
      <c r="T318" s="14">
        <v>6.42011610081826E-2</v>
      </c>
      <c r="U318" s="14">
        <v>0</v>
      </c>
      <c r="V318" s="14">
        <v>2.97708632578398E-2</v>
      </c>
      <c r="W318" s="14">
        <v>6.0270834858190903E-2</v>
      </c>
      <c r="X318" s="14">
        <v>3.3677727625663602E-2</v>
      </c>
      <c r="Y318" s="14">
        <v>8.6594846498135397E-2</v>
      </c>
      <c r="Z318" s="14">
        <v>3.9651234302871298E-2</v>
      </c>
      <c r="AA318" s="14">
        <v>5.3917113265592599E-2</v>
      </c>
      <c r="AB318" s="14">
        <v>5.3779684769679099E-2</v>
      </c>
      <c r="AC318" s="14">
        <v>3.0386901525827702E-2</v>
      </c>
      <c r="AD318" s="14">
        <v>2.95381934093772E-2</v>
      </c>
      <c r="AE318" s="14"/>
      <c r="AF318" s="14">
        <v>3.0733114966097302E-2</v>
      </c>
      <c r="AG318" s="14">
        <v>4.8894622983824902E-2</v>
      </c>
      <c r="AH318" s="14">
        <v>5.7441411089172001E-2</v>
      </c>
      <c r="AI318" s="14"/>
      <c r="AJ318" s="14">
        <v>3.8829683843850098E-2</v>
      </c>
      <c r="AK318" s="14">
        <v>4.0806757144722698E-2</v>
      </c>
      <c r="AL318" s="14">
        <v>5.6816547894792603E-2</v>
      </c>
      <c r="AM318" s="14">
        <v>0.209536844197733</v>
      </c>
      <c r="AN318" s="14">
        <v>4.7481086665353799E-2</v>
      </c>
      <c r="AO318" s="14"/>
      <c r="AP318" s="14">
        <v>4.9982210098543298E-2</v>
      </c>
      <c r="AQ318" s="14">
        <v>1.5392560201688501E-2</v>
      </c>
      <c r="AR318" s="14">
        <v>5.2313411976554702E-2</v>
      </c>
      <c r="AS318" s="14">
        <v>2.4136267777303801E-2</v>
      </c>
      <c r="AT318" s="14">
        <v>2.8234998773371999E-2</v>
      </c>
      <c r="AU318" s="14"/>
      <c r="AV318" s="14">
        <v>4.4097807171725102E-2</v>
      </c>
      <c r="AW318" s="14">
        <v>5.02619432772963E-2</v>
      </c>
      <c r="AX318" s="14">
        <v>5.40603451991509E-2</v>
      </c>
      <c r="AY318" s="14">
        <v>3.6280577813588198E-2</v>
      </c>
      <c r="AZ318" s="14">
        <v>4.7921401855709797E-2</v>
      </c>
      <c r="BA318" s="14"/>
      <c r="BB318" s="14">
        <v>0</v>
      </c>
      <c r="BC318" s="14">
        <v>2.4899733569844502E-2</v>
      </c>
      <c r="BD318" s="14">
        <v>0</v>
      </c>
      <c r="BE318" s="14"/>
      <c r="BF318" s="14">
        <v>3.1952974755026599E-2</v>
      </c>
    </row>
    <row r="319" spans="2:58" x14ac:dyDescent="0.35">
      <c r="B319" t="s">
        <v>209</v>
      </c>
      <c r="C319" s="14">
        <v>0.15343526231099</v>
      </c>
      <c r="D319" s="14">
        <v>0.15480651313497101</v>
      </c>
      <c r="E319" s="14">
        <v>0.152775580847689</v>
      </c>
      <c r="F319" s="14"/>
      <c r="G319" s="14">
        <v>0.13271863107749299</v>
      </c>
      <c r="H319" s="14">
        <v>0.14981415940467599</v>
      </c>
      <c r="I319" s="14">
        <v>0.166582588921977</v>
      </c>
      <c r="J319" s="14">
        <v>0.18966619634469301</v>
      </c>
      <c r="K319" s="14">
        <v>0.15559276128798299</v>
      </c>
      <c r="L319" s="14">
        <v>0.12671516994028201</v>
      </c>
      <c r="M319" s="14"/>
      <c r="N319" s="14">
        <v>0.14367042358632401</v>
      </c>
      <c r="O319" s="14">
        <v>0.15510003918103199</v>
      </c>
      <c r="P319" s="14">
        <v>0.20709458263359901</v>
      </c>
      <c r="Q319" s="14">
        <v>0.120494764364886</v>
      </c>
      <c r="R319" s="14"/>
      <c r="S319" s="14">
        <v>0.12518112207445301</v>
      </c>
      <c r="T319" s="14">
        <v>0.111425175553978</v>
      </c>
      <c r="U319" s="14">
        <v>0.17376433849855299</v>
      </c>
      <c r="V319" s="14">
        <v>0.16530733774147799</v>
      </c>
      <c r="W319" s="14">
        <v>0.13854011951433101</v>
      </c>
      <c r="X319" s="14">
        <v>0.159369630553133</v>
      </c>
      <c r="Y319" s="14">
        <v>0.239229910807397</v>
      </c>
      <c r="Z319" s="14">
        <v>0.204740901165818</v>
      </c>
      <c r="AA319" s="14">
        <v>0.14224126541715701</v>
      </c>
      <c r="AB319" s="14">
        <v>0.133242989849714</v>
      </c>
      <c r="AC319" s="14">
        <v>0.15020044084999101</v>
      </c>
      <c r="AD319" s="14">
        <v>0.18854640992514399</v>
      </c>
      <c r="AE319" s="14"/>
      <c r="AF319" s="14">
        <v>0.192035377869129</v>
      </c>
      <c r="AG319" s="14">
        <v>0.13921050089937301</v>
      </c>
      <c r="AH319" s="14">
        <v>0.12972230118751699</v>
      </c>
      <c r="AI319" s="14"/>
      <c r="AJ319" s="14">
        <v>0.19282889358987301</v>
      </c>
      <c r="AK319" s="14">
        <v>0.141920172992309</v>
      </c>
      <c r="AL319" s="14">
        <v>0.108638453282228</v>
      </c>
      <c r="AM319" s="14">
        <v>0.19461786261557301</v>
      </c>
      <c r="AN319" s="14">
        <v>0.118562991350322</v>
      </c>
      <c r="AO319" s="14"/>
      <c r="AP319" s="14">
        <v>0.18032996481559799</v>
      </c>
      <c r="AQ319" s="14">
        <v>8.8995236512695794E-2</v>
      </c>
      <c r="AR319" s="14">
        <v>0.19020366314325901</v>
      </c>
      <c r="AS319" s="14">
        <v>0.21370128236995301</v>
      </c>
      <c r="AT319" s="14">
        <v>0.213069620712142</v>
      </c>
      <c r="AU319" s="14"/>
      <c r="AV319" s="14">
        <v>0.147250014835028</v>
      </c>
      <c r="AW319" s="14">
        <v>0.15607729505592299</v>
      </c>
      <c r="AX319" s="14">
        <v>0.121708532670459</v>
      </c>
      <c r="AY319" s="14">
        <v>0.165471653735206</v>
      </c>
      <c r="AZ319" s="14">
        <v>0.20204946270752899</v>
      </c>
      <c r="BA319" s="14"/>
      <c r="BB319" s="14">
        <v>0.107319733975641</v>
      </c>
      <c r="BC319" s="14">
        <v>0.21266008558722199</v>
      </c>
      <c r="BD319" s="14">
        <v>0.35008422672745998</v>
      </c>
      <c r="BE319" s="14"/>
      <c r="BF319" s="14">
        <v>0.197046134516908</v>
      </c>
    </row>
    <row r="320" spans="2:58" x14ac:dyDescent="0.35">
      <c r="B320" t="s">
        <v>122</v>
      </c>
      <c r="C320" s="14">
        <v>0.30651026302339401</v>
      </c>
      <c r="D320" s="14">
        <v>0.31860589310161602</v>
      </c>
      <c r="E320" s="14">
        <v>0.29460963259795703</v>
      </c>
      <c r="F320" s="14"/>
      <c r="G320" s="14">
        <v>0.227401711450512</v>
      </c>
      <c r="H320" s="14">
        <v>0.23576421760569499</v>
      </c>
      <c r="I320" s="14">
        <v>0.30395150974013802</v>
      </c>
      <c r="J320" s="14">
        <v>0.27951610717280501</v>
      </c>
      <c r="K320" s="14">
        <v>0.34657516029292101</v>
      </c>
      <c r="L320" s="14">
        <v>0.42228402677368498</v>
      </c>
      <c r="M320" s="14"/>
      <c r="N320" s="14">
        <v>0.28034102185346998</v>
      </c>
      <c r="O320" s="14">
        <v>0.29836061480822901</v>
      </c>
      <c r="P320" s="14">
        <v>0.34794526465764603</v>
      </c>
      <c r="Q320" s="14">
        <v>0.31455864648703702</v>
      </c>
      <c r="R320" s="14"/>
      <c r="S320" s="14">
        <v>0.275059997579645</v>
      </c>
      <c r="T320" s="14">
        <v>0.40259406070848902</v>
      </c>
      <c r="U320" s="14">
        <v>0.28700884616244698</v>
      </c>
      <c r="V320" s="14">
        <v>0.27983070407174199</v>
      </c>
      <c r="W320" s="14">
        <v>0.30266765584435201</v>
      </c>
      <c r="X320" s="14">
        <v>0.37802633621142701</v>
      </c>
      <c r="Y320" s="14">
        <v>0.22505206271603101</v>
      </c>
      <c r="Z320" s="14">
        <v>0.25401645976648801</v>
      </c>
      <c r="AA320" s="14">
        <v>0.27403561174071001</v>
      </c>
      <c r="AB320" s="14">
        <v>0.26359021758714102</v>
      </c>
      <c r="AC320" s="14">
        <v>0.329320996174363</v>
      </c>
      <c r="AD320" s="14">
        <v>0.48817544191665402</v>
      </c>
      <c r="AE320" s="14"/>
      <c r="AF320" s="14">
        <v>0.36194261719679899</v>
      </c>
      <c r="AG320" s="14">
        <v>0.28204550764347602</v>
      </c>
      <c r="AH320" s="14">
        <v>0.27486999653197097</v>
      </c>
      <c r="AI320" s="14"/>
      <c r="AJ320" s="14">
        <v>0.38248734364014197</v>
      </c>
      <c r="AK320" s="14">
        <v>0.20102219727123699</v>
      </c>
      <c r="AL320" s="14">
        <v>0.32007119178837401</v>
      </c>
      <c r="AM320" s="14">
        <v>0.10153376259319</v>
      </c>
      <c r="AN320" s="14">
        <v>0.38517179378972</v>
      </c>
      <c r="AO320" s="14"/>
      <c r="AP320" s="14">
        <v>0.412079016316929</v>
      </c>
      <c r="AQ320" s="14">
        <v>0.20456584329892299</v>
      </c>
      <c r="AR320" s="14">
        <v>0.28422347924720098</v>
      </c>
      <c r="AS320" s="14">
        <v>0.38926241928730698</v>
      </c>
      <c r="AT320" s="14">
        <v>0.473324072387793</v>
      </c>
      <c r="AU320" s="14"/>
      <c r="AV320" s="14">
        <v>0.34349809692560901</v>
      </c>
      <c r="AW320" s="14">
        <v>0.30075024237665199</v>
      </c>
      <c r="AX320" s="14">
        <v>0.292019723905933</v>
      </c>
      <c r="AY320" s="14">
        <v>0.219980002198506</v>
      </c>
      <c r="AZ320" s="14">
        <v>0.268534416590961</v>
      </c>
      <c r="BA320" s="14"/>
      <c r="BB320" s="14">
        <v>0.18503367965906001</v>
      </c>
      <c r="BC320" s="14">
        <v>0.425868239003868</v>
      </c>
      <c r="BD320" s="14">
        <v>0.40147904548000002</v>
      </c>
      <c r="BE320" s="14"/>
      <c r="BF320" s="14">
        <v>0.33750440089952</v>
      </c>
    </row>
    <row r="321" spans="2:58" x14ac:dyDescent="0.35">
      <c r="B321" t="s">
        <v>210</v>
      </c>
      <c r="C321" s="14">
        <v>0.28394500317553301</v>
      </c>
      <c r="D321" s="14">
        <v>0.26699429427853599</v>
      </c>
      <c r="E321" s="14">
        <v>0.300655750454079</v>
      </c>
      <c r="F321" s="14"/>
      <c r="G321" s="14">
        <v>0.35982108179332101</v>
      </c>
      <c r="H321" s="14">
        <v>0.31899916374222498</v>
      </c>
      <c r="I321" s="14">
        <v>0.23038416338345</v>
      </c>
      <c r="J321" s="14">
        <v>0.30579611866007</v>
      </c>
      <c r="K321" s="14">
        <v>0.30165604491368297</v>
      </c>
      <c r="L321" s="14">
        <v>0.21470431753345201</v>
      </c>
      <c r="M321" s="14"/>
      <c r="N321" s="14">
        <v>0.30758529776822102</v>
      </c>
      <c r="O321" s="14">
        <v>0.29779213048034597</v>
      </c>
      <c r="P321" s="14">
        <v>0.24774214557892599</v>
      </c>
      <c r="Q321" s="14">
        <v>0.27181128500414298</v>
      </c>
      <c r="R321" s="14"/>
      <c r="S321" s="14">
        <v>0.30108758912432598</v>
      </c>
      <c r="T321" s="14">
        <v>0.27775393966665302</v>
      </c>
      <c r="U321" s="14">
        <v>0.21992485998718</v>
      </c>
      <c r="V321" s="14">
        <v>0.33038454112440702</v>
      </c>
      <c r="W321" s="14">
        <v>0.34472458372986597</v>
      </c>
      <c r="X321" s="14">
        <v>0.26819641272058697</v>
      </c>
      <c r="Y321" s="14">
        <v>0.25432063774682601</v>
      </c>
      <c r="Z321" s="14">
        <v>0.29827685951503402</v>
      </c>
      <c r="AA321" s="14">
        <v>0.29184938404536598</v>
      </c>
      <c r="AB321" s="14">
        <v>0.317861973580785</v>
      </c>
      <c r="AC321" s="14">
        <v>0.25265803481520799</v>
      </c>
      <c r="AD321" s="14">
        <v>0.16783399884848099</v>
      </c>
      <c r="AE321" s="14"/>
      <c r="AF321" s="14">
        <v>0.22764362298239599</v>
      </c>
      <c r="AG321" s="14">
        <v>0.31484869982118802</v>
      </c>
      <c r="AH321" s="14">
        <v>0.276925380354409</v>
      </c>
      <c r="AI321" s="14"/>
      <c r="AJ321" s="14">
        <v>0.22706421452027001</v>
      </c>
      <c r="AK321" s="14">
        <v>0.36082120636486498</v>
      </c>
      <c r="AL321" s="14">
        <v>0.31384939226854802</v>
      </c>
      <c r="AM321" s="14">
        <v>9.6750223032218294E-2</v>
      </c>
      <c r="AN321" s="14">
        <v>0.212678710524253</v>
      </c>
      <c r="AO321" s="14"/>
      <c r="AP321" s="14">
        <v>0.22371631213909099</v>
      </c>
      <c r="AQ321" s="14">
        <v>0.39103336261688099</v>
      </c>
      <c r="AR321" s="14">
        <v>0.29606966147025698</v>
      </c>
      <c r="AS321" s="14">
        <v>0.22248836186898699</v>
      </c>
      <c r="AT321" s="14">
        <v>0.16461075026771099</v>
      </c>
      <c r="AU321" s="14"/>
      <c r="AV321" s="14">
        <v>0.27822314191826802</v>
      </c>
      <c r="AW321" s="14">
        <v>0.27497519291172301</v>
      </c>
      <c r="AX321" s="14">
        <v>0.31484855259431799</v>
      </c>
      <c r="AY321" s="14">
        <v>0.325188434196236</v>
      </c>
      <c r="AZ321" s="14">
        <v>0.33185327086236499</v>
      </c>
      <c r="BA321" s="14"/>
      <c r="BB321" s="14">
        <v>0.35819759142153301</v>
      </c>
      <c r="BC321" s="14">
        <v>0.21904061722714099</v>
      </c>
      <c r="BD321" s="14">
        <v>0.160016848333846</v>
      </c>
      <c r="BE321" s="14"/>
      <c r="BF321" s="14">
        <v>0.25332272008255902</v>
      </c>
    </row>
    <row r="322" spans="2:58" x14ac:dyDescent="0.35">
      <c r="B322" t="s">
        <v>211</v>
      </c>
      <c r="C322" s="14">
        <v>0.14068342048678301</v>
      </c>
      <c r="D322" s="14">
        <v>0.14383054422949501</v>
      </c>
      <c r="E322" s="14">
        <v>0.138339693659288</v>
      </c>
      <c r="F322" s="14"/>
      <c r="G322" s="14">
        <v>0.117830114736709</v>
      </c>
      <c r="H322" s="14">
        <v>0.15928803866723501</v>
      </c>
      <c r="I322" s="14">
        <v>0.20455719592039601</v>
      </c>
      <c r="J322" s="14">
        <v>0.138696873338646</v>
      </c>
      <c r="K322" s="14">
        <v>8.6576990518516306E-2</v>
      </c>
      <c r="L322" s="14">
        <v>0.124553509779496</v>
      </c>
      <c r="M322" s="14"/>
      <c r="N322" s="14">
        <v>0.17334879286315599</v>
      </c>
      <c r="O322" s="14">
        <v>0.121257758401522</v>
      </c>
      <c r="P322" s="14">
        <v>0.112903652786214</v>
      </c>
      <c r="Q322" s="14">
        <v>0.14446291379121001</v>
      </c>
      <c r="R322" s="14"/>
      <c r="S322" s="14">
        <v>0.164949562451322</v>
      </c>
      <c r="T322" s="14">
        <v>0.10089578257965399</v>
      </c>
      <c r="U322" s="14">
        <v>0.21612108248970899</v>
      </c>
      <c r="V322" s="14">
        <v>0.12691517300295699</v>
      </c>
      <c r="W322" s="14">
        <v>0.139108660918353</v>
      </c>
      <c r="X322" s="14">
        <v>0.13508363883644101</v>
      </c>
      <c r="Y322" s="14">
        <v>9.7217401063527095E-2</v>
      </c>
      <c r="Z322" s="14">
        <v>0.18472326425313301</v>
      </c>
      <c r="AA322" s="14">
        <v>0.164218175136255</v>
      </c>
      <c r="AB322" s="14">
        <v>0.121835014751236</v>
      </c>
      <c r="AC322" s="14">
        <v>0.120794522307064</v>
      </c>
      <c r="AD322" s="14">
        <v>6.8105776452677097E-2</v>
      </c>
      <c r="AE322" s="14"/>
      <c r="AF322" s="14">
        <v>0.118703405860532</v>
      </c>
      <c r="AG322" s="14">
        <v>0.15029212296203601</v>
      </c>
      <c r="AH322" s="14">
        <v>0.194678319337488</v>
      </c>
      <c r="AI322" s="14"/>
      <c r="AJ322" s="14">
        <v>9.9430314465025399E-2</v>
      </c>
      <c r="AK322" s="14">
        <v>0.18862963591725701</v>
      </c>
      <c r="AL322" s="14">
        <v>0.15150105096026101</v>
      </c>
      <c r="AM322" s="14">
        <v>0.10713209639838001</v>
      </c>
      <c r="AN322" s="14">
        <v>0.15300499300501499</v>
      </c>
      <c r="AO322" s="14"/>
      <c r="AP322" s="14">
        <v>6.7925403658293998E-2</v>
      </c>
      <c r="AQ322" s="14">
        <v>0.243095444378818</v>
      </c>
      <c r="AR322" s="14">
        <v>0.117956753190036</v>
      </c>
      <c r="AS322" s="14">
        <v>7.4668222892593505E-2</v>
      </c>
      <c r="AT322" s="14">
        <v>4.6158921341558398E-2</v>
      </c>
      <c r="AU322" s="14"/>
      <c r="AV322" s="14">
        <v>0.12845090945830701</v>
      </c>
      <c r="AW322" s="14">
        <v>0.14118592282175399</v>
      </c>
      <c r="AX322" s="14">
        <v>0.149737504568242</v>
      </c>
      <c r="AY322" s="14">
        <v>0.19988000615644</v>
      </c>
      <c r="AZ322" s="14">
        <v>0.14964144798343501</v>
      </c>
      <c r="BA322" s="14"/>
      <c r="BB322" s="14">
        <v>0.33339944421060802</v>
      </c>
      <c r="BC322" s="14">
        <v>5.2414383191367597E-2</v>
      </c>
      <c r="BD322" s="14">
        <v>2.6858112759150898E-2</v>
      </c>
      <c r="BE322" s="14"/>
      <c r="BF322" s="14">
        <v>0.132166807090462</v>
      </c>
    </row>
    <row r="323" spans="2:58" x14ac:dyDescent="0.35">
      <c r="B323" t="s">
        <v>212</v>
      </c>
      <c r="C323" s="14">
        <v>2.7190837128240199E-2</v>
      </c>
      <c r="D323" s="14">
        <v>2.76358915768216E-2</v>
      </c>
      <c r="E323" s="14">
        <v>2.6888022858081399E-2</v>
      </c>
      <c r="F323" s="14"/>
      <c r="G323" s="14">
        <v>3.8674292495434998E-2</v>
      </c>
      <c r="H323" s="14">
        <v>2.93046896555565E-2</v>
      </c>
      <c r="I323" s="14">
        <v>2.67031760512812E-2</v>
      </c>
      <c r="J323" s="14">
        <v>1.24698440814502E-2</v>
      </c>
      <c r="K323" s="14">
        <v>2.9043258535617102E-2</v>
      </c>
      <c r="L323" s="14">
        <v>2.88945984724065E-2</v>
      </c>
      <c r="M323" s="14"/>
      <c r="N323" s="14">
        <v>2.1591496220101598E-2</v>
      </c>
      <c r="O323" s="14">
        <v>1.9375566618231602E-2</v>
      </c>
      <c r="P323" s="14">
        <v>2.9388341237095501E-2</v>
      </c>
      <c r="Q323" s="14">
        <v>3.9383776120469498E-2</v>
      </c>
      <c r="R323" s="14"/>
      <c r="S323" s="14">
        <v>3.5618010952787098E-2</v>
      </c>
      <c r="T323" s="14">
        <v>2.5657957244211702E-2</v>
      </c>
      <c r="U323" s="14">
        <v>1.16341329853432E-2</v>
      </c>
      <c r="V323" s="14">
        <v>2.6034082641344599E-2</v>
      </c>
      <c r="W323" s="14">
        <v>0</v>
      </c>
      <c r="X323" s="14">
        <v>1.2130565651122501E-2</v>
      </c>
      <c r="Y323" s="14">
        <v>2.7017160277876599E-2</v>
      </c>
      <c r="Z323" s="14">
        <v>0</v>
      </c>
      <c r="AA323" s="14">
        <v>2.7999179706183399E-2</v>
      </c>
      <c r="AB323" s="14">
        <v>5.4321149982407398E-2</v>
      </c>
      <c r="AC323" s="14">
        <v>6.7581966508092894E-2</v>
      </c>
      <c r="AD323" s="14">
        <v>2.7254349691696499E-2</v>
      </c>
      <c r="AE323" s="14"/>
      <c r="AF323" s="14">
        <v>2.2444054010109599E-2</v>
      </c>
      <c r="AG323" s="14">
        <v>2.7922379578947502E-2</v>
      </c>
      <c r="AH323" s="14">
        <v>2.19508685121531E-2</v>
      </c>
      <c r="AI323" s="14"/>
      <c r="AJ323" s="14">
        <v>8.3765865510123608E-3</v>
      </c>
      <c r="AK323" s="14">
        <v>5.0323310054592202E-2</v>
      </c>
      <c r="AL323" s="14">
        <v>3.3634840306692997E-2</v>
      </c>
      <c r="AM323" s="14">
        <v>0.101287421380621</v>
      </c>
      <c r="AN323" s="14">
        <v>2.5138576160345101E-2</v>
      </c>
      <c r="AO323" s="14"/>
      <c r="AP323" s="14">
        <v>1.5988981396940601E-2</v>
      </c>
      <c r="AQ323" s="14">
        <v>4.9593060938611301E-2</v>
      </c>
      <c r="AR323" s="14">
        <v>4.51682937759047E-2</v>
      </c>
      <c r="AS323" s="14">
        <v>0</v>
      </c>
      <c r="AT323" s="14">
        <v>1.28589109315487E-2</v>
      </c>
      <c r="AU323" s="14"/>
      <c r="AV323" s="14">
        <v>2.0805774485135799E-2</v>
      </c>
      <c r="AW323" s="14">
        <v>2.5048108017278099E-2</v>
      </c>
      <c r="AX323" s="14">
        <v>3.6720261666099499E-2</v>
      </c>
      <c r="AY323" s="14">
        <v>1.0107757260776E-2</v>
      </c>
      <c r="AZ323" s="14">
        <v>0</v>
      </c>
      <c r="BA323" s="14"/>
      <c r="BB323" s="14">
        <v>1.6049550733158401E-2</v>
      </c>
      <c r="BC323" s="14">
        <v>0</v>
      </c>
      <c r="BD323" s="14">
        <v>0</v>
      </c>
      <c r="BE323" s="14"/>
      <c r="BF323" s="14">
        <v>5.1519541273069699E-3</v>
      </c>
    </row>
    <row r="324" spans="2:58" x14ac:dyDescent="0.35">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c r="AA324" s="14"/>
      <c r="AB324" s="14"/>
      <c r="AC324" s="14"/>
      <c r="AD324" s="14"/>
      <c r="AE324" s="14"/>
      <c r="AF324" s="14"/>
      <c r="AG324" s="14"/>
      <c r="AH324" s="14"/>
      <c r="AI324" s="14"/>
      <c r="AJ324" s="14"/>
      <c r="AK324" s="14"/>
      <c r="AL324" s="14"/>
      <c r="AM324" s="14"/>
      <c r="AN324" s="14"/>
      <c r="AO324" s="14"/>
      <c r="AP324" s="14"/>
      <c r="AQ324" s="14"/>
      <c r="AR324" s="14"/>
      <c r="AS324" s="14"/>
      <c r="AT324" s="14"/>
      <c r="AU324" s="14"/>
      <c r="AV324" s="14"/>
      <c r="AW324" s="14"/>
      <c r="AX324" s="14"/>
      <c r="AY324" s="14"/>
      <c r="AZ324" s="14"/>
      <c r="BA324" s="14"/>
      <c r="BB324" s="14"/>
      <c r="BC324" s="14"/>
      <c r="BD324" s="14"/>
      <c r="BE324" s="14"/>
      <c r="BF324" s="14"/>
    </row>
    <row r="325" spans="2:58" x14ac:dyDescent="0.35">
      <c r="B325" s="6" t="s">
        <v>223</v>
      </c>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c r="AA325" s="14"/>
      <c r="AB325" s="14"/>
      <c r="AC325" s="14"/>
      <c r="AD325" s="14"/>
      <c r="AE325" s="14"/>
      <c r="AF325" s="14"/>
      <c r="AG325" s="14"/>
      <c r="AH325" s="14"/>
      <c r="AI325" s="14"/>
      <c r="AJ325" s="14"/>
      <c r="AK325" s="14"/>
      <c r="AL325" s="14"/>
      <c r="AM325" s="14"/>
      <c r="AN325" s="14"/>
      <c r="AO325" s="14"/>
      <c r="AP325" s="14"/>
      <c r="AQ325" s="14"/>
      <c r="AR325" s="14"/>
      <c r="AS325" s="14"/>
      <c r="AT325" s="14"/>
      <c r="AU325" s="14"/>
      <c r="AV325" s="14"/>
      <c r="AW325" s="14"/>
      <c r="AX325" s="14"/>
      <c r="AY325" s="14"/>
      <c r="AZ325" s="14"/>
      <c r="BA325" s="14"/>
      <c r="BB325" s="14"/>
      <c r="BC325" s="14"/>
      <c r="BD325" s="14"/>
      <c r="BE325" s="14"/>
      <c r="BF325" s="14"/>
    </row>
    <row r="326" spans="2:58" x14ac:dyDescent="0.35">
      <c r="B326" s="24" t="s">
        <v>214</v>
      </c>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c r="AA326" s="14"/>
      <c r="AB326" s="14"/>
      <c r="AC326" s="14"/>
      <c r="AD326" s="14"/>
      <c r="AE326" s="14"/>
      <c r="AF326" s="14"/>
      <c r="AG326" s="14"/>
      <c r="AH326" s="14"/>
      <c r="AI326" s="14"/>
      <c r="AJ326" s="14"/>
      <c r="AK326" s="14"/>
      <c r="AL326" s="14"/>
      <c r="AM326" s="14"/>
      <c r="AN326" s="14"/>
      <c r="AO326" s="14"/>
      <c r="AP326" s="14"/>
      <c r="AQ326" s="14"/>
      <c r="AR326" s="14"/>
      <c r="AS326" s="14"/>
      <c r="AT326" s="14"/>
      <c r="AU326" s="14"/>
      <c r="AV326" s="14"/>
      <c r="AW326" s="14"/>
      <c r="AX326" s="14"/>
      <c r="AY326" s="14"/>
      <c r="AZ326" s="14"/>
      <c r="BA326" s="14"/>
      <c r="BB326" s="14"/>
      <c r="BC326" s="14"/>
      <c r="BD326" s="14"/>
      <c r="BE326" s="14"/>
      <c r="BF326" s="14"/>
    </row>
    <row r="327" spans="2:58" x14ac:dyDescent="0.35">
      <c r="B327" t="s">
        <v>207</v>
      </c>
      <c r="C327" s="14">
        <v>4.3766783561511403E-2</v>
      </c>
      <c r="D327" s="14">
        <v>5.0797661735613599E-2</v>
      </c>
      <c r="E327" s="14">
        <v>3.5519482524488097E-2</v>
      </c>
      <c r="F327" s="14"/>
      <c r="G327" s="14">
        <v>5.1151568230244901E-2</v>
      </c>
      <c r="H327" s="14">
        <v>4.1897922187040297E-2</v>
      </c>
      <c r="I327" s="14">
        <v>5.1782975438736598E-2</v>
      </c>
      <c r="J327" s="14">
        <v>3.0891283689252601E-2</v>
      </c>
      <c r="K327" s="14">
        <v>3.7466602123852902E-2</v>
      </c>
      <c r="L327" s="14">
        <v>4.8245072038930401E-2</v>
      </c>
      <c r="M327" s="14"/>
      <c r="N327" s="14">
        <v>4.4331395481619497E-2</v>
      </c>
      <c r="O327" s="14">
        <v>3.0130593226840099E-2</v>
      </c>
      <c r="P327" s="14">
        <v>4.1505677884435203E-2</v>
      </c>
      <c r="Q327" s="14">
        <v>5.8799371467665E-2</v>
      </c>
      <c r="R327" s="14"/>
      <c r="S327" s="14">
        <v>3.1458850523494002E-2</v>
      </c>
      <c r="T327" s="14">
        <v>4.2445400387850302E-2</v>
      </c>
      <c r="U327" s="14">
        <v>0.109432567659413</v>
      </c>
      <c r="V327" s="14">
        <v>3.9601275989419697E-2</v>
      </c>
      <c r="W327" s="14">
        <v>0</v>
      </c>
      <c r="X327" s="14">
        <v>2.1957260285631702E-2</v>
      </c>
      <c r="Y327" s="14">
        <v>5.1011980321881097E-2</v>
      </c>
      <c r="Z327" s="14">
        <v>3.6408742523709202E-2</v>
      </c>
      <c r="AA327" s="14">
        <v>4.4793201016906301E-2</v>
      </c>
      <c r="AB327" s="14">
        <v>6.6277039003803398E-2</v>
      </c>
      <c r="AC327" s="14">
        <v>3.13096913221678E-2</v>
      </c>
      <c r="AD327" s="14">
        <v>3.9189405996076697E-2</v>
      </c>
      <c r="AE327" s="14"/>
      <c r="AF327" s="14">
        <v>6.1400583448686701E-2</v>
      </c>
      <c r="AG327" s="14">
        <v>2.70475660795533E-2</v>
      </c>
      <c r="AH327" s="14">
        <v>3.8498086135487199E-2</v>
      </c>
      <c r="AI327" s="14"/>
      <c r="AJ327" s="14">
        <v>7.6740062130939299E-2</v>
      </c>
      <c r="AK327" s="14">
        <v>6.0050722338958499E-3</v>
      </c>
      <c r="AL327" s="14">
        <v>1.4887387639234501E-2</v>
      </c>
      <c r="AM327" s="14">
        <v>9.6095338861462501E-2</v>
      </c>
      <c r="AN327" s="14">
        <v>7.3322652002249106E-2</v>
      </c>
      <c r="AO327" s="14"/>
      <c r="AP327" s="14">
        <v>0.10753911978690001</v>
      </c>
      <c r="AQ327" s="14">
        <v>2.29724645171699E-3</v>
      </c>
      <c r="AR327" s="14">
        <v>1.3542253079770699E-2</v>
      </c>
      <c r="AS327" s="14">
        <v>9.4150347740248497E-2</v>
      </c>
      <c r="AT327" s="14">
        <v>1.28589109315487E-2</v>
      </c>
      <c r="AU327" s="14"/>
      <c r="AV327" s="14">
        <v>6.1537898242307799E-2</v>
      </c>
      <c r="AW327" s="14">
        <v>3.4776049147364298E-2</v>
      </c>
      <c r="AX327" s="14">
        <v>3.5773089437410199E-2</v>
      </c>
      <c r="AY327" s="14">
        <v>4.7077066078653002E-2</v>
      </c>
      <c r="AZ327" s="14">
        <v>0</v>
      </c>
      <c r="BA327" s="14"/>
      <c r="BB327" s="14">
        <v>0</v>
      </c>
      <c r="BC327" s="14">
        <v>8.2205752109692304E-2</v>
      </c>
      <c r="BD327" s="14">
        <v>0</v>
      </c>
      <c r="BE327" s="14"/>
      <c r="BF327" s="14">
        <v>3.9003769141087802E-2</v>
      </c>
    </row>
    <row r="328" spans="2:58" x14ac:dyDescent="0.35">
      <c r="B328" t="s">
        <v>208</v>
      </c>
      <c r="C328" s="14">
        <v>4.5638381264367797E-2</v>
      </c>
      <c r="D328" s="14">
        <v>6.0749348967254098E-2</v>
      </c>
      <c r="E328" s="14">
        <v>3.1913589560380803E-2</v>
      </c>
      <c r="F328" s="14"/>
      <c r="G328" s="14">
        <v>8.22314105679397E-2</v>
      </c>
      <c r="H328" s="14">
        <v>7.0469448121581305E-2</v>
      </c>
      <c r="I328" s="14">
        <v>2.61545892286696E-2</v>
      </c>
      <c r="J328" s="14">
        <v>5.0673798682422402E-2</v>
      </c>
      <c r="K328" s="14">
        <v>2.7042849868436601E-2</v>
      </c>
      <c r="L328" s="14">
        <v>2.3896387863086899E-2</v>
      </c>
      <c r="M328" s="14"/>
      <c r="N328" s="14">
        <v>5.1925556807865501E-2</v>
      </c>
      <c r="O328" s="14">
        <v>2.55197392383575E-2</v>
      </c>
      <c r="P328" s="14">
        <v>4.9930944206726897E-2</v>
      </c>
      <c r="Q328" s="14">
        <v>5.6372027940072199E-2</v>
      </c>
      <c r="R328" s="14"/>
      <c r="S328" s="14">
        <v>4.7084416943085197E-2</v>
      </c>
      <c r="T328" s="14">
        <v>1.6800541026533299E-2</v>
      </c>
      <c r="U328" s="14">
        <v>6.0673914518587897E-2</v>
      </c>
      <c r="V328" s="14">
        <v>4.1808409466037602E-2</v>
      </c>
      <c r="W328" s="14">
        <v>4.7592109713190001E-2</v>
      </c>
      <c r="X328" s="14">
        <v>2.4632874051748001E-2</v>
      </c>
      <c r="Y328" s="14">
        <v>4.1230543225455399E-2</v>
      </c>
      <c r="Z328" s="14">
        <v>2.18516122320652E-2</v>
      </c>
      <c r="AA328" s="14">
        <v>4.5417429529651797E-2</v>
      </c>
      <c r="AB328" s="14">
        <v>9.14100333381163E-2</v>
      </c>
      <c r="AC328" s="14">
        <v>3.1345265873010203E-2</v>
      </c>
      <c r="AD328" s="14">
        <v>0.122038582934618</v>
      </c>
      <c r="AE328" s="14"/>
      <c r="AF328" s="14">
        <v>4.2047933566186801E-2</v>
      </c>
      <c r="AG328" s="14">
        <v>4.5434152364587803E-2</v>
      </c>
      <c r="AH328" s="14">
        <v>4.0986447213840101E-2</v>
      </c>
      <c r="AI328" s="14"/>
      <c r="AJ328" s="14">
        <v>4.7922868554470602E-2</v>
      </c>
      <c r="AK328" s="14">
        <v>4.4022468970329999E-2</v>
      </c>
      <c r="AL328" s="14">
        <v>3.0030716975731099E-2</v>
      </c>
      <c r="AM328" s="14">
        <v>0.100132519508249</v>
      </c>
      <c r="AN328" s="14">
        <v>3.8386482394074897E-2</v>
      </c>
      <c r="AO328" s="14"/>
      <c r="AP328" s="14">
        <v>3.8963100837537901E-2</v>
      </c>
      <c r="AQ328" s="14">
        <v>3.1947389933256597E-2</v>
      </c>
      <c r="AR328" s="14">
        <v>5.6317765243822003E-2</v>
      </c>
      <c r="AS328" s="14">
        <v>8.2916773083970205E-2</v>
      </c>
      <c r="AT328" s="14">
        <v>3.6418111722167398E-2</v>
      </c>
      <c r="AU328" s="14"/>
      <c r="AV328" s="14">
        <v>4.27518518712552E-2</v>
      </c>
      <c r="AW328" s="14">
        <v>4.4808233039867397E-2</v>
      </c>
      <c r="AX328" s="14">
        <v>3.8981533440844499E-2</v>
      </c>
      <c r="AY328" s="14">
        <v>6.3563515010018404E-2</v>
      </c>
      <c r="AZ328" s="14">
        <v>4.6080054696280702E-2</v>
      </c>
      <c r="BA328" s="14"/>
      <c r="BB328" s="14">
        <v>1.7880450646561401E-2</v>
      </c>
      <c r="BC328" s="14">
        <v>7.8831951710960899E-2</v>
      </c>
      <c r="BD328" s="14">
        <v>2.9608638989073899E-2</v>
      </c>
      <c r="BE328" s="14"/>
      <c r="BF328" s="14">
        <v>4.7814790247904901E-2</v>
      </c>
    </row>
    <row r="329" spans="2:58" x14ac:dyDescent="0.35">
      <c r="B329" t="s">
        <v>209</v>
      </c>
      <c r="C329" s="14">
        <v>0.14081281633956</v>
      </c>
      <c r="D329" s="14">
        <v>0.13790053363892299</v>
      </c>
      <c r="E329" s="14">
        <v>0.14404496153979299</v>
      </c>
      <c r="F329" s="14"/>
      <c r="G329" s="14">
        <v>0.17429140875410101</v>
      </c>
      <c r="H329" s="14">
        <v>0.182815280179211</v>
      </c>
      <c r="I329" s="14">
        <v>0.12890257154724699</v>
      </c>
      <c r="J329" s="14">
        <v>0.16100194105156301</v>
      </c>
      <c r="K329" s="14">
        <v>0.14330598833074101</v>
      </c>
      <c r="L329" s="14">
        <v>7.2265023618536095E-2</v>
      </c>
      <c r="M329" s="14"/>
      <c r="N329" s="14">
        <v>0.146263990399322</v>
      </c>
      <c r="O329" s="14">
        <v>0.13871482284787201</v>
      </c>
      <c r="P329" s="14">
        <v>0.128617042476243</v>
      </c>
      <c r="Q329" s="14">
        <v>0.1477634686599</v>
      </c>
      <c r="R329" s="14"/>
      <c r="S329" s="14">
        <v>0.121672729753714</v>
      </c>
      <c r="T329" s="14">
        <v>0.15384366363208299</v>
      </c>
      <c r="U329" s="14">
        <v>0.12659333916934201</v>
      </c>
      <c r="V329" s="14">
        <v>0.143784719211179</v>
      </c>
      <c r="W329" s="14">
        <v>7.4428890805112197E-2</v>
      </c>
      <c r="X329" s="14">
        <v>0.14105663269411201</v>
      </c>
      <c r="Y329" s="14">
        <v>0.153647288633704</v>
      </c>
      <c r="Z329" s="14">
        <v>0.12835398914215801</v>
      </c>
      <c r="AA329" s="14">
        <v>0.160184047137092</v>
      </c>
      <c r="AB329" s="14">
        <v>0.12795291784142299</v>
      </c>
      <c r="AC329" s="14">
        <v>0.16453564139261401</v>
      </c>
      <c r="AD329" s="14">
        <v>0.26598421890967</v>
      </c>
      <c r="AE329" s="14"/>
      <c r="AF329" s="14">
        <v>0.14210657070402899</v>
      </c>
      <c r="AG329" s="14">
        <v>0.11613595688019</v>
      </c>
      <c r="AH329" s="14">
        <v>0.19048831998541599</v>
      </c>
      <c r="AI329" s="14"/>
      <c r="AJ329" s="14">
        <v>0.150163171279768</v>
      </c>
      <c r="AK329" s="14">
        <v>0.117854189139296</v>
      </c>
      <c r="AL329" s="14">
        <v>9.4699955460721394E-2</v>
      </c>
      <c r="AM329" s="14">
        <v>0.30402218730505698</v>
      </c>
      <c r="AN329" s="14">
        <v>0.18348873768788801</v>
      </c>
      <c r="AO329" s="14"/>
      <c r="AP329" s="14">
        <v>0.14440936655424899</v>
      </c>
      <c r="AQ329" s="14">
        <v>9.9787354048117602E-2</v>
      </c>
      <c r="AR329" s="14">
        <v>0.154351615999545</v>
      </c>
      <c r="AS329" s="14">
        <v>0.22838122122666199</v>
      </c>
      <c r="AT329" s="14">
        <v>0.12185653615752801</v>
      </c>
      <c r="AU329" s="14"/>
      <c r="AV329" s="14">
        <v>0.141586069326845</v>
      </c>
      <c r="AW329" s="14">
        <v>0.14661022233542101</v>
      </c>
      <c r="AX329" s="14">
        <v>0.13800055994209001</v>
      </c>
      <c r="AY329" s="14">
        <v>0.12609514033524399</v>
      </c>
      <c r="AZ329" s="14">
        <v>0.110502242881417</v>
      </c>
      <c r="BA329" s="14"/>
      <c r="BB329" s="14">
        <v>0.113159077165323</v>
      </c>
      <c r="BC329" s="14">
        <v>0.169138079771083</v>
      </c>
      <c r="BD329" s="14">
        <v>0.20132114985847899</v>
      </c>
      <c r="BE329" s="14"/>
      <c r="BF329" s="14">
        <v>0.14380152406569799</v>
      </c>
    </row>
    <row r="330" spans="2:58" x14ac:dyDescent="0.35">
      <c r="B330" t="s">
        <v>122</v>
      </c>
      <c r="C330" s="14">
        <v>0.29445511016917097</v>
      </c>
      <c r="D330" s="14">
        <v>0.26855269540812399</v>
      </c>
      <c r="E330" s="14">
        <v>0.31944371456356802</v>
      </c>
      <c r="F330" s="14"/>
      <c r="G330" s="14">
        <v>0.26637549828618001</v>
      </c>
      <c r="H330" s="14">
        <v>0.20817313194701201</v>
      </c>
      <c r="I330" s="14">
        <v>0.34237451204059899</v>
      </c>
      <c r="J330" s="14">
        <v>0.30301107404206301</v>
      </c>
      <c r="K330" s="14">
        <v>0.30159047120673999</v>
      </c>
      <c r="L330" s="14">
        <v>0.33070137642096398</v>
      </c>
      <c r="M330" s="14"/>
      <c r="N330" s="14">
        <v>0.25826296279884903</v>
      </c>
      <c r="O330" s="14">
        <v>0.35326655715521299</v>
      </c>
      <c r="P330" s="14">
        <v>0.319690227783201</v>
      </c>
      <c r="Q330" s="14">
        <v>0.258463284959766</v>
      </c>
      <c r="R330" s="14"/>
      <c r="S330" s="14">
        <v>0.31715045754335802</v>
      </c>
      <c r="T330" s="14">
        <v>0.28176299736252902</v>
      </c>
      <c r="U330" s="14">
        <v>0.30624833806338497</v>
      </c>
      <c r="V330" s="14">
        <v>0.23040465394005299</v>
      </c>
      <c r="W330" s="14">
        <v>0.316417085552129</v>
      </c>
      <c r="X330" s="14">
        <v>0.33700155425009098</v>
      </c>
      <c r="Y330" s="14">
        <v>0.29838617363651698</v>
      </c>
      <c r="Z330" s="14">
        <v>0.29029923030279697</v>
      </c>
      <c r="AA330" s="14">
        <v>0.295116712413169</v>
      </c>
      <c r="AB330" s="14">
        <v>0.28047174410672598</v>
      </c>
      <c r="AC330" s="14">
        <v>0.29678278324941099</v>
      </c>
      <c r="AD330" s="14">
        <v>0.263551880710923</v>
      </c>
      <c r="AE330" s="14"/>
      <c r="AF330" s="14">
        <v>0.28111046960137298</v>
      </c>
      <c r="AG330" s="14">
        <v>0.30599688176434298</v>
      </c>
      <c r="AH330" s="14">
        <v>0.27791974554914001</v>
      </c>
      <c r="AI330" s="14"/>
      <c r="AJ330" s="14">
        <v>0.29411428828967501</v>
      </c>
      <c r="AK330" s="14">
        <v>0.28784380994194297</v>
      </c>
      <c r="AL330" s="14">
        <v>0.31806158573392002</v>
      </c>
      <c r="AM330" s="14">
        <v>0.198283985625408</v>
      </c>
      <c r="AN330" s="14">
        <v>0.32016920386454401</v>
      </c>
      <c r="AO330" s="14"/>
      <c r="AP330" s="14">
        <v>0.32536320532172702</v>
      </c>
      <c r="AQ330" s="14">
        <v>0.283583234338254</v>
      </c>
      <c r="AR330" s="14">
        <v>0.28007329029892802</v>
      </c>
      <c r="AS330" s="14">
        <v>0.25591111483791101</v>
      </c>
      <c r="AT330" s="14">
        <v>0.380812478605774</v>
      </c>
      <c r="AU330" s="14"/>
      <c r="AV330" s="14">
        <v>0.31035014905714597</v>
      </c>
      <c r="AW330" s="14">
        <v>0.30514163475058798</v>
      </c>
      <c r="AX330" s="14">
        <v>0.30964264900021898</v>
      </c>
      <c r="AY330" s="14">
        <v>0.28951836850844698</v>
      </c>
      <c r="AZ330" s="14">
        <v>0.26447316915458602</v>
      </c>
      <c r="BA330" s="14"/>
      <c r="BB330" s="14">
        <v>0.22737462321947999</v>
      </c>
      <c r="BC330" s="14">
        <v>0.321865176745948</v>
      </c>
      <c r="BD330" s="14">
        <v>0.23295469542685701</v>
      </c>
      <c r="BE330" s="14"/>
      <c r="BF330" s="14">
        <v>0.27183130261448901</v>
      </c>
    </row>
    <row r="331" spans="2:58" x14ac:dyDescent="0.35">
      <c r="B331" t="s">
        <v>210</v>
      </c>
      <c r="C331" s="14">
        <v>0.312810579139912</v>
      </c>
      <c r="D331" s="14">
        <v>0.31543391797821202</v>
      </c>
      <c r="E331" s="14">
        <v>0.30965028755853402</v>
      </c>
      <c r="F331" s="14"/>
      <c r="G331" s="14">
        <v>0.29759966804499699</v>
      </c>
      <c r="H331" s="14">
        <v>0.30796446146484302</v>
      </c>
      <c r="I331" s="14">
        <v>0.31023097135099598</v>
      </c>
      <c r="J331" s="14">
        <v>0.30033272772805503</v>
      </c>
      <c r="K331" s="14">
        <v>0.27294954662973597</v>
      </c>
      <c r="L331" s="14">
        <v>0.36960439465252998</v>
      </c>
      <c r="M331" s="14"/>
      <c r="N331" s="14">
        <v>0.320552016603662</v>
      </c>
      <c r="O331" s="14">
        <v>0.29298185718063402</v>
      </c>
      <c r="P331" s="14">
        <v>0.32975049385893501</v>
      </c>
      <c r="Q331" s="14">
        <v>0.31174042532701501</v>
      </c>
      <c r="R331" s="14"/>
      <c r="S331" s="14">
        <v>0.30302039095588101</v>
      </c>
      <c r="T331" s="14">
        <v>0.33103829259450002</v>
      </c>
      <c r="U331" s="14">
        <v>0.228292810707903</v>
      </c>
      <c r="V331" s="14">
        <v>0.35588086711494099</v>
      </c>
      <c r="W331" s="14">
        <v>0.43977688773340001</v>
      </c>
      <c r="X331" s="14">
        <v>0.30226992308668199</v>
      </c>
      <c r="Y331" s="14">
        <v>0.32437903045861299</v>
      </c>
      <c r="Z331" s="14">
        <v>0.31201401488632902</v>
      </c>
      <c r="AA331" s="14">
        <v>0.33198351889979999</v>
      </c>
      <c r="AB331" s="14">
        <v>0.23840666622075399</v>
      </c>
      <c r="AC331" s="14">
        <v>0.33030132643089</v>
      </c>
      <c r="AD331" s="14">
        <v>0.25613782846157501</v>
      </c>
      <c r="AE331" s="14"/>
      <c r="AF331" s="14">
        <v>0.31329775419543998</v>
      </c>
      <c r="AG331" s="14">
        <v>0.32551295094946098</v>
      </c>
      <c r="AH331" s="14">
        <v>0.29248052944481501</v>
      </c>
      <c r="AI331" s="14"/>
      <c r="AJ331" s="14">
        <v>0.282774996868494</v>
      </c>
      <c r="AK331" s="14">
        <v>0.35888466184337903</v>
      </c>
      <c r="AL331" s="14">
        <v>0.41021080998148901</v>
      </c>
      <c r="AM331" s="14">
        <v>9.3046450920822601E-2</v>
      </c>
      <c r="AN331" s="14">
        <v>0.24184820739518301</v>
      </c>
      <c r="AO331" s="14"/>
      <c r="AP331" s="14">
        <v>0.25830215262279799</v>
      </c>
      <c r="AQ331" s="14">
        <v>0.36360953410726399</v>
      </c>
      <c r="AR331" s="14">
        <v>0.35425362377110597</v>
      </c>
      <c r="AS331" s="14">
        <v>0.215723973825733</v>
      </c>
      <c r="AT331" s="14">
        <v>0.36046120766075501</v>
      </c>
      <c r="AU331" s="14"/>
      <c r="AV331" s="14">
        <v>0.32248946250927701</v>
      </c>
      <c r="AW331" s="14">
        <v>0.31485847349711299</v>
      </c>
      <c r="AX331" s="14">
        <v>0.29646174108836998</v>
      </c>
      <c r="AY331" s="14">
        <v>0.29784171999131398</v>
      </c>
      <c r="AZ331" s="14">
        <v>0.32947855101706902</v>
      </c>
      <c r="BA331" s="14"/>
      <c r="BB331" s="14">
        <v>0.33283509489780799</v>
      </c>
      <c r="BC331" s="14">
        <v>0.20523231017277499</v>
      </c>
      <c r="BD331" s="14">
        <v>0.47453859805788001</v>
      </c>
      <c r="BE331" s="14"/>
      <c r="BF331" s="14">
        <v>0.31989350281177997</v>
      </c>
    </row>
    <row r="332" spans="2:58" x14ac:dyDescent="0.35">
      <c r="B332" t="s">
        <v>211</v>
      </c>
      <c r="C332" s="14">
        <v>0.13541763386560099</v>
      </c>
      <c r="D332" s="14">
        <v>0.141541563670601</v>
      </c>
      <c r="E332" s="14">
        <v>0.13031423523228799</v>
      </c>
      <c r="F332" s="14"/>
      <c r="G332" s="14">
        <v>0.108727180658225</v>
      </c>
      <c r="H332" s="14">
        <v>0.16625167689477699</v>
      </c>
      <c r="I332" s="14">
        <v>0.121520664273573</v>
      </c>
      <c r="J332" s="14">
        <v>0.12313399899890801</v>
      </c>
      <c r="K332" s="14">
        <v>0.18934108472931999</v>
      </c>
      <c r="L332" s="14">
        <v>0.115650957783974</v>
      </c>
      <c r="M332" s="14"/>
      <c r="N332" s="14">
        <v>0.15431204955253899</v>
      </c>
      <c r="O332" s="14">
        <v>0.12719133425102699</v>
      </c>
      <c r="P332" s="14">
        <v>0.105364181595677</v>
      </c>
      <c r="Q332" s="14">
        <v>0.14022391868114101</v>
      </c>
      <c r="R332" s="14"/>
      <c r="S332" s="14">
        <v>0.146068039327061</v>
      </c>
      <c r="T332" s="14">
        <v>0.157397819127501</v>
      </c>
      <c r="U332" s="14">
        <v>0.123283475263296</v>
      </c>
      <c r="V332" s="14">
        <v>0.16491118570786301</v>
      </c>
      <c r="W332" s="14">
        <v>0.107096881061261</v>
      </c>
      <c r="X332" s="14">
        <v>0.138645612274719</v>
      </c>
      <c r="Y332" s="14">
        <v>0.11467715706225701</v>
      </c>
      <c r="Z332" s="14">
        <v>0.19265935075662399</v>
      </c>
      <c r="AA332" s="14">
        <v>0.10186458833614601</v>
      </c>
      <c r="AB332" s="14">
        <v>0.17331706673193001</v>
      </c>
      <c r="AC332" s="14">
        <v>9.4732296413584702E-2</v>
      </c>
      <c r="AD332" s="14">
        <v>2.58437332954417E-2</v>
      </c>
      <c r="AE332" s="14"/>
      <c r="AF332" s="14">
        <v>0.119842833507891</v>
      </c>
      <c r="AG332" s="14">
        <v>0.160150064883958</v>
      </c>
      <c r="AH332" s="14">
        <v>0.13159307131356199</v>
      </c>
      <c r="AI332" s="14"/>
      <c r="AJ332" s="14">
        <v>0.117901039019271</v>
      </c>
      <c r="AK332" s="14">
        <v>0.15406070904371399</v>
      </c>
      <c r="AL332" s="14">
        <v>0.103921301890379</v>
      </c>
      <c r="AM332" s="14">
        <v>0.208419517779001</v>
      </c>
      <c r="AN332" s="14">
        <v>0.11779774955496999</v>
      </c>
      <c r="AO332" s="14"/>
      <c r="AP332" s="14">
        <v>9.8561565956902297E-2</v>
      </c>
      <c r="AQ332" s="14">
        <v>0.18823766216971</v>
      </c>
      <c r="AR332" s="14">
        <v>0.12775572447879899</v>
      </c>
      <c r="AS332" s="14">
        <v>0.106764885507155</v>
      </c>
      <c r="AT332" s="14">
        <v>6.1343718878845398E-2</v>
      </c>
      <c r="AU332" s="14"/>
      <c r="AV332" s="14">
        <v>0.104599691118099</v>
      </c>
      <c r="AW332" s="14">
        <v>0.12403042830911</v>
      </c>
      <c r="AX332" s="14">
        <v>0.14828811529133001</v>
      </c>
      <c r="AY332" s="14">
        <v>0.15926695642514799</v>
      </c>
      <c r="AZ332" s="14">
        <v>0.24946598225064801</v>
      </c>
      <c r="BA332" s="14"/>
      <c r="BB332" s="14">
        <v>0.29025655968778602</v>
      </c>
      <c r="BC332" s="14">
        <v>0.11700496834065401</v>
      </c>
      <c r="BD332" s="14">
        <v>0</v>
      </c>
      <c r="BE332" s="14"/>
      <c r="BF332" s="14">
        <v>0.14407657797185999</v>
      </c>
    </row>
    <row r="333" spans="2:58" x14ac:dyDescent="0.35">
      <c r="B333" t="s">
        <v>212</v>
      </c>
      <c r="C333" s="14">
        <v>2.7098695659876399E-2</v>
      </c>
      <c r="D333" s="14">
        <v>2.5024278601272199E-2</v>
      </c>
      <c r="E333" s="14">
        <v>2.9113729020947599E-2</v>
      </c>
      <c r="F333" s="14"/>
      <c r="G333" s="14">
        <v>1.9623265458312E-2</v>
      </c>
      <c r="H333" s="14">
        <v>2.2428079205535401E-2</v>
      </c>
      <c r="I333" s="14">
        <v>1.90337161201783E-2</v>
      </c>
      <c r="J333" s="14">
        <v>3.0955175807736102E-2</v>
      </c>
      <c r="K333" s="14">
        <v>2.8303457111173099E-2</v>
      </c>
      <c r="L333" s="14">
        <v>3.9636787621979003E-2</v>
      </c>
      <c r="M333" s="14"/>
      <c r="N333" s="14">
        <v>2.4352028356143501E-2</v>
      </c>
      <c r="O333" s="14">
        <v>3.2195096100057101E-2</v>
      </c>
      <c r="P333" s="14">
        <v>2.5141432194782602E-2</v>
      </c>
      <c r="Q333" s="14">
        <v>2.6637502964440899E-2</v>
      </c>
      <c r="R333" s="14"/>
      <c r="S333" s="14">
        <v>3.3545114953406702E-2</v>
      </c>
      <c r="T333" s="14">
        <v>1.6711285869002598E-2</v>
      </c>
      <c r="U333" s="14">
        <v>4.5475554618073503E-2</v>
      </c>
      <c r="V333" s="14">
        <v>2.36088885705063E-2</v>
      </c>
      <c r="W333" s="14">
        <v>1.46881451349079E-2</v>
      </c>
      <c r="X333" s="14">
        <v>3.44361433570156E-2</v>
      </c>
      <c r="Y333" s="14">
        <v>1.6667826661572301E-2</v>
      </c>
      <c r="Z333" s="14">
        <v>1.8413060156317301E-2</v>
      </c>
      <c r="AA333" s="14">
        <v>2.0640502667234901E-2</v>
      </c>
      <c r="AB333" s="14">
        <v>2.21645327572473E-2</v>
      </c>
      <c r="AC333" s="14">
        <v>5.09929953183225E-2</v>
      </c>
      <c r="AD333" s="14">
        <v>2.7254349691696499E-2</v>
      </c>
      <c r="AE333" s="14"/>
      <c r="AF333" s="14">
        <v>4.0193854976392503E-2</v>
      </c>
      <c r="AG333" s="14">
        <v>1.9722427077906599E-2</v>
      </c>
      <c r="AH333" s="14">
        <v>2.8033800357740099E-2</v>
      </c>
      <c r="AI333" s="14"/>
      <c r="AJ333" s="14">
        <v>3.0383573857382901E-2</v>
      </c>
      <c r="AK333" s="14">
        <v>3.1329088827442703E-2</v>
      </c>
      <c r="AL333" s="14">
        <v>2.81882423185249E-2</v>
      </c>
      <c r="AM333" s="14">
        <v>0</v>
      </c>
      <c r="AN333" s="14">
        <v>2.4986967101090201E-2</v>
      </c>
      <c r="AO333" s="14"/>
      <c r="AP333" s="14">
        <v>2.68614889198866E-2</v>
      </c>
      <c r="AQ333" s="14">
        <v>3.0537578951680099E-2</v>
      </c>
      <c r="AR333" s="14">
        <v>1.37057271280308E-2</v>
      </c>
      <c r="AS333" s="14">
        <v>1.6151683778319999E-2</v>
      </c>
      <c r="AT333" s="14">
        <v>2.62490360433816E-2</v>
      </c>
      <c r="AU333" s="14"/>
      <c r="AV333" s="14">
        <v>1.6684877875070399E-2</v>
      </c>
      <c r="AW333" s="14">
        <v>2.9774958920536099E-2</v>
      </c>
      <c r="AX333" s="14">
        <v>3.2852311799736203E-2</v>
      </c>
      <c r="AY333" s="14">
        <v>1.6637233651176302E-2</v>
      </c>
      <c r="AZ333" s="14">
        <v>0</v>
      </c>
      <c r="BA333" s="14"/>
      <c r="BB333" s="14">
        <v>1.8494194383041899E-2</v>
      </c>
      <c r="BC333" s="14">
        <v>2.57217611488865E-2</v>
      </c>
      <c r="BD333" s="14">
        <v>6.157691766771E-2</v>
      </c>
      <c r="BE333" s="14"/>
      <c r="BF333" s="14">
        <v>3.3578533147180602E-2</v>
      </c>
    </row>
    <row r="334" spans="2:58" x14ac:dyDescent="0.35">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c r="AA334" s="14"/>
      <c r="AB334" s="14"/>
      <c r="AC334" s="14"/>
      <c r="AD334" s="14"/>
      <c r="AE334" s="14"/>
      <c r="AF334" s="14"/>
      <c r="AG334" s="14"/>
      <c r="AH334" s="14"/>
      <c r="AI334" s="14"/>
      <c r="AJ334" s="14"/>
      <c r="AK334" s="14"/>
      <c r="AL334" s="14"/>
      <c r="AM334" s="14"/>
      <c r="AN334" s="14"/>
      <c r="AO334" s="14"/>
      <c r="AP334" s="14"/>
      <c r="AQ334" s="14"/>
      <c r="AR334" s="14"/>
      <c r="AS334" s="14"/>
      <c r="AT334" s="14"/>
      <c r="AU334" s="14"/>
      <c r="AV334" s="14"/>
      <c r="AW334" s="14"/>
      <c r="AX334" s="14"/>
      <c r="AY334" s="14"/>
      <c r="AZ334" s="14"/>
      <c r="BA334" s="14"/>
      <c r="BB334" s="14"/>
      <c r="BC334" s="14"/>
      <c r="BD334" s="14"/>
      <c r="BE334" s="14"/>
      <c r="BF334" s="14"/>
    </row>
    <row r="335" spans="2:58" x14ac:dyDescent="0.35">
      <c r="B335" s="6" t="s">
        <v>224</v>
      </c>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c r="AA335" s="14"/>
      <c r="AB335" s="14"/>
      <c r="AC335" s="14"/>
      <c r="AD335" s="14"/>
      <c r="AE335" s="14"/>
      <c r="AF335" s="14"/>
      <c r="AG335" s="14"/>
      <c r="AH335" s="14"/>
      <c r="AI335" s="14"/>
      <c r="AJ335" s="14"/>
      <c r="AK335" s="14"/>
      <c r="AL335" s="14"/>
      <c r="AM335" s="14"/>
      <c r="AN335" s="14"/>
      <c r="AO335" s="14"/>
      <c r="AP335" s="14"/>
      <c r="AQ335" s="14"/>
      <c r="AR335" s="14"/>
      <c r="AS335" s="14"/>
      <c r="AT335" s="14"/>
      <c r="AU335" s="14"/>
      <c r="AV335" s="14"/>
      <c r="AW335" s="14"/>
      <c r="AX335" s="14"/>
      <c r="AY335" s="14"/>
      <c r="AZ335" s="14"/>
      <c r="BA335" s="14"/>
      <c r="BB335" s="14"/>
      <c r="BC335" s="14"/>
      <c r="BD335" s="14"/>
      <c r="BE335" s="14"/>
      <c r="BF335" s="14"/>
    </row>
    <row r="336" spans="2:58" x14ac:dyDescent="0.35">
      <c r="B336" s="24" t="s">
        <v>214</v>
      </c>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c r="AA336" s="14"/>
      <c r="AB336" s="14"/>
      <c r="AC336" s="14"/>
      <c r="AD336" s="14"/>
      <c r="AE336" s="14"/>
      <c r="AF336" s="14"/>
      <c r="AG336" s="14"/>
      <c r="AH336" s="14"/>
      <c r="AI336" s="14"/>
      <c r="AJ336" s="14"/>
      <c r="AK336" s="14"/>
      <c r="AL336" s="14"/>
      <c r="AM336" s="14"/>
      <c r="AN336" s="14"/>
      <c r="AO336" s="14"/>
      <c r="AP336" s="14"/>
      <c r="AQ336" s="14"/>
      <c r="AR336" s="14"/>
      <c r="AS336" s="14"/>
      <c r="AT336" s="14"/>
      <c r="AU336" s="14"/>
      <c r="AV336" s="14"/>
      <c r="AW336" s="14"/>
      <c r="AX336" s="14"/>
      <c r="AY336" s="14"/>
      <c r="AZ336" s="14"/>
      <c r="BA336" s="14"/>
      <c r="BB336" s="14"/>
      <c r="BC336" s="14"/>
      <c r="BD336" s="14"/>
      <c r="BE336" s="14"/>
      <c r="BF336" s="14"/>
    </row>
    <row r="337" spans="2:58" x14ac:dyDescent="0.35">
      <c r="B337" t="s">
        <v>207</v>
      </c>
      <c r="C337" s="14">
        <v>0.155797873003892</v>
      </c>
      <c r="D337" s="14">
        <v>0.170910990747006</v>
      </c>
      <c r="E337" s="14">
        <v>0.14055353756960001</v>
      </c>
      <c r="F337" s="14"/>
      <c r="G337" s="14">
        <v>8.3751374674817705E-2</v>
      </c>
      <c r="H337" s="14">
        <v>0.100417589820317</v>
      </c>
      <c r="I337" s="14">
        <v>0.13205115604836501</v>
      </c>
      <c r="J337" s="14">
        <v>0.14786524446951299</v>
      </c>
      <c r="K337" s="14">
        <v>0.25774192347242297</v>
      </c>
      <c r="L337" s="14">
        <v>0.21250647322094099</v>
      </c>
      <c r="M337" s="14"/>
      <c r="N337" s="14">
        <v>0.12983127846251399</v>
      </c>
      <c r="O337" s="14">
        <v>0.15642882085993301</v>
      </c>
      <c r="P337" s="14">
        <v>0.17169944662039699</v>
      </c>
      <c r="Q337" s="14">
        <v>0.16836719070952499</v>
      </c>
      <c r="R337" s="14"/>
      <c r="S337" s="14">
        <v>8.66319972576617E-2</v>
      </c>
      <c r="T337" s="14">
        <v>0.156315769759167</v>
      </c>
      <c r="U337" s="14">
        <v>0.27063048253838101</v>
      </c>
      <c r="V337" s="14">
        <v>0.179777217648288</v>
      </c>
      <c r="W337" s="14">
        <v>9.0814650256250795E-2</v>
      </c>
      <c r="X337" s="14">
        <v>0.113655409762803</v>
      </c>
      <c r="Y337" s="14">
        <v>0.187039742631461</v>
      </c>
      <c r="Z337" s="14">
        <v>8.7641462356665895E-2</v>
      </c>
      <c r="AA337" s="14">
        <v>0.14879652494051099</v>
      </c>
      <c r="AB337" s="14">
        <v>0.20896992259508201</v>
      </c>
      <c r="AC337" s="14">
        <v>0.179564731249891</v>
      </c>
      <c r="AD337" s="14">
        <v>0.21168828431648901</v>
      </c>
      <c r="AE337" s="14"/>
      <c r="AF337" s="14">
        <v>0.29183200549438199</v>
      </c>
      <c r="AG337" s="14">
        <v>8.7355822820155402E-2</v>
      </c>
      <c r="AH337" s="14">
        <v>6.6015867611675605E-2</v>
      </c>
      <c r="AI337" s="14"/>
      <c r="AJ337" s="14">
        <v>0.27417833866661301</v>
      </c>
      <c r="AK337" s="14">
        <v>4.6083603501922303E-2</v>
      </c>
      <c r="AL337" s="14">
        <v>7.6354633143026096E-2</v>
      </c>
      <c r="AM337" s="14">
        <v>0.19143245134397199</v>
      </c>
      <c r="AN337" s="14">
        <v>0.18103798316575601</v>
      </c>
      <c r="AO337" s="14"/>
      <c r="AP337" s="14">
        <v>0.242863205114799</v>
      </c>
      <c r="AQ337" s="14">
        <v>1.8040787894428301E-2</v>
      </c>
      <c r="AR337" s="14">
        <v>2.7225484229695E-2</v>
      </c>
      <c r="AS337" s="14">
        <v>0.41098576901072398</v>
      </c>
      <c r="AT337" s="14">
        <v>0.19417536303754901</v>
      </c>
      <c r="AU337" s="14"/>
      <c r="AV337" s="14">
        <v>0.1729771274413</v>
      </c>
      <c r="AW337" s="14">
        <v>0.173746677042356</v>
      </c>
      <c r="AX337" s="14">
        <v>0.13196556939474899</v>
      </c>
      <c r="AY337" s="14">
        <v>0.12249859538077899</v>
      </c>
      <c r="AZ337" s="14">
        <v>0</v>
      </c>
      <c r="BA337" s="14"/>
      <c r="BB337" s="14">
        <v>3.3322537812457399E-2</v>
      </c>
      <c r="BC337" s="14">
        <v>0.47868956239085703</v>
      </c>
      <c r="BD337" s="14">
        <v>0.28191490691993198</v>
      </c>
      <c r="BE337" s="14"/>
      <c r="BF337" s="14">
        <v>0.27157768642609598</v>
      </c>
    </row>
    <row r="338" spans="2:58" x14ac:dyDescent="0.35">
      <c r="B338" t="s">
        <v>208</v>
      </c>
      <c r="C338" s="14">
        <v>0.11144418805018701</v>
      </c>
      <c r="D338" s="14">
        <v>0.105709083443379</v>
      </c>
      <c r="E338" s="14">
        <v>0.117158427402142</v>
      </c>
      <c r="F338" s="14"/>
      <c r="G338" s="14">
        <v>9.2255261682714307E-2</v>
      </c>
      <c r="H338" s="14">
        <v>7.1322298244306304E-2</v>
      </c>
      <c r="I338" s="14">
        <v>9.2126520165640699E-2</v>
      </c>
      <c r="J338" s="14">
        <v>7.90158885925141E-2</v>
      </c>
      <c r="K338" s="14">
        <v>0.125308104631873</v>
      </c>
      <c r="L338" s="14">
        <v>0.195221521707589</v>
      </c>
      <c r="M338" s="14"/>
      <c r="N338" s="14">
        <v>8.8288439460079304E-2</v>
      </c>
      <c r="O338" s="14">
        <v>0.14726897687231</v>
      </c>
      <c r="P338" s="14">
        <v>0.14260511188983899</v>
      </c>
      <c r="Q338" s="14">
        <v>7.4576091311113396E-2</v>
      </c>
      <c r="R338" s="14"/>
      <c r="S338" s="14">
        <v>6.7960798561696206E-2</v>
      </c>
      <c r="T338" s="14">
        <v>0.14122989267459601</v>
      </c>
      <c r="U338" s="14">
        <v>0.14461234599697101</v>
      </c>
      <c r="V338" s="14">
        <v>6.3454973300060502E-2</v>
      </c>
      <c r="W338" s="14">
        <v>0.14907782145194801</v>
      </c>
      <c r="X338" s="14">
        <v>0.14178945789960001</v>
      </c>
      <c r="Y338" s="14">
        <v>0.15128034321266601</v>
      </c>
      <c r="Z338" s="14">
        <v>0.113310179818207</v>
      </c>
      <c r="AA338" s="14">
        <v>9.2486750072045404E-2</v>
      </c>
      <c r="AB338" s="14">
        <v>9.8734771022420703E-2</v>
      </c>
      <c r="AC338" s="14">
        <v>7.8555936296015205E-2</v>
      </c>
      <c r="AD338" s="14">
        <v>0.16505973121189799</v>
      </c>
      <c r="AE338" s="14"/>
      <c r="AF338" s="14">
        <v>0.126596772682356</v>
      </c>
      <c r="AG338" s="14">
        <v>0.10589395415016099</v>
      </c>
      <c r="AH338" s="14">
        <v>7.9949569618659802E-2</v>
      </c>
      <c r="AI338" s="14"/>
      <c r="AJ338" s="14">
        <v>0.157783675811865</v>
      </c>
      <c r="AK338" s="14">
        <v>5.2932249027928702E-2</v>
      </c>
      <c r="AL338" s="14">
        <v>0.14643699982151101</v>
      </c>
      <c r="AM338" s="14">
        <v>0.19232720105388601</v>
      </c>
      <c r="AN338" s="14">
        <v>6.9196948415510495E-2</v>
      </c>
      <c r="AO338" s="14"/>
      <c r="AP338" s="14">
        <v>0.154232222826136</v>
      </c>
      <c r="AQ338" s="14">
        <v>3.1814830132080398E-2</v>
      </c>
      <c r="AR338" s="14">
        <v>0.164394029257484</v>
      </c>
      <c r="AS338" s="14">
        <v>0.178533635212066</v>
      </c>
      <c r="AT338" s="14">
        <v>0.16345114273546901</v>
      </c>
      <c r="AU338" s="14"/>
      <c r="AV338" s="14">
        <v>0.107130009846333</v>
      </c>
      <c r="AW338" s="14">
        <v>0.105224397069818</v>
      </c>
      <c r="AX338" s="14">
        <v>9.96653838046552E-2</v>
      </c>
      <c r="AY338" s="14">
        <v>8.0807670999230405E-2</v>
      </c>
      <c r="AZ338" s="14">
        <v>5.7509436174378599E-2</v>
      </c>
      <c r="BA338" s="14"/>
      <c r="BB338" s="14">
        <v>3.23134229120597E-2</v>
      </c>
      <c r="BC338" s="14">
        <v>0.13572857520262299</v>
      </c>
      <c r="BD338" s="14">
        <v>0.23802638619972499</v>
      </c>
      <c r="BE338" s="14"/>
      <c r="BF338" s="14">
        <v>0.14266136516387101</v>
      </c>
    </row>
    <row r="339" spans="2:58" x14ac:dyDescent="0.35">
      <c r="B339" t="s">
        <v>209</v>
      </c>
      <c r="C339" s="14">
        <v>0.17676830379995701</v>
      </c>
      <c r="D339" s="14">
        <v>0.188059825398561</v>
      </c>
      <c r="E339" s="14">
        <v>0.16509848220435999</v>
      </c>
      <c r="F339" s="14"/>
      <c r="G339" s="14">
        <v>0.18528236757637501</v>
      </c>
      <c r="H339" s="14">
        <v>0.160327872064848</v>
      </c>
      <c r="I339" s="14">
        <v>0.13296024836975301</v>
      </c>
      <c r="J339" s="14">
        <v>0.25403396879999302</v>
      </c>
      <c r="K339" s="14">
        <v>0.156385961345962</v>
      </c>
      <c r="L339" s="14">
        <v>0.16984550913654201</v>
      </c>
      <c r="M339" s="14"/>
      <c r="N339" s="14">
        <v>0.19345491797268599</v>
      </c>
      <c r="O339" s="14">
        <v>0.15779485577701099</v>
      </c>
      <c r="P339" s="14">
        <v>0.19562703015500699</v>
      </c>
      <c r="Q339" s="14">
        <v>0.16637915832229699</v>
      </c>
      <c r="R339" s="14"/>
      <c r="S339" s="14">
        <v>0.18136204785391999</v>
      </c>
      <c r="T339" s="14">
        <v>0.23429554278071499</v>
      </c>
      <c r="U339" s="14">
        <v>0.12204614348262401</v>
      </c>
      <c r="V339" s="14">
        <v>0.206313363470953</v>
      </c>
      <c r="W339" s="14">
        <v>0.15764488247089301</v>
      </c>
      <c r="X339" s="14">
        <v>0.15392604825020301</v>
      </c>
      <c r="Y339" s="14">
        <v>0.22599000495265201</v>
      </c>
      <c r="Z339" s="14">
        <v>0.19621927740001099</v>
      </c>
      <c r="AA339" s="14">
        <v>0.115566063846877</v>
      </c>
      <c r="AB339" s="14">
        <v>0.184085161348743</v>
      </c>
      <c r="AC339" s="14">
        <v>0.103129464107949</v>
      </c>
      <c r="AD339" s="14">
        <v>0.267189174212425</v>
      </c>
      <c r="AE339" s="14"/>
      <c r="AF339" s="14">
        <v>0.17325901297016999</v>
      </c>
      <c r="AG339" s="14">
        <v>0.18539286645229699</v>
      </c>
      <c r="AH339" s="14">
        <v>0.141405713392625</v>
      </c>
      <c r="AI339" s="14"/>
      <c r="AJ339" s="14">
        <v>0.19847502205013601</v>
      </c>
      <c r="AK339" s="14">
        <v>0.135010955798124</v>
      </c>
      <c r="AL339" s="14">
        <v>0.17624126164317599</v>
      </c>
      <c r="AM339" s="14">
        <v>0.31107060679092302</v>
      </c>
      <c r="AN339" s="14">
        <v>0.20352042406258899</v>
      </c>
      <c r="AO339" s="14"/>
      <c r="AP339" s="14">
        <v>0.23325945015330099</v>
      </c>
      <c r="AQ339" s="14">
        <v>0.102773518749874</v>
      </c>
      <c r="AR339" s="14">
        <v>0.28062813249271601</v>
      </c>
      <c r="AS339" s="14">
        <v>0.21216390526739501</v>
      </c>
      <c r="AT339" s="14">
        <v>0.18465297871415301</v>
      </c>
      <c r="AU339" s="14"/>
      <c r="AV339" s="14">
        <v>0.200484211172299</v>
      </c>
      <c r="AW339" s="14">
        <v>0.17115157372156101</v>
      </c>
      <c r="AX339" s="14">
        <v>0.16060486321918099</v>
      </c>
      <c r="AY339" s="14">
        <v>0.14817171602808099</v>
      </c>
      <c r="AZ339" s="14">
        <v>0.251939657741028</v>
      </c>
      <c r="BA339" s="14"/>
      <c r="BB339" s="14">
        <v>0.14364777153116901</v>
      </c>
      <c r="BC339" s="14">
        <v>0.196526462323378</v>
      </c>
      <c r="BD339" s="14">
        <v>0.152309244099505</v>
      </c>
      <c r="BE339" s="14"/>
      <c r="BF339" s="14">
        <v>0.17203334370600301</v>
      </c>
    </row>
    <row r="340" spans="2:58" x14ac:dyDescent="0.35">
      <c r="B340" t="s">
        <v>122</v>
      </c>
      <c r="C340" s="14">
        <v>0.20122151213918399</v>
      </c>
      <c r="D340" s="14">
        <v>0.175773135278005</v>
      </c>
      <c r="E340" s="14">
        <v>0.22542653012504901</v>
      </c>
      <c r="F340" s="14"/>
      <c r="G340" s="14">
        <v>0.245077384185239</v>
      </c>
      <c r="H340" s="14">
        <v>0.142807837595568</v>
      </c>
      <c r="I340" s="14">
        <v>0.22537172391802099</v>
      </c>
      <c r="J340" s="14">
        <v>0.21606694817712599</v>
      </c>
      <c r="K340" s="14">
        <v>0.19448936073499701</v>
      </c>
      <c r="L340" s="14">
        <v>0.18603799876545599</v>
      </c>
      <c r="M340" s="14"/>
      <c r="N340" s="14">
        <v>0.19236588249931899</v>
      </c>
      <c r="O340" s="14">
        <v>0.20505807840193399</v>
      </c>
      <c r="P340" s="14">
        <v>0.16098398560858901</v>
      </c>
      <c r="Q340" s="14">
        <v>0.23473024155467001</v>
      </c>
      <c r="R340" s="14"/>
      <c r="S340" s="14">
        <v>0.24156689773453899</v>
      </c>
      <c r="T340" s="14">
        <v>0.17862466913691399</v>
      </c>
      <c r="U340" s="14">
        <v>0.16563075254594001</v>
      </c>
      <c r="V340" s="14">
        <v>0.21561127197201199</v>
      </c>
      <c r="W340" s="14">
        <v>0.153859338545595</v>
      </c>
      <c r="X340" s="14">
        <v>0.17896485085744901</v>
      </c>
      <c r="Y340" s="14">
        <v>0.207408247341997</v>
      </c>
      <c r="Z340" s="14">
        <v>0.20805027086786301</v>
      </c>
      <c r="AA340" s="14">
        <v>0.21547104932842301</v>
      </c>
      <c r="AB340" s="14">
        <v>0.20706184215128601</v>
      </c>
      <c r="AC340" s="14">
        <v>0.25666931870867199</v>
      </c>
      <c r="AD340" s="14">
        <v>0.11445522627521</v>
      </c>
      <c r="AE340" s="14"/>
      <c r="AF340" s="14">
        <v>0.157111281973875</v>
      </c>
      <c r="AG340" s="14">
        <v>0.20320094100204</v>
      </c>
      <c r="AH340" s="14">
        <v>0.27659074558468799</v>
      </c>
      <c r="AI340" s="14"/>
      <c r="AJ340" s="14">
        <v>0.15433227151347101</v>
      </c>
      <c r="AK340" s="14">
        <v>0.206027568509208</v>
      </c>
      <c r="AL340" s="14">
        <v>0.207294238655957</v>
      </c>
      <c r="AM340" s="14">
        <v>9.6750223032218294E-2</v>
      </c>
      <c r="AN340" s="14">
        <v>0.25357219949708198</v>
      </c>
      <c r="AO340" s="14"/>
      <c r="AP340" s="14">
        <v>0.18157098934871599</v>
      </c>
      <c r="AQ340" s="14">
        <v>0.21335009219905501</v>
      </c>
      <c r="AR340" s="14">
        <v>0.240727494857123</v>
      </c>
      <c r="AS340" s="14">
        <v>0.12700557732041301</v>
      </c>
      <c r="AT340" s="14">
        <v>0.33771800557259601</v>
      </c>
      <c r="AU340" s="14"/>
      <c r="AV340" s="14">
        <v>0.22851255065663101</v>
      </c>
      <c r="AW340" s="14">
        <v>0.215422540888183</v>
      </c>
      <c r="AX340" s="14">
        <v>0.194042312437883</v>
      </c>
      <c r="AY340" s="14">
        <v>0.21474119675171</v>
      </c>
      <c r="AZ340" s="14">
        <v>0.15863837113996601</v>
      </c>
      <c r="BA340" s="14"/>
      <c r="BB340" s="14">
        <v>0.11266734832323499</v>
      </c>
      <c r="BC340" s="14">
        <v>0.13027279321586299</v>
      </c>
      <c r="BD340" s="14">
        <v>0.26899727781594701</v>
      </c>
      <c r="BE340" s="14"/>
      <c r="BF340" s="14">
        <v>0.15706277671368099</v>
      </c>
    </row>
    <row r="341" spans="2:58" x14ac:dyDescent="0.35">
      <c r="B341" t="s">
        <v>210</v>
      </c>
      <c r="C341" s="14">
        <v>0.217365489213213</v>
      </c>
      <c r="D341" s="14">
        <v>0.22013393621864799</v>
      </c>
      <c r="E341" s="14">
        <v>0.21567106487263299</v>
      </c>
      <c r="F341" s="14"/>
      <c r="G341" s="14">
        <v>0.24572818332760099</v>
      </c>
      <c r="H341" s="14">
        <v>0.33698035841761498</v>
      </c>
      <c r="I341" s="14">
        <v>0.26151582300105602</v>
      </c>
      <c r="J341" s="14">
        <v>0.20843521731154599</v>
      </c>
      <c r="K341" s="14">
        <v>0.15170421876798401</v>
      </c>
      <c r="L341" s="14">
        <v>0.11158908994262599</v>
      </c>
      <c r="M341" s="14"/>
      <c r="N341" s="14">
        <v>0.241865922871219</v>
      </c>
      <c r="O341" s="14">
        <v>0.21515942431924001</v>
      </c>
      <c r="P341" s="14">
        <v>0.17477063229088199</v>
      </c>
      <c r="Q341" s="14">
        <v>0.22790857386545499</v>
      </c>
      <c r="R341" s="14"/>
      <c r="S341" s="14">
        <v>0.25693482391980499</v>
      </c>
      <c r="T341" s="14">
        <v>0.198178238435568</v>
      </c>
      <c r="U341" s="14">
        <v>0.14699236510117999</v>
      </c>
      <c r="V341" s="14">
        <v>0.238829482701578</v>
      </c>
      <c r="W341" s="14">
        <v>0.34402335680767399</v>
      </c>
      <c r="X341" s="14">
        <v>0.27629087839004401</v>
      </c>
      <c r="Y341" s="14">
        <v>0.11056595450998399</v>
      </c>
      <c r="Z341" s="14">
        <v>0.20740191254029999</v>
      </c>
      <c r="AA341" s="14">
        <v>0.248699117840564</v>
      </c>
      <c r="AB341" s="14">
        <v>0.17214657029476799</v>
      </c>
      <c r="AC341" s="14">
        <v>0.20263097420649401</v>
      </c>
      <c r="AD341" s="14">
        <v>0.12547324131378701</v>
      </c>
      <c r="AE341" s="14"/>
      <c r="AF341" s="14">
        <v>0.13362922521138301</v>
      </c>
      <c r="AG341" s="14">
        <v>0.25662693384979801</v>
      </c>
      <c r="AH341" s="14">
        <v>0.27038193683749501</v>
      </c>
      <c r="AI341" s="14"/>
      <c r="AJ341" s="14">
        <v>0.107110402537531</v>
      </c>
      <c r="AK341" s="14">
        <v>0.35263839014832998</v>
      </c>
      <c r="AL341" s="14">
        <v>0.24349577536179601</v>
      </c>
      <c r="AM341" s="14">
        <v>0</v>
      </c>
      <c r="AN341" s="14">
        <v>0.176672208389685</v>
      </c>
      <c r="AO341" s="14"/>
      <c r="AP341" s="14">
        <v>0.12166621056360701</v>
      </c>
      <c r="AQ341" s="14">
        <v>0.37298203732948498</v>
      </c>
      <c r="AR341" s="14">
        <v>0.16033425460786799</v>
      </c>
      <c r="AS341" s="14">
        <v>5.1742111386286101E-2</v>
      </c>
      <c r="AT341" s="14">
        <v>8.4854015574710701E-2</v>
      </c>
      <c r="AU341" s="14"/>
      <c r="AV341" s="14">
        <v>0.21081310693508901</v>
      </c>
      <c r="AW341" s="14">
        <v>0.18246752824517901</v>
      </c>
      <c r="AX341" s="14">
        <v>0.25642716152202899</v>
      </c>
      <c r="AY341" s="14">
        <v>0.23676008421183101</v>
      </c>
      <c r="AZ341" s="14">
        <v>0.38328873968370603</v>
      </c>
      <c r="BA341" s="14"/>
      <c r="BB341" s="14">
        <v>0.28673183533757202</v>
      </c>
      <c r="BC341" s="14">
        <v>4.03434632202265E-2</v>
      </c>
      <c r="BD341" s="14">
        <v>5.8752184964891298E-2</v>
      </c>
      <c r="BE341" s="14"/>
      <c r="BF341" s="14">
        <v>0.118343031096905</v>
      </c>
    </row>
    <row r="342" spans="2:58" x14ac:dyDescent="0.35">
      <c r="B342" t="s">
        <v>211</v>
      </c>
      <c r="C342" s="14">
        <v>0.12148967262832799</v>
      </c>
      <c r="D342" s="14">
        <v>0.12688492995178099</v>
      </c>
      <c r="E342" s="14">
        <v>0.117002089316946</v>
      </c>
      <c r="F342" s="14"/>
      <c r="G342" s="14">
        <v>0.122416341847396</v>
      </c>
      <c r="H342" s="14">
        <v>0.182886942324479</v>
      </c>
      <c r="I342" s="14">
        <v>0.142403977738779</v>
      </c>
      <c r="J342" s="14">
        <v>8.8769451742599897E-2</v>
      </c>
      <c r="K342" s="14">
        <v>9.2631020970395606E-2</v>
      </c>
      <c r="L342" s="14">
        <v>0.100418204878598</v>
      </c>
      <c r="M342" s="14"/>
      <c r="N342" s="14">
        <v>0.13381352242369601</v>
      </c>
      <c r="O342" s="14">
        <v>0.10223185294637099</v>
      </c>
      <c r="P342" s="14">
        <v>0.134770193175793</v>
      </c>
      <c r="Q342" s="14">
        <v>0.119374240836296</v>
      </c>
      <c r="R342" s="14"/>
      <c r="S342" s="14">
        <v>0.14520423562964399</v>
      </c>
      <c r="T342" s="14">
        <v>9.1355887213040499E-2</v>
      </c>
      <c r="U342" s="14">
        <v>0.15008791033490401</v>
      </c>
      <c r="V342" s="14">
        <v>7.2174256746592197E-2</v>
      </c>
      <c r="W342" s="14">
        <v>8.9891805332730501E-2</v>
      </c>
      <c r="X342" s="14">
        <v>0.123242789188779</v>
      </c>
      <c r="Y342" s="14">
        <v>0.10481073092896</v>
      </c>
      <c r="Z342" s="14">
        <v>0.18737689701695301</v>
      </c>
      <c r="AA342" s="14">
        <v>0.160011498095187</v>
      </c>
      <c r="AB342" s="14">
        <v>9.5804254029278793E-2</v>
      </c>
      <c r="AC342" s="14">
        <v>0.144121905949367</v>
      </c>
      <c r="AD342" s="14">
        <v>8.8879992978495997E-2</v>
      </c>
      <c r="AE342" s="14"/>
      <c r="AF342" s="14">
        <v>0.100264058134024</v>
      </c>
      <c r="AG342" s="14">
        <v>0.14956191122551599</v>
      </c>
      <c r="AH342" s="14">
        <v>0.14436634797231501</v>
      </c>
      <c r="AI342" s="14"/>
      <c r="AJ342" s="14">
        <v>0.102677577892737</v>
      </c>
      <c r="AK342" s="14">
        <v>0.17863661202324099</v>
      </c>
      <c r="AL342" s="14">
        <v>0.12318437632530201</v>
      </c>
      <c r="AM342" s="14">
        <v>0.208419517779001</v>
      </c>
      <c r="AN342" s="14">
        <v>9.1400024129473803E-2</v>
      </c>
      <c r="AO342" s="14"/>
      <c r="AP342" s="14">
        <v>5.6203972074322497E-2</v>
      </c>
      <c r="AQ342" s="14">
        <v>0.22596499891069299</v>
      </c>
      <c r="AR342" s="14">
        <v>0.12669060455511399</v>
      </c>
      <c r="AS342" s="14">
        <v>1.9569001803115101E-2</v>
      </c>
      <c r="AT342" s="14">
        <v>3.5148494365521601E-2</v>
      </c>
      <c r="AU342" s="14"/>
      <c r="AV342" s="14">
        <v>7.1813365231353399E-2</v>
      </c>
      <c r="AW342" s="14">
        <v>0.14390305684034399</v>
      </c>
      <c r="AX342" s="14">
        <v>0.141257891297698</v>
      </c>
      <c r="AY342" s="14">
        <v>0.17915253030971001</v>
      </c>
      <c r="AZ342" s="14">
        <v>0.14862379526092001</v>
      </c>
      <c r="BA342" s="14"/>
      <c r="BB342" s="14">
        <v>0.39131708408350802</v>
      </c>
      <c r="BC342" s="14">
        <v>1.8439143647053399E-2</v>
      </c>
      <c r="BD342" s="14">
        <v>0</v>
      </c>
      <c r="BE342" s="14"/>
      <c r="BF342" s="14">
        <v>0.13832179689344301</v>
      </c>
    </row>
    <row r="343" spans="2:58" x14ac:dyDescent="0.35">
      <c r="B343" t="s">
        <v>212</v>
      </c>
      <c r="C343" s="14">
        <v>1.5912961165238999E-2</v>
      </c>
      <c r="D343" s="14">
        <v>1.25280989626199E-2</v>
      </c>
      <c r="E343" s="14">
        <v>1.90898685092711E-2</v>
      </c>
      <c r="F343" s="14"/>
      <c r="G343" s="14">
        <v>2.5489086705857401E-2</v>
      </c>
      <c r="H343" s="14">
        <v>5.2571015328672296E-3</v>
      </c>
      <c r="I343" s="14">
        <v>1.3570550758386099E-2</v>
      </c>
      <c r="J343" s="14">
        <v>5.8132809067074197E-3</v>
      </c>
      <c r="K343" s="14">
        <v>2.17394100763659E-2</v>
      </c>
      <c r="L343" s="14">
        <v>2.43812023482478E-2</v>
      </c>
      <c r="M343" s="14"/>
      <c r="N343" s="14">
        <v>2.03800363104868E-2</v>
      </c>
      <c r="O343" s="14">
        <v>1.6057990823201099E-2</v>
      </c>
      <c r="P343" s="14">
        <v>1.9543600259493098E-2</v>
      </c>
      <c r="Q343" s="14">
        <v>8.6645034006434998E-3</v>
      </c>
      <c r="R343" s="14"/>
      <c r="S343" s="14">
        <v>2.03391990427342E-2</v>
      </c>
      <c r="T343" s="14">
        <v>0</v>
      </c>
      <c r="U343" s="14">
        <v>0</v>
      </c>
      <c r="V343" s="14">
        <v>2.3839434160515899E-2</v>
      </c>
      <c r="W343" s="14">
        <v>1.46881451349079E-2</v>
      </c>
      <c r="X343" s="14">
        <v>1.2130565651122501E-2</v>
      </c>
      <c r="Y343" s="14">
        <v>1.2904976422280501E-2</v>
      </c>
      <c r="Z343" s="14">
        <v>0</v>
      </c>
      <c r="AA343" s="14">
        <v>1.8968995876393301E-2</v>
      </c>
      <c r="AB343" s="14">
        <v>3.3197478558422401E-2</v>
      </c>
      <c r="AC343" s="14">
        <v>3.5327669481612603E-2</v>
      </c>
      <c r="AD343" s="14">
        <v>2.7254349691696499E-2</v>
      </c>
      <c r="AE343" s="14"/>
      <c r="AF343" s="14">
        <v>1.7307643533811399E-2</v>
      </c>
      <c r="AG343" s="14">
        <v>1.1967570500032399E-2</v>
      </c>
      <c r="AH343" s="14">
        <v>2.12898189825407E-2</v>
      </c>
      <c r="AI343" s="14"/>
      <c r="AJ343" s="14">
        <v>5.4427115276463297E-3</v>
      </c>
      <c r="AK343" s="14">
        <v>2.86706209912455E-2</v>
      </c>
      <c r="AL343" s="14">
        <v>2.6992715049232299E-2</v>
      </c>
      <c r="AM343" s="14">
        <v>0</v>
      </c>
      <c r="AN343" s="14">
        <v>2.4600212339904001E-2</v>
      </c>
      <c r="AO343" s="14"/>
      <c r="AP343" s="14">
        <v>1.02039499191182E-2</v>
      </c>
      <c r="AQ343" s="14">
        <v>3.5073734784384497E-2</v>
      </c>
      <c r="AR343" s="14">
        <v>0</v>
      </c>
      <c r="AS343" s="14">
        <v>0</v>
      </c>
      <c r="AT343" s="14">
        <v>0</v>
      </c>
      <c r="AU343" s="14"/>
      <c r="AV343" s="14">
        <v>8.2696287169942897E-3</v>
      </c>
      <c r="AW343" s="14">
        <v>8.0842261925594596E-3</v>
      </c>
      <c r="AX343" s="14">
        <v>1.60368183238047E-2</v>
      </c>
      <c r="AY343" s="14">
        <v>1.7868206318658101E-2</v>
      </c>
      <c r="AZ343" s="14">
        <v>0</v>
      </c>
      <c r="BA343" s="14"/>
      <c r="BB343" s="14">
        <v>0</v>
      </c>
      <c r="BC343" s="14">
        <v>0</v>
      </c>
      <c r="BD343" s="14">
        <v>0</v>
      </c>
      <c r="BE343" s="14"/>
      <c r="BF343" s="14">
        <v>0</v>
      </c>
    </row>
    <row r="344" spans="2:58" x14ac:dyDescent="0.35">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c r="AA344" s="14"/>
      <c r="AB344" s="14"/>
      <c r="AC344" s="14"/>
      <c r="AD344" s="14"/>
      <c r="AE344" s="14"/>
      <c r="AF344" s="14"/>
      <c r="AG344" s="14"/>
      <c r="AH344" s="14"/>
      <c r="AI344" s="14"/>
      <c r="AJ344" s="14"/>
      <c r="AK344" s="14"/>
      <c r="AL344" s="14"/>
      <c r="AM344" s="14"/>
      <c r="AN344" s="14"/>
      <c r="AO344" s="14"/>
      <c r="AP344" s="14"/>
      <c r="AQ344" s="14"/>
      <c r="AR344" s="14"/>
      <c r="AS344" s="14"/>
      <c r="AT344" s="14"/>
      <c r="AU344" s="14"/>
      <c r="AV344" s="14"/>
      <c r="AW344" s="14"/>
      <c r="AX344" s="14"/>
      <c r="AY344" s="14"/>
      <c r="AZ344" s="14"/>
      <c r="BA344" s="14"/>
      <c r="BB344" s="14"/>
      <c r="BC344" s="14"/>
      <c r="BD344" s="14"/>
      <c r="BE344" s="14"/>
      <c r="BF344" s="14"/>
    </row>
    <row r="345" spans="2:58" x14ac:dyDescent="0.35">
      <c r="B345" s="6" t="s">
        <v>225</v>
      </c>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c r="AA345" s="14"/>
      <c r="AB345" s="14"/>
      <c r="AC345" s="14"/>
      <c r="AD345" s="14"/>
      <c r="AE345" s="14"/>
      <c r="AF345" s="14"/>
      <c r="AG345" s="14"/>
      <c r="AH345" s="14"/>
      <c r="AI345" s="14"/>
      <c r="AJ345" s="14"/>
      <c r="AK345" s="14"/>
      <c r="AL345" s="14"/>
      <c r="AM345" s="14"/>
      <c r="AN345" s="14"/>
      <c r="AO345" s="14"/>
      <c r="AP345" s="14"/>
      <c r="AQ345" s="14"/>
      <c r="AR345" s="14"/>
      <c r="AS345" s="14"/>
      <c r="AT345" s="14"/>
      <c r="AU345" s="14"/>
      <c r="AV345" s="14"/>
      <c r="AW345" s="14"/>
      <c r="AX345" s="14"/>
      <c r="AY345" s="14"/>
      <c r="AZ345" s="14"/>
      <c r="BA345" s="14"/>
      <c r="BB345" s="14"/>
      <c r="BC345" s="14"/>
      <c r="BD345" s="14"/>
      <c r="BE345" s="14"/>
      <c r="BF345" s="14"/>
    </row>
    <row r="346" spans="2:58" x14ac:dyDescent="0.35">
      <c r="B346" s="24" t="s">
        <v>214</v>
      </c>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c r="AA346" s="14"/>
      <c r="AB346" s="14"/>
      <c r="AC346" s="14"/>
      <c r="AD346" s="14"/>
      <c r="AE346" s="14"/>
      <c r="AF346" s="14"/>
      <c r="AG346" s="14"/>
      <c r="AH346" s="14"/>
      <c r="AI346" s="14"/>
      <c r="AJ346" s="14"/>
      <c r="AK346" s="14"/>
      <c r="AL346" s="14"/>
      <c r="AM346" s="14"/>
      <c r="AN346" s="14"/>
      <c r="AO346" s="14"/>
      <c r="AP346" s="14"/>
      <c r="AQ346" s="14"/>
      <c r="AR346" s="14"/>
      <c r="AS346" s="14"/>
      <c r="AT346" s="14"/>
      <c r="AU346" s="14"/>
      <c r="AV346" s="14"/>
      <c r="AW346" s="14"/>
      <c r="AX346" s="14"/>
      <c r="AY346" s="14"/>
      <c r="AZ346" s="14"/>
      <c r="BA346" s="14"/>
      <c r="BB346" s="14"/>
      <c r="BC346" s="14"/>
      <c r="BD346" s="14"/>
      <c r="BE346" s="14"/>
      <c r="BF346" s="14"/>
    </row>
    <row r="347" spans="2:58" x14ac:dyDescent="0.35">
      <c r="B347" t="s">
        <v>207</v>
      </c>
      <c r="C347" s="14">
        <v>5.8139358457703197E-2</v>
      </c>
      <c r="D347" s="14">
        <v>6.2386886816372299E-2</v>
      </c>
      <c r="E347" s="14">
        <v>5.25094588737611E-2</v>
      </c>
      <c r="F347" s="14"/>
      <c r="G347" s="14">
        <v>3.8787907039726198E-2</v>
      </c>
      <c r="H347" s="14">
        <v>6.5095904083367101E-2</v>
      </c>
      <c r="I347" s="14">
        <v>4.1804881571702299E-2</v>
      </c>
      <c r="J347" s="14">
        <v>4.3282866994552797E-2</v>
      </c>
      <c r="K347" s="14">
        <v>7.1356622952465795E-2</v>
      </c>
      <c r="L347" s="14">
        <v>8.5577201891726004E-2</v>
      </c>
      <c r="M347" s="14"/>
      <c r="N347" s="14">
        <v>6.3644054447253406E-2</v>
      </c>
      <c r="O347" s="14">
        <v>4.0876964078974398E-2</v>
      </c>
      <c r="P347" s="14">
        <v>8.3251855891530904E-2</v>
      </c>
      <c r="Q347" s="14">
        <v>5.1710334530141698E-2</v>
      </c>
      <c r="R347" s="14"/>
      <c r="S347" s="14">
        <v>4.1863424038665303E-2</v>
      </c>
      <c r="T347" s="14">
        <v>3.3900046643761103E-2</v>
      </c>
      <c r="U347" s="14">
        <v>0.114886601182943</v>
      </c>
      <c r="V347" s="14">
        <v>4.9845132828367902E-2</v>
      </c>
      <c r="W347" s="14">
        <v>1.3561980799752999E-2</v>
      </c>
      <c r="X347" s="14">
        <v>4.5994957077597799E-2</v>
      </c>
      <c r="Y347" s="14">
        <v>6.2628250706803099E-2</v>
      </c>
      <c r="Z347" s="14">
        <v>1.8517902243631101E-2</v>
      </c>
      <c r="AA347" s="14">
        <v>9.1118765399422E-2</v>
      </c>
      <c r="AB347" s="14">
        <v>0.100726173742507</v>
      </c>
      <c r="AC347" s="14">
        <v>1.48035085709188E-2</v>
      </c>
      <c r="AD347" s="14">
        <v>0.12981925891739399</v>
      </c>
      <c r="AE347" s="14"/>
      <c r="AF347" s="14">
        <v>9.4106900891548897E-2</v>
      </c>
      <c r="AG347" s="14">
        <v>4.4388842328634902E-2</v>
      </c>
      <c r="AH347" s="14">
        <v>2.5115773117068901E-2</v>
      </c>
      <c r="AI347" s="14"/>
      <c r="AJ347" s="14">
        <v>9.6922432167461103E-2</v>
      </c>
      <c r="AK347" s="14">
        <v>1.31228603465093E-2</v>
      </c>
      <c r="AL347" s="14">
        <v>0</v>
      </c>
      <c r="AM347" s="14">
        <v>0.19143245134397199</v>
      </c>
      <c r="AN347" s="14">
        <v>6.5394266583550006E-2</v>
      </c>
      <c r="AO347" s="14"/>
      <c r="AP347" s="14">
        <v>0.126273485658494</v>
      </c>
      <c r="AQ347" s="14">
        <v>9.5900744098498004E-3</v>
      </c>
      <c r="AR347" s="14">
        <v>0</v>
      </c>
      <c r="AS347" s="14">
        <v>0.140429422579713</v>
      </c>
      <c r="AT347" s="14">
        <v>3.74526046899918E-2</v>
      </c>
      <c r="AU347" s="14"/>
      <c r="AV347" s="14">
        <v>6.1965021692845401E-2</v>
      </c>
      <c r="AW347" s="14">
        <v>5.7737744826691799E-2</v>
      </c>
      <c r="AX347" s="14">
        <v>4.9205223291040302E-2</v>
      </c>
      <c r="AY347" s="14">
        <v>6.3073921577546502E-2</v>
      </c>
      <c r="AZ347" s="14">
        <v>0</v>
      </c>
      <c r="BA347" s="14"/>
      <c r="BB347" s="14">
        <v>1.48283434294155E-2</v>
      </c>
      <c r="BC347" s="14">
        <v>0.103773119800491</v>
      </c>
      <c r="BD347" s="14">
        <v>0</v>
      </c>
      <c r="BE347" s="14"/>
      <c r="BF347" s="14">
        <v>5.20938578036656E-2</v>
      </c>
    </row>
    <row r="348" spans="2:58" x14ac:dyDescent="0.35">
      <c r="B348" t="s">
        <v>208</v>
      </c>
      <c r="C348" s="14">
        <v>6.4690381353799606E-2</v>
      </c>
      <c r="D348" s="14">
        <v>7.0488118416665094E-2</v>
      </c>
      <c r="E348" s="14">
        <v>5.9609607553858301E-2</v>
      </c>
      <c r="F348" s="14"/>
      <c r="G348" s="14">
        <v>8.4303121965004099E-2</v>
      </c>
      <c r="H348" s="14">
        <v>5.95318535402765E-2</v>
      </c>
      <c r="I348" s="14">
        <v>7.23220512706792E-2</v>
      </c>
      <c r="J348" s="14">
        <v>4.9453133677276898E-2</v>
      </c>
      <c r="K348" s="14">
        <v>7.5454494644452405E-2</v>
      </c>
      <c r="L348" s="14">
        <v>5.30914325997668E-2</v>
      </c>
      <c r="M348" s="14"/>
      <c r="N348" s="14">
        <v>4.1713443997803898E-2</v>
      </c>
      <c r="O348" s="14">
        <v>7.98992452193827E-2</v>
      </c>
      <c r="P348" s="14">
        <v>6.0579418491501398E-2</v>
      </c>
      <c r="Q348" s="14">
        <v>7.7135051440874305E-2</v>
      </c>
      <c r="R348" s="14"/>
      <c r="S348" s="14">
        <v>6.2431975125424297E-2</v>
      </c>
      <c r="T348" s="14">
        <v>4.2699174087326902E-2</v>
      </c>
      <c r="U348" s="14">
        <v>8.4778412578599596E-2</v>
      </c>
      <c r="V348" s="14">
        <v>7.2693869322216498E-2</v>
      </c>
      <c r="W348" s="14">
        <v>5.8323453923287499E-2</v>
      </c>
      <c r="X348" s="14">
        <v>5.9696667569608203E-2</v>
      </c>
      <c r="Y348" s="14">
        <v>9.7378347445542399E-2</v>
      </c>
      <c r="Z348" s="14">
        <v>3.43257359425281E-2</v>
      </c>
      <c r="AA348" s="14">
        <v>2.73286328406993E-2</v>
      </c>
      <c r="AB348" s="14">
        <v>9.6771150958529006E-2</v>
      </c>
      <c r="AC348" s="14">
        <v>8.2165993249444999E-2</v>
      </c>
      <c r="AD348" s="14">
        <v>7.8169761175286998E-2</v>
      </c>
      <c r="AE348" s="14"/>
      <c r="AF348" s="14">
        <v>9.6034924293559004E-2</v>
      </c>
      <c r="AG348" s="14">
        <v>4.0215359133113499E-2</v>
      </c>
      <c r="AH348" s="14">
        <v>4.2061711536125299E-2</v>
      </c>
      <c r="AI348" s="14"/>
      <c r="AJ348" s="14">
        <v>0.109422428271581</v>
      </c>
      <c r="AK348" s="14">
        <v>3.2260164501580903E-2</v>
      </c>
      <c r="AL348" s="14">
        <v>2.9227835874824901E-2</v>
      </c>
      <c r="AM348" s="14">
        <v>0</v>
      </c>
      <c r="AN348" s="14">
        <v>0.103053528173461</v>
      </c>
      <c r="AO348" s="14"/>
      <c r="AP348" s="14">
        <v>0.113912985088472</v>
      </c>
      <c r="AQ348" s="14">
        <v>2.06506365655892E-2</v>
      </c>
      <c r="AR348" s="14">
        <v>4.0651722098541697E-2</v>
      </c>
      <c r="AS348" s="14">
        <v>0.117140020477733</v>
      </c>
      <c r="AT348" s="14">
        <v>0.10435982991673901</v>
      </c>
      <c r="AU348" s="14"/>
      <c r="AV348" s="14">
        <v>4.3123360476407101E-2</v>
      </c>
      <c r="AW348" s="14">
        <v>7.7402600354418497E-2</v>
      </c>
      <c r="AX348" s="14">
        <v>5.63948368610699E-2</v>
      </c>
      <c r="AY348" s="14">
        <v>5.8210062131253001E-2</v>
      </c>
      <c r="AZ348" s="14">
        <v>0.132228662417091</v>
      </c>
      <c r="BA348" s="14"/>
      <c r="BB348" s="14">
        <v>0</v>
      </c>
      <c r="BC348" s="14">
        <v>0.158887286289743</v>
      </c>
      <c r="BD348" s="14">
        <v>0.18759066233486599</v>
      </c>
      <c r="BE348" s="14"/>
      <c r="BF348" s="14">
        <v>9.5593385731106706E-2</v>
      </c>
    </row>
    <row r="349" spans="2:58" x14ac:dyDescent="0.35">
      <c r="B349" t="s">
        <v>209</v>
      </c>
      <c r="C349" s="14">
        <v>0.13327756422113099</v>
      </c>
      <c r="D349" s="14">
        <v>0.12789680696556899</v>
      </c>
      <c r="E349" s="14">
        <v>0.13875142953275801</v>
      </c>
      <c r="F349" s="14"/>
      <c r="G349" s="14">
        <v>0.189958562811153</v>
      </c>
      <c r="H349" s="14">
        <v>0.15379770024587699</v>
      </c>
      <c r="I349" s="14">
        <v>0.11655839763762101</v>
      </c>
      <c r="J349" s="14">
        <v>0.12228572757264</v>
      </c>
      <c r="K349" s="14">
        <v>0.114691163585496</v>
      </c>
      <c r="L349" s="14">
        <v>0.111542461093202</v>
      </c>
      <c r="M349" s="14"/>
      <c r="N349" s="14">
        <v>0.13582708393345599</v>
      </c>
      <c r="O349" s="14">
        <v>0.12214298961249299</v>
      </c>
      <c r="P349" s="14">
        <v>0.153796105560357</v>
      </c>
      <c r="Q349" s="14">
        <v>0.124371637920768</v>
      </c>
      <c r="R349" s="14"/>
      <c r="S349" s="14">
        <v>0.118516398021988</v>
      </c>
      <c r="T349" s="14">
        <v>0.14548692199288499</v>
      </c>
      <c r="U349" s="14">
        <v>0.15157350915329301</v>
      </c>
      <c r="V349" s="14">
        <v>8.2215041353095E-2</v>
      </c>
      <c r="W349" s="14">
        <v>0.15331772298090601</v>
      </c>
      <c r="X349" s="14">
        <v>0.13619927393028899</v>
      </c>
      <c r="Y349" s="14">
        <v>0.110006904796227</v>
      </c>
      <c r="Z349" s="14">
        <v>0.118198179502619</v>
      </c>
      <c r="AA349" s="14">
        <v>0.16023647515689801</v>
      </c>
      <c r="AB349" s="14">
        <v>0.13555661486321799</v>
      </c>
      <c r="AC349" s="14">
        <v>0.10004250594405401</v>
      </c>
      <c r="AD349" s="14">
        <v>0.26135055907105498</v>
      </c>
      <c r="AE349" s="14"/>
      <c r="AF349" s="14">
        <v>0.14790642303933599</v>
      </c>
      <c r="AG349" s="14">
        <v>0.100200280492751</v>
      </c>
      <c r="AH349" s="14">
        <v>0.12574063961929599</v>
      </c>
      <c r="AI349" s="14"/>
      <c r="AJ349" s="14">
        <v>0.143324353839651</v>
      </c>
      <c r="AK349" s="14">
        <v>9.3327108479437093E-2</v>
      </c>
      <c r="AL349" s="14">
        <v>0.120717210760531</v>
      </c>
      <c r="AM349" s="14">
        <v>0.19941326964131201</v>
      </c>
      <c r="AN349" s="14">
        <v>0.13030238236719099</v>
      </c>
      <c r="AO349" s="14"/>
      <c r="AP349" s="14">
        <v>0.15525022501734601</v>
      </c>
      <c r="AQ349" s="14">
        <v>5.8247856809167997E-2</v>
      </c>
      <c r="AR349" s="14">
        <v>0.17563963786279199</v>
      </c>
      <c r="AS349" s="14">
        <v>0.21460969426357701</v>
      </c>
      <c r="AT349" s="14">
        <v>0.11523344543299301</v>
      </c>
      <c r="AU349" s="14"/>
      <c r="AV349" s="14">
        <v>0.12796913123589801</v>
      </c>
      <c r="AW349" s="14">
        <v>0.15923159591716299</v>
      </c>
      <c r="AX349" s="14">
        <v>9.7714871208932005E-2</v>
      </c>
      <c r="AY349" s="14">
        <v>0.13421641025292599</v>
      </c>
      <c r="AZ349" s="14">
        <v>0.10091420856274801</v>
      </c>
      <c r="BA349" s="14"/>
      <c r="BB349" s="14">
        <v>6.6070503274951606E-2</v>
      </c>
      <c r="BC349" s="14">
        <v>0.217306178093717</v>
      </c>
      <c r="BD349" s="14">
        <v>0.116415675613805</v>
      </c>
      <c r="BE349" s="14"/>
      <c r="BF349" s="14">
        <v>0.13669985796558701</v>
      </c>
    </row>
    <row r="350" spans="2:58" x14ac:dyDescent="0.35">
      <c r="B350" t="s">
        <v>122</v>
      </c>
      <c r="C350" s="14">
        <v>0.247130939188418</v>
      </c>
      <c r="D350" s="14">
        <v>0.25026062221869999</v>
      </c>
      <c r="E350" s="14">
        <v>0.24522092529751699</v>
      </c>
      <c r="F350" s="14"/>
      <c r="G350" s="14">
        <v>0.20063467959227199</v>
      </c>
      <c r="H350" s="14">
        <v>0.18910287992681299</v>
      </c>
      <c r="I350" s="14">
        <v>0.27366166212893001</v>
      </c>
      <c r="J350" s="14">
        <v>0.27337683521860401</v>
      </c>
      <c r="K350" s="14">
        <v>0.26444129481726297</v>
      </c>
      <c r="L350" s="14">
        <v>0.27064343890838</v>
      </c>
      <c r="M350" s="14"/>
      <c r="N350" s="14">
        <v>0.21179840204311701</v>
      </c>
      <c r="O350" s="14">
        <v>0.28563501746831099</v>
      </c>
      <c r="P350" s="14">
        <v>0.25431984284089099</v>
      </c>
      <c r="Q350" s="14">
        <v>0.23929568870684101</v>
      </c>
      <c r="R350" s="14"/>
      <c r="S350" s="14">
        <v>0.23949403282854401</v>
      </c>
      <c r="T350" s="14">
        <v>0.25204801781712799</v>
      </c>
      <c r="U350" s="14">
        <v>0.22782694572894999</v>
      </c>
      <c r="V350" s="14">
        <v>0.26937948723634703</v>
      </c>
      <c r="W350" s="14">
        <v>0.25712978958049298</v>
      </c>
      <c r="X350" s="14">
        <v>0.26889862245968998</v>
      </c>
      <c r="Y350" s="14">
        <v>0.300001854816561</v>
      </c>
      <c r="Z350" s="14">
        <v>0.29757097151235701</v>
      </c>
      <c r="AA350" s="14">
        <v>0.229473720643598</v>
      </c>
      <c r="AB350" s="14">
        <v>0.16925478462594901</v>
      </c>
      <c r="AC350" s="14">
        <v>0.28087403139388301</v>
      </c>
      <c r="AD350" s="14">
        <v>0.177002549384284</v>
      </c>
      <c r="AE350" s="14"/>
      <c r="AF350" s="14">
        <v>0.26080108717029798</v>
      </c>
      <c r="AG350" s="14">
        <v>0.257204413197755</v>
      </c>
      <c r="AH350" s="14">
        <v>0.20666127272182</v>
      </c>
      <c r="AI350" s="14"/>
      <c r="AJ350" s="14">
        <v>0.26733831550973602</v>
      </c>
      <c r="AK350" s="14">
        <v>0.22856886857115</v>
      </c>
      <c r="AL350" s="14">
        <v>0.28907773057279301</v>
      </c>
      <c r="AM350" s="14">
        <v>0</v>
      </c>
      <c r="AN350" s="14">
        <v>0.26963359589260799</v>
      </c>
      <c r="AO350" s="14"/>
      <c r="AP350" s="14">
        <v>0.25328519130321198</v>
      </c>
      <c r="AQ350" s="14">
        <v>0.19483872125638099</v>
      </c>
      <c r="AR350" s="14">
        <v>0.27928684773401402</v>
      </c>
      <c r="AS350" s="14">
        <v>0.32329640516972402</v>
      </c>
      <c r="AT350" s="14">
        <v>0.40964056684890698</v>
      </c>
      <c r="AU350" s="14"/>
      <c r="AV350" s="14">
        <v>0.28136916751623198</v>
      </c>
      <c r="AW350" s="14">
        <v>0.25612953521377702</v>
      </c>
      <c r="AX350" s="14">
        <v>0.23799150064918401</v>
      </c>
      <c r="AY350" s="14">
        <v>0.18287182195216101</v>
      </c>
      <c r="AZ350" s="14">
        <v>0.31084951468379601</v>
      </c>
      <c r="BA350" s="14"/>
      <c r="BB350" s="14">
        <v>0.13622989514741901</v>
      </c>
      <c r="BC350" s="14">
        <v>0.31744369027587099</v>
      </c>
      <c r="BD350" s="14">
        <v>0.280124725004535</v>
      </c>
      <c r="BE350" s="14"/>
      <c r="BF350" s="14">
        <v>0.25894812436699799</v>
      </c>
    </row>
    <row r="351" spans="2:58" x14ac:dyDescent="0.35">
      <c r="B351" t="s">
        <v>210</v>
      </c>
      <c r="C351" s="14">
        <v>0.28024294153363299</v>
      </c>
      <c r="D351" s="14">
        <v>0.286683249990282</v>
      </c>
      <c r="E351" s="14">
        <v>0.273442805593691</v>
      </c>
      <c r="F351" s="14"/>
      <c r="G351" s="14">
        <v>0.26002672691955497</v>
      </c>
      <c r="H351" s="14">
        <v>0.30968761114458598</v>
      </c>
      <c r="I351" s="14">
        <v>0.30392320589977201</v>
      </c>
      <c r="J351" s="14">
        <v>0.32899672395912</v>
      </c>
      <c r="K351" s="14">
        <v>0.238194228334459</v>
      </c>
      <c r="L351" s="14">
        <v>0.236445273132077</v>
      </c>
      <c r="M351" s="14"/>
      <c r="N351" s="14">
        <v>0.31233079562935001</v>
      </c>
      <c r="O351" s="14">
        <v>0.27642006345632802</v>
      </c>
      <c r="P351" s="14">
        <v>0.27483863805092301</v>
      </c>
      <c r="Q351" s="14">
        <v>0.25793153839404798</v>
      </c>
      <c r="R351" s="14"/>
      <c r="S351" s="14">
        <v>0.29986619963829902</v>
      </c>
      <c r="T351" s="14">
        <v>0.31812818505687002</v>
      </c>
      <c r="U351" s="14">
        <v>0.21525943336357301</v>
      </c>
      <c r="V351" s="14">
        <v>0.26017323479371901</v>
      </c>
      <c r="W351" s="14">
        <v>0.359665469189343</v>
      </c>
      <c r="X351" s="14">
        <v>0.31961565264949998</v>
      </c>
      <c r="Y351" s="14">
        <v>0.225057752434137</v>
      </c>
      <c r="Z351" s="14">
        <v>0.209375710335613</v>
      </c>
      <c r="AA351" s="14">
        <v>0.29756656046614899</v>
      </c>
      <c r="AB351" s="14">
        <v>0.25891337841336998</v>
      </c>
      <c r="AC351" s="14">
        <v>0.29103431256602502</v>
      </c>
      <c r="AD351" s="14">
        <v>0.239062771929728</v>
      </c>
      <c r="AE351" s="14"/>
      <c r="AF351" s="14">
        <v>0.23142197552337601</v>
      </c>
      <c r="AG351" s="14">
        <v>0.32397864932258202</v>
      </c>
      <c r="AH351" s="14">
        <v>0.319920063801506</v>
      </c>
      <c r="AI351" s="14"/>
      <c r="AJ351" s="14">
        <v>0.24674447586964601</v>
      </c>
      <c r="AK351" s="14">
        <v>0.31996531423422198</v>
      </c>
      <c r="AL351" s="14">
        <v>0.31958727643372797</v>
      </c>
      <c r="AM351" s="14">
        <v>0.400734761235715</v>
      </c>
      <c r="AN351" s="14">
        <v>0.21531121878091</v>
      </c>
      <c r="AO351" s="14"/>
      <c r="AP351" s="14">
        <v>0.226310100963793</v>
      </c>
      <c r="AQ351" s="14">
        <v>0.36169577893949401</v>
      </c>
      <c r="AR351" s="14">
        <v>0.27208249763668002</v>
      </c>
      <c r="AS351" s="14">
        <v>0.134585529729187</v>
      </c>
      <c r="AT351" s="14">
        <v>0.23505695469246701</v>
      </c>
      <c r="AU351" s="14"/>
      <c r="AV351" s="14">
        <v>0.29214848395388798</v>
      </c>
      <c r="AW351" s="14">
        <v>0.26006234515975102</v>
      </c>
      <c r="AX351" s="14">
        <v>0.31129962551110801</v>
      </c>
      <c r="AY351" s="14">
        <v>0.32957472862571202</v>
      </c>
      <c r="AZ351" s="14">
        <v>0.26028611165665</v>
      </c>
      <c r="BA351" s="14"/>
      <c r="BB351" s="14">
        <v>0.42256946658173</v>
      </c>
      <c r="BC351" s="14">
        <v>0.146681593179738</v>
      </c>
      <c r="BD351" s="14">
        <v>0.322769400214516</v>
      </c>
      <c r="BE351" s="14"/>
      <c r="BF351" s="14">
        <v>0.29164321004037103</v>
      </c>
    </row>
    <row r="352" spans="2:58" x14ac:dyDescent="0.35">
      <c r="B352" t="s">
        <v>211</v>
      </c>
      <c r="C352" s="14">
        <v>0.17226759751506601</v>
      </c>
      <c r="D352" s="14">
        <v>0.17218927577356999</v>
      </c>
      <c r="E352" s="14">
        <v>0.17301558471423301</v>
      </c>
      <c r="F352" s="14"/>
      <c r="G352" s="14">
        <v>0.15558794091070999</v>
      </c>
      <c r="H352" s="14">
        <v>0.187797692830801</v>
      </c>
      <c r="I352" s="14">
        <v>0.17311879183468901</v>
      </c>
      <c r="J352" s="14">
        <v>0.165234644517288</v>
      </c>
      <c r="K352" s="14">
        <v>0.169666343909495</v>
      </c>
      <c r="L352" s="14">
        <v>0.179308452137033</v>
      </c>
      <c r="M352" s="14"/>
      <c r="N352" s="14">
        <v>0.196900313599503</v>
      </c>
      <c r="O352" s="14">
        <v>0.155490872641046</v>
      </c>
      <c r="P352" s="14">
        <v>0.129879825946247</v>
      </c>
      <c r="Q352" s="14">
        <v>0.19280347160974301</v>
      </c>
      <c r="R352" s="14"/>
      <c r="S352" s="14">
        <v>0.20427395334027601</v>
      </c>
      <c r="T352" s="14">
        <v>0.13865185961651999</v>
      </c>
      <c r="U352" s="14">
        <v>0.160557304596606</v>
      </c>
      <c r="V352" s="14">
        <v>0.221446329819323</v>
      </c>
      <c r="W352" s="14">
        <v>0.143313438391309</v>
      </c>
      <c r="X352" s="14">
        <v>0.14601054301798999</v>
      </c>
      <c r="Y352" s="14">
        <v>0.15101676386107701</v>
      </c>
      <c r="Z352" s="14">
        <v>0.267296118137616</v>
      </c>
      <c r="AA352" s="14">
        <v>0.16601985812407799</v>
      </c>
      <c r="AB352" s="14">
        <v>0.18445674741402099</v>
      </c>
      <c r="AC352" s="14">
        <v>0.14753354998949</v>
      </c>
      <c r="AD352" s="14">
        <v>8.7340749830555897E-2</v>
      </c>
      <c r="AE352" s="14"/>
      <c r="AF352" s="14">
        <v>0.13595670804099799</v>
      </c>
      <c r="AG352" s="14">
        <v>0.187949226240685</v>
      </c>
      <c r="AH352" s="14">
        <v>0.238505704179335</v>
      </c>
      <c r="AI352" s="14"/>
      <c r="AJ352" s="14">
        <v>0.11588099938589699</v>
      </c>
      <c r="AK352" s="14">
        <v>0.24170404619039801</v>
      </c>
      <c r="AL352" s="14">
        <v>0.18259886123482499</v>
      </c>
      <c r="AM352" s="14">
        <v>0.10713209639838001</v>
      </c>
      <c r="AN352" s="14">
        <v>0.17571633813633999</v>
      </c>
      <c r="AO352" s="14"/>
      <c r="AP352" s="14">
        <v>0.104243492844529</v>
      </c>
      <c r="AQ352" s="14">
        <v>0.28418643266160198</v>
      </c>
      <c r="AR352" s="14">
        <v>0.16612113402767301</v>
      </c>
      <c r="AS352" s="14">
        <v>6.9938927780066107E-2</v>
      </c>
      <c r="AT352" s="14">
        <v>7.2020227787793198E-2</v>
      </c>
      <c r="AU352" s="14"/>
      <c r="AV352" s="14">
        <v>0.15167022384788001</v>
      </c>
      <c r="AW352" s="14">
        <v>0.13530427126224601</v>
      </c>
      <c r="AX352" s="14">
        <v>0.18901168557565601</v>
      </c>
      <c r="AY352" s="14">
        <v>0.232053055460402</v>
      </c>
      <c r="AZ352" s="14">
        <v>0.195721502679715</v>
      </c>
      <c r="BA352" s="14"/>
      <c r="BB352" s="14">
        <v>0.32738990109046501</v>
      </c>
      <c r="BC352" s="14">
        <v>5.5908132360440503E-2</v>
      </c>
      <c r="BD352" s="14">
        <v>6.1079081669303502E-2</v>
      </c>
      <c r="BE352" s="14"/>
      <c r="BF352" s="14">
        <v>0.148614770224894</v>
      </c>
    </row>
    <row r="353" spans="2:58" x14ac:dyDescent="0.35">
      <c r="B353" t="s">
        <v>212</v>
      </c>
      <c r="C353" s="14">
        <v>4.4251217730249197E-2</v>
      </c>
      <c r="D353" s="14">
        <v>3.00950398188411E-2</v>
      </c>
      <c r="E353" s="14">
        <v>5.7450188434181197E-2</v>
      </c>
      <c r="F353" s="14"/>
      <c r="G353" s="14">
        <v>7.0701060761578699E-2</v>
      </c>
      <c r="H353" s="14">
        <v>3.4986358228278697E-2</v>
      </c>
      <c r="I353" s="14">
        <v>1.8611009656607499E-2</v>
      </c>
      <c r="J353" s="14">
        <v>1.73700680605182E-2</v>
      </c>
      <c r="K353" s="14">
        <v>6.6195851756369994E-2</v>
      </c>
      <c r="L353" s="14">
        <v>6.33917402378147E-2</v>
      </c>
      <c r="M353" s="14"/>
      <c r="N353" s="14">
        <v>3.7785906349516202E-2</v>
      </c>
      <c r="O353" s="14">
        <v>3.9534847523463597E-2</v>
      </c>
      <c r="P353" s="14">
        <v>4.3334313218549199E-2</v>
      </c>
      <c r="Q353" s="14">
        <v>5.6752277397584698E-2</v>
      </c>
      <c r="R353" s="14"/>
      <c r="S353" s="14">
        <v>3.3554017006803799E-2</v>
      </c>
      <c r="T353" s="14">
        <v>6.9085794785509802E-2</v>
      </c>
      <c r="U353" s="14">
        <v>4.5117793396035097E-2</v>
      </c>
      <c r="V353" s="14">
        <v>4.4246904646932698E-2</v>
      </c>
      <c r="W353" s="14">
        <v>1.46881451349079E-2</v>
      </c>
      <c r="X353" s="14">
        <v>2.3584283295325199E-2</v>
      </c>
      <c r="Y353" s="14">
        <v>5.3910125939652602E-2</v>
      </c>
      <c r="Z353" s="14">
        <v>5.47153823256354E-2</v>
      </c>
      <c r="AA353" s="14">
        <v>2.8255987369155799E-2</v>
      </c>
      <c r="AB353" s="14">
        <v>5.4321149982407398E-2</v>
      </c>
      <c r="AC353" s="14">
        <v>8.3546098286184298E-2</v>
      </c>
      <c r="AD353" s="14">
        <v>2.7254349691696499E-2</v>
      </c>
      <c r="AE353" s="14"/>
      <c r="AF353" s="14">
        <v>3.3771981040883997E-2</v>
      </c>
      <c r="AG353" s="14">
        <v>4.6063229284477897E-2</v>
      </c>
      <c r="AH353" s="14">
        <v>4.1994835024848701E-2</v>
      </c>
      <c r="AI353" s="14"/>
      <c r="AJ353" s="14">
        <v>2.0366994956027399E-2</v>
      </c>
      <c r="AK353" s="14">
        <v>7.1051637676702403E-2</v>
      </c>
      <c r="AL353" s="14">
        <v>5.8791085123298101E-2</v>
      </c>
      <c r="AM353" s="14">
        <v>0.101287421380621</v>
      </c>
      <c r="AN353" s="14">
        <v>4.0588670065939698E-2</v>
      </c>
      <c r="AO353" s="14"/>
      <c r="AP353" s="14">
        <v>2.0724519124153701E-2</v>
      </c>
      <c r="AQ353" s="14">
        <v>7.0790499357916203E-2</v>
      </c>
      <c r="AR353" s="14">
        <v>6.62181606402997E-2</v>
      </c>
      <c r="AS353" s="14">
        <v>0</v>
      </c>
      <c r="AT353" s="14">
        <v>2.6236370631107599E-2</v>
      </c>
      <c r="AU353" s="14"/>
      <c r="AV353" s="14">
        <v>4.1754611276849998E-2</v>
      </c>
      <c r="AW353" s="14">
        <v>5.4131907265951698E-2</v>
      </c>
      <c r="AX353" s="14">
        <v>5.8382256903010001E-2</v>
      </c>
      <c r="AY353" s="14">
        <v>0</v>
      </c>
      <c r="AZ353" s="14">
        <v>0</v>
      </c>
      <c r="BA353" s="14"/>
      <c r="BB353" s="14">
        <v>3.2911890476019202E-2</v>
      </c>
      <c r="BC353" s="14">
        <v>0</v>
      </c>
      <c r="BD353" s="14">
        <v>3.2020455162974699E-2</v>
      </c>
      <c r="BE353" s="14"/>
      <c r="BF353" s="14">
        <v>1.6406793867378401E-2</v>
      </c>
    </row>
    <row r="354" spans="2:58" x14ac:dyDescent="0.35">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c r="AV354" s="14"/>
      <c r="AW354" s="14"/>
      <c r="AX354" s="14"/>
      <c r="AY354" s="14"/>
      <c r="AZ354" s="14"/>
      <c r="BA354" s="14"/>
      <c r="BB354" s="14"/>
      <c r="BC354" s="14"/>
      <c r="BD354" s="14"/>
      <c r="BE354" s="14"/>
      <c r="BF354" s="14"/>
    </row>
    <row r="355" spans="2:58" x14ac:dyDescent="0.35">
      <c r="B355" s="6" t="s">
        <v>226</v>
      </c>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c r="AV355" s="14"/>
      <c r="AW355" s="14"/>
      <c r="AX355" s="14"/>
      <c r="AY355" s="14"/>
      <c r="AZ355" s="14"/>
      <c r="BA355" s="14"/>
      <c r="BB355" s="14"/>
      <c r="BC355" s="14"/>
      <c r="BD355" s="14"/>
      <c r="BE355" s="14"/>
      <c r="BF355" s="14"/>
    </row>
    <row r="356" spans="2:58" x14ac:dyDescent="0.35">
      <c r="B356" s="24" t="s">
        <v>214</v>
      </c>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c r="AV356" s="14"/>
      <c r="AW356" s="14"/>
      <c r="AX356" s="14"/>
      <c r="AY356" s="14"/>
      <c r="AZ356" s="14"/>
      <c r="BA356" s="14"/>
      <c r="BB356" s="14"/>
      <c r="BC356" s="14"/>
      <c r="BD356" s="14"/>
      <c r="BE356" s="14"/>
      <c r="BF356" s="14"/>
    </row>
    <row r="357" spans="2:58" x14ac:dyDescent="0.35">
      <c r="B357" t="s">
        <v>207</v>
      </c>
      <c r="C357" s="14">
        <v>9.8323485192228402E-2</v>
      </c>
      <c r="D357" s="14">
        <v>0.117093294812498</v>
      </c>
      <c r="E357" s="14">
        <v>7.94890537261667E-2</v>
      </c>
      <c r="F357" s="14"/>
      <c r="G357" s="14">
        <v>7.0188109161219203E-2</v>
      </c>
      <c r="H357" s="14">
        <v>6.5612164973122097E-2</v>
      </c>
      <c r="I357" s="14">
        <v>0.128307260161825</v>
      </c>
      <c r="J357" s="14">
        <v>9.41220179587271E-2</v>
      </c>
      <c r="K357" s="14">
        <v>0.123208496940882</v>
      </c>
      <c r="L357" s="14">
        <v>0.10551481496993199</v>
      </c>
      <c r="M357" s="14"/>
      <c r="N357" s="14">
        <v>9.8834530027214304E-2</v>
      </c>
      <c r="O357" s="14">
        <v>7.2218041575881298E-2</v>
      </c>
      <c r="P357" s="14">
        <v>0.11452501982140199</v>
      </c>
      <c r="Q357" s="14">
        <v>0.11277700330498</v>
      </c>
      <c r="R357" s="14"/>
      <c r="S357" s="14">
        <v>6.7922280039469804E-2</v>
      </c>
      <c r="T357" s="14">
        <v>8.6845615620588998E-2</v>
      </c>
      <c r="U357" s="14">
        <v>0.16453885117297101</v>
      </c>
      <c r="V357" s="14">
        <v>8.3294085302458395E-2</v>
      </c>
      <c r="W357" s="14">
        <v>4.6807537546299301E-2</v>
      </c>
      <c r="X357" s="14">
        <v>5.9502207169286003E-2</v>
      </c>
      <c r="Y357" s="14">
        <v>0.11778949523273299</v>
      </c>
      <c r="Z357" s="14">
        <v>1.8517902243631101E-2</v>
      </c>
      <c r="AA357" s="14">
        <v>0.119531552427525</v>
      </c>
      <c r="AB357" s="14">
        <v>0.14444557777248901</v>
      </c>
      <c r="AC357" s="14">
        <v>0.11072586106218101</v>
      </c>
      <c r="AD357" s="14">
        <v>0.226644166648033</v>
      </c>
      <c r="AE357" s="14"/>
      <c r="AF357" s="14">
        <v>0.136045298858752</v>
      </c>
      <c r="AG357" s="14">
        <v>8.7331811666493994E-2</v>
      </c>
      <c r="AH357" s="14">
        <v>5.97476059275188E-2</v>
      </c>
      <c r="AI357" s="14"/>
      <c r="AJ357" s="14">
        <v>0.14280015506330701</v>
      </c>
      <c r="AK357" s="14">
        <v>4.4926430429898898E-2</v>
      </c>
      <c r="AL357" s="14">
        <v>1.4869243045737701E-2</v>
      </c>
      <c r="AM357" s="14">
        <v>0.19143245134397199</v>
      </c>
      <c r="AN357" s="14">
        <v>0.134737209457298</v>
      </c>
      <c r="AO357" s="14"/>
      <c r="AP357" s="14">
        <v>0.150105719483414</v>
      </c>
      <c r="AQ357" s="14">
        <v>1.98824349576903E-2</v>
      </c>
      <c r="AR357" s="14">
        <v>0</v>
      </c>
      <c r="AS357" s="14">
        <v>0.26769821629136198</v>
      </c>
      <c r="AT357" s="14">
        <v>7.6059536535076605E-2</v>
      </c>
      <c r="AU357" s="14"/>
      <c r="AV357" s="14">
        <v>0.105529873555968</v>
      </c>
      <c r="AW357" s="14">
        <v>0.115466415641218</v>
      </c>
      <c r="AX357" s="14">
        <v>9.3859625141203495E-2</v>
      </c>
      <c r="AY357" s="14">
        <v>7.1350929577942701E-2</v>
      </c>
      <c r="AZ357" s="14">
        <v>0</v>
      </c>
      <c r="BA357" s="14"/>
      <c r="BB357" s="14">
        <v>3.2214085537994201E-2</v>
      </c>
      <c r="BC357" s="14">
        <v>0.22571606260093299</v>
      </c>
      <c r="BD357" s="14">
        <v>6.1733916117370599E-2</v>
      </c>
      <c r="BE357" s="14"/>
      <c r="BF357" s="14">
        <v>0.11603683725910301</v>
      </c>
    </row>
    <row r="358" spans="2:58" x14ac:dyDescent="0.35">
      <c r="B358" t="s">
        <v>208</v>
      </c>
      <c r="C358" s="14">
        <v>7.0311489324945603E-2</v>
      </c>
      <c r="D358" s="14">
        <v>8.4032113560091104E-2</v>
      </c>
      <c r="E358" s="14">
        <v>5.7962785862318698E-2</v>
      </c>
      <c r="F358" s="14"/>
      <c r="G358" s="14">
        <v>5.8909317274807103E-2</v>
      </c>
      <c r="H358" s="14">
        <v>6.4027939034443399E-2</v>
      </c>
      <c r="I358" s="14">
        <v>5.1679608451278197E-2</v>
      </c>
      <c r="J358" s="14">
        <v>7.3989464555096404E-2</v>
      </c>
      <c r="K358" s="14">
        <v>9.3925616728527103E-2</v>
      </c>
      <c r="L358" s="14">
        <v>8.1108413825084699E-2</v>
      </c>
      <c r="M358" s="14"/>
      <c r="N358" s="14">
        <v>6.0080037952761699E-2</v>
      </c>
      <c r="O358" s="14">
        <v>8.3619874749184198E-2</v>
      </c>
      <c r="P358" s="14">
        <v>6.1180398729376098E-2</v>
      </c>
      <c r="Q358" s="14">
        <v>7.5214230807972696E-2</v>
      </c>
      <c r="R358" s="14"/>
      <c r="S358" s="14">
        <v>4.1199940331816003E-2</v>
      </c>
      <c r="T358" s="14">
        <v>7.1323261094202797E-2</v>
      </c>
      <c r="U358" s="14">
        <v>9.2679772325097401E-2</v>
      </c>
      <c r="V358" s="14">
        <v>0.12050688624964701</v>
      </c>
      <c r="W358" s="14">
        <v>8.8878413597702405E-2</v>
      </c>
      <c r="X358" s="14">
        <v>9.7157673024873603E-2</v>
      </c>
      <c r="Y358" s="14">
        <v>8.4936038013390197E-2</v>
      </c>
      <c r="Z358" s="14">
        <v>1.8480584262561099E-2</v>
      </c>
      <c r="AA358" s="14">
        <v>5.8389562047607702E-2</v>
      </c>
      <c r="AB358" s="14">
        <v>4.1965422912028802E-2</v>
      </c>
      <c r="AC358" s="14">
        <v>4.7010591709720197E-2</v>
      </c>
      <c r="AD358" s="14">
        <v>8.8894867533308997E-2</v>
      </c>
      <c r="AE358" s="14"/>
      <c r="AF358" s="14">
        <v>0.110223160879386</v>
      </c>
      <c r="AG358" s="14">
        <v>4.0184926827491203E-2</v>
      </c>
      <c r="AH358" s="14">
        <v>4.7842521910840499E-2</v>
      </c>
      <c r="AI358" s="14"/>
      <c r="AJ358" s="14">
        <v>0.121444530933911</v>
      </c>
      <c r="AK358" s="14">
        <v>3.3886105954530697E-2</v>
      </c>
      <c r="AL358" s="14">
        <v>3.09544977186323E-2</v>
      </c>
      <c r="AM358" s="14">
        <v>0</v>
      </c>
      <c r="AN358" s="14">
        <v>7.7709528255462595E-2</v>
      </c>
      <c r="AO358" s="14"/>
      <c r="AP358" s="14">
        <v>0.12975411903716999</v>
      </c>
      <c r="AQ358" s="14">
        <v>9.8240402673412004E-3</v>
      </c>
      <c r="AR358" s="14">
        <v>6.9889193904767694E-2</v>
      </c>
      <c r="AS358" s="14">
        <v>0.110612641574655</v>
      </c>
      <c r="AT358" s="14">
        <v>8.6484676623584E-2</v>
      </c>
      <c r="AU358" s="14"/>
      <c r="AV358" s="14">
        <v>9.3928658884740598E-2</v>
      </c>
      <c r="AW358" s="14">
        <v>7.5351330175498499E-2</v>
      </c>
      <c r="AX358" s="14">
        <v>5.3616263809183197E-2</v>
      </c>
      <c r="AY358" s="14">
        <v>6.0615445719146302E-2</v>
      </c>
      <c r="AZ358" s="14">
        <v>0</v>
      </c>
      <c r="BA358" s="14"/>
      <c r="BB358" s="14">
        <v>0</v>
      </c>
      <c r="BC358" s="14">
        <v>0.14884248602354</v>
      </c>
      <c r="BD358" s="14">
        <v>0.174946086853906</v>
      </c>
      <c r="BE358" s="14"/>
      <c r="BF358" s="14">
        <v>0.10802810400406999</v>
      </c>
    </row>
    <row r="359" spans="2:58" x14ac:dyDescent="0.35">
      <c r="B359" t="s">
        <v>209</v>
      </c>
      <c r="C359" s="14">
        <v>0.17395339625468101</v>
      </c>
      <c r="D359" s="14">
        <v>0.16587552210687201</v>
      </c>
      <c r="E359" s="14">
        <v>0.18206852404495</v>
      </c>
      <c r="F359" s="14"/>
      <c r="G359" s="14">
        <v>0.19376591755029601</v>
      </c>
      <c r="H359" s="14">
        <v>0.15013046789420401</v>
      </c>
      <c r="I359" s="14">
        <v>0.17300445658300601</v>
      </c>
      <c r="J359" s="14">
        <v>0.16968577966069301</v>
      </c>
      <c r="K359" s="14">
        <v>0.17865020477322099</v>
      </c>
      <c r="L359" s="14">
        <v>0.17994039908387999</v>
      </c>
      <c r="M359" s="14"/>
      <c r="N359" s="14">
        <v>0.122480735275572</v>
      </c>
      <c r="O359" s="14">
        <v>0.20775750571537799</v>
      </c>
      <c r="P359" s="14">
        <v>0.19973155428589101</v>
      </c>
      <c r="Q359" s="14">
        <v>0.173047493407608</v>
      </c>
      <c r="R359" s="14"/>
      <c r="S359" s="14">
        <v>0.15249232264693499</v>
      </c>
      <c r="T359" s="14">
        <v>0.207488865305889</v>
      </c>
      <c r="U359" s="14">
        <v>0.20516509576026201</v>
      </c>
      <c r="V359" s="14">
        <v>0.18456240338295599</v>
      </c>
      <c r="W359" s="14">
        <v>7.2941936324601095E-2</v>
      </c>
      <c r="X359" s="14">
        <v>0.12637753617973799</v>
      </c>
      <c r="Y359" s="14">
        <v>0.25615539451356001</v>
      </c>
      <c r="Z359" s="14">
        <v>0.19120902946384</v>
      </c>
      <c r="AA359" s="14">
        <v>0.16195101835294001</v>
      </c>
      <c r="AB359" s="14">
        <v>0.17866430034575501</v>
      </c>
      <c r="AC359" s="14">
        <v>0.150955894428736</v>
      </c>
      <c r="AD359" s="14">
        <v>0.21636330822628499</v>
      </c>
      <c r="AE359" s="14"/>
      <c r="AF359" s="14">
        <v>0.21315551011930101</v>
      </c>
      <c r="AG359" s="14">
        <v>0.134990652913373</v>
      </c>
      <c r="AH359" s="14">
        <v>0.15003868226998501</v>
      </c>
      <c r="AI359" s="14"/>
      <c r="AJ359" s="14">
        <v>0.23267841570060199</v>
      </c>
      <c r="AK359" s="14">
        <v>0.110482528515186</v>
      </c>
      <c r="AL359" s="14">
        <v>9.5043941203473106E-2</v>
      </c>
      <c r="AM359" s="14">
        <v>0.209536844197733</v>
      </c>
      <c r="AN359" s="14">
        <v>0.19217361258528401</v>
      </c>
      <c r="AO359" s="14"/>
      <c r="AP359" s="14">
        <v>0.24941994618247501</v>
      </c>
      <c r="AQ359" s="14">
        <v>9.2656232000898106E-2</v>
      </c>
      <c r="AR359" s="14">
        <v>0.124686534334415</v>
      </c>
      <c r="AS359" s="14">
        <v>0.249184480119295</v>
      </c>
      <c r="AT359" s="14">
        <v>0.30639744899197902</v>
      </c>
      <c r="AU359" s="14"/>
      <c r="AV359" s="14">
        <v>0.19477390787639601</v>
      </c>
      <c r="AW359" s="14">
        <v>0.16143606998680099</v>
      </c>
      <c r="AX359" s="14">
        <v>0.13792624604343801</v>
      </c>
      <c r="AY359" s="14">
        <v>0.132866058082003</v>
      </c>
      <c r="AZ359" s="14">
        <v>0.204631145451768</v>
      </c>
      <c r="BA359" s="14"/>
      <c r="BB359" s="14">
        <v>5.3393407396172203E-2</v>
      </c>
      <c r="BC359" s="14">
        <v>0.28073137556029298</v>
      </c>
      <c r="BD359" s="14">
        <v>0.32470252141009098</v>
      </c>
      <c r="BE359" s="14"/>
      <c r="BF359" s="14">
        <v>0.206656287248868</v>
      </c>
    </row>
    <row r="360" spans="2:58" x14ac:dyDescent="0.35">
      <c r="B360" t="s">
        <v>122</v>
      </c>
      <c r="C360" s="14">
        <v>0.258810880941787</v>
      </c>
      <c r="D360" s="14">
        <v>0.21893740364938499</v>
      </c>
      <c r="E360" s="14">
        <v>0.29651464444371101</v>
      </c>
      <c r="F360" s="14"/>
      <c r="G360" s="14">
        <v>0.25770064820517002</v>
      </c>
      <c r="H360" s="14">
        <v>0.205459176446742</v>
      </c>
      <c r="I360" s="14">
        <v>0.26971164492947602</v>
      </c>
      <c r="J360" s="14">
        <v>0.28338390838314897</v>
      </c>
      <c r="K360" s="14">
        <v>0.25507010066308899</v>
      </c>
      <c r="L360" s="14">
        <v>0.27468394167848298</v>
      </c>
      <c r="M360" s="14"/>
      <c r="N360" s="14">
        <v>0.22478835894582699</v>
      </c>
      <c r="O360" s="14">
        <v>0.30127653605835097</v>
      </c>
      <c r="P360" s="14">
        <v>0.27848933218009397</v>
      </c>
      <c r="Q360" s="14">
        <v>0.24041348315614799</v>
      </c>
      <c r="R360" s="14"/>
      <c r="S360" s="14">
        <v>0.30032100075340301</v>
      </c>
      <c r="T360" s="14">
        <v>0.25613960142294101</v>
      </c>
      <c r="U360" s="14">
        <v>0.224751904977428</v>
      </c>
      <c r="V360" s="14">
        <v>0.25498889844830502</v>
      </c>
      <c r="W360" s="14">
        <v>0.24631065988037301</v>
      </c>
      <c r="X360" s="14">
        <v>0.29361806779884903</v>
      </c>
      <c r="Y360" s="14">
        <v>0.20605184202801599</v>
      </c>
      <c r="Z360" s="14">
        <v>0.26214674435442498</v>
      </c>
      <c r="AA360" s="14">
        <v>0.25932375019755599</v>
      </c>
      <c r="AB360" s="14">
        <v>0.20691193749296699</v>
      </c>
      <c r="AC360" s="14">
        <v>0.26023254837083598</v>
      </c>
      <c r="AD360" s="14">
        <v>0.35724100204463299</v>
      </c>
      <c r="AE360" s="14"/>
      <c r="AF360" s="14">
        <v>0.24303478442672799</v>
      </c>
      <c r="AG360" s="14">
        <v>0.260404076026512</v>
      </c>
      <c r="AH360" s="14">
        <v>0.29083154233109099</v>
      </c>
      <c r="AI360" s="14"/>
      <c r="AJ360" s="14">
        <v>0.25357162022720398</v>
      </c>
      <c r="AK360" s="14">
        <v>0.207356144435105</v>
      </c>
      <c r="AL360" s="14">
        <v>0.369769383752592</v>
      </c>
      <c r="AM360" s="14">
        <v>0.39061118667929401</v>
      </c>
      <c r="AN360" s="14">
        <v>0.294403577202134</v>
      </c>
      <c r="AO360" s="14"/>
      <c r="AP360" s="14">
        <v>0.232063731182924</v>
      </c>
      <c r="AQ360" s="14">
        <v>0.21168816903599599</v>
      </c>
      <c r="AR360" s="14">
        <v>0.402194760133815</v>
      </c>
      <c r="AS360" s="14">
        <v>0.247407292106163</v>
      </c>
      <c r="AT360" s="14">
        <v>0.40490174562544801</v>
      </c>
      <c r="AU360" s="14"/>
      <c r="AV360" s="14">
        <v>0.26888632500188703</v>
      </c>
      <c r="AW360" s="14">
        <v>0.28315977231581602</v>
      </c>
      <c r="AX360" s="14">
        <v>0.240249791130553</v>
      </c>
      <c r="AY360" s="14">
        <v>0.243910178199575</v>
      </c>
      <c r="AZ360" s="14">
        <v>0.31150436430614198</v>
      </c>
      <c r="BA360" s="14"/>
      <c r="BB360" s="14">
        <v>0.24955743430039301</v>
      </c>
      <c r="BC360" s="14">
        <v>0.226513275615529</v>
      </c>
      <c r="BD360" s="14">
        <v>0.345167788112546</v>
      </c>
      <c r="BE360" s="14"/>
      <c r="BF360" s="14">
        <v>0.27722181565763199</v>
      </c>
    </row>
    <row r="361" spans="2:58" x14ac:dyDescent="0.35">
      <c r="B361" t="s">
        <v>210</v>
      </c>
      <c r="C361" s="14">
        <v>0.234310240635727</v>
      </c>
      <c r="D361" s="14">
        <v>0.23558705609154099</v>
      </c>
      <c r="E361" s="14">
        <v>0.232080898637474</v>
      </c>
      <c r="F361" s="14"/>
      <c r="G361" s="14">
        <v>0.26550168787282502</v>
      </c>
      <c r="H361" s="14">
        <v>0.305312401195935</v>
      </c>
      <c r="I361" s="14">
        <v>0.238383070220686</v>
      </c>
      <c r="J361" s="14">
        <v>0.24512411312537799</v>
      </c>
      <c r="K361" s="14">
        <v>0.19091940791397399</v>
      </c>
      <c r="L361" s="14">
        <v>0.16965636985084001</v>
      </c>
      <c r="M361" s="14"/>
      <c r="N361" s="14">
        <v>0.30160537609243199</v>
      </c>
      <c r="O361" s="14">
        <v>0.17812840382496001</v>
      </c>
      <c r="P361" s="14">
        <v>0.204864623714202</v>
      </c>
      <c r="Q361" s="14">
        <v>0.240753856991715</v>
      </c>
      <c r="R361" s="14"/>
      <c r="S361" s="14">
        <v>0.25572584863074499</v>
      </c>
      <c r="T361" s="14">
        <v>0.25620500381261502</v>
      </c>
      <c r="U361" s="14">
        <v>0.17522549583496699</v>
      </c>
      <c r="V361" s="14">
        <v>0.203696141534884</v>
      </c>
      <c r="W361" s="14">
        <v>0.425698223246194</v>
      </c>
      <c r="X361" s="14">
        <v>0.28275933030501499</v>
      </c>
      <c r="Y361" s="14">
        <v>0.170716544806604</v>
      </c>
      <c r="Z361" s="14">
        <v>0.221428740687101</v>
      </c>
      <c r="AA361" s="14">
        <v>0.20647523581218899</v>
      </c>
      <c r="AB361" s="14">
        <v>0.23009341852944501</v>
      </c>
      <c r="AC361" s="14">
        <v>0.21943283853148501</v>
      </c>
      <c r="AD361" s="14">
        <v>8.3602305856044307E-2</v>
      </c>
      <c r="AE361" s="14"/>
      <c r="AF361" s="14">
        <v>0.17850471913809199</v>
      </c>
      <c r="AG361" s="14">
        <v>0.26823160982900501</v>
      </c>
      <c r="AH361" s="14">
        <v>0.25584241753644898</v>
      </c>
      <c r="AI361" s="14"/>
      <c r="AJ361" s="14">
        <v>0.158717497695441</v>
      </c>
      <c r="AK361" s="14">
        <v>0.33453881095385102</v>
      </c>
      <c r="AL361" s="14">
        <v>0.27051580115292601</v>
      </c>
      <c r="AM361" s="14">
        <v>0.10713209639838001</v>
      </c>
      <c r="AN361" s="14">
        <v>0.15184560413313999</v>
      </c>
      <c r="AO361" s="14"/>
      <c r="AP361" s="14">
        <v>0.173767233852783</v>
      </c>
      <c r="AQ361" s="14">
        <v>0.35575867194432598</v>
      </c>
      <c r="AR361" s="14">
        <v>0.21217928893155799</v>
      </c>
      <c r="AS361" s="14">
        <v>8.4620787120750204E-2</v>
      </c>
      <c r="AT361" s="14">
        <v>7.4936362155651304E-2</v>
      </c>
      <c r="AU361" s="14"/>
      <c r="AV361" s="14">
        <v>0.210649341905426</v>
      </c>
      <c r="AW361" s="14">
        <v>0.224118827989254</v>
      </c>
      <c r="AX361" s="14">
        <v>0.27738764160784402</v>
      </c>
      <c r="AY361" s="14">
        <v>0.29565211443203698</v>
      </c>
      <c r="AZ361" s="14">
        <v>0.25113716393501101</v>
      </c>
      <c r="BA361" s="14"/>
      <c r="BB361" s="14">
        <v>0.37416800392888799</v>
      </c>
      <c r="BC361" s="14">
        <v>9.3591003812759102E-2</v>
      </c>
      <c r="BD361" s="14">
        <v>6.15556153003462E-2</v>
      </c>
      <c r="BE361" s="14"/>
      <c r="BF361" s="14">
        <v>0.17784339892718801</v>
      </c>
    </row>
    <row r="362" spans="2:58" x14ac:dyDescent="0.35">
      <c r="B362" t="s">
        <v>211</v>
      </c>
      <c r="C362" s="14">
        <v>0.13402315965516801</v>
      </c>
      <c r="D362" s="14">
        <v>0.157139833900831</v>
      </c>
      <c r="E362" s="14">
        <v>0.113278972478107</v>
      </c>
      <c r="F362" s="14"/>
      <c r="G362" s="14">
        <v>0.121723232350122</v>
      </c>
      <c r="H362" s="14">
        <v>0.192403071530519</v>
      </c>
      <c r="I362" s="14">
        <v>0.117479113170045</v>
      </c>
      <c r="J362" s="14">
        <v>0.12156858882409199</v>
      </c>
      <c r="K362" s="14">
        <v>0.107197201671931</v>
      </c>
      <c r="L362" s="14">
        <v>0.14004625466038301</v>
      </c>
      <c r="M362" s="14"/>
      <c r="N362" s="14">
        <v>0.158202940569522</v>
      </c>
      <c r="O362" s="14">
        <v>0.132744217745867</v>
      </c>
      <c r="P362" s="14">
        <v>0.110834986840676</v>
      </c>
      <c r="Q362" s="14">
        <v>0.12519562329266501</v>
      </c>
      <c r="R362" s="14"/>
      <c r="S362" s="14">
        <v>0.14574472640450201</v>
      </c>
      <c r="T362" s="14">
        <v>9.5140261215449898E-2</v>
      </c>
      <c r="U362" s="14">
        <v>0.12578881845897599</v>
      </c>
      <c r="V362" s="14">
        <v>0.11940423885427801</v>
      </c>
      <c r="W362" s="14">
        <v>0.104675084269923</v>
      </c>
      <c r="X362" s="14">
        <v>0.105508964293894</v>
      </c>
      <c r="Y362" s="14">
        <v>0.151445708983416</v>
      </c>
      <c r="Z362" s="14">
        <v>0.26979351209119401</v>
      </c>
      <c r="AA362" s="14">
        <v>0.16440358783836501</v>
      </c>
      <c r="AB362" s="14">
        <v>0.16474650015233</v>
      </c>
      <c r="AC362" s="14">
        <v>0.12933226796285199</v>
      </c>
      <c r="AD362" s="14">
        <v>0</v>
      </c>
      <c r="AE362" s="14"/>
      <c r="AF362" s="14">
        <v>9.8576363620276594E-2</v>
      </c>
      <c r="AG362" s="14">
        <v>0.171674588260078</v>
      </c>
      <c r="AH362" s="14">
        <v>0.16036030994455799</v>
      </c>
      <c r="AI362" s="14"/>
      <c r="AJ362" s="14">
        <v>8.1975332465629797E-2</v>
      </c>
      <c r="AK362" s="14">
        <v>0.215680239811916</v>
      </c>
      <c r="AL362" s="14">
        <v>0.15589097119895801</v>
      </c>
      <c r="AM362" s="14">
        <v>0.101287421380621</v>
      </c>
      <c r="AN362" s="14">
        <v>0.108693407359995</v>
      </c>
      <c r="AO362" s="14"/>
      <c r="AP362" s="14">
        <v>5.4685300342115703E-2</v>
      </c>
      <c r="AQ362" s="14">
        <v>0.25080233327594997</v>
      </c>
      <c r="AR362" s="14">
        <v>0.158684292196341</v>
      </c>
      <c r="AS362" s="14">
        <v>4.0476582787773802E-2</v>
      </c>
      <c r="AT362" s="14">
        <v>3.8633553405826498E-2</v>
      </c>
      <c r="AU362" s="14"/>
      <c r="AV362" s="14">
        <v>9.3352285061451795E-2</v>
      </c>
      <c r="AW362" s="14">
        <v>0.12392695324424</v>
      </c>
      <c r="AX362" s="14">
        <v>0.151763913049653</v>
      </c>
      <c r="AY362" s="14">
        <v>0.17773706767063699</v>
      </c>
      <c r="AZ362" s="14">
        <v>0.23272732630707901</v>
      </c>
      <c r="BA362" s="14"/>
      <c r="BB362" s="14">
        <v>0.27217287445351102</v>
      </c>
      <c r="BC362" s="14">
        <v>2.4605796386946099E-2</v>
      </c>
      <c r="BD362" s="14">
        <v>3.1894072205740399E-2</v>
      </c>
      <c r="BE362" s="14"/>
      <c r="BF362" s="14">
        <v>0.108276864800844</v>
      </c>
    </row>
    <row r="363" spans="2:58" x14ac:dyDescent="0.35">
      <c r="B363" t="s">
        <v>212</v>
      </c>
      <c r="C363" s="14">
        <v>3.02673479954624E-2</v>
      </c>
      <c r="D363" s="14">
        <v>2.1334775878781902E-2</v>
      </c>
      <c r="E363" s="14">
        <v>3.8605120807272797E-2</v>
      </c>
      <c r="F363" s="14"/>
      <c r="G363" s="14">
        <v>3.2211087585560801E-2</v>
      </c>
      <c r="H363" s="14">
        <v>1.7054778925034299E-2</v>
      </c>
      <c r="I363" s="14">
        <v>2.1434846483684201E-2</v>
      </c>
      <c r="J363" s="14">
        <v>1.2126127492864101E-2</v>
      </c>
      <c r="K363" s="14">
        <v>5.1028971308375602E-2</v>
      </c>
      <c r="L363" s="14">
        <v>4.9049805931397301E-2</v>
      </c>
      <c r="M363" s="14"/>
      <c r="N363" s="14">
        <v>3.4008021136670397E-2</v>
      </c>
      <c r="O363" s="14">
        <v>2.4255420330378301E-2</v>
      </c>
      <c r="P363" s="14">
        <v>3.0374084428360499E-2</v>
      </c>
      <c r="Q363" s="14">
        <v>3.2598309038911699E-2</v>
      </c>
      <c r="R363" s="14"/>
      <c r="S363" s="14">
        <v>3.6593881193129098E-2</v>
      </c>
      <c r="T363" s="14">
        <v>2.6857391528313401E-2</v>
      </c>
      <c r="U363" s="14">
        <v>1.18500614702991E-2</v>
      </c>
      <c r="V363" s="14">
        <v>3.3547346227470798E-2</v>
      </c>
      <c r="W363" s="14">
        <v>1.46881451349079E-2</v>
      </c>
      <c r="X363" s="14">
        <v>3.5076221228344702E-2</v>
      </c>
      <c r="Y363" s="14">
        <v>1.2904976422280501E-2</v>
      </c>
      <c r="Z363" s="14">
        <v>1.8423486897247401E-2</v>
      </c>
      <c r="AA363" s="14">
        <v>2.9925293323817499E-2</v>
      </c>
      <c r="AB363" s="14">
        <v>3.31728427949858E-2</v>
      </c>
      <c r="AC363" s="14">
        <v>8.2309997934190998E-2</v>
      </c>
      <c r="AD363" s="14">
        <v>2.7254349691696499E-2</v>
      </c>
      <c r="AE363" s="14"/>
      <c r="AF363" s="14">
        <v>2.0460162957465399E-2</v>
      </c>
      <c r="AG363" s="14">
        <v>3.7182334477048003E-2</v>
      </c>
      <c r="AH363" s="14">
        <v>3.5336920079558201E-2</v>
      </c>
      <c r="AI363" s="14"/>
      <c r="AJ363" s="14">
        <v>8.8124479139048001E-3</v>
      </c>
      <c r="AK363" s="14">
        <v>5.3129739899511898E-2</v>
      </c>
      <c r="AL363" s="14">
        <v>6.2956161927682205E-2</v>
      </c>
      <c r="AM363" s="14">
        <v>0</v>
      </c>
      <c r="AN363" s="14">
        <v>4.0437061006684802E-2</v>
      </c>
      <c r="AO363" s="14"/>
      <c r="AP363" s="14">
        <v>1.02039499191182E-2</v>
      </c>
      <c r="AQ363" s="14">
        <v>5.9388118517798301E-2</v>
      </c>
      <c r="AR363" s="14">
        <v>3.2365930499103399E-2</v>
      </c>
      <c r="AS363" s="14">
        <v>0</v>
      </c>
      <c r="AT363" s="14">
        <v>1.2586676662434701E-2</v>
      </c>
      <c r="AU363" s="14"/>
      <c r="AV363" s="14">
        <v>3.2879607714131599E-2</v>
      </c>
      <c r="AW363" s="14">
        <v>1.6540630647172001E-2</v>
      </c>
      <c r="AX363" s="14">
        <v>4.5196519218125702E-2</v>
      </c>
      <c r="AY363" s="14">
        <v>1.7868206318658101E-2</v>
      </c>
      <c r="AZ363" s="14">
        <v>0</v>
      </c>
      <c r="BA363" s="14"/>
      <c r="BB363" s="14">
        <v>1.8494194383041899E-2</v>
      </c>
      <c r="BC363" s="14">
        <v>0</v>
      </c>
      <c r="BD363" s="14">
        <v>0</v>
      </c>
      <c r="BE363" s="14"/>
      <c r="BF363" s="14">
        <v>5.93669210229536E-3</v>
      </c>
    </row>
    <row r="364" spans="2:58" x14ac:dyDescent="0.35">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c r="AV364" s="14"/>
      <c r="AW364" s="14"/>
      <c r="AX364" s="14"/>
      <c r="AY364" s="14"/>
      <c r="AZ364" s="14"/>
      <c r="BA364" s="14"/>
      <c r="BB364" s="14"/>
      <c r="BC364" s="14"/>
      <c r="BD364" s="14"/>
      <c r="BE364" s="14"/>
      <c r="BF364" s="14"/>
    </row>
    <row r="365" spans="2:58" x14ac:dyDescent="0.35">
      <c r="B365" s="6" t="s">
        <v>227</v>
      </c>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c r="AV365" s="14"/>
      <c r="AW365" s="14"/>
      <c r="AX365" s="14"/>
      <c r="AY365" s="14"/>
      <c r="AZ365" s="14"/>
      <c r="BA365" s="14"/>
      <c r="BB365" s="14"/>
      <c r="BC365" s="14"/>
      <c r="BD365" s="14"/>
      <c r="BE365" s="14"/>
      <c r="BF365" s="14"/>
    </row>
    <row r="366" spans="2:58" x14ac:dyDescent="0.35">
      <c r="B366" s="24" t="s">
        <v>214</v>
      </c>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c r="AV366" s="14"/>
      <c r="AW366" s="14"/>
      <c r="AX366" s="14"/>
      <c r="AY366" s="14"/>
      <c r="AZ366" s="14"/>
      <c r="BA366" s="14"/>
      <c r="BB366" s="14"/>
      <c r="BC366" s="14"/>
      <c r="BD366" s="14"/>
      <c r="BE366" s="14"/>
      <c r="BF366" s="14"/>
    </row>
    <row r="367" spans="2:58" x14ac:dyDescent="0.35">
      <c r="B367" t="s">
        <v>207</v>
      </c>
      <c r="C367" s="14">
        <v>0.15787976940301601</v>
      </c>
      <c r="D367" s="14">
        <v>0.17573739793597701</v>
      </c>
      <c r="E367" s="14">
        <v>0.14011833096538201</v>
      </c>
      <c r="F367" s="14"/>
      <c r="G367" s="14">
        <v>9.0519179827180704E-2</v>
      </c>
      <c r="H367" s="14">
        <v>8.8968399646919105E-2</v>
      </c>
      <c r="I367" s="14">
        <v>0.18546513392202099</v>
      </c>
      <c r="J367" s="14">
        <v>0.17279007493781501</v>
      </c>
      <c r="K367" s="14">
        <v>0.229919548168315</v>
      </c>
      <c r="L367" s="14">
        <v>0.176630648438071</v>
      </c>
      <c r="M367" s="14"/>
      <c r="N367" s="14">
        <v>0.13722694811720201</v>
      </c>
      <c r="O367" s="14">
        <v>0.15652992777613101</v>
      </c>
      <c r="P367" s="14">
        <v>0.16739513603785</v>
      </c>
      <c r="Q367" s="14">
        <v>0.17530691339403201</v>
      </c>
      <c r="R367" s="14"/>
      <c r="S367" s="14">
        <v>9.5294776389504801E-2</v>
      </c>
      <c r="T367" s="14">
        <v>0.1773738725248</v>
      </c>
      <c r="U367" s="14">
        <v>0.23772796461204099</v>
      </c>
      <c r="V367" s="14">
        <v>0.15193514975285999</v>
      </c>
      <c r="W367" s="14">
        <v>0.105274766323206</v>
      </c>
      <c r="X367" s="14">
        <v>9.3984815955622705E-2</v>
      </c>
      <c r="Y367" s="14">
        <v>0.207580434817112</v>
      </c>
      <c r="Z367" s="14">
        <v>3.5306336704068603E-2</v>
      </c>
      <c r="AA367" s="14">
        <v>0.14700587081840599</v>
      </c>
      <c r="AB367" s="14">
        <v>0.23552586013667601</v>
      </c>
      <c r="AC367" s="14">
        <v>0.175052741918858</v>
      </c>
      <c r="AD367" s="14">
        <v>0.33624201486222299</v>
      </c>
      <c r="AE367" s="14"/>
      <c r="AF367" s="14">
        <v>0.25644036882296101</v>
      </c>
      <c r="AG367" s="14">
        <v>0.11067511776318301</v>
      </c>
      <c r="AH367" s="14">
        <v>9.0840635431207503E-2</v>
      </c>
      <c r="AI367" s="14"/>
      <c r="AJ367" s="14">
        <v>0.26918576779515702</v>
      </c>
      <c r="AK367" s="14">
        <v>5.7179431232408102E-2</v>
      </c>
      <c r="AL367" s="14">
        <v>1.4869243045737701E-2</v>
      </c>
      <c r="AM367" s="14">
        <v>0.20549966355094701</v>
      </c>
      <c r="AN367" s="14">
        <v>0.198530820781672</v>
      </c>
      <c r="AO367" s="14"/>
      <c r="AP367" s="14">
        <v>0.27768587509600601</v>
      </c>
      <c r="AQ367" s="14">
        <v>1.7903121530681802E-2</v>
      </c>
      <c r="AR367" s="14">
        <v>2.9808131093049001E-2</v>
      </c>
      <c r="AS367" s="14">
        <v>0.36284857775915702</v>
      </c>
      <c r="AT367" s="14">
        <v>0.179092112330936</v>
      </c>
      <c r="AU367" s="14"/>
      <c r="AV367" s="14">
        <v>0.143103687250554</v>
      </c>
      <c r="AW367" s="14">
        <v>0.168712638340767</v>
      </c>
      <c r="AX367" s="14">
        <v>0.145005742050517</v>
      </c>
      <c r="AY367" s="14">
        <v>0.125353725554469</v>
      </c>
      <c r="AZ367" s="14">
        <v>0</v>
      </c>
      <c r="BA367" s="14"/>
      <c r="BB367" s="14">
        <v>3.2341814333967302E-2</v>
      </c>
      <c r="BC367" s="14">
        <v>0.386184986710918</v>
      </c>
      <c r="BD367" s="14">
        <v>0.236506452586869</v>
      </c>
      <c r="BE367" s="14"/>
      <c r="BF367" s="14">
        <v>0.22856485609458199</v>
      </c>
    </row>
    <row r="368" spans="2:58" x14ac:dyDescent="0.35">
      <c r="B368" t="s">
        <v>208</v>
      </c>
      <c r="C368" s="14">
        <v>8.0470328793846094E-2</v>
      </c>
      <c r="D368" s="14">
        <v>8.6837410028426307E-2</v>
      </c>
      <c r="E368" s="14">
        <v>7.4927606987765405E-2</v>
      </c>
      <c r="F368" s="14"/>
      <c r="G368" s="14">
        <v>8.3242613704725701E-2</v>
      </c>
      <c r="H368" s="14">
        <v>6.9811524725154103E-2</v>
      </c>
      <c r="I368" s="14">
        <v>5.7552948569792199E-2</v>
      </c>
      <c r="J368" s="14">
        <v>5.94811009149884E-2</v>
      </c>
      <c r="K368" s="14">
        <v>9.9205609407749695E-2</v>
      </c>
      <c r="L368" s="14">
        <v>0.11320942903299799</v>
      </c>
      <c r="M368" s="14"/>
      <c r="N368" s="14">
        <v>8.2782464718713394E-2</v>
      </c>
      <c r="O368" s="14">
        <v>7.3488462115073094E-2</v>
      </c>
      <c r="P368" s="14">
        <v>8.7090452252155198E-2</v>
      </c>
      <c r="Q368" s="14">
        <v>7.7260446421175799E-2</v>
      </c>
      <c r="R368" s="14"/>
      <c r="S368" s="14">
        <v>6.0411219502756297E-2</v>
      </c>
      <c r="T368" s="14">
        <v>8.5111414341012798E-2</v>
      </c>
      <c r="U368" s="14">
        <v>0.120213807723575</v>
      </c>
      <c r="V368" s="14">
        <v>0.10415704863446699</v>
      </c>
      <c r="W368" s="14">
        <v>8.8864952343231607E-2</v>
      </c>
      <c r="X368" s="14">
        <v>9.6267452966034603E-2</v>
      </c>
      <c r="Y368" s="14">
        <v>0.109488356159939</v>
      </c>
      <c r="Z368" s="14">
        <v>8.7044733611852998E-2</v>
      </c>
      <c r="AA368" s="14">
        <v>3.5154143028838E-2</v>
      </c>
      <c r="AB368" s="14">
        <v>5.2194228357757902E-2</v>
      </c>
      <c r="AC368" s="14">
        <v>7.9882121250509197E-2</v>
      </c>
      <c r="AD368" s="14">
        <v>6.2998947795263896E-2</v>
      </c>
      <c r="AE368" s="14"/>
      <c r="AF368" s="14">
        <v>0.103306126891293</v>
      </c>
      <c r="AG368" s="14">
        <v>6.7920441951881599E-2</v>
      </c>
      <c r="AH368" s="14">
        <v>5.1928354666943101E-2</v>
      </c>
      <c r="AI368" s="14"/>
      <c r="AJ368" s="14">
        <v>0.13339478795663501</v>
      </c>
      <c r="AK368" s="14">
        <v>4.4036931349092798E-2</v>
      </c>
      <c r="AL368" s="14">
        <v>5.8556637071069E-2</v>
      </c>
      <c r="AM368" s="14">
        <v>0.100132519508249</v>
      </c>
      <c r="AN368" s="14">
        <v>5.0826369586631601E-2</v>
      </c>
      <c r="AO368" s="14"/>
      <c r="AP368" s="14">
        <v>0.15313427350926201</v>
      </c>
      <c r="AQ368" s="14">
        <v>2.7109607955665201E-2</v>
      </c>
      <c r="AR368" s="14">
        <v>6.5199393039506101E-2</v>
      </c>
      <c r="AS368" s="14">
        <v>0.14877384812532901</v>
      </c>
      <c r="AT368" s="14">
        <v>0.108373804486196</v>
      </c>
      <c r="AU368" s="14"/>
      <c r="AV368" s="14">
        <v>9.2355282637316793E-2</v>
      </c>
      <c r="AW368" s="14">
        <v>8.7734092448251796E-2</v>
      </c>
      <c r="AX368" s="14">
        <v>6.2705918116394893E-2</v>
      </c>
      <c r="AY368" s="14">
        <v>7.6524889329981804E-2</v>
      </c>
      <c r="AZ368" s="14">
        <v>0.151510892726369</v>
      </c>
      <c r="BA368" s="14"/>
      <c r="BB368" s="14">
        <v>1.6768311209753198E-2</v>
      </c>
      <c r="BC368" s="14">
        <v>0.16900726681128</v>
      </c>
      <c r="BD368" s="14">
        <v>0.19496719094818499</v>
      </c>
      <c r="BE368" s="14"/>
      <c r="BF368" s="14">
        <v>0.11724450040541901</v>
      </c>
    </row>
    <row r="369" spans="2:58" x14ac:dyDescent="0.35">
      <c r="B369" t="s">
        <v>209</v>
      </c>
      <c r="C369" s="14">
        <v>0.15860201895614001</v>
      </c>
      <c r="D369" s="14">
        <v>0.158597483167318</v>
      </c>
      <c r="E369" s="14">
        <v>0.15922849514342399</v>
      </c>
      <c r="F369" s="14"/>
      <c r="G369" s="14">
        <v>0.23139514192643501</v>
      </c>
      <c r="H369" s="14">
        <v>0.13214133799482</v>
      </c>
      <c r="I369" s="14">
        <v>0.11314879938641501</v>
      </c>
      <c r="J369" s="14">
        <v>0.165155603059227</v>
      </c>
      <c r="K369" s="14">
        <v>0.13382423077781</v>
      </c>
      <c r="L369" s="14">
        <v>0.178306457977601</v>
      </c>
      <c r="M369" s="14"/>
      <c r="N369" s="14">
        <v>0.12051911592839699</v>
      </c>
      <c r="O369" s="14">
        <v>0.18954927944382499</v>
      </c>
      <c r="P369" s="14">
        <v>0.22174381130009399</v>
      </c>
      <c r="Q369" s="14">
        <v>0.12275989751408201</v>
      </c>
      <c r="R369" s="14"/>
      <c r="S369" s="14">
        <v>0.110712731035697</v>
      </c>
      <c r="T369" s="14">
        <v>0.16788043653393001</v>
      </c>
      <c r="U369" s="14">
        <v>0.134461377547448</v>
      </c>
      <c r="V369" s="14">
        <v>0.21204124143324399</v>
      </c>
      <c r="W369" s="14">
        <v>0.102592498950561</v>
      </c>
      <c r="X369" s="14">
        <v>0.14395905492109601</v>
      </c>
      <c r="Y369" s="14">
        <v>0.19436593513459799</v>
      </c>
      <c r="Z369" s="14">
        <v>0.19763959633835201</v>
      </c>
      <c r="AA369" s="14">
        <v>0.157718166245851</v>
      </c>
      <c r="AB369" s="14">
        <v>0.17138667702900801</v>
      </c>
      <c r="AC369" s="14">
        <v>0.15355887994905101</v>
      </c>
      <c r="AD369" s="14">
        <v>0.243459411090343</v>
      </c>
      <c r="AE369" s="14"/>
      <c r="AF369" s="14">
        <v>0.166863316004046</v>
      </c>
      <c r="AG369" s="14">
        <v>0.122336525484676</v>
      </c>
      <c r="AH369" s="14">
        <v>0.180981901312012</v>
      </c>
      <c r="AI369" s="14"/>
      <c r="AJ369" s="14">
        <v>0.15632075951039701</v>
      </c>
      <c r="AK369" s="14">
        <v>0.105549842667211</v>
      </c>
      <c r="AL369" s="14">
        <v>0.19114260953203199</v>
      </c>
      <c r="AM369" s="14">
        <v>0.29615162520876298</v>
      </c>
      <c r="AN369" s="14">
        <v>0.22208413495321699</v>
      </c>
      <c r="AO369" s="14"/>
      <c r="AP369" s="14">
        <v>0.136706743680305</v>
      </c>
      <c r="AQ369" s="14">
        <v>9.6194004315785994E-2</v>
      </c>
      <c r="AR369" s="14">
        <v>0.199754515537334</v>
      </c>
      <c r="AS369" s="14">
        <v>0.248433742141141</v>
      </c>
      <c r="AT369" s="14">
        <v>0.231273908626006</v>
      </c>
      <c r="AU369" s="14"/>
      <c r="AV369" s="14">
        <v>0.20528773672275999</v>
      </c>
      <c r="AW369" s="14">
        <v>0.14759793453970199</v>
      </c>
      <c r="AX369" s="14">
        <v>0.125664582283182</v>
      </c>
      <c r="AY369" s="14">
        <v>0.110914283821558</v>
      </c>
      <c r="AZ369" s="14">
        <v>9.8232110062622793E-2</v>
      </c>
      <c r="BA369" s="14"/>
      <c r="BB369" s="14">
        <v>8.6335423271815107E-2</v>
      </c>
      <c r="BC369" s="14">
        <v>0.20314721430359201</v>
      </c>
      <c r="BD369" s="14">
        <v>0.234472748543334</v>
      </c>
      <c r="BE369" s="14"/>
      <c r="BF369" s="14">
        <v>0.16764628432061399</v>
      </c>
    </row>
    <row r="370" spans="2:58" x14ac:dyDescent="0.35">
      <c r="B370" t="s">
        <v>122</v>
      </c>
      <c r="C370" s="14">
        <v>0.212780094737897</v>
      </c>
      <c r="D370" s="14">
        <v>0.185373610458238</v>
      </c>
      <c r="E370" s="14">
        <v>0.236858273979766</v>
      </c>
      <c r="F370" s="14"/>
      <c r="G370" s="14">
        <v>0.19917306338122401</v>
      </c>
      <c r="H370" s="14">
        <v>0.195079289338707</v>
      </c>
      <c r="I370" s="14">
        <v>0.26939783072167001</v>
      </c>
      <c r="J370" s="14">
        <v>0.19842140006954301</v>
      </c>
      <c r="K370" s="14">
        <v>0.18580102430137299</v>
      </c>
      <c r="L370" s="14">
        <v>0.217953008660555</v>
      </c>
      <c r="M370" s="14"/>
      <c r="N370" s="14">
        <v>0.19425546123958401</v>
      </c>
      <c r="O370" s="14">
        <v>0.227419179798455</v>
      </c>
      <c r="P370" s="14">
        <v>0.20086477659654101</v>
      </c>
      <c r="Q370" s="14">
        <v>0.22487490791054199</v>
      </c>
      <c r="R370" s="14"/>
      <c r="S370" s="14">
        <v>0.28629140533509101</v>
      </c>
      <c r="T370" s="14">
        <v>0.20698829269958199</v>
      </c>
      <c r="U370" s="14">
        <v>0.180974668271948</v>
      </c>
      <c r="V370" s="14">
        <v>0.12700534072734199</v>
      </c>
      <c r="W370" s="14">
        <v>0.280817654471891</v>
      </c>
      <c r="X370" s="14">
        <v>0.231289989110539</v>
      </c>
      <c r="Y370" s="14">
        <v>0.160606300282613</v>
      </c>
      <c r="Z370" s="14">
        <v>0.18965682089316699</v>
      </c>
      <c r="AA370" s="14">
        <v>0.28145801955300298</v>
      </c>
      <c r="AB370" s="14">
        <v>0.12063813090398701</v>
      </c>
      <c r="AC370" s="14">
        <v>0.245647876241114</v>
      </c>
      <c r="AD370" s="14">
        <v>0.172569051006492</v>
      </c>
      <c r="AE370" s="14"/>
      <c r="AF370" s="14">
        <v>0.193160135583338</v>
      </c>
      <c r="AG370" s="14">
        <v>0.22206667474182601</v>
      </c>
      <c r="AH370" s="14">
        <v>0.23403009233343799</v>
      </c>
      <c r="AI370" s="14"/>
      <c r="AJ370" s="14">
        <v>0.204016228549733</v>
      </c>
      <c r="AK370" s="14">
        <v>0.195421787728594</v>
      </c>
      <c r="AL370" s="14">
        <v>0.29199437010562801</v>
      </c>
      <c r="AM370" s="14">
        <v>9.3046450920822601E-2</v>
      </c>
      <c r="AN370" s="14">
        <v>0.22477728461881799</v>
      </c>
      <c r="AO370" s="14"/>
      <c r="AP370" s="14">
        <v>0.25956522074894001</v>
      </c>
      <c r="AQ370" s="14">
        <v>0.16656843941836699</v>
      </c>
      <c r="AR370" s="14">
        <v>0.33962813282516002</v>
      </c>
      <c r="AS370" s="14">
        <v>0.14525406369351199</v>
      </c>
      <c r="AT370" s="14">
        <v>0.33246612816479398</v>
      </c>
      <c r="AU370" s="14"/>
      <c r="AV370" s="14">
        <v>0.221445818230804</v>
      </c>
      <c r="AW370" s="14">
        <v>0.23908941957847399</v>
      </c>
      <c r="AX370" s="14">
        <v>0.196178386528432</v>
      </c>
      <c r="AY370" s="14">
        <v>0.22069193908319101</v>
      </c>
      <c r="AZ370" s="14">
        <v>0.31104898227517702</v>
      </c>
      <c r="BA370" s="14"/>
      <c r="BB370" s="14">
        <v>0.14806616508110099</v>
      </c>
      <c r="BC370" s="14">
        <v>0.159623639137592</v>
      </c>
      <c r="BD370" s="14">
        <v>0.23946591119819399</v>
      </c>
      <c r="BE370" s="14"/>
      <c r="BF370" s="14">
        <v>0.191346208287798</v>
      </c>
    </row>
    <row r="371" spans="2:58" x14ac:dyDescent="0.35">
      <c r="B371" t="s">
        <v>210</v>
      </c>
      <c r="C371" s="14">
        <v>0.224709146154975</v>
      </c>
      <c r="D371" s="14">
        <v>0.245916813237711</v>
      </c>
      <c r="E371" s="14">
        <v>0.20607729168721101</v>
      </c>
      <c r="F371" s="14"/>
      <c r="G371" s="14">
        <v>0.24019407501912499</v>
      </c>
      <c r="H371" s="14">
        <v>0.325270443653914</v>
      </c>
      <c r="I371" s="14">
        <v>0.20866629708037801</v>
      </c>
      <c r="J371" s="14">
        <v>0.23129952681086399</v>
      </c>
      <c r="K371" s="14">
        <v>0.21867434665424401</v>
      </c>
      <c r="L371" s="14">
        <v>0.14323796102516101</v>
      </c>
      <c r="M371" s="14"/>
      <c r="N371" s="14">
        <v>0.26263045086162601</v>
      </c>
      <c r="O371" s="14">
        <v>0.19406888578377501</v>
      </c>
      <c r="P371" s="14">
        <v>0.21084063304304301</v>
      </c>
      <c r="Q371" s="14">
        <v>0.22846806918412299</v>
      </c>
      <c r="R371" s="14"/>
      <c r="S371" s="14">
        <v>0.26150483563809801</v>
      </c>
      <c r="T371" s="14">
        <v>0.23221738938114</v>
      </c>
      <c r="U371" s="14">
        <v>0.15571695101007699</v>
      </c>
      <c r="V371" s="14">
        <v>0.19118803695436501</v>
      </c>
      <c r="W371" s="14">
        <v>0.285488399848146</v>
      </c>
      <c r="X371" s="14">
        <v>0.26889727803636099</v>
      </c>
      <c r="Y371" s="14">
        <v>0.187790827924325</v>
      </c>
      <c r="Z371" s="14">
        <v>0.24228877325777001</v>
      </c>
      <c r="AA371" s="14">
        <v>0.21210570263965101</v>
      </c>
      <c r="AB371" s="14">
        <v>0.27819441803285</v>
      </c>
      <c r="AC371" s="14">
        <v>0.149519391892806</v>
      </c>
      <c r="AD371" s="14">
        <v>0.157476225553981</v>
      </c>
      <c r="AE371" s="14"/>
      <c r="AF371" s="14">
        <v>0.150746346520193</v>
      </c>
      <c r="AG371" s="14">
        <v>0.27072836691230601</v>
      </c>
      <c r="AH371" s="14">
        <v>0.27500133544382699</v>
      </c>
      <c r="AI371" s="14"/>
      <c r="AJ371" s="14">
        <v>0.12482191156173</v>
      </c>
      <c r="AK371" s="14">
        <v>0.343865174008329</v>
      </c>
      <c r="AL371" s="14">
        <v>0.23539932595575899</v>
      </c>
      <c r="AM371" s="14">
        <v>0.101287421380621</v>
      </c>
      <c r="AN371" s="14">
        <v>0.18678733638459</v>
      </c>
      <c r="AO371" s="14"/>
      <c r="AP371" s="14">
        <v>0.116176244097509</v>
      </c>
      <c r="AQ371" s="14">
        <v>0.37435575063880799</v>
      </c>
      <c r="AR371" s="14">
        <v>0.197076926936711</v>
      </c>
      <c r="AS371" s="14">
        <v>5.1732179150128801E-2</v>
      </c>
      <c r="AT371" s="14">
        <v>9.7603039627701699E-2</v>
      </c>
      <c r="AU371" s="14"/>
      <c r="AV371" s="14">
        <v>0.190357191161483</v>
      </c>
      <c r="AW371" s="14">
        <v>0.19991742394721501</v>
      </c>
      <c r="AX371" s="14">
        <v>0.27817824278111303</v>
      </c>
      <c r="AY371" s="14">
        <v>0.26955311634942197</v>
      </c>
      <c r="AZ371" s="14">
        <v>0.23395356080341101</v>
      </c>
      <c r="BA371" s="14"/>
      <c r="BB371" s="14">
        <v>0.33642002544050098</v>
      </c>
      <c r="BC371" s="14">
        <v>5.4771485773409997E-2</v>
      </c>
      <c r="BD371" s="14">
        <v>3.36776022757381E-2</v>
      </c>
      <c r="BE371" s="14"/>
      <c r="BF371" s="14">
        <v>0.140489254018416</v>
      </c>
    </row>
    <row r="372" spans="2:58" x14ac:dyDescent="0.35">
      <c r="B372" t="s">
        <v>211</v>
      </c>
      <c r="C372" s="14">
        <v>0.13834644050903799</v>
      </c>
      <c r="D372" s="14">
        <v>0.12386341534033</v>
      </c>
      <c r="E372" s="14">
        <v>0.152215348053995</v>
      </c>
      <c r="F372" s="14"/>
      <c r="G372" s="14">
        <v>0.123264838555748</v>
      </c>
      <c r="H372" s="14">
        <v>0.16598279503881899</v>
      </c>
      <c r="I372" s="14">
        <v>0.14433414383603901</v>
      </c>
      <c r="J372" s="14">
        <v>0.16041934616788001</v>
      </c>
      <c r="K372" s="14">
        <v>0.103188344444876</v>
      </c>
      <c r="L372" s="14">
        <v>0.12682975060100701</v>
      </c>
      <c r="M372" s="14"/>
      <c r="N372" s="14">
        <v>0.171247511730276</v>
      </c>
      <c r="O372" s="14">
        <v>0.13542547569331401</v>
      </c>
      <c r="P372" s="14">
        <v>8.2569554620982394E-2</v>
      </c>
      <c r="Q372" s="14">
        <v>0.14610719275520201</v>
      </c>
      <c r="R372" s="14"/>
      <c r="S372" s="14">
        <v>0.14953733752301199</v>
      </c>
      <c r="T372" s="14">
        <v>0.112956671280704</v>
      </c>
      <c r="U372" s="14">
        <v>0.14584888474518801</v>
      </c>
      <c r="V372" s="14">
        <v>0.18983374833720601</v>
      </c>
      <c r="W372" s="14">
        <v>0.122273582928056</v>
      </c>
      <c r="X372" s="14">
        <v>0.14263418482988399</v>
      </c>
      <c r="Y372" s="14">
        <v>0.127263169259133</v>
      </c>
      <c r="Z372" s="14">
        <v>0.21122719214122501</v>
      </c>
      <c r="AA372" s="14">
        <v>0.13830211034509499</v>
      </c>
      <c r="AB372" s="14">
        <v>0.10888784274473599</v>
      </c>
      <c r="AC372" s="14">
        <v>0.145314360320519</v>
      </c>
      <c r="AD372" s="14">
        <v>0</v>
      </c>
      <c r="AE372" s="14"/>
      <c r="AF372" s="14">
        <v>0.10367059162284201</v>
      </c>
      <c r="AG372" s="14">
        <v>0.17855838817292</v>
      </c>
      <c r="AH372" s="14">
        <v>0.13918388045483199</v>
      </c>
      <c r="AI372" s="14"/>
      <c r="AJ372" s="14">
        <v>0.10681783309870201</v>
      </c>
      <c r="AK372" s="14">
        <v>0.197140499499559</v>
      </c>
      <c r="AL372" s="14">
        <v>0.145081652362092</v>
      </c>
      <c r="AM372" s="14">
        <v>0.20388231943059801</v>
      </c>
      <c r="AN372" s="14">
        <v>9.2393841335167606E-2</v>
      </c>
      <c r="AO372" s="14"/>
      <c r="AP372" s="14">
        <v>4.6527692948859001E-2</v>
      </c>
      <c r="AQ372" s="14">
        <v>0.26081641096234198</v>
      </c>
      <c r="AR372" s="14">
        <v>0.136166970069136</v>
      </c>
      <c r="AS372" s="14">
        <v>4.2957589130731201E-2</v>
      </c>
      <c r="AT372" s="14">
        <v>5.1191006764366997E-2</v>
      </c>
      <c r="AU372" s="14"/>
      <c r="AV372" s="14">
        <v>0.122565744069696</v>
      </c>
      <c r="AW372" s="14">
        <v>0.14053451323750499</v>
      </c>
      <c r="AX372" s="14">
        <v>0.15163944346974401</v>
      </c>
      <c r="AY372" s="14">
        <v>0.17909383954271901</v>
      </c>
      <c r="AZ372" s="14">
        <v>0.20525445413241999</v>
      </c>
      <c r="BA372" s="14"/>
      <c r="BB372" s="14">
        <v>0.38006826066286198</v>
      </c>
      <c r="BC372" s="14">
        <v>2.7265407263207898E-2</v>
      </c>
      <c r="BD372" s="14">
        <v>6.0910094447680099E-2</v>
      </c>
      <c r="BE372" s="14"/>
      <c r="BF372" s="14">
        <v>0.15470889687317199</v>
      </c>
    </row>
    <row r="373" spans="2:58" x14ac:dyDescent="0.35">
      <c r="B373" t="s">
        <v>212</v>
      </c>
      <c r="C373" s="14">
        <v>2.72122014450875E-2</v>
      </c>
      <c r="D373" s="14">
        <v>2.3673869831999199E-2</v>
      </c>
      <c r="E373" s="14">
        <v>3.0574653182457799E-2</v>
      </c>
      <c r="F373" s="14"/>
      <c r="G373" s="14">
        <v>3.2211087585560801E-2</v>
      </c>
      <c r="H373" s="14">
        <v>2.2746209601666199E-2</v>
      </c>
      <c r="I373" s="14">
        <v>2.1434846483684201E-2</v>
      </c>
      <c r="J373" s="14">
        <v>1.24329480396831E-2</v>
      </c>
      <c r="K373" s="14">
        <v>2.93868962456314E-2</v>
      </c>
      <c r="L373" s="14">
        <v>4.3832744264608599E-2</v>
      </c>
      <c r="M373" s="14"/>
      <c r="N373" s="14">
        <v>3.1338047404202103E-2</v>
      </c>
      <c r="O373" s="14">
        <v>2.35187893894259E-2</v>
      </c>
      <c r="P373" s="14">
        <v>2.9495636149333801E-2</v>
      </c>
      <c r="Q373" s="14">
        <v>2.5222572820842601E-2</v>
      </c>
      <c r="R373" s="14"/>
      <c r="S373" s="14">
        <v>3.6247694575841399E-2</v>
      </c>
      <c r="T373" s="14">
        <v>1.7471923238832201E-2</v>
      </c>
      <c r="U373" s="14">
        <v>2.5056346089723201E-2</v>
      </c>
      <c r="V373" s="14">
        <v>2.3839434160515899E-2</v>
      </c>
      <c r="W373" s="14">
        <v>1.46881451349079E-2</v>
      </c>
      <c r="X373" s="14">
        <v>2.2967224180463E-2</v>
      </c>
      <c r="Y373" s="14">
        <v>1.2904976422280501E-2</v>
      </c>
      <c r="Z373" s="14">
        <v>3.6836547053564699E-2</v>
      </c>
      <c r="AA373" s="14">
        <v>2.8255987369155799E-2</v>
      </c>
      <c r="AB373" s="14">
        <v>3.31728427949858E-2</v>
      </c>
      <c r="AC373" s="14">
        <v>5.1024628427142199E-2</v>
      </c>
      <c r="AD373" s="14">
        <v>2.7254349691696499E-2</v>
      </c>
      <c r="AE373" s="14"/>
      <c r="AF373" s="14">
        <v>2.5813114555327199E-2</v>
      </c>
      <c r="AG373" s="14">
        <v>2.7714484973207599E-2</v>
      </c>
      <c r="AH373" s="14">
        <v>2.8033800357740099E-2</v>
      </c>
      <c r="AI373" s="14"/>
      <c r="AJ373" s="14">
        <v>5.4427115276463297E-3</v>
      </c>
      <c r="AK373" s="14">
        <v>5.6806333514805699E-2</v>
      </c>
      <c r="AL373" s="14">
        <v>6.2956161927682205E-2</v>
      </c>
      <c r="AM373" s="14">
        <v>0</v>
      </c>
      <c r="AN373" s="14">
        <v>2.4600212339904001E-2</v>
      </c>
      <c r="AO373" s="14"/>
      <c r="AP373" s="14">
        <v>1.02039499191182E-2</v>
      </c>
      <c r="AQ373" s="14">
        <v>5.7052665178350503E-2</v>
      </c>
      <c r="AR373" s="14">
        <v>3.2365930499103399E-2</v>
      </c>
      <c r="AS373" s="14">
        <v>0</v>
      </c>
      <c r="AT373" s="14">
        <v>0</v>
      </c>
      <c r="AU373" s="14"/>
      <c r="AV373" s="14">
        <v>2.4884539927386099E-2</v>
      </c>
      <c r="AW373" s="14">
        <v>1.6413977908085201E-2</v>
      </c>
      <c r="AX373" s="14">
        <v>4.0627684770617997E-2</v>
      </c>
      <c r="AY373" s="14">
        <v>1.7868206318658101E-2</v>
      </c>
      <c r="AZ373" s="14">
        <v>0</v>
      </c>
      <c r="BA373" s="14"/>
      <c r="BB373" s="14">
        <v>0</v>
      </c>
      <c r="BC373" s="14">
        <v>0</v>
      </c>
      <c r="BD373" s="14">
        <v>0</v>
      </c>
      <c r="BE373" s="14"/>
      <c r="BF373" s="14">
        <v>0</v>
      </c>
    </row>
    <row r="374" spans="2:58" x14ac:dyDescent="0.35">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c r="AV374" s="14"/>
      <c r="AW374" s="14"/>
      <c r="AX374" s="14"/>
      <c r="AY374" s="14"/>
      <c r="AZ374" s="14"/>
      <c r="BA374" s="14"/>
      <c r="BB374" s="14"/>
      <c r="BC374" s="14"/>
      <c r="BD374" s="14"/>
      <c r="BE374" s="14"/>
      <c r="BF374" s="14"/>
    </row>
    <row r="375" spans="2:58" x14ac:dyDescent="0.35">
      <c r="B375" s="6" t="s">
        <v>228</v>
      </c>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c r="AV375" s="14"/>
      <c r="AW375" s="14"/>
      <c r="AX375" s="14"/>
      <c r="AY375" s="14"/>
      <c r="AZ375" s="14"/>
      <c r="BA375" s="14"/>
      <c r="BB375" s="14"/>
      <c r="BC375" s="14"/>
      <c r="BD375" s="14"/>
      <c r="BE375" s="14"/>
      <c r="BF375" s="14"/>
    </row>
    <row r="376" spans="2:58" x14ac:dyDescent="0.35">
      <c r="B376" s="24" t="s">
        <v>214</v>
      </c>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c r="AV376" s="14"/>
      <c r="AW376" s="14"/>
      <c r="AX376" s="14"/>
      <c r="AY376" s="14"/>
      <c r="AZ376" s="14"/>
      <c r="BA376" s="14"/>
      <c r="BB376" s="14"/>
      <c r="BC376" s="14"/>
      <c r="BD376" s="14"/>
      <c r="BE376" s="14"/>
      <c r="BF376" s="14"/>
    </row>
    <row r="377" spans="2:58" x14ac:dyDescent="0.35">
      <c r="B377" t="s">
        <v>207</v>
      </c>
      <c r="C377" s="14">
        <v>5.7427260083250102E-2</v>
      </c>
      <c r="D377" s="14">
        <v>6.5715057294488594E-2</v>
      </c>
      <c r="E377" s="14">
        <v>5.0026840891963999E-2</v>
      </c>
      <c r="F377" s="14"/>
      <c r="G377" s="14">
        <v>5.1376268452986901E-2</v>
      </c>
      <c r="H377" s="14">
        <v>8.1423862937627406E-2</v>
      </c>
      <c r="I377" s="14">
        <v>5.1202505631934597E-2</v>
      </c>
      <c r="J377" s="14">
        <v>6.0260635330451597E-2</v>
      </c>
      <c r="K377" s="14">
        <v>7.5485891875399197E-2</v>
      </c>
      <c r="L377" s="14">
        <v>3.2686044404153403E-2</v>
      </c>
      <c r="M377" s="14"/>
      <c r="N377" s="14">
        <v>6.4561127198381404E-2</v>
      </c>
      <c r="O377" s="14">
        <v>6.2381425732268E-2</v>
      </c>
      <c r="P377" s="14">
        <v>4.9298646121261502E-2</v>
      </c>
      <c r="Q377" s="14">
        <v>5.1764971337898702E-2</v>
      </c>
      <c r="R377" s="14"/>
      <c r="S377" s="14">
        <v>5.2903401921827901E-2</v>
      </c>
      <c r="T377" s="14">
        <v>7.8700373839560994E-2</v>
      </c>
      <c r="U377" s="14">
        <v>5.8776755937718299E-2</v>
      </c>
      <c r="V377" s="14">
        <v>5.0344909057938099E-2</v>
      </c>
      <c r="W377" s="14">
        <v>5.8515215542649497E-2</v>
      </c>
      <c r="X377" s="14">
        <v>3.3520212022254602E-2</v>
      </c>
      <c r="Y377" s="14">
        <v>7.9077387389533099E-2</v>
      </c>
      <c r="Z377" s="14">
        <v>1.8413060156317301E-2</v>
      </c>
      <c r="AA377" s="14">
        <v>3.6300401812632999E-2</v>
      </c>
      <c r="AB377" s="14">
        <v>8.6225630125144601E-2</v>
      </c>
      <c r="AC377" s="14">
        <v>6.3882536150785804E-2</v>
      </c>
      <c r="AD377" s="14">
        <v>6.9735235752046806E-2</v>
      </c>
      <c r="AE377" s="14"/>
      <c r="AF377" s="14">
        <v>6.3393566188853903E-2</v>
      </c>
      <c r="AG377" s="14">
        <v>6.1014012325156901E-2</v>
      </c>
      <c r="AH377" s="14">
        <v>4.6786483253687498E-2</v>
      </c>
      <c r="AI377" s="14"/>
      <c r="AJ377" s="14">
        <v>7.7946896985101502E-2</v>
      </c>
      <c r="AK377" s="14">
        <v>3.7083959856536397E-2</v>
      </c>
      <c r="AL377" s="14">
        <v>2.9039687502176299E-2</v>
      </c>
      <c r="AM377" s="14">
        <v>9.3046450920822601E-2</v>
      </c>
      <c r="AN377" s="14">
        <v>7.9506986205548594E-2</v>
      </c>
      <c r="AO377" s="14"/>
      <c r="AP377" s="14">
        <v>8.8440430780600904E-2</v>
      </c>
      <c r="AQ377" s="14">
        <v>5.2585957672161801E-2</v>
      </c>
      <c r="AR377" s="14">
        <v>1.2326762552448E-2</v>
      </c>
      <c r="AS377" s="14">
        <v>5.9574317098345299E-2</v>
      </c>
      <c r="AT377" s="14">
        <v>3.7098170397818001E-2</v>
      </c>
      <c r="AU377" s="14"/>
      <c r="AV377" s="14">
        <v>2.8877680025028399E-2</v>
      </c>
      <c r="AW377" s="14">
        <v>3.3435963612731899E-2</v>
      </c>
      <c r="AX377" s="14">
        <v>8.8062050477738296E-2</v>
      </c>
      <c r="AY377" s="14">
        <v>9.1755391548105206E-2</v>
      </c>
      <c r="AZ377" s="14">
        <v>0</v>
      </c>
      <c r="BA377" s="14"/>
      <c r="BB377" s="14">
        <v>0.104552334267662</v>
      </c>
      <c r="BC377" s="14">
        <v>6.4275191148769895E-2</v>
      </c>
      <c r="BD377" s="14">
        <v>3.2005304194808598E-2</v>
      </c>
      <c r="BE377" s="14"/>
      <c r="BF377" s="14">
        <v>6.4226375380149595E-2</v>
      </c>
    </row>
    <row r="378" spans="2:58" x14ac:dyDescent="0.35">
      <c r="B378" t="s">
        <v>208</v>
      </c>
      <c r="C378" s="14">
        <v>0.139232627415625</v>
      </c>
      <c r="D378" s="14">
        <v>0.141325994597088</v>
      </c>
      <c r="E378" s="14">
        <v>0.137852787724703</v>
      </c>
      <c r="F378" s="14"/>
      <c r="G378" s="14">
        <v>0.15555080296798601</v>
      </c>
      <c r="H378" s="14">
        <v>0.14668187975321101</v>
      </c>
      <c r="I378" s="14">
        <v>0.168416224046368</v>
      </c>
      <c r="J378" s="14">
        <v>0.18121004534988999</v>
      </c>
      <c r="K378" s="14">
        <v>6.6960195046819895E-2</v>
      </c>
      <c r="L378" s="14">
        <v>0.10822709042629999</v>
      </c>
      <c r="M378" s="14"/>
      <c r="N378" s="14">
        <v>0.13573969738761699</v>
      </c>
      <c r="O378" s="14">
        <v>0.153751487750525</v>
      </c>
      <c r="P378" s="14">
        <v>0.106205123686324</v>
      </c>
      <c r="Q378" s="14">
        <v>0.15428475991004301</v>
      </c>
      <c r="R378" s="14"/>
      <c r="S378" s="14">
        <v>0.131586391528178</v>
      </c>
      <c r="T378" s="14">
        <v>0.121170546479258</v>
      </c>
      <c r="U378" s="14">
        <v>0.112108963708848</v>
      </c>
      <c r="V378" s="14">
        <v>0.176119618210241</v>
      </c>
      <c r="W378" s="14">
        <v>9.8080774612115104E-2</v>
      </c>
      <c r="X378" s="14">
        <v>0.16277636749515201</v>
      </c>
      <c r="Y378" s="14">
        <v>0.15188448346686201</v>
      </c>
      <c r="Z378" s="14">
        <v>7.2505796724102803E-2</v>
      </c>
      <c r="AA378" s="14">
        <v>0.110643065146316</v>
      </c>
      <c r="AB378" s="14">
        <v>0.15125757783559299</v>
      </c>
      <c r="AC378" s="14">
        <v>0.210584844947279</v>
      </c>
      <c r="AD378" s="14">
        <v>0.22881427736087001</v>
      </c>
      <c r="AE378" s="14"/>
      <c r="AF378" s="14">
        <v>0.12369959005301399</v>
      </c>
      <c r="AG378" s="14">
        <v>0.145297752987153</v>
      </c>
      <c r="AH378" s="14">
        <v>0.141691539065671</v>
      </c>
      <c r="AI378" s="14"/>
      <c r="AJ378" s="14">
        <v>0.13068696733493401</v>
      </c>
      <c r="AK378" s="14">
        <v>0.15032492059000599</v>
      </c>
      <c r="AL378" s="14">
        <v>0.150347543711294</v>
      </c>
      <c r="AM378" s="14">
        <v>9.9280750133063603E-2</v>
      </c>
      <c r="AN378" s="14">
        <v>0.111264546707906</v>
      </c>
      <c r="AO378" s="14"/>
      <c r="AP378" s="14">
        <v>0.122013017468813</v>
      </c>
      <c r="AQ378" s="14">
        <v>0.14127274282063701</v>
      </c>
      <c r="AR378" s="14">
        <v>0.210431873902239</v>
      </c>
      <c r="AS378" s="14">
        <v>7.5590289368389602E-2</v>
      </c>
      <c r="AT378" s="14">
        <v>0.12715604278939299</v>
      </c>
      <c r="AU378" s="14"/>
      <c r="AV378" s="14">
        <v>0.16179457113340101</v>
      </c>
      <c r="AW378" s="14">
        <v>0.143914752371993</v>
      </c>
      <c r="AX378" s="14">
        <v>0.13265929936235199</v>
      </c>
      <c r="AY378" s="14">
        <v>0.171657388394198</v>
      </c>
      <c r="AZ378" s="14">
        <v>5.2793339115657201E-2</v>
      </c>
      <c r="BA378" s="14"/>
      <c r="BB378" s="14">
        <v>0.179230338544661</v>
      </c>
      <c r="BC378" s="14">
        <v>7.7535143025305106E-2</v>
      </c>
      <c r="BD378" s="14">
        <v>0.182915073565319</v>
      </c>
      <c r="BE378" s="14"/>
      <c r="BF378" s="14">
        <v>0.14943976384546701</v>
      </c>
    </row>
    <row r="379" spans="2:58" x14ac:dyDescent="0.35">
      <c r="B379" t="s">
        <v>209</v>
      </c>
      <c r="C379" s="14">
        <v>0.32188767442355098</v>
      </c>
      <c r="D379" s="14">
        <v>0.29979126189924099</v>
      </c>
      <c r="E379" s="14">
        <v>0.33955827230642899</v>
      </c>
      <c r="F379" s="14"/>
      <c r="G379" s="14">
        <v>0.38821611316140198</v>
      </c>
      <c r="H379" s="14">
        <v>0.36213311708937601</v>
      </c>
      <c r="I379" s="14">
        <v>0.31618309609519502</v>
      </c>
      <c r="J379" s="14">
        <v>0.28508732032427903</v>
      </c>
      <c r="K379" s="14">
        <v>0.36151636263369402</v>
      </c>
      <c r="L379" s="14">
        <v>0.24847536999714401</v>
      </c>
      <c r="M379" s="14"/>
      <c r="N379" s="14">
        <v>0.34437182826986701</v>
      </c>
      <c r="O379" s="14">
        <v>0.35964883067180098</v>
      </c>
      <c r="P379" s="14">
        <v>0.25752939284141502</v>
      </c>
      <c r="Q379" s="14">
        <v>0.30841380360043402</v>
      </c>
      <c r="R379" s="14"/>
      <c r="S379" s="14">
        <v>0.31201325747657799</v>
      </c>
      <c r="T379" s="14">
        <v>0.372370185896928</v>
      </c>
      <c r="U379" s="14">
        <v>0.26915748872706402</v>
      </c>
      <c r="V379" s="14">
        <v>0.29784318971724799</v>
      </c>
      <c r="W379" s="14">
        <v>0.22044468810162399</v>
      </c>
      <c r="X379" s="14">
        <v>0.29608761025311098</v>
      </c>
      <c r="Y379" s="14">
        <v>0.38372652008374097</v>
      </c>
      <c r="Z379" s="14">
        <v>0.48022193071943398</v>
      </c>
      <c r="AA379" s="14">
        <v>0.38277814352609302</v>
      </c>
      <c r="AB379" s="14">
        <v>0.31510071462509098</v>
      </c>
      <c r="AC379" s="14">
        <v>0.25216286138709199</v>
      </c>
      <c r="AD379" s="14">
        <v>0.22907188494406999</v>
      </c>
      <c r="AE379" s="14"/>
      <c r="AF379" s="14">
        <v>0.27407650689619301</v>
      </c>
      <c r="AG379" s="14">
        <v>0.35103602594924499</v>
      </c>
      <c r="AH379" s="14">
        <v>0.307157992925016</v>
      </c>
      <c r="AI379" s="14"/>
      <c r="AJ379" s="14">
        <v>0.26120953844818001</v>
      </c>
      <c r="AK379" s="14">
        <v>0.36347336366590299</v>
      </c>
      <c r="AL379" s="14">
        <v>0.33686970379751602</v>
      </c>
      <c r="AM379" s="14">
        <v>0.29700339458394798</v>
      </c>
      <c r="AN379" s="14">
        <v>0.29758814308518</v>
      </c>
      <c r="AO379" s="14"/>
      <c r="AP379" s="14">
        <v>0.26452698509512401</v>
      </c>
      <c r="AQ379" s="14">
        <v>0.31900159194483901</v>
      </c>
      <c r="AR379" s="14">
        <v>0.38500878985639903</v>
      </c>
      <c r="AS379" s="14">
        <v>0.32860972413439699</v>
      </c>
      <c r="AT379" s="14">
        <v>0.349925499274856</v>
      </c>
      <c r="AU379" s="14"/>
      <c r="AV379" s="14">
        <v>0.31101006905600198</v>
      </c>
      <c r="AW379" s="14">
        <v>0.32906956051240499</v>
      </c>
      <c r="AX379" s="14">
        <v>0.35861954356026099</v>
      </c>
      <c r="AY379" s="14">
        <v>0.28661434220929299</v>
      </c>
      <c r="AZ379" s="14">
        <v>0.15654312940647799</v>
      </c>
      <c r="BA379" s="14"/>
      <c r="BB379" s="14">
        <v>0.26833387844023798</v>
      </c>
      <c r="BC379" s="14">
        <v>0.289742227605224</v>
      </c>
      <c r="BD379" s="14">
        <v>0.26024423542993802</v>
      </c>
      <c r="BE379" s="14"/>
      <c r="BF379" s="14">
        <v>0.276165471578868</v>
      </c>
    </row>
    <row r="380" spans="2:58" x14ac:dyDescent="0.35">
      <c r="B380" t="s">
        <v>122</v>
      </c>
      <c r="C380" s="14">
        <v>0.287800264990484</v>
      </c>
      <c r="D380" s="14">
        <v>0.27377418663881498</v>
      </c>
      <c r="E380" s="14">
        <v>0.301835136082792</v>
      </c>
      <c r="F380" s="14"/>
      <c r="G380" s="14">
        <v>0.23742330447886001</v>
      </c>
      <c r="H380" s="14">
        <v>0.19705631552216299</v>
      </c>
      <c r="I380" s="14">
        <v>0.28378358808430698</v>
      </c>
      <c r="J380" s="14">
        <v>0.27946739932613401</v>
      </c>
      <c r="K380" s="14">
        <v>0.30309338044835998</v>
      </c>
      <c r="L380" s="14">
        <v>0.40067882411149802</v>
      </c>
      <c r="M380" s="14"/>
      <c r="N380" s="14">
        <v>0.24673685054410599</v>
      </c>
      <c r="O380" s="14">
        <v>0.30058305264386098</v>
      </c>
      <c r="P380" s="14">
        <v>0.35917735241040699</v>
      </c>
      <c r="Q380" s="14">
        <v>0.26468491392895599</v>
      </c>
      <c r="R380" s="14"/>
      <c r="S380" s="14">
        <v>0.30242140383891802</v>
      </c>
      <c r="T380" s="14">
        <v>0.26927569742241603</v>
      </c>
      <c r="U380" s="14">
        <v>0.30681010975033801</v>
      </c>
      <c r="V380" s="14">
        <v>0.28851745510417598</v>
      </c>
      <c r="W380" s="14">
        <v>0.38319779528530701</v>
      </c>
      <c r="X380" s="14">
        <v>0.287383380261581</v>
      </c>
      <c r="Y380" s="14">
        <v>0.24165674616886601</v>
      </c>
      <c r="Z380" s="14">
        <v>0.26160972091575402</v>
      </c>
      <c r="AA380" s="14">
        <v>0.25452352517502302</v>
      </c>
      <c r="AB380" s="14">
        <v>0.238160407608458</v>
      </c>
      <c r="AC380" s="14">
        <v>0.31420772684495901</v>
      </c>
      <c r="AD380" s="14">
        <v>0.385131547217199</v>
      </c>
      <c r="AE380" s="14"/>
      <c r="AF380" s="14">
        <v>0.32236915128555399</v>
      </c>
      <c r="AG380" s="14">
        <v>0.26070284351218198</v>
      </c>
      <c r="AH380" s="14">
        <v>0.29259658347912898</v>
      </c>
      <c r="AI380" s="14"/>
      <c r="AJ380" s="14">
        <v>0.32534068160686902</v>
      </c>
      <c r="AK380" s="14">
        <v>0.245045621668083</v>
      </c>
      <c r="AL380" s="14">
        <v>0.32558408326166199</v>
      </c>
      <c r="AM380" s="14">
        <v>0.10713209639838001</v>
      </c>
      <c r="AN380" s="14">
        <v>0.29310944244417497</v>
      </c>
      <c r="AO380" s="14"/>
      <c r="AP380" s="14">
        <v>0.30846369672777202</v>
      </c>
      <c r="AQ380" s="14">
        <v>0.262904731636324</v>
      </c>
      <c r="AR380" s="14">
        <v>0.244898177079201</v>
      </c>
      <c r="AS380" s="14">
        <v>0.32400347269429802</v>
      </c>
      <c r="AT380" s="14">
        <v>0.38711288855868498</v>
      </c>
      <c r="AU380" s="14"/>
      <c r="AV380" s="14">
        <v>0.31032696609710197</v>
      </c>
      <c r="AW380" s="14">
        <v>0.296113799880736</v>
      </c>
      <c r="AX380" s="14">
        <v>0.23965149862621199</v>
      </c>
      <c r="AY380" s="14">
        <v>0.25500411517527599</v>
      </c>
      <c r="AZ380" s="14">
        <v>0.51516731239885305</v>
      </c>
      <c r="BA380" s="14"/>
      <c r="BB380" s="14">
        <v>0.23885248289368799</v>
      </c>
      <c r="BC380" s="14">
        <v>0.36490947031693399</v>
      </c>
      <c r="BD380" s="14">
        <v>0.37658230684668997</v>
      </c>
      <c r="BE380" s="14"/>
      <c r="BF380" s="14">
        <v>0.324220668910632</v>
      </c>
    </row>
    <row r="381" spans="2:58" x14ac:dyDescent="0.35">
      <c r="B381" t="s">
        <v>210</v>
      </c>
      <c r="C381" s="14">
        <v>0.122352268613416</v>
      </c>
      <c r="D381" s="14">
        <v>0.14815617970126199</v>
      </c>
      <c r="E381" s="14">
        <v>9.9089715715353396E-2</v>
      </c>
      <c r="F381" s="14"/>
      <c r="G381" s="14">
        <v>0.10968162831850101</v>
      </c>
      <c r="H381" s="14">
        <v>0.128277275989057</v>
      </c>
      <c r="I381" s="14">
        <v>8.8258263130893105E-2</v>
      </c>
      <c r="J381" s="14">
        <v>0.15232718699161901</v>
      </c>
      <c r="K381" s="14">
        <v>0.106254880138046</v>
      </c>
      <c r="L381" s="14">
        <v>0.14281852960750799</v>
      </c>
      <c r="M381" s="14"/>
      <c r="N381" s="14">
        <v>0.10481136994972701</v>
      </c>
      <c r="O381" s="14">
        <v>7.7525922635456504E-2</v>
      </c>
      <c r="P381" s="14">
        <v>0.17166223373825801</v>
      </c>
      <c r="Q381" s="14">
        <v>0.14990706090827599</v>
      </c>
      <c r="R381" s="14"/>
      <c r="S381" s="14">
        <v>0.14590682565836299</v>
      </c>
      <c r="T381" s="14">
        <v>8.9452063340209706E-2</v>
      </c>
      <c r="U381" s="14">
        <v>0.111361494216607</v>
      </c>
      <c r="V381" s="14">
        <v>6.0727372557277101E-2</v>
      </c>
      <c r="W381" s="14">
        <v>0.20900225796959901</v>
      </c>
      <c r="X381" s="14">
        <v>0.17442023862384401</v>
      </c>
      <c r="Y381" s="14">
        <v>9.2019745878012094E-2</v>
      </c>
      <c r="Z381" s="14">
        <v>0.13034261094737001</v>
      </c>
      <c r="AA381" s="14">
        <v>0.11093425780340301</v>
      </c>
      <c r="AB381" s="14">
        <v>0.16640717789812401</v>
      </c>
      <c r="AC381" s="14">
        <v>0.111355424112069</v>
      </c>
      <c r="AD381" s="14">
        <v>2.7338815328924401E-2</v>
      </c>
      <c r="AE381" s="14"/>
      <c r="AF381" s="14">
        <v>0.115643430423014</v>
      </c>
      <c r="AG381" s="14">
        <v>0.13118648882700701</v>
      </c>
      <c r="AH381" s="14">
        <v>0.13187896462860299</v>
      </c>
      <c r="AI381" s="14"/>
      <c r="AJ381" s="14">
        <v>0.115736920875867</v>
      </c>
      <c r="AK381" s="14">
        <v>0.151271054914206</v>
      </c>
      <c r="AL381" s="14">
        <v>0.11697999975787</v>
      </c>
      <c r="AM381" s="14">
        <v>0.10940432468948399</v>
      </c>
      <c r="AN381" s="14">
        <v>0.12865598461473399</v>
      </c>
      <c r="AO381" s="14"/>
      <c r="AP381" s="14">
        <v>0.10796750210780499</v>
      </c>
      <c r="AQ381" s="14">
        <v>0.15923032827398201</v>
      </c>
      <c r="AR381" s="14">
        <v>9.68988238584233E-2</v>
      </c>
      <c r="AS381" s="14">
        <v>0.101946243503586</v>
      </c>
      <c r="AT381" s="14">
        <v>7.4041322020773806E-2</v>
      </c>
      <c r="AU381" s="14"/>
      <c r="AV381" s="14">
        <v>0.12295349335318</v>
      </c>
      <c r="AW381" s="14">
        <v>0.14222823073642599</v>
      </c>
      <c r="AX381" s="14">
        <v>7.7469270110902905E-2</v>
      </c>
      <c r="AY381" s="14">
        <v>0.116854173975183</v>
      </c>
      <c r="AZ381" s="14">
        <v>0.121965580310765</v>
      </c>
      <c r="BA381" s="14"/>
      <c r="BB381" s="14">
        <v>0.118774191931614</v>
      </c>
      <c r="BC381" s="14">
        <v>0.11874151658464401</v>
      </c>
      <c r="BD381" s="14">
        <v>0.14825307996324499</v>
      </c>
      <c r="BE381" s="14"/>
      <c r="BF381" s="14">
        <v>0.124223377650823</v>
      </c>
    </row>
    <row r="382" spans="2:58" x14ac:dyDescent="0.35">
      <c r="B382" t="s">
        <v>211</v>
      </c>
      <c r="C382" s="14">
        <v>6.2324067310793999E-2</v>
      </c>
      <c r="D382" s="14">
        <v>6.05813250200683E-2</v>
      </c>
      <c r="E382" s="14">
        <v>6.4172133900224707E-2</v>
      </c>
      <c r="F382" s="14"/>
      <c r="G382" s="14">
        <v>4.5358897902924501E-2</v>
      </c>
      <c r="H382" s="14">
        <v>7.8706762836083799E-2</v>
      </c>
      <c r="I382" s="14">
        <v>7.9019970667816394E-2</v>
      </c>
      <c r="J382" s="14">
        <v>4.1647412677625902E-2</v>
      </c>
      <c r="K382" s="14">
        <v>7.9700730850008394E-2</v>
      </c>
      <c r="L382" s="14">
        <v>5.2502672400048397E-2</v>
      </c>
      <c r="M382" s="14"/>
      <c r="N382" s="14">
        <v>9.3501421043540506E-2</v>
      </c>
      <c r="O382" s="14">
        <v>3.88215709739025E-2</v>
      </c>
      <c r="P382" s="14">
        <v>5.1370167730792698E-2</v>
      </c>
      <c r="Q382" s="14">
        <v>5.8449043822968998E-2</v>
      </c>
      <c r="R382" s="14"/>
      <c r="S382" s="14">
        <v>5.5168719576134402E-2</v>
      </c>
      <c r="T382" s="14">
        <v>6.0492080605693797E-2</v>
      </c>
      <c r="U382" s="14">
        <v>0.13059367075957901</v>
      </c>
      <c r="V382" s="14">
        <v>9.2536498797201494E-2</v>
      </c>
      <c r="W382" s="14">
        <v>1.6071123353796402E-2</v>
      </c>
      <c r="X382" s="14">
        <v>4.5812191344057701E-2</v>
      </c>
      <c r="Y382" s="14">
        <v>3.8730140590705099E-2</v>
      </c>
      <c r="Z382" s="14">
        <v>3.6906880537021097E-2</v>
      </c>
      <c r="AA382" s="14">
        <v>8.5854665780926195E-2</v>
      </c>
      <c r="AB382" s="14">
        <v>4.2848491907589499E-2</v>
      </c>
      <c r="AC382" s="14">
        <v>4.78066065578149E-2</v>
      </c>
      <c r="AD382" s="14">
        <v>5.9908239396889398E-2</v>
      </c>
      <c r="AE382" s="14"/>
      <c r="AF382" s="14">
        <v>8.9681063618188395E-2</v>
      </c>
      <c r="AG382" s="14">
        <v>4.84407899343509E-2</v>
      </c>
      <c r="AH382" s="14">
        <v>6.5198885654810607E-2</v>
      </c>
      <c r="AI382" s="14"/>
      <c r="AJ382" s="14">
        <v>8.0248627052378799E-2</v>
      </c>
      <c r="AK382" s="14">
        <v>4.6763243303854701E-2</v>
      </c>
      <c r="AL382" s="14">
        <v>4.11789819694829E-2</v>
      </c>
      <c r="AM382" s="14">
        <v>0.19803764441284</v>
      </c>
      <c r="AN382" s="14">
        <v>7.2966096305134703E-2</v>
      </c>
      <c r="AO382" s="14"/>
      <c r="AP382" s="14">
        <v>9.2033268530400794E-2</v>
      </c>
      <c r="AQ382" s="14">
        <v>5.7001513166621401E-2</v>
      </c>
      <c r="AR382" s="14">
        <v>5.04355727512893E-2</v>
      </c>
      <c r="AS382" s="14">
        <v>0.102117923564409</v>
      </c>
      <c r="AT382" s="14">
        <v>1.1807166026926099E-2</v>
      </c>
      <c r="AU382" s="14"/>
      <c r="AV382" s="14">
        <v>5.6702387250719799E-2</v>
      </c>
      <c r="AW382" s="14">
        <v>4.7033652900998701E-2</v>
      </c>
      <c r="AX382" s="14">
        <v>8.7317633175607604E-2</v>
      </c>
      <c r="AY382" s="14">
        <v>7.8114588697945603E-2</v>
      </c>
      <c r="AZ382" s="14">
        <v>0.15353063876824699</v>
      </c>
      <c r="BA382" s="14"/>
      <c r="BB382" s="14">
        <v>9.0256773922136199E-2</v>
      </c>
      <c r="BC382" s="14">
        <v>8.4796451319122404E-2</v>
      </c>
      <c r="BD382" s="14">
        <v>0</v>
      </c>
      <c r="BE382" s="14"/>
      <c r="BF382" s="14">
        <v>6.1724342634060299E-2</v>
      </c>
    </row>
    <row r="383" spans="2:58" x14ac:dyDescent="0.35">
      <c r="B383" t="s">
        <v>212</v>
      </c>
      <c r="C383" s="14">
        <v>8.9758371628799408E-3</v>
      </c>
      <c r="D383" s="14">
        <v>1.06559948490381E-2</v>
      </c>
      <c r="E383" s="14">
        <v>7.4651133785336504E-3</v>
      </c>
      <c r="F383" s="14"/>
      <c r="G383" s="14">
        <v>1.23929847173404E-2</v>
      </c>
      <c r="H383" s="14">
        <v>5.7207858724816303E-3</v>
      </c>
      <c r="I383" s="14">
        <v>1.31363523434862E-2</v>
      </c>
      <c r="J383" s="14">
        <v>0</v>
      </c>
      <c r="K383" s="14">
        <v>6.9885590076732397E-3</v>
      </c>
      <c r="L383" s="14">
        <v>1.46114690533481E-2</v>
      </c>
      <c r="M383" s="14"/>
      <c r="N383" s="14">
        <v>1.0277705606761301E-2</v>
      </c>
      <c r="O383" s="14">
        <v>7.28770959218556E-3</v>
      </c>
      <c r="P383" s="14">
        <v>4.75708347154248E-3</v>
      </c>
      <c r="Q383" s="14">
        <v>1.24954464914231E-2</v>
      </c>
      <c r="R383" s="14"/>
      <c r="S383" s="14">
        <v>0</v>
      </c>
      <c r="T383" s="14">
        <v>8.5390524159327397E-3</v>
      </c>
      <c r="U383" s="14">
        <v>1.11915168998471E-2</v>
      </c>
      <c r="V383" s="14">
        <v>3.3910956555916999E-2</v>
      </c>
      <c r="W383" s="14">
        <v>1.46881451349079E-2</v>
      </c>
      <c r="X383" s="14">
        <v>0</v>
      </c>
      <c r="Y383" s="14">
        <v>1.2904976422280501E-2</v>
      </c>
      <c r="Z383" s="14">
        <v>0</v>
      </c>
      <c r="AA383" s="14">
        <v>1.8965940755606099E-2</v>
      </c>
      <c r="AB383" s="14">
        <v>0</v>
      </c>
      <c r="AC383" s="14">
        <v>0</v>
      </c>
      <c r="AD383" s="14">
        <v>0</v>
      </c>
      <c r="AE383" s="14"/>
      <c r="AF383" s="14">
        <v>1.1136691535181599E-2</v>
      </c>
      <c r="AG383" s="14">
        <v>2.3220864649046102E-3</v>
      </c>
      <c r="AH383" s="14">
        <v>1.4689550993083399E-2</v>
      </c>
      <c r="AI383" s="14"/>
      <c r="AJ383" s="14">
        <v>8.8303676966690493E-3</v>
      </c>
      <c r="AK383" s="14">
        <v>6.0378360014108701E-3</v>
      </c>
      <c r="AL383" s="14">
        <v>0</v>
      </c>
      <c r="AM383" s="14">
        <v>9.6095338861462501E-2</v>
      </c>
      <c r="AN383" s="14">
        <v>1.69088006373216E-2</v>
      </c>
      <c r="AO383" s="14"/>
      <c r="AP383" s="14">
        <v>1.6555099289484999E-2</v>
      </c>
      <c r="AQ383" s="14">
        <v>8.0031344854349998E-3</v>
      </c>
      <c r="AR383" s="14">
        <v>0</v>
      </c>
      <c r="AS383" s="14">
        <v>8.1580296365760807E-3</v>
      </c>
      <c r="AT383" s="14">
        <v>1.28589109315487E-2</v>
      </c>
      <c r="AU383" s="14"/>
      <c r="AV383" s="14">
        <v>8.3348330845665706E-3</v>
      </c>
      <c r="AW383" s="14">
        <v>8.2040399847099401E-3</v>
      </c>
      <c r="AX383" s="14">
        <v>1.6220704686925599E-2</v>
      </c>
      <c r="AY383" s="14">
        <v>0</v>
      </c>
      <c r="AZ383" s="14">
        <v>0</v>
      </c>
      <c r="BA383" s="14"/>
      <c r="BB383" s="14">
        <v>0</v>
      </c>
      <c r="BC383" s="14">
        <v>0</v>
      </c>
      <c r="BD383" s="14">
        <v>0</v>
      </c>
      <c r="BE383" s="14"/>
      <c r="BF383" s="14">
        <v>0</v>
      </c>
    </row>
    <row r="384" spans="2:58" x14ac:dyDescent="0.35">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c r="AV384" s="14"/>
      <c r="AW384" s="14"/>
      <c r="AX384" s="14"/>
      <c r="AY384" s="14"/>
      <c r="AZ384" s="14"/>
      <c r="BA384" s="14"/>
      <c r="BB384" s="14"/>
      <c r="BC384" s="14"/>
      <c r="BD384" s="14"/>
      <c r="BE384" s="14"/>
      <c r="BF384" s="14"/>
    </row>
    <row r="385" spans="2:58" x14ac:dyDescent="0.35">
      <c r="B385" s="6" t="s">
        <v>229</v>
      </c>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c r="AV385" s="14"/>
      <c r="AW385" s="14"/>
      <c r="AX385" s="14"/>
      <c r="AY385" s="14"/>
      <c r="AZ385" s="14"/>
      <c r="BA385" s="14"/>
      <c r="BB385" s="14"/>
      <c r="BC385" s="14"/>
      <c r="BD385" s="14"/>
      <c r="BE385" s="14"/>
      <c r="BF385" s="14"/>
    </row>
    <row r="386" spans="2:58" x14ac:dyDescent="0.35">
      <c r="B386" s="24" t="s">
        <v>214</v>
      </c>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c r="AV386" s="14"/>
      <c r="AW386" s="14"/>
      <c r="AX386" s="14"/>
      <c r="AY386" s="14"/>
      <c r="AZ386" s="14"/>
      <c r="BA386" s="14"/>
      <c r="BB386" s="14"/>
      <c r="BC386" s="14"/>
      <c r="BD386" s="14"/>
      <c r="BE386" s="14"/>
      <c r="BF386" s="14"/>
    </row>
    <row r="387" spans="2:58" x14ac:dyDescent="0.35">
      <c r="B387" t="s">
        <v>207</v>
      </c>
      <c r="C387" s="14">
        <v>0.118257583261378</v>
      </c>
      <c r="D387" s="14">
        <v>0.124988920343749</v>
      </c>
      <c r="E387" s="14">
        <v>0.11252796826520001</v>
      </c>
      <c r="F387" s="14"/>
      <c r="G387" s="14">
        <v>9.7112092854185803E-2</v>
      </c>
      <c r="H387" s="14">
        <v>7.6422816987003206E-2</v>
      </c>
      <c r="I387" s="14">
        <v>8.2566106692145105E-2</v>
      </c>
      <c r="J387" s="14">
        <v>0.123150890972958</v>
      </c>
      <c r="K387" s="14">
        <v>0.116603566572441</v>
      </c>
      <c r="L387" s="14">
        <v>0.19779365877167801</v>
      </c>
      <c r="M387" s="14"/>
      <c r="N387" s="14">
        <v>0.119268283770567</v>
      </c>
      <c r="O387" s="14">
        <v>0.11821318613373499</v>
      </c>
      <c r="P387" s="14">
        <v>0.119544652356919</v>
      </c>
      <c r="Q387" s="14">
        <v>0.117617975566551</v>
      </c>
      <c r="R387" s="14"/>
      <c r="S387" s="14">
        <v>0.106697923151663</v>
      </c>
      <c r="T387" s="14">
        <v>0.112236054821232</v>
      </c>
      <c r="U387" s="14">
        <v>0.18392771354738599</v>
      </c>
      <c r="V387" s="14">
        <v>8.0101280502608105E-2</v>
      </c>
      <c r="W387" s="14">
        <v>7.6289301213217794E-2</v>
      </c>
      <c r="X387" s="14">
        <v>5.7749446387022799E-2</v>
      </c>
      <c r="Y387" s="14">
        <v>0.17125750041234999</v>
      </c>
      <c r="Z387" s="14">
        <v>5.2748201812988497E-2</v>
      </c>
      <c r="AA387" s="14">
        <v>0.15796887581897501</v>
      </c>
      <c r="AB387" s="14">
        <v>0.117620697120706</v>
      </c>
      <c r="AC387" s="14">
        <v>0.112491188538326</v>
      </c>
      <c r="AD387" s="14">
        <v>0.25135006227692502</v>
      </c>
      <c r="AE387" s="14"/>
      <c r="AF387" s="14">
        <v>0.19220132358160999</v>
      </c>
      <c r="AG387" s="14">
        <v>7.5478905367808602E-2</v>
      </c>
      <c r="AH387" s="14">
        <v>6.4969586713265595E-2</v>
      </c>
      <c r="AI387" s="14"/>
      <c r="AJ387" s="14">
        <v>0.196966705562056</v>
      </c>
      <c r="AK387" s="14">
        <v>4.0203607763262102E-2</v>
      </c>
      <c r="AL387" s="14">
        <v>8.7633515496986794E-2</v>
      </c>
      <c r="AM387" s="14">
        <v>0.19143245134397199</v>
      </c>
      <c r="AN387" s="14">
        <v>0.112676685140046</v>
      </c>
      <c r="AO387" s="14"/>
      <c r="AP387" s="14">
        <v>0.243565501368745</v>
      </c>
      <c r="AQ387" s="14">
        <v>4.6865732344600501E-2</v>
      </c>
      <c r="AR387" s="14">
        <v>9.64988476417519E-2</v>
      </c>
      <c r="AS387" s="14">
        <v>0.24725429868273799</v>
      </c>
      <c r="AT387" s="14">
        <v>7.39166212998318E-2</v>
      </c>
      <c r="AU387" s="14"/>
      <c r="AV387" s="14">
        <v>0.11474367583369401</v>
      </c>
      <c r="AW387" s="14">
        <v>0.12361324833881999</v>
      </c>
      <c r="AX387" s="14">
        <v>0.114782807104665</v>
      </c>
      <c r="AY387" s="14">
        <v>0.115116981873967</v>
      </c>
      <c r="AZ387" s="14">
        <v>5.2386609276616203E-2</v>
      </c>
      <c r="BA387" s="14"/>
      <c r="BB387" s="14">
        <v>3.3322537812457399E-2</v>
      </c>
      <c r="BC387" s="14">
        <v>0.249221070013601</v>
      </c>
      <c r="BD387" s="14">
        <v>0.117450911938996</v>
      </c>
      <c r="BE387" s="14"/>
      <c r="BF387" s="14">
        <v>0.14108166510346701</v>
      </c>
    </row>
    <row r="388" spans="2:58" x14ac:dyDescent="0.35">
      <c r="B388" t="s">
        <v>208</v>
      </c>
      <c r="C388" s="14">
        <v>0.15494227443646699</v>
      </c>
      <c r="D388" s="14">
        <v>0.15287336861041201</v>
      </c>
      <c r="E388" s="14">
        <v>0.157453853433596</v>
      </c>
      <c r="F388" s="14"/>
      <c r="G388" s="14">
        <v>0.187012334622045</v>
      </c>
      <c r="H388" s="14">
        <v>0.13741196771620801</v>
      </c>
      <c r="I388" s="14">
        <v>0.19166433854296</v>
      </c>
      <c r="J388" s="14">
        <v>0.13176930288583399</v>
      </c>
      <c r="K388" s="14">
        <v>0.17099516532685</v>
      </c>
      <c r="L388" s="14">
        <v>0.121068233707002</v>
      </c>
      <c r="M388" s="14"/>
      <c r="N388" s="14">
        <v>0.17341706295499201</v>
      </c>
      <c r="O388" s="14">
        <v>0.17436801605237801</v>
      </c>
      <c r="P388" s="14">
        <v>0.129820812155203</v>
      </c>
      <c r="Q388" s="14">
        <v>0.13681941568766701</v>
      </c>
      <c r="R388" s="14"/>
      <c r="S388" s="14">
        <v>0.139968573743015</v>
      </c>
      <c r="T388" s="14">
        <v>0.149005598920956</v>
      </c>
      <c r="U388" s="14">
        <v>0.16751217634892099</v>
      </c>
      <c r="V388" s="14">
        <v>0.135511669783211</v>
      </c>
      <c r="W388" s="14">
        <v>0.17305125100308</v>
      </c>
      <c r="X388" s="14">
        <v>0.20461800232115801</v>
      </c>
      <c r="Y388" s="14">
        <v>8.6802438630423001E-2</v>
      </c>
      <c r="Z388" s="14">
        <v>0.20357715613386901</v>
      </c>
      <c r="AA388" s="14">
        <v>0.13158152398320799</v>
      </c>
      <c r="AB388" s="14">
        <v>0.16963871086357199</v>
      </c>
      <c r="AC388" s="14">
        <v>0.15487755679420301</v>
      </c>
      <c r="AD388" s="14">
        <v>0.21264405713533099</v>
      </c>
      <c r="AE388" s="14"/>
      <c r="AF388" s="14">
        <v>0.14491726126497201</v>
      </c>
      <c r="AG388" s="14">
        <v>0.16346067050247701</v>
      </c>
      <c r="AH388" s="14">
        <v>9.2544242616306796E-2</v>
      </c>
      <c r="AI388" s="14"/>
      <c r="AJ388" s="14">
        <v>0.174161570483302</v>
      </c>
      <c r="AK388" s="14">
        <v>0.16080220889274199</v>
      </c>
      <c r="AL388" s="14">
        <v>0.14894731549672</v>
      </c>
      <c r="AM388" s="14">
        <v>0</v>
      </c>
      <c r="AN388" s="14">
        <v>0.10740097261231001</v>
      </c>
      <c r="AO388" s="14"/>
      <c r="AP388" s="14">
        <v>0.19891051500186199</v>
      </c>
      <c r="AQ388" s="14">
        <v>0.13974159271746101</v>
      </c>
      <c r="AR388" s="14">
        <v>0.20010842049816299</v>
      </c>
      <c r="AS388" s="14">
        <v>0.232361286332255</v>
      </c>
      <c r="AT388" s="14">
        <v>0.111344554803417</v>
      </c>
      <c r="AU388" s="14"/>
      <c r="AV388" s="14">
        <v>0.13680221023285699</v>
      </c>
      <c r="AW388" s="14">
        <v>0.19902550049906101</v>
      </c>
      <c r="AX388" s="14">
        <v>0.154564003091609</v>
      </c>
      <c r="AY388" s="14">
        <v>0.15218716776562999</v>
      </c>
      <c r="AZ388" s="14">
        <v>0.10475579024243099</v>
      </c>
      <c r="BA388" s="14"/>
      <c r="BB388" s="14">
        <v>4.7544118183400902E-2</v>
      </c>
      <c r="BC388" s="14">
        <v>0.26094307236849001</v>
      </c>
      <c r="BD388" s="14">
        <v>9.1347277041768496E-2</v>
      </c>
      <c r="BE388" s="14"/>
      <c r="BF388" s="14">
        <v>0.15004670297739001</v>
      </c>
    </row>
    <row r="389" spans="2:58" x14ac:dyDescent="0.35">
      <c r="B389" t="s">
        <v>209</v>
      </c>
      <c r="C389" s="14">
        <v>0.23911075379244301</v>
      </c>
      <c r="D389" s="14">
        <v>0.25876683490391</v>
      </c>
      <c r="E389" s="14">
        <v>0.221963047546649</v>
      </c>
      <c r="F389" s="14"/>
      <c r="G389" s="14">
        <v>0.25987802199552801</v>
      </c>
      <c r="H389" s="14">
        <v>0.24284424713070199</v>
      </c>
      <c r="I389" s="14">
        <v>0.21244012866109699</v>
      </c>
      <c r="J389" s="14">
        <v>0.27186252275848199</v>
      </c>
      <c r="K389" s="14">
        <v>0.26310208906328802</v>
      </c>
      <c r="L389" s="14">
        <v>0.19883152859881101</v>
      </c>
      <c r="M389" s="14"/>
      <c r="N389" s="14">
        <v>0.235142903430612</v>
      </c>
      <c r="O389" s="14">
        <v>0.24998945703896899</v>
      </c>
      <c r="P389" s="14">
        <v>0.26934890616044399</v>
      </c>
      <c r="Q389" s="14">
        <v>0.20915279329918501</v>
      </c>
      <c r="R389" s="14"/>
      <c r="S389" s="14">
        <v>0.25564624163028599</v>
      </c>
      <c r="T389" s="14">
        <v>0.30151177890897402</v>
      </c>
      <c r="U389" s="14">
        <v>0.222774279185525</v>
      </c>
      <c r="V389" s="14">
        <v>0.24969399289216199</v>
      </c>
      <c r="W389" s="14">
        <v>0.197772739872315</v>
      </c>
      <c r="X389" s="14">
        <v>0.23442633683529701</v>
      </c>
      <c r="Y389" s="14">
        <v>0.30681455605843599</v>
      </c>
      <c r="Z389" s="14">
        <v>0.29319089196206899</v>
      </c>
      <c r="AA389" s="14">
        <v>0.18354019056309601</v>
      </c>
      <c r="AB389" s="14">
        <v>0.224223291446109</v>
      </c>
      <c r="AC389" s="14">
        <v>0.180076089308046</v>
      </c>
      <c r="AD389" s="14">
        <v>0.11665288830670199</v>
      </c>
      <c r="AE389" s="14"/>
      <c r="AF389" s="14">
        <v>0.224350120258652</v>
      </c>
      <c r="AG389" s="14">
        <v>0.257375878689102</v>
      </c>
      <c r="AH389" s="14">
        <v>0.236766524697749</v>
      </c>
      <c r="AI389" s="14"/>
      <c r="AJ389" s="14">
        <v>0.225271808478788</v>
      </c>
      <c r="AK389" s="14">
        <v>0.24080502178462701</v>
      </c>
      <c r="AL389" s="14">
        <v>0.35880203480311301</v>
      </c>
      <c r="AM389" s="14">
        <v>0.209536844197733</v>
      </c>
      <c r="AN389" s="14">
        <v>0.21558694896611499</v>
      </c>
      <c r="AO389" s="14"/>
      <c r="AP389" s="14">
        <v>0.18520900653960901</v>
      </c>
      <c r="AQ389" s="14">
        <v>0.23571654225234301</v>
      </c>
      <c r="AR389" s="14">
        <v>0.34770212414939899</v>
      </c>
      <c r="AS389" s="14">
        <v>0.23611152257405599</v>
      </c>
      <c r="AT389" s="14">
        <v>0.27850268062597999</v>
      </c>
      <c r="AU389" s="14"/>
      <c r="AV389" s="14">
        <v>0.261747082172259</v>
      </c>
      <c r="AW389" s="14">
        <v>0.24331503541798399</v>
      </c>
      <c r="AX389" s="14">
        <v>0.23707550295829399</v>
      </c>
      <c r="AY389" s="14">
        <v>0.25489606202827603</v>
      </c>
      <c r="AZ389" s="14">
        <v>0.21238490796625101</v>
      </c>
      <c r="BA389" s="14"/>
      <c r="BB389" s="14">
        <v>0.245044586555384</v>
      </c>
      <c r="BC389" s="14">
        <v>0.24870279398721401</v>
      </c>
      <c r="BD389" s="14">
        <v>0.26415860047085299</v>
      </c>
      <c r="BE389" s="14"/>
      <c r="BF389" s="14">
        <v>0.26316063456068001</v>
      </c>
    </row>
    <row r="390" spans="2:58" x14ac:dyDescent="0.35">
      <c r="B390" t="s">
        <v>122</v>
      </c>
      <c r="C390" s="14">
        <v>0.30242516875236303</v>
      </c>
      <c r="D390" s="14">
        <v>0.264579392037815</v>
      </c>
      <c r="E390" s="14">
        <v>0.33646045902521898</v>
      </c>
      <c r="F390" s="14"/>
      <c r="G390" s="14">
        <v>0.23255532822719899</v>
      </c>
      <c r="H390" s="14">
        <v>0.24906179128203401</v>
      </c>
      <c r="I390" s="14">
        <v>0.30374398699729299</v>
      </c>
      <c r="J390" s="14">
        <v>0.29282858297693198</v>
      </c>
      <c r="K390" s="14">
        <v>0.36997694952242999</v>
      </c>
      <c r="L390" s="14">
        <v>0.35878090672357399</v>
      </c>
      <c r="M390" s="14"/>
      <c r="N390" s="14">
        <v>0.26813562946334601</v>
      </c>
      <c r="O390" s="14">
        <v>0.28903771013227902</v>
      </c>
      <c r="P390" s="14">
        <v>0.304008972237577</v>
      </c>
      <c r="Q390" s="14">
        <v>0.34595888327477298</v>
      </c>
      <c r="R390" s="14"/>
      <c r="S390" s="14">
        <v>0.28341193838982898</v>
      </c>
      <c r="T390" s="14">
        <v>0.30984503686776599</v>
      </c>
      <c r="U390" s="14">
        <v>0.27020759159504298</v>
      </c>
      <c r="V390" s="14">
        <v>0.321210275077698</v>
      </c>
      <c r="W390" s="14">
        <v>0.24962953736851401</v>
      </c>
      <c r="X390" s="14">
        <v>0.32854657735257398</v>
      </c>
      <c r="Y390" s="14">
        <v>0.29273572557605798</v>
      </c>
      <c r="Z390" s="14">
        <v>0.35668785488289201</v>
      </c>
      <c r="AA390" s="14">
        <v>0.31173748029965997</v>
      </c>
      <c r="AB390" s="14">
        <v>0.29804378050883201</v>
      </c>
      <c r="AC390" s="14">
        <v>0.34362978232490698</v>
      </c>
      <c r="AD390" s="14">
        <v>0.272436086133653</v>
      </c>
      <c r="AE390" s="14"/>
      <c r="AF390" s="14">
        <v>0.30063872452038598</v>
      </c>
      <c r="AG390" s="14">
        <v>0.29881526820635701</v>
      </c>
      <c r="AH390" s="14">
        <v>0.34976713183129099</v>
      </c>
      <c r="AI390" s="14"/>
      <c r="AJ390" s="14">
        <v>0.28268758641451902</v>
      </c>
      <c r="AK390" s="14">
        <v>0.29252795399242199</v>
      </c>
      <c r="AL390" s="14">
        <v>0.29188200133397701</v>
      </c>
      <c r="AM390" s="14">
        <v>0.39846253294461098</v>
      </c>
      <c r="AN390" s="14">
        <v>0.35832039118435299</v>
      </c>
      <c r="AO390" s="14"/>
      <c r="AP390" s="14">
        <v>0.22401997133396601</v>
      </c>
      <c r="AQ390" s="14">
        <v>0.32938886608156198</v>
      </c>
      <c r="AR390" s="14">
        <v>0.25077370479727401</v>
      </c>
      <c r="AS390" s="14">
        <v>0.230869496649937</v>
      </c>
      <c r="AT390" s="14">
        <v>0.45245850090731499</v>
      </c>
      <c r="AU390" s="14"/>
      <c r="AV390" s="14">
        <v>0.34975734775481199</v>
      </c>
      <c r="AW390" s="14">
        <v>0.281059164031502</v>
      </c>
      <c r="AX390" s="14">
        <v>0.26536602081634802</v>
      </c>
      <c r="AY390" s="14">
        <v>0.227902414872034</v>
      </c>
      <c r="AZ390" s="14">
        <v>0.361624380268523</v>
      </c>
      <c r="BA390" s="14"/>
      <c r="BB390" s="14">
        <v>0.45369957093719199</v>
      </c>
      <c r="BC390" s="14">
        <v>0.20062371878596599</v>
      </c>
      <c r="BD390" s="14">
        <v>0.41467950125897701</v>
      </c>
      <c r="BE390" s="14"/>
      <c r="BF390" s="14">
        <v>0.31971031988698301</v>
      </c>
    </row>
    <row r="391" spans="2:58" x14ac:dyDescent="0.35">
      <c r="B391" t="s">
        <v>210</v>
      </c>
      <c r="C391" s="14">
        <v>0.12336249936883401</v>
      </c>
      <c r="D391" s="14">
        <v>0.12973970225656101</v>
      </c>
      <c r="E391" s="14">
        <v>0.11602896392752</v>
      </c>
      <c r="F391" s="14"/>
      <c r="G391" s="14">
        <v>0.15955581209317199</v>
      </c>
      <c r="H391" s="14">
        <v>0.18196716879047101</v>
      </c>
      <c r="I391" s="14">
        <v>0.143383007702724</v>
      </c>
      <c r="J391" s="14">
        <v>0.13206522082575001</v>
      </c>
      <c r="K391" s="14">
        <v>5.9433196394586399E-2</v>
      </c>
      <c r="L391" s="14">
        <v>6.6999464349614193E-2</v>
      </c>
      <c r="M391" s="14"/>
      <c r="N391" s="14">
        <v>0.162597594647615</v>
      </c>
      <c r="O391" s="14">
        <v>9.7353115949947097E-2</v>
      </c>
      <c r="P391" s="14">
        <v>9.19425459628255E-2</v>
      </c>
      <c r="Q391" s="14">
        <v>0.13295707103916199</v>
      </c>
      <c r="R391" s="14"/>
      <c r="S391" s="14">
        <v>0.13084386504478299</v>
      </c>
      <c r="T391" s="14">
        <v>0.110842622631582</v>
      </c>
      <c r="U391" s="14">
        <v>0.100320021360779</v>
      </c>
      <c r="V391" s="14">
        <v>0.15765312876309601</v>
      </c>
      <c r="W391" s="14">
        <v>0.15187164754815</v>
      </c>
      <c r="X391" s="14">
        <v>0.11503524202913901</v>
      </c>
      <c r="Y391" s="14">
        <v>8.9034770444341105E-2</v>
      </c>
      <c r="Z391" s="14">
        <v>5.3531222819800002E-2</v>
      </c>
      <c r="AA391" s="14">
        <v>0.14094290969183201</v>
      </c>
      <c r="AB391" s="14">
        <v>0.168308987303533</v>
      </c>
      <c r="AC391" s="14">
        <v>9.7296086658350503E-2</v>
      </c>
      <c r="AD391" s="14">
        <v>0.119578090818465</v>
      </c>
      <c r="AE391" s="14"/>
      <c r="AF391" s="14">
        <v>8.2250040092628804E-2</v>
      </c>
      <c r="AG391" s="14">
        <v>0.13845058050777401</v>
      </c>
      <c r="AH391" s="14">
        <v>0.17609465411657499</v>
      </c>
      <c r="AI391" s="14"/>
      <c r="AJ391" s="14">
        <v>6.3965160720734396E-2</v>
      </c>
      <c r="AK391" s="14">
        <v>0.17965364136342901</v>
      </c>
      <c r="AL391" s="14">
        <v>9.8143537100824199E-2</v>
      </c>
      <c r="AM391" s="14">
        <v>0.200568171513685</v>
      </c>
      <c r="AN391" s="14">
        <v>0.111793582316342</v>
      </c>
      <c r="AO391" s="14"/>
      <c r="AP391" s="14">
        <v>9.3719724671843793E-2</v>
      </c>
      <c r="AQ391" s="14">
        <v>0.16073178341438299</v>
      </c>
      <c r="AR391" s="14">
        <v>9.2981307292155799E-2</v>
      </c>
      <c r="AS391" s="14">
        <v>4.43219072838896E-2</v>
      </c>
      <c r="AT391" s="14">
        <v>4.7881840240494099E-2</v>
      </c>
      <c r="AU391" s="14"/>
      <c r="AV391" s="14">
        <v>9.0040086049152299E-2</v>
      </c>
      <c r="AW391" s="14">
        <v>0.119579278585011</v>
      </c>
      <c r="AX391" s="14">
        <v>0.135009512262314</v>
      </c>
      <c r="AY391" s="14">
        <v>0.14913634592897501</v>
      </c>
      <c r="AZ391" s="14">
        <v>0.221713489501741</v>
      </c>
      <c r="BA391" s="14"/>
      <c r="BB391" s="14">
        <v>6.9958211128464204E-2</v>
      </c>
      <c r="BC391" s="14">
        <v>2.60469593318013E-2</v>
      </c>
      <c r="BD391" s="14">
        <v>8.5505596530255398E-2</v>
      </c>
      <c r="BE391" s="14"/>
      <c r="BF391" s="14">
        <v>6.7225819141349397E-2</v>
      </c>
    </row>
    <row r="392" spans="2:58" x14ac:dyDescent="0.35">
      <c r="B392" t="s">
        <v>211</v>
      </c>
      <c r="C392" s="14">
        <v>5.3850897973018001E-2</v>
      </c>
      <c r="D392" s="14">
        <v>6.0545799455365798E-2</v>
      </c>
      <c r="E392" s="14">
        <v>4.7902097118655597E-2</v>
      </c>
      <c r="F392" s="14"/>
      <c r="G392" s="14">
        <v>5.0995455151439897E-2</v>
      </c>
      <c r="H392" s="14">
        <v>0.10660057741695</v>
      </c>
      <c r="I392" s="14">
        <v>5.8757115091461302E-2</v>
      </c>
      <c r="J392" s="14">
        <v>4.2510198673336302E-2</v>
      </c>
      <c r="K392" s="14">
        <v>1.9889033120404302E-2</v>
      </c>
      <c r="L392" s="14">
        <v>4.2004797952086198E-2</v>
      </c>
      <c r="M392" s="14"/>
      <c r="N392" s="14">
        <v>3.8091846204429798E-2</v>
      </c>
      <c r="O392" s="14">
        <v>5.9641873668509003E-2</v>
      </c>
      <c r="P392" s="14">
        <v>7.5562502172298096E-2</v>
      </c>
      <c r="Q392" s="14">
        <v>4.9063300847350499E-2</v>
      </c>
      <c r="R392" s="14"/>
      <c r="S392" s="14">
        <v>7.6817081651351801E-2</v>
      </c>
      <c r="T392" s="14">
        <v>1.655890784949E-2</v>
      </c>
      <c r="U392" s="14">
        <v>5.5258217962344598E-2</v>
      </c>
      <c r="V392" s="14">
        <v>4.1903464500436603E-2</v>
      </c>
      <c r="W392" s="14">
        <v>0.136697377859816</v>
      </c>
      <c r="X392" s="14">
        <v>4.74938294236864E-2</v>
      </c>
      <c r="Y392" s="14">
        <v>5.3355008878391903E-2</v>
      </c>
      <c r="Z392" s="14">
        <v>2.18516122320652E-2</v>
      </c>
      <c r="AA392" s="14">
        <v>7.4229019643228603E-2</v>
      </c>
      <c r="AB392" s="14">
        <v>1.0436081670401999E-2</v>
      </c>
      <c r="AC392" s="14">
        <v>8.0350744990912201E-2</v>
      </c>
      <c r="AD392" s="14">
        <v>2.7338815328924401E-2</v>
      </c>
      <c r="AE392" s="14"/>
      <c r="AF392" s="14">
        <v>5.3028611756914999E-2</v>
      </c>
      <c r="AG392" s="14">
        <v>5.6707750584282297E-2</v>
      </c>
      <c r="AH392" s="14">
        <v>5.8568041042272402E-2</v>
      </c>
      <c r="AI392" s="14"/>
      <c r="AJ392" s="14">
        <v>5.4127781072396103E-2</v>
      </c>
      <c r="AK392" s="14">
        <v>7.0747917373080005E-2</v>
      </c>
      <c r="AL392" s="14">
        <v>1.45915957683788E-2</v>
      </c>
      <c r="AM392" s="14">
        <v>0</v>
      </c>
      <c r="AN392" s="14">
        <v>7.6707621739341994E-2</v>
      </c>
      <c r="AO392" s="14"/>
      <c r="AP392" s="14">
        <v>4.9289517482277202E-2</v>
      </c>
      <c r="AQ392" s="14">
        <v>7.43589962353529E-2</v>
      </c>
      <c r="AR392" s="14">
        <v>1.19355956212568E-2</v>
      </c>
      <c r="AS392" s="14">
        <v>9.0814884771247707E-3</v>
      </c>
      <c r="AT392" s="14">
        <v>3.5895802122961798E-2</v>
      </c>
      <c r="AU392" s="14"/>
      <c r="AV392" s="14">
        <v>4.69095979572264E-2</v>
      </c>
      <c r="AW392" s="14">
        <v>2.90912767252966E-2</v>
      </c>
      <c r="AX392" s="14">
        <v>7.6890197651323294E-2</v>
      </c>
      <c r="AY392" s="14">
        <v>9.2830829426592001E-2</v>
      </c>
      <c r="AZ392" s="14">
        <v>4.71348227444367E-2</v>
      </c>
      <c r="BA392" s="14"/>
      <c r="BB392" s="14">
        <v>0.15043097538310099</v>
      </c>
      <c r="BC392" s="14">
        <v>1.4462385512927899E-2</v>
      </c>
      <c r="BD392" s="14">
        <v>2.6858112759150898E-2</v>
      </c>
      <c r="BE392" s="14"/>
      <c r="BF392" s="14">
        <v>5.8774858330129902E-2</v>
      </c>
    </row>
    <row r="393" spans="2:58" x14ac:dyDescent="0.35">
      <c r="B393" t="s">
        <v>212</v>
      </c>
      <c r="C393" s="14">
        <v>8.0508224154965807E-3</v>
      </c>
      <c r="D393" s="14">
        <v>8.5059823921870194E-3</v>
      </c>
      <c r="E393" s="14">
        <v>7.6636106831609197E-3</v>
      </c>
      <c r="F393" s="14"/>
      <c r="G393" s="14">
        <v>1.2890955056430601E-2</v>
      </c>
      <c r="H393" s="14">
        <v>5.6914306766318703E-3</v>
      </c>
      <c r="I393" s="14">
        <v>7.4453163123184597E-3</v>
      </c>
      <c r="J393" s="14">
        <v>5.8132809067074197E-3</v>
      </c>
      <c r="K393" s="14">
        <v>0</v>
      </c>
      <c r="L393" s="14">
        <v>1.4521409897234799E-2</v>
      </c>
      <c r="M393" s="14"/>
      <c r="N393" s="14">
        <v>3.34667952843746E-3</v>
      </c>
      <c r="O393" s="14">
        <v>1.13966410241822E-2</v>
      </c>
      <c r="P393" s="14">
        <v>9.7716089547343794E-3</v>
      </c>
      <c r="Q393" s="14">
        <v>8.4305602853113094E-3</v>
      </c>
      <c r="R393" s="14"/>
      <c r="S393" s="14">
        <v>6.6143763890730897E-3</v>
      </c>
      <c r="T393" s="14">
        <v>0</v>
      </c>
      <c r="U393" s="14">
        <v>0</v>
      </c>
      <c r="V393" s="14">
        <v>1.39261884807885E-2</v>
      </c>
      <c r="W393" s="14">
        <v>1.46881451349079E-2</v>
      </c>
      <c r="X393" s="14">
        <v>1.2130565651122501E-2</v>
      </c>
      <c r="Y393" s="14">
        <v>0</v>
      </c>
      <c r="Z393" s="14">
        <v>1.8413060156317301E-2</v>
      </c>
      <c r="AA393" s="14">
        <v>0</v>
      </c>
      <c r="AB393" s="14">
        <v>1.1728451086845299E-2</v>
      </c>
      <c r="AC393" s="14">
        <v>3.1278551385254497E-2</v>
      </c>
      <c r="AD393" s="14">
        <v>0</v>
      </c>
      <c r="AE393" s="14"/>
      <c r="AF393" s="14">
        <v>2.61391852483632E-3</v>
      </c>
      <c r="AG393" s="14">
        <v>9.71094614219907E-3</v>
      </c>
      <c r="AH393" s="14">
        <v>2.12898189825407E-2</v>
      </c>
      <c r="AI393" s="14"/>
      <c r="AJ393" s="14">
        <v>2.8193872682055099E-3</v>
      </c>
      <c r="AK393" s="14">
        <v>1.5259648830437501E-2</v>
      </c>
      <c r="AL393" s="14">
        <v>0</v>
      </c>
      <c r="AM393" s="14">
        <v>0</v>
      </c>
      <c r="AN393" s="14">
        <v>1.7513798041492001E-2</v>
      </c>
      <c r="AO393" s="14"/>
      <c r="AP393" s="14">
        <v>5.2857636016967599E-3</v>
      </c>
      <c r="AQ393" s="14">
        <v>1.31964869542976E-2</v>
      </c>
      <c r="AR393" s="14">
        <v>0</v>
      </c>
      <c r="AS393" s="14">
        <v>0</v>
      </c>
      <c r="AT393" s="14">
        <v>0</v>
      </c>
      <c r="AU393" s="14"/>
      <c r="AV393" s="14">
        <v>0</v>
      </c>
      <c r="AW393" s="14">
        <v>4.3164964023245603E-3</v>
      </c>
      <c r="AX393" s="14">
        <v>1.6311956115445499E-2</v>
      </c>
      <c r="AY393" s="14">
        <v>7.9301981045252004E-3</v>
      </c>
      <c r="AZ393" s="14">
        <v>0</v>
      </c>
      <c r="BA393" s="14"/>
      <c r="BB393" s="14">
        <v>0</v>
      </c>
      <c r="BC393" s="14">
        <v>0</v>
      </c>
      <c r="BD393" s="14">
        <v>0</v>
      </c>
      <c r="BE393" s="14"/>
      <c r="BF393" s="14">
        <v>0</v>
      </c>
    </row>
    <row r="394" spans="2:58" x14ac:dyDescent="0.35">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c r="AV394" s="14"/>
      <c r="AW394" s="14"/>
      <c r="AX394" s="14"/>
      <c r="AY394" s="14"/>
      <c r="AZ394" s="14"/>
      <c r="BA394" s="14"/>
      <c r="BB394" s="14"/>
      <c r="BC394" s="14"/>
      <c r="BD394" s="14"/>
      <c r="BE394" s="14"/>
      <c r="BF394" s="14"/>
    </row>
    <row r="395" spans="2:58" x14ac:dyDescent="0.35">
      <c r="B395" s="6" t="s">
        <v>230</v>
      </c>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c r="AV395" s="14"/>
      <c r="AW395" s="14"/>
      <c r="AX395" s="14"/>
      <c r="AY395" s="14"/>
      <c r="AZ395" s="14"/>
      <c r="BA395" s="14"/>
      <c r="BB395" s="14"/>
      <c r="BC395" s="14"/>
      <c r="BD395" s="14"/>
      <c r="BE395" s="14"/>
      <c r="BF395" s="14"/>
    </row>
    <row r="396" spans="2:58" x14ac:dyDescent="0.35">
      <c r="B396" s="24" t="s">
        <v>214</v>
      </c>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c r="AV396" s="14"/>
      <c r="AW396" s="14"/>
      <c r="AX396" s="14"/>
      <c r="AY396" s="14"/>
      <c r="AZ396" s="14"/>
      <c r="BA396" s="14"/>
      <c r="BB396" s="14"/>
      <c r="BC396" s="14"/>
      <c r="BD396" s="14"/>
      <c r="BE396" s="14"/>
      <c r="BF396" s="14"/>
    </row>
    <row r="397" spans="2:58" x14ac:dyDescent="0.35">
      <c r="B397" t="s">
        <v>207</v>
      </c>
      <c r="C397" s="14">
        <v>4.1720793495431903E-2</v>
      </c>
      <c r="D397" s="14">
        <v>5.1990233534455303E-2</v>
      </c>
      <c r="E397" s="14">
        <v>3.0485608060740101E-2</v>
      </c>
      <c r="F397" s="14"/>
      <c r="G397" s="14">
        <v>4.5020778990993202E-2</v>
      </c>
      <c r="H397" s="14">
        <v>4.6320054051371601E-2</v>
      </c>
      <c r="I397" s="14">
        <v>3.4201861413280001E-2</v>
      </c>
      <c r="J397" s="14">
        <v>3.6097148613902501E-2</v>
      </c>
      <c r="K397" s="14">
        <v>4.8931133474015599E-2</v>
      </c>
      <c r="L397" s="14">
        <v>4.2137750135230599E-2</v>
      </c>
      <c r="M397" s="14"/>
      <c r="N397" s="14">
        <v>3.8803093775850998E-2</v>
      </c>
      <c r="O397" s="14">
        <v>4.5946575796705497E-2</v>
      </c>
      <c r="P397" s="14">
        <v>4.0522259384072203E-2</v>
      </c>
      <c r="Q397" s="14">
        <v>4.1900810423450403E-2</v>
      </c>
      <c r="R397" s="14"/>
      <c r="S397" s="14">
        <v>3.8005603765624403E-2</v>
      </c>
      <c r="T397" s="14">
        <v>2.6529786773432099E-2</v>
      </c>
      <c r="U397" s="14">
        <v>6.1294166454590598E-2</v>
      </c>
      <c r="V397" s="14">
        <v>5.1446591902577901E-2</v>
      </c>
      <c r="W397" s="14">
        <v>1.46881451349079E-2</v>
      </c>
      <c r="X397" s="14">
        <v>2.2548627480825201E-2</v>
      </c>
      <c r="Y397" s="14">
        <v>7.9048149682327998E-2</v>
      </c>
      <c r="Z397" s="14">
        <v>1.7890840280078198E-2</v>
      </c>
      <c r="AA397" s="14">
        <v>1.8618048314325002E-2</v>
      </c>
      <c r="AB397" s="14">
        <v>8.6483609168469103E-2</v>
      </c>
      <c r="AC397" s="14">
        <v>5.0719634671417997E-2</v>
      </c>
      <c r="AD397" s="14">
        <v>2.7254349691696499E-2</v>
      </c>
      <c r="AE397" s="14"/>
      <c r="AF397" s="14">
        <v>5.1752826833364102E-2</v>
      </c>
      <c r="AG397" s="14">
        <v>3.9987285386509502E-2</v>
      </c>
      <c r="AH397" s="14">
        <v>2.5429902401753399E-2</v>
      </c>
      <c r="AI397" s="14"/>
      <c r="AJ397" s="14">
        <v>5.6508003075263699E-2</v>
      </c>
      <c r="AK397" s="14">
        <v>3.54019112155411E-2</v>
      </c>
      <c r="AL397" s="14">
        <v>2.0513697342363701E-2</v>
      </c>
      <c r="AM397" s="14">
        <v>9.3046450920822601E-2</v>
      </c>
      <c r="AN397" s="14">
        <v>3.70543463588568E-2</v>
      </c>
      <c r="AO397" s="14"/>
      <c r="AP397" s="14">
        <v>7.0751603374537897E-2</v>
      </c>
      <c r="AQ397" s="14">
        <v>3.2645647178267699E-2</v>
      </c>
      <c r="AR397" s="14">
        <v>1.86602033710726E-2</v>
      </c>
      <c r="AS397" s="14">
        <v>4.42237082516748E-2</v>
      </c>
      <c r="AT397" s="14">
        <v>2.4995542474357899E-2</v>
      </c>
      <c r="AU397" s="14"/>
      <c r="AV397" s="14">
        <v>1.6736036028018299E-2</v>
      </c>
      <c r="AW397" s="14">
        <v>3.9602694401655501E-2</v>
      </c>
      <c r="AX397" s="14">
        <v>6.6524648506631007E-2</v>
      </c>
      <c r="AY397" s="14">
        <v>2.4151280306070999E-2</v>
      </c>
      <c r="AZ397" s="14">
        <v>0</v>
      </c>
      <c r="BA397" s="14"/>
      <c r="BB397" s="14">
        <v>1.5229034529779001E-2</v>
      </c>
      <c r="BC397" s="14">
        <v>7.0426815951812494E-2</v>
      </c>
      <c r="BD397" s="14">
        <v>3.2005304194808598E-2</v>
      </c>
      <c r="BE397" s="14"/>
      <c r="BF397" s="14">
        <v>3.79293208880538E-2</v>
      </c>
    </row>
    <row r="398" spans="2:58" x14ac:dyDescent="0.35">
      <c r="B398" t="s">
        <v>208</v>
      </c>
      <c r="C398" s="14">
        <v>0.10410602541939699</v>
      </c>
      <c r="D398" s="14">
        <v>0.12605128228631399</v>
      </c>
      <c r="E398" s="14">
        <v>8.4322294462578495E-2</v>
      </c>
      <c r="F398" s="14"/>
      <c r="G398" s="14">
        <v>0.12272275071673901</v>
      </c>
      <c r="H398" s="14">
        <v>0.12312039878268299</v>
      </c>
      <c r="I398" s="14">
        <v>0.123310889491221</v>
      </c>
      <c r="J398" s="14">
        <v>0.110440017392607</v>
      </c>
      <c r="K398" s="14">
        <v>7.4014517978652702E-2</v>
      </c>
      <c r="L398" s="14">
        <v>7.2613408184828601E-2</v>
      </c>
      <c r="M398" s="14"/>
      <c r="N398" s="14">
        <v>9.6984195346788996E-2</v>
      </c>
      <c r="O398" s="14">
        <v>0.12886794359541601</v>
      </c>
      <c r="P398" s="14">
        <v>8.0219583020852206E-2</v>
      </c>
      <c r="Q398" s="14">
        <v>0.105687503795949</v>
      </c>
      <c r="R398" s="14"/>
      <c r="S398" s="14">
        <v>5.8659366628315002E-2</v>
      </c>
      <c r="T398" s="14">
        <v>0.113790842648461</v>
      </c>
      <c r="U398" s="14">
        <v>7.8921171087050698E-2</v>
      </c>
      <c r="V398" s="14">
        <v>0.14756995791306299</v>
      </c>
      <c r="W398" s="14">
        <v>0.10987007301953899</v>
      </c>
      <c r="X398" s="14">
        <v>0.132971246750447</v>
      </c>
      <c r="Y398" s="14">
        <v>0.15127053256359399</v>
      </c>
      <c r="Z398" s="14">
        <v>4.1890903406234102E-2</v>
      </c>
      <c r="AA398" s="14">
        <v>0.107071623871226</v>
      </c>
      <c r="AB398" s="14">
        <v>9.2094953093038306E-2</v>
      </c>
      <c r="AC398" s="14">
        <v>0.117381230805316</v>
      </c>
      <c r="AD398" s="14">
        <v>0.12322036448979699</v>
      </c>
      <c r="AE398" s="14"/>
      <c r="AF398" s="14">
        <v>9.58893419440211E-2</v>
      </c>
      <c r="AG398" s="14">
        <v>0.109731583387707</v>
      </c>
      <c r="AH398" s="14">
        <v>9.5054831792849695E-2</v>
      </c>
      <c r="AI398" s="14"/>
      <c r="AJ398" s="14">
        <v>9.5568347202396597E-2</v>
      </c>
      <c r="AK398" s="14">
        <v>0.120816653998868</v>
      </c>
      <c r="AL398" s="14">
        <v>0.15863388327634301</v>
      </c>
      <c r="AM398" s="14">
        <v>0</v>
      </c>
      <c r="AN398" s="14">
        <v>9.1318349787772105E-2</v>
      </c>
      <c r="AO398" s="14"/>
      <c r="AP398" s="14">
        <v>5.79176957102698E-2</v>
      </c>
      <c r="AQ398" s="14">
        <v>0.10499134962548599</v>
      </c>
      <c r="AR398" s="14">
        <v>0.20065815488274</v>
      </c>
      <c r="AS398" s="14">
        <v>0.14045233342907301</v>
      </c>
      <c r="AT398" s="14">
        <v>3.6442389993502002E-2</v>
      </c>
      <c r="AU398" s="14"/>
      <c r="AV398" s="14">
        <v>0.10986862978097101</v>
      </c>
      <c r="AW398" s="14">
        <v>0.120387431006309</v>
      </c>
      <c r="AX398" s="14">
        <v>0.10625123709633499</v>
      </c>
      <c r="AY398" s="14">
        <v>0.12077851411113801</v>
      </c>
      <c r="AZ398" s="14">
        <v>4.7921401855709797E-2</v>
      </c>
      <c r="BA398" s="14"/>
      <c r="BB398" s="14">
        <v>0.13908238108441201</v>
      </c>
      <c r="BC398" s="14">
        <v>0.16855257233343099</v>
      </c>
      <c r="BD398" s="14">
        <v>5.7791118706544797E-2</v>
      </c>
      <c r="BE398" s="14"/>
      <c r="BF398" s="14">
        <v>0.131274211975662</v>
      </c>
    </row>
    <row r="399" spans="2:58" x14ac:dyDescent="0.35">
      <c r="B399" t="s">
        <v>209</v>
      </c>
      <c r="C399" s="14">
        <v>0.29633199120411902</v>
      </c>
      <c r="D399" s="14">
        <v>0.26953424827167599</v>
      </c>
      <c r="E399" s="14">
        <v>0.32017788750158299</v>
      </c>
      <c r="F399" s="14"/>
      <c r="G399" s="14">
        <v>0.347894503077813</v>
      </c>
      <c r="H399" s="14">
        <v>0.27755477499449599</v>
      </c>
      <c r="I399" s="14">
        <v>0.29810124377893199</v>
      </c>
      <c r="J399" s="14">
        <v>0.33926598705495598</v>
      </c>
      <c r="K399" s="14">
        <v>0.27360902541813698</v>
      </c>
      <c r="L399" s="14">
        <v>0.24949181209774901</v>
      </c>
      <c r="M399" s="14"/>
      <c r="N399" s="14">
        <v>0.33060243709493697</v>
      </c>
      <c r="O399" s="14">
        <v>0.32721257771340201</v>
      </c>
      <c r="P399" s="14">
        <v>0.27874362783992102</v>
      </c>
      <c r="Q399" s="14">
        <v>0.24285605995184301</v>
      </c>
      <c r="R399" s="14"/>
      <c r="S399" s="14">
        <v>0.27473036045927901</v>
      </c>
      <c r="T399" s="14">
        <v>0.34550449180669202</v>
      </c>
      <c r="U399" s="14">
        <v>0.26314766293057001</v>
      </c>
      <c r="V399" s="14">
        <v>0.25655191304018299</v>
      </c>
      <c r="W399" s="14">
        <v>0.25102701923402798</v>
      </c>
      <c r="X399" s="14">
        <v>0.27210871028970501</v>
      </c>
      <c r="Y399" s="14">
        <v>0.19772766106613601</v>
      </c>
      <c r="Z399" s="14">
        <v>0.386795002362328</v>
      </c>
      <c r="AA399" s="14">
        <v>0.309287609667589</v>
      </c>
      <c r="AB399" s="14">
        <v>0.35636776764599598</v>
      </c>
      <c r="AC399" s="14">
        <v>0.39071648972530798</v>
      </c>
      <c r="AD399" s="14">
        <v>0.28466272770912199</v>
      </c>
      <c r="AE399" s="14"/>
      <c r="AF399" s="14">
        <v>0.26239532696498102</v>
      </c>
      <c r="AG399" s="14">
        <v>0.31251191057231298</v>
      </c>
      <c r="AH399" s="14">
        <v>0.26132939644178699</v>
      </c>
      <c r="AI399" s="14"/>
      <c r="AJ399" s="14">
        <v>0.23649374041263099</v>
      </c>
      <c r="AK399" s="14">
        <v>0.32648825890617</v>
      </c>
      <c r="AL399" s="14">
        <v>0.23765220806183601</v>
      </c>
      <c r="AM399" s="14">
        <v>0.31021883741573802</v>
      </c>
      <c r="AN399" s="14">
        <v>0.25231169758996302</v>
      </c>
      <c r="AO399" s="14"/>
      <c r="AP399" s="14">
        <v>0.21285966270189399</v>
      </c>
      <c r="AQ399" s="14">
        <v>0.32075619151430701</v>
      </c>
      <c r="AR399" s="14">
        <v>0.30362447018021099</v>
      </c>
      <c r="AS399" s="14">
        <v>0.324773301204758</v>
      </c>
      <c r="AT399" s="14">
        <v>0.315034782750099</v>
      </c>
      <c r="AU399" s="14"/>
      <c r="AV399" s="14">
        <v>0.25890448758474699</v>
      </c>
      <c r="AW399" s="14">
        <v>0.32063054121529899</v>
      </c>
      <c r="AX399" s="14">
        <v>0.285489381820479</v>
      </c>
      <c r="AY399" s="14">
        <v>0.29282868878291102</v>
      </c>
      <c r="AZ399" s="14">
        <v>0.21496659071049001</v>
      </c>
      <c r="BA399" s="14"/>
      <c r="BB399" s="14">
        <v>0.23653982953502201</v>
      </c>
      <c r="BC399" s="14">
        <v>0.25048966625622199</v>
      </c>
      <c r="BD399" s="14">
        <v>0.28581291400606601</v>
      </c>
      <c r="BE399" s="14"/>
      <c r="BF399" s="14">
        <v>0.26095460709649299</v>
      </c>
    </row>
    <row r="400" spans="2:58" x14ac:dyDescent="0.35">
      <c r="B400" t="s">
        <v>122</v>
      </c>
      <c r="C400" s="14">
        <v>0.328542632266002</v>
      </c>
      <c r="D400" s="14">
        <v>0.30565171838706001</v>
      </c>
      <c r="E400" s="14">
        <v>0.35089405113473698</v>
      </c>
      <c r="F400" s="14"/>
      <c r="G400" s="14">
        <v>0.27164247484325599</v>
      </c>
      <c r="H400" s="14">
        <v>0.22068385196757301</v>
      </c>
      <c r="I400" s="14">
        <v>0.29035955953655601</v>
      </c>
      <c r="J400" s="14">
        <v>0.33171953786660702</v>
      </c>
      <c r="K400" s="14">
        <v>0.43753112888935303</v>
      </c>
      <c r="L400" s="14">
        <v>0.41536172103931202</v>
      </c>
      <c r="M400" s="14"/>
      <c r="N400" s="14">
        <v>0.27703832029953401</v>
      </c>
      <c r="O400" s="14">
        <v>0.31162386471106202</v>
      </c>
      <c r="P400" s="14">
        <v>0.36255639824577701</v>
      </c>
      <c r="Q400" s="14">
        <v>0.37350531348216098</v>
      </c>
      <c r="R400" s="14"/>
      <c r="S400" s="14">
        <v>0.36811422437719499</v>
      </c>
      <c r="T400" s="14">
        <v>0.30184155157954401</v>
      </c>
      <c r="U400" s="14">
        <v>0.356399020173709</v>
      </c>
      <c r="V400" s="14">
        <v>0.33732760989719202</v>
      </c>
      <c r="W400" s="14">
        <v>0.37029986127632603</v>
      </c>
      <c r="X400" s="14">
        <v>0.28854996638989699</v>
      </c>
      <c r="Y400" s="14">
        <v>0.378249463856551</v>
      </c>
      <c r="Z400" s="14">
        <v>0.33247984903153699</v>
      </c>
      <c r="AA400" s="14">
        <v>0.32160213879466698</v>
      </c>
      <c r="AB400" s="14">
        <v>0.26397178778491098</v>
      </c>
      <c r="AC400" s="14">
        <v>0.24691545867928999</v>
      </c>
      <c r="AD400" s="14">
        <v>0.39294704310426598</v>
      </c>
      <c r="AE400" s="14"/>
      <c r="AF400" s="14">
        <v>0.33705510503166503</v>
      </c>
      <c r="AG400" s="14">
        <v>0.31665886977745</v>
      </c>
      <c r="AH400" s="14">
        <v>0.37199550774203499</v>
      </c>
      <c r="AI400" s="14"/>
      <c r="AJ400" s="14">
        <v>0.341882419936687</v>
      </c>
      <c r="AK400" s="14">
        <v>0.29576426120681698</v>
      </c>
      <c r="AL400" s="14">
        <v>0.37627690809389303</v>
      </c>
      <c r="AM400" s="14">
        <v>0.305169740811219</v>
      </c>
      <c r="AN400" s="14">
        <v>0.39812081139503802</v>
      </c>
      <c r="AO400" s="14"/>
      <c r="AP400" s="14">
        <v>0.37591885503093703</v>
      </c>
      <c r="AQ400" s="14">
        <v>0.30765358265958898</v>
      </c>
      <c r="AR400" s="14">
        <v>0.289269906441186</v>
      </c>
      <c r="AS400" s="14">
        <v>0.25261421925672001</v>
      </c>
      <c r="AT400" s="14">
        <v>0.46010337752277097</v>
      </c>
      <c r="AU400" s="14"/>
      <c r="AV400" s="14">
        <v>0.43136128937838297</v>
      </c>
      <c r="AW400" s="14">
        <v>0.30354493540743199</v>
      </c>
      <c r="AX400" s="14">
        <v>0.28063164722780598</v>
      </c>
      <c r="AY400" s="14">
        <v>0.26176271188361899</v>
      </c>
      <c r="AZ400" s="14">
        <v>0.41154405748985201</v>
      </c>
      <c r="BA400" s="14"/>
      <c r="BB400" s="14">
        <v>0.28195817268246598</v>
      </c>
      <c r="BC400" s="14">
        <v>0.29044428756194801</v>
      </c>
      <c r="BD400" s="14">
        <v>0.382157795289082</v>
      </c>
      <c r="BE400" s="14"/>
      <c r="BF400" s="14">
        <v>0.31628233107931902</v>
      </c>
    </row>
    <row r="401" spans="2:58" x14ac:dyDescent="0.35">
      <c r="B401" t="s">
        <v>210</v>
      </c>
      <c r="C401" s="14">
        <v>0.13402288310173199</v>
      </c>
      <c r="D401" s="14">
        <v>0.147143774839121</v>
      </c>
      <c r="E401" s="14">
        <v>0.122475986632598</v>
      </c>
      <c r="F401" s="14"/>
      <c r="G401" s="14">
        <v>0.15403968323827899</v>
      </c>
      <c r="H401" s="14">
        <v>0.208604057454889</v>
      </c>
      <c r="I401" s="14">
        <v>0.143360564570962</v>
      </c>
      <c r="J401" s="14">
        <v>9.5743455782491493E-2</v>
      </c>
      <c r="K401" s="14">
        <v>8.05518179331388E-2</v>
      </c>
      <c r="L401" s="14">
        <v>0.12038659419144999</v>
      </c>
      <c r="M401" s="14"/>
      <c r="N401" s="14">
        <v>0.14079078740464299</v>
      </c>
      <c r="O401" s="14">
        <v>0.10564734328049701</v>
      </c>
      <c r="P401" s="14">
        <v>0.13307842130140601</v>
      </c>
      <c r="Q401" s="14">
        <v>0.15356029535100801</v>
      </c>
      <c r="R401" s="14"/>
      <c r="S401" s="14">
        <v>0.18495459792327401</v>
      </c>
      <c r="T401" s="14">
        <v>9.2981295080026199E-2</v>
      </c>
      <c r="U401" s="14">
        <v>9.2456294629793503E-2</v>
      </c>
      <c r="V401" s="14">
        <v>8.3284012470313806E-2</v>
      </c>
      <c r="W401" s="14">
        <v>0.19655473185018299</v>
      </c>
      <c r="X401" s="14">
        <v>0.211522854321781</v>
      </c>
      <c r="Y401" s="14">
        <v>0.13017214584061301</v>
      </c>
      <c r="Z401" s="14">
        <v>0.14567549726641599</v>
      </c>
      <c r="AA401" s="14">
        <v>0.14053030305880701</v>
      </c>
      <c r="AB401" s="14">
        <v>0.113834704826052</v>
      </c>
      <c r="AC401" s="14">
        <v>9.7004860330188097E-2</v>
      </c>
      <c r="AD401" s="14">
        <v>6.8115773151623898E-2</v>
      </c>
      <c r="AE401" s="14"/>
      <c r="AF401" s="14">
        <v>0.14569734461300399</v>
      </c>
      <c r="AG401" s="14">
        <v>0.13158658422840899</v>
      </c>
      <c r="AH401" s="14">
        <v>0.13997235286165899</v>
      </c>
      <c r="AI401" s="14"/>
      <c r="AJ401" s="14">
        <v>0.158375441036812</v>
      </c>
      <c r="AK401" s="14">
        <v>0.14832193753315701</v>
      </c>
      <c r="AL401" s="14">
        <v>0.13016976695136401</v>
      </c>
      <c r="AM401" s="14">
        <v>0.100132519508249</v>
      </c>
      <c r="AN401" s="14">
        <v>7.0556526187247906E-2</v>
      </c>
      <c r="AO401" s="14"/>
      <c r="AP401" s="14">
        <v>0.16823245067540901</v>
      </c>
      <c r="AQ401" s="14">
        <v>0.13253091893646701</v>
      </c>
      <c r="AR401" s="14">
        <v>0.103914491607166</v>
      </c>
      <c r="AS401" s="14">
        <v>0.12586152619826199</v>
      </c>
      <c r="AT401" s="14">
        <v>0.12329071272013099</v>
      </c>
      <c r="AU401" s="14"/>
      <c r="AV401" s="14">
        <v>0.10839915986332201</v>
      </c>
      <c r="AW401" s="14">
        <v>0.15412784569319901</v>
      </c>
      <c r="AX401" s="14">
        <v>0.12966931417524399</v>
      </c>
      <c r="AY401" s="14">
        <v>0.164162674214409</v>
      </c>
      <c r="AZ401" s="14">
        <v>0.14925612359187199</v>
      </c>
      <c r="BA401" s="14"/>
      <c r="BB401" s="14">
        <v>0.14714234117386499</v>
      </c>
      <c r="BC401" s="14">
        <v>0.14467622101723801</v>
      </c>
      <c r="BD401" s="14">
        <v>0.20580774519953901</v>
      </c>
      <c r="BE401" s="14"/>
      <c r="BF401" s="14">
        <v>0.15999150595115999</v>
      </c>
    </row>
    <row r="402" spans="2:58" x14ac:dyDescent="0.35">
      <c r="B402" t="s">
        <v>211</v>
      </c>
      <c r="C402" s="14">
        <v>8.4084448146355198E-2</v>
      </c>
      <c r="D402" s="14">
        <v>8.9140366401786603E-2</v>
      </c>
      <c r="E402" s="14">
        <v>7.9762330627880795E-2</v>
      </c>
      <c r="F402" s="14"/>
      <c r="G402" s="14">
        <v>5.2455778592306303E-2</v>
      </c>
      <c r="H402" s="14">
        <v>0.117996076876505</v>
      </c>
      <c r="I402" s="14">
        <v>9.1404294419496296E-2</v>
      </c>
      <c r="J402" s="14">
        <v>7.5000045593895198E-2</v>
      </c>
      <c r="K402" s="14">
        <v>7.8373817299029203E-2</v>
      </c>
      <c r="L402" s="14">
        <v>8.5400869949906699E-2</v>
      </c>
      <c r="M402" s="14"/>
      <c r="N402" s="14">
        <v>0.104969811516438</v>
      </c>
      <c r="O402" s="14">
        <v>6.8965225161744206E-2</v>
      </c>
      <c r="P402" s="14">
        <v>0.10012262673642899</v>
      </c>
      <c r="Q402" s="14">
        <v>6.6597154531657696E-2</v>
      </c>
      <c r="R402" s="14"/>
      <c r="S402" s="14">
        <v>6.8296971209456006E-2</v>
      </c>
      <c r="T402" s="14">
        <v>9.3692073293321507E-2</v>
      </c>
      <c r="U402" s="14">
        <v>0.14778168472428599</v>
      </c>
      <c r="V402" s="14">
        <v>0.10018811481508801</v>
      </c>
      <c r="W402" s="14">
        <v>5.7560169485017E-2</v>
      </c>
      <c r="X402" s="14">
        <v>6.0168029116222002E-2</v>
      </c>
      <c r="Y402" s="14">
        <v>5.0627070568498002E-2</v>
      </c>
      <c r="Z402" s="14">
        <v>7.5267907653407101E-2</v>
      </c>
      <c r="AA402" s="14">
        <v>8.3924335537779907E-2</v>
      </c>
      <c r="AB402" s="14">
        <v>7.6776271305416199E-2</v>
      </c>
      <c r="AC402" s="14">
        <v>9.7262325788478807E-2</v>
      </c>
      <c r="AD402" s="14">
        <v>0.103799741853494</v>
      </c>
      <c r="AE402" s="14"/>
      <c r="AF402" s="14">
        <v>9.5958983765574504E-2</v>
      </c>
      <c r="AG402" s="14">
        <v>7.9472670347891794E-2</v>
      </c>
      <c r="AH402" s="14">
        <v>9.7525323182510795E-2</v>
      </c>
      <c r="AI402" s="14"/>
      <c r="AJ402" s="14">
        <v>0.105269995689956</v>
      </c>
      <c r="AK402" s="14">
        <v>6.0325042019702298E-2</v>
      </c>
      <c r="AL402" s="14">
        <v>6.18714944502586E-2</v>
      </c>
      <c r="AM402" s="14">
        <v>9.5337112482509104E-2</v>
      </c>
      <c r="AN402" s="14">
        <v>0.13372946804380001</v>
      </c>
      <c r="AO402" s="14"/>
      <c r="AP402" s="14">
        <v>0.10844845423305501</v>
      </c>
      <c r="AQ402" s="14">
        <v>8.8088551458865599E-2</v>
      </c>
      <c r="AR402" s="14">
        <v>7.0335383237518201E-2</v>
      </c>
      <c r="AS402" s="14">
        <v>9.5981901763770305E-2</v>
      </c>
      <c r="AT402" s="14">
        <v>2.7274283607591099E-2</v>
      </c>
      <c r="AU402" s="14"/>
      <c r="AV402" s="14">
        <v>6.2118173221963099E-2</v>
      </c>
      <c r="AW402" s="14">
        <v>5.7709824825856598E-2</v>
      </c>
      <c r="AX402" s="14">
        <v>0.115129126335064</v>
      </c>
      <c r="AY402" s="14">
        <v>0.12675172434804099</v>
      </c>
      <c r="AZ402" s="14">
        <v>0.17631182635207701</v>
      </c>
      <c r="BA402" s="14"/>
      <c r="BB402" s="14">
        <v>0.18004824099445599</v>
      </c>
      <c r="BC402" s="14">
        <v>6.2773880236171198E-2</v>
      </c>
      <c r="BD402" s="14">
        <v>3.6425122603959997E-2</v>
      </c>
      <c r="BE402" s="14"/>
      <c r="BF402" s="14">
        <v>8.8687299490924201E-2</v>
      </c>
    </row>
    <row r="403" spans="2:58" x14ac:dyDescent="0.35">
      <c r="B403" t="s">
        <v>212</v>
      </c>
      <c r="C403" s="14">
        <v>1.11912263669633E-2</v>
      </c>
      <c r="D403" s="14">
        <v>1.04883762795867E-2</v>
      </c>
      <c r="E403" s="14">
        <v>1.1881841579883401E-2</v>
      </c>
      <c r="F403" s="14"/>
      <c r="G403" s="14">
        <v>6.2240305406132601E-3</v>
      </c>
      <c r="H403" s="14">
        <v>5.7207858724816303E-3</v>
      </c>
      <c r="I403" s="14">
        <v>1.9261586789553801E-2</v>
      </c>
      <c r="J403" s="14">
        <v>1.1733807695540799E-2</v>
      </c>
      <c r="K403" s="14">
        <v>6.9885590076732397E-3</v>
      </c>
      <c r="L403" s="14">
        <v>1.46078444015226E-2</v>
      </c>
      <c r="M403" s="14"/>
      <c r="N403" s="14">
        <v>1.08113545618075E-2</v>
      </c>
      <c r="O403" s="14">
        <v>1.1736469741172E-2</v>
      </c>
      <c r="P403" s="14">
        <v>4.75708347154248E-3</v>
      </c>
      <c r="Q403" s="14">
        <v>1.5892862463930998E-2</v>
      </c>
      <c r="R403" s="14"/>
      <c r="S403" s="14">
        <v>7.23887563685628E-3</v>
      </c>
      <c r="T403" s="14">
        <v>2.5659958818522999E-2</v>
      </c>
      <c r="U403" s="14">
        <v>0</v>
      </c>
      <c r="V403" s="14">
        <v>2.3631799961582101E-2</v>
      </c>
      <c r="W403" s="14">
        <v>0</v>
      </c>
      <c r="X403" s="14">
        <v>1.2130565651122501E-2</v>
      </c>
      <c r="Y403" s="14">
        <v>1.2904976422280501E-2</v>
      </c>
      <c r="Z403" s="14">
        <v>0</v>
      </c>
      <c r="AA403" s="14">
        <v>1.8965940755606099E-2</v>
      </c>
      <c r="AB403" s="14">
        <v>1.04709061761171E-2</v>
      </c>
      <c r="AC403" s="14">
        <v>0</v>
      </c>
      <c r="AD403" s="14">
        <v>0</v>
      </c>
      <c r="AE403" s="14"/>
      <c r="AF403" s="14">
        <v>1.1251070847391E-2</v>
      </c>
      <c r="AG403" s="14">
        <v>1.00510962997193E-2</v>
      </c>
      <c r="AH403" s="14">
        <v>8.6926855774052594E-3</v>
      </c>
      <c r="AI403" s="14"/>
      <c r="AJ403" s="14">
        <v>5.9020526462538296E-3</v>
      </c>
      <c r="AK403" s="14">
        <v>1.2881935119744999E-2</v>
      </c>
      <c r="AL403" s="14">
        <v>1.4882041823942E-2</v>
      </c>
      <c r="AM403" s="14">
        <v>9.6095338861462501E-2</v>
      </c>
      <c r="AN403" s="14">
        <v>1.69088006373216E-2</v>
      </c>
      <c r="AO403" s="14"/>
      <c r="AP403" s="14">
        <v>5.8712782738980498E-3</v>
      </c>
      <c r="AQ403" s="14">
        <v>1.3333758627017E-2</v>
      </c>
      <c r="AR403" s="14">
        <v>1.35373902801067E-2</v>
      </c>
      <c r="AS403" s="14">
        <v>1.6093009895742898E-2</v>
      </c>
      <c r="AT403" s="14">
        <v>1.28589109315487E-2</v>
      </c>
      <c r="AU403" s="14"/>
      <c r="AV403" s="14">
        <v>1.2612224142596501E-2</v>
      </c>
      <c r="AW403" s="14">
        <v>3.9967274502500198E-3</v>
      </c>
      <c r="AX403" s="14">
        <v>1.6304644838441101E-2</v>
      </c>
      <c r="AY403" s="14">
        <v>9.5644063538103206E-3</v>
      </c>
      <c r="AZ403" s="14">
        <v>0</v>
      </c>
      <c r="BA403" s="14"/>
      <c r="BB403" s="14">
        <v>0</v>
      </c>
      <c r="BC403" s="14">
        <v>1.26365566431767E-2</v>
      </c>
      <c r="BD403" s="14">
        <v>0</v>
      </c>
      <c r="BE403" s="14"/>
      <c r="BF403" s="14">
        <v>4.8807235183873704E-3</v>
      </c>
    </row>
    <row r="404" spans="2:58" x14ac:dyDescent="0.35">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c r="AV404" s="14"/>
      <c r="AW404" s="14"/>
      <c r="AX404" s="14"/>
      <c r="AY404" s="14"/>
      <c r="AZ404" s="14"/>
      <c r="BA404" s="14"/>
      <c r="BB404" s="14"/>
      <c r="BC404" s="14"/>
      <c r="BD404" s="14"/>
      <c r="BE404" s="14"/>
      <c r="BF404" s="14"/>
    </row>
    <row r="405" spans="2:58" x14ac:dyDescent="0.35">
      <c r="B405" s="6" t="s">
        <v>231</v>
      </c>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c r="AV405" s="14"/>
      <c r="AW405" s="14"/>
      <c r="AX405" s="14"/>
      <c r="AY405" s="14"/>
      <c r="AZ405" s="14"/>
      <c r="BA405" s="14"/>
      <c r="BB405" s="14"/>
      <c r="BC405" s="14"/>
      <c r="BD405" s="14"/>
      <c r="BE405" s="14"/>
      <c r="BF405" s="14"/>
    </row>
    <row r="406" spans="2:58" x14ac:dyDescent="0.35">
      <c r="B406" s="24" t="s">
        <v>214</v>
      </c>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c r="AV406" s="14"/>
      <c r="AW406" s="14"/>
      <c r="AX406" s="14"/>
      <c r="AY406" s="14"/>
      <c r="AZ406" s="14"/>
      <c r="BA406" s="14"/>
      <c r="BB406" s="14"/>
      <c r="BC406" s="14"/>
      <c r="BD406" s="14"/>
      <c r="BE406" s="14"/>
      <c r="BF406" s="14"/>
    </row>
    <row r="407" spans="2:58" x14ac:dyDescent="0.35">
      <c r="B407" t="s">
        <v>207</v>
      </c>
      <c r="C407" s="14">
        <v>0.15140583487414699</v>
      </c>
      <c r="D407" s="14">
        <v>0.16514201897177599</v>
      </c>
      <c r="E407" s="14">
        <v>0.13741120689371999</v>
      </c>
      <c r="F407" s="14"/>
      <c r="G407" s="14">
        <v>0.104010717040126</v>
      </c>
      <c r="H407" s="14">
        <v>0.10606923778701099</v>
      </c>
      <c r="I407" s="14">
        <v>0.113619819557619</v>
      </c>
      <c r="J407" s="14">
        <v>0.17746388248742001</v>
      </c>
      <c r="K407" s="14">
        <v>0.22079056748342099</v>
      </c>
      <c r="L407" s="14">
        <v>0.18693878503481701</v>
      </c>
      <c r="M407" s="14"/>
      <c r="N407" s="14">
        <v>0.120658009756673</v>
      </c>
      <c r="O407" s="14">
        <v>0.16712023200956599</v>
      </c>
      <c r="P407" s="14">
        <v>0.16161190047422899</v>
      </c>
      <c r="Q407" s="14">
        <v>0.15814593828740101</v>
      </c>
      <c r="R407" s="14"/>
      <c r="S407" s="14">
        <v>6.57708105458336E-2</v>
      </c>
      <c r="T407" s="14">
        <v>0.17250836421090099</v>
      </c>
      <c r="U407" s="14">
        <v>0.24745109146275099</v>
      </c>
      <c r="V407" s="14">
        <v>0.12136476566409</v>
      </c>
      <c r="W407" s="14">
        <v>0.13490137897711099</v>
      </c>
      <c r="X407" s="14">
        <v>0.13910289558494099</v>
      </c>
      <c r="Y407" s="14">
        <v>0.203058274886523</v>
      </c>
      <c r="Z407" s="14">
        <v>0.10852652339162799</v>
      </c>
      <c r="AA407" s="14">
        <v>0.14824037884524</v>
      </c>
      <c r="AB407" s="14">
        <v>0.18529767491440799</v>
      </c>
      <c r="AC407" s="14">
        <v>0.177707339568796</v>
      </c>
      <c r="AD407" s="14">
        <v>0.194823935270376</v>
      </c>
      <c r="AE407" s="14"/>
      <c r="AF407" s="14">
        <v>0.253489148112786</v>
      </c>
      <c r="AG407" s="14">
        <v>0.105784284902518</v>
      </c>
      <c r="AH407" s="14">
        <v>5.0030253390848101E-2</v>
      </c>
      <c r="AI407" s="14"/>
      <c r="AJ407" s="14">
        <v>0.25667431443166899</v>
      </c>
      <c r="AK407" s="14">
        <v>6.6764385231552995E-2</v>
      </c>
      <c r="AL407" s="14">
        <v>2.97566306849722E-2</v>
      </c>
      <c r="AM407" s="14">
        <v>0.19143245134397199</v>
      </c>
      <c r="AN407" s="14">
        <v>0.13953724902574599</v>
      </c>
      <c r="AO407" s="14"/>
      <c r="AP407" s="14">
        <v>0.235217533321954</v>
      </c>
      <c r="AQ407" s="14">
        <v>2.4927998036799699E-2</v>
      </c>
      <c r="AR407" s="14">
        <v>1.3542253079770699E-2</v>
      </c>
      <c r="AS407" s="14">
        <v>0.39377867384774701</v>
      </c>
      <c r="AT407" s="14">
        <v>0.22511702518488799</v>
      </c>
      <c r="AU407" s="14"/>
      <c r="AV407" s="14">
        <v>0.13699088634429599</v>
      </c>
      <c r="AW407" s="14">
        <v>0.19075257496974701</v>
      </c>
      <c r="AX407" s="14">
        <v>0.11892803683176401</v>
      </c>
      <c r="AY407" s="14">
        <v>0.163383363832594</v>
      </c>
      <c r="AZ407" s="14">
        <v>0</v>
      </c>
      <c r="BA407" s="14"/>
      <c r="BB407" s="14">
        <v>1.48283434294155E-2</v>
      </c>
      <c r="BC407" s="14">
        <v>0.45112896832784799</v>
      </c>
      <c r="BD407" s="14">
        <v>0.26988387783338802</v>
      </c>
      <c r="BE407" s="14"/>
      <c r="BF407" s="14">
        <v>0.24196773871993801</v>
      </c>
    </row>
    <row r="408" spans="2:58" x14ac:dyDescent="0.35">
      <c r="B408" t="s">
        <v>208</v>
      </c>
      <c r="C408" s="14">
        <v>0.12965078280622999</v>
      </c>
      <c r="D408" s="14">
        <v>0.12571279649220099</v>
      </c>
      <c r="E408" s="14">
        <v>0.13180902014186299</v>
      </c>
      <c r="F408" s="14"/>
      <c r="G408" s="14">
        <v>0.10330672192019399</v>
      </c>
      <c r="H408" s="14">
        <v>0.107100434312642</v>
      </c>
      <c r="I408" s="14">
        <v>0.121161417670031</v>
      </c>
      <c r="J408" s="14">
        <v>8.6038061253357903E-2</v>
      </c>
      <c r="K408" s="14">
        <v>0.139960485288879</v>
      </c>
      <c r="L408" s="14">
        <v>0.206901779064666</v>
      </c>
      <c r="M408" s="14"/>
      <c r="N408" s="14">
        <v>8.3425327144378406E-2</v>
      </c>
      <c r="O408" s="14">
        <v>0.15934593953458701</v>
      </c>
      <c r="P408" s="14">
        <v>0.160415481881444</v>
      </c>
      <c r="Q408" s="14">
        <v>0.123164598927635</v>
      </c>
      <c r="R408" s="14"/>
      <c r="S408" s="14">
        <v>0.105312660179582</v>
      </c>
      <c r="T408" s="14">
        <v>0.16819493685615</v>
      </c>
      <c r="U408" s="14">
        <v>0.14772265662686701</v>
      </c>
      <c r="V408" s="14">
        <v>0.17355166724607701</v>
      </c>
      <c r="W408" s="14">
        <v>9.0096237693168504E-2</v>
      </c>
      <c r="X408" s="14">
        <v>9.0901691408370996E-2</v>
      </c>
      <c r="Y408" s="14">
        <v>0.16721120319347599</v>
      </c>
      <c r="Z408" s="14">
        <v>5.61773481745933E-2</v>
      </c>
      <c r="AA408" s="14">
        <v>0.105981130939515</v>
      </c>
      <c r="AB408" s="14">
        <v>0.13101546132890099</v>
      </c>
      <c r="AC408" s="14">
        <v>0.13484095079810099</v>
      </c>
      <c r="AD408" s="14">
        <v>0.19687563480623399</v>
      </c>
      <c r="AE408" s="14"/>
      <c r="AF408" s="14">
        <v>0.19000303120495399</v>
      </c>
      <c r="AG408" s="14">
        <v>9.6223028444276298E-2</v>
      </c>
      <c r="AH408" s="14">
        <v>7.56400045984887E-2</v>
      </c>
      <c r="AI408" s="14"/>
      <c r="AJ408" s="14">
        <v>0.181636759109299</v>
      </c>
      <c r="AK408" s="14">
        <v>6.25894495161812E-2</v>
      </c>
      <c r="AL408" s="14">
        <v>0.19169823052158599</v>
      </c>
      <c r="AM408" s="14">
        <v>0.200814512726254</v>
      </c>
      <c r="AN408" s="14">
        <v>0.111740784169021</v>
      </c>
      <c r="AO408" s="14"/>
      <c r="AP408" s="14">
        <v>0.183297144111398</v>
      </c>
      <c r="AQ408" s="14">
        <v>4.9579711927717401E-2</v>
      </c>
      <c r="AR408" s="14">
        <v>0.20347861966113201</v>
      </c>
      <c r="AS408" s="14">
        <v>0.179797522816286</v>
      </c>
      <c r="AT408" s="14">
        <v>0.15086382537701201</v>
      </c>
      <c r="AU408" s="14"/>
      <c r="AV408" s="14">
        <v>0.17652793745127299</v>
      </c>
      <c r="AW408" s="14">
        <v>0.11525333132118699</v>
      </c>
      <c r="AX408" s="14">
        <v>9.8611561345017501E-2</v>
      </c>
      <c r="AY408" s="14">
        <v>7.8297317848169706E-2</v>
      </c>
      <c r="AZ408" s="14">
        <v>5.2793339115657201E-2</v>
      </c>
      <c r="BA408" s="14"/>
      <c r="BB408" s="14">
        <v>3.9198033346576601E-2</v>
      </c>
      <c r="BC408" s="14">
        <v>0.20725424879773499</v>
      </c>
      <c r="BD408" s="14">
        <v>0.23033046819549899</v>
      </c>
      <c r="BE408" s="14"/>
      <c r="BF408" s="14">
        <v>0.16832795479071</v>
      </c>
    </row>
    <row r="409" spans="2:58" x14ac:dyDescent="0.35">
      <c r="B409" t="s">
        <v>209</v>
      </c>
      <c r="C409" s="14">
        <v>0.23843129607135</v>
      </c>
      <c r="D409" s="14">
        <v>0.23081641815180001</v>
      </c>
      <c r="E409" s="14">
        <v>0.24637340335535901</v>
      </c>
      <c r="F409" s="14"/>
      <c r="G409" s="14">
        <v>0.28349929405371399</v>
      </c>
      <c r="H409" s="14">
        <v>0.20147023115266</v>
      </c>
      <c r="I409" s="14">
        <v>0.22944352005546301</v>
      </c>
      <c r="J409" s="14">
        <v>0.27088608222763999</v>
      </c>
      <c r="K409" s="14">
        <v>0.19202977407307401</v>
      </c>
      <c r="L409" s="14">
        <v>0.247060358368658</v>
      </c>
      <c r="M409" s="14"/>
      <c r="N409" s="14">
        <v>0.28460319844686199</v>
      </c>
      <c r="O409" s="14">
        <v>0.22985431469733</v>
      </c>
      <c r="P409" s="14">
        <v>0.21856904677759001</v>
      </c>
      <c r="Q409" s="14">
        <v>0.21280424515163299</v>
      </c>
      <c r="R409" s="14"/>
      <c r="S409" s="14">
        <v>0.21833404868047299</v>
      </c>
      <c r="T409" s="14">
        <v>0.27723501123831801</v>
      </c>
      <c r="U409" s="14">
        <v>0.244663727781123</v>
      </c>
      <c r="V409" s="14">
        <v>0.19962753883516299</v>
      </c>
      <c r="W409" s="14">
        <v>0.20752608953583901</v>
      </c>
      <c r="X409" s="14">
        <v>0.22520914681267401</v>
      </c>
      <c r="Y409" s="14">
        <v>0.29970267279905999</v>
      </c>
      <c r="Z409" s="14">
        <v>0.306001000300826</v>
      </c>
      <c r="AA409" s="14">
        <v>0.21847915091967701</v>
      </c>
      <c r="AB409" s="14">
        <v>0.25900507202727902</v>
      </c>
      <c r="AC409" s="14">
        <v>0.20448184232687</v>
      </c>
      <c r="AD409" s="14">
        <v>0.20859030114508201</v>
      </c>
      <c r="AE409" s="14"/>
      <c r="AF409" s="14">
        <v>0.18639888685206699</v>
      </c>
      <c r="AG409" s="14">
        <v>0.263714998515302</v>
      </c>
      <c r="AH409" s="14">
        <v>0.23484627303404201</v>
      </c>
      <c r="AI409" s="14"/>
      <c r="AJ409" s="14">
        <v>0.24094507846159799</v>
      </c>
      <c r="AK409" s="14">
        <v>0.19749156088217901</v>
      </c>
      <c r="AL409" s="14">
        <v>0.227913982802911</v>
      </c>
      <c r="AM409" s="14">
        <v>0.29920099864252497</v>
      </c>
      <c r="AN409" s="14">
        <v>0.24859370458355601</v>
      </c>
      <c r="AO409" s="14"/>
      <c r="AP409" s="14">
        <v>0.28938805067598</v>
      </c>
      <c r="AQ409" s="14">
        <v>0.20271462203049201</v>
      </c>
      <c r="AR409" s="14">
        <v>0.28440815909200401</v>
      </c>
      <c r="AS409" s="14">
        <v>0.18154927630215401</v>
      </c>
      <c r="AT409" s="14">
        <v>0.32504229986385003</v>
      </c>
      <c r="AU409" s="14"/>
      <c r="AV409" s="14">
        <v>0.24455189476983599</v>
      </c>
      <c r="AW409" s="14">
        <v>0.21902797537562599</v>
      </c>
      <c r="AX409" s="14">
        <v>0.25733030533395801</v>
      </c>
      <c r="AY409" s="14">
        <v>0.232105584207428</v>
      </c>
      <c r="AZ409" s="14">
        <v>0.20298790030505401</v>
      </c>
      <c r="BA409" s="14"/>
      <c r="BB409" s="14">
        <v>0.214127987308386</v>
      </c>
      <c r="BC409" s="14">
        <v>0.15950752930862</v>
      </c>
      <c r="BD409" s="14">
        <v>0.28864493582901102</v>
      </c>
      <c r="BE409" s="14"/>
      <c r="BF409" s="14">
        <v>0.20737815652553701</v>
      </c>
    </row>
    <row r="410" spans="2:58" x14ac:dyDescent="0.35">
      <c r="B410" t="s">
        <v>122</v>
      </c>
      <c r="C410" s="14">
        <v>0.213233805278643</v>
      </c>
      <c r="D410" s="14">
        <v>0.19423430714526299</v>
      </c>
      <c r="E410" s="14">
        <v>0.23155223111210199</v>
      </c>
      <c r="F410" s="14"/>
      <c r="G410" s="14">
        <v>0.17459542787873999</v>
      </c>
      <c r="H410" s="14">
        <v>0.20144426161971801</v>
      </c>
      <c r="I410" s="14">
        <v>0.244428693168904</v>
      </c>
      <c r="J410" s="14">
        <v>0.20513434523010901</v>
      </c>
      <c r="K410" s="14">
        <v>0.27247988835076398</v>
      </c>
      <c r="L410" s="14">
        <v>0.18930534114222</v>
      </c>
      <c r="M410" s="14"/>
      <c r="N410" s="14">
        <v>0.20416881214570501</v>
      </c>
      <c r="O410" s="14">
        <v>0.20189346680526099</v>
      </c>
      <c r="P410" s="14">
        <v>0.20742376030793599</v>
      </c>
      <c r="Q410" s="14">
        <v>0.240423729360283</v>
      </c>
      <c r="R410" s="14"/>
      <c r="S410" s="14">
        <v>0.23212856242047999</v>
      </c>
      <c r="T410" s="14">
        <v>0.178367083493048</v>
      </c>
      <c r="U410" s="14">
        <v>0.17941864512273001</v>
      </c>
      <c r="V410" s="14">
        <v>0.228816289736787</v>
      </c>
      <c r="W410" s="14">
        <v>0.19998033362999401</v>
      </c>
      <c r="X410" s="14">
        <v>0.22823906124728899</v>
      </c>
      <c r="Y410" s="14">
        <v>0.20050022063656001</v>
      </c>
      <c r="Z410" s="14">
        <v>0.27997565346322201</v>
      </c>
      <c r="AA410" s="14">
        <v>0.18162656264080701</v>
      </c>
      <c r="AB410" s="14">
        <v>0.20016546844556499</v>
      </c>
      <c r="AC410" s="14">
        <v>0.25375002269618102</v>
      </c>
      <c r="AD410" s="14">
        <v>0.270099354630431</v>
      </c>
      <c r="AE410" s="14"/>
      <c r="AF410" s="14">
        <v>0.16382335925034899</v>
      </c>
      <c r="AG410" s="14">
        <v>0.24268220875580501</v>
      </c>
      <c r="AH410" s="14">
        <v>0.26746587203083999</v>
      </c>
      <c r="AI410" s="14"/>
      <c r="AJ410" s="14">
        <v>0.137832768301452</v>
      </c>
      <c r="AK410" s="14">
        <v>0.26211571574226999</v>
      </c>
      <c r="AL410" s="14">
        <v>0.28564784452036701</v>
      </c>
      <c r="AM410" s="14">
        <v>0</v>
      </c>
      <c r="AN410" s="14">
        <v>0.25316460134541102</v>
      </c>
      <c r="AO410" s="14"/>
      <c r="AP410" s="14">
        <v>0.14198847047405699</v>
      </c>
      <c r="AQ410" s="14">
        <v>0.27455444411875701</v>
      </c>
      <c r="AR410" s="14">
        <v>0.23694672316328499</v>
      </c>
      <c r="AS410" s="14">
        <v>0.106175357762698</v>
      </c>
      <c r="AT410" s="14">
        <v>0.21387236666412299</v>
      </c>
      <c r="AU410" s="14"/>
      <c r="AV410" s="14">
        <v>0.23288632693087299</v>
      </c>
      <c r="AW410" s="14">
        <v>0.235268829792144</v>
      </c>
      <c r="AX410" s="14">
        <v>0.208547158927019</v>
      </c>
      <c r="AY410" s="14">
        <v>0.168008773466953</v>
      </c>
      <c r="AZ410" s="14">
        <v>0.36746448223018002</v>
      </c>
      <c r="BA410" s="14"/>
      <c r="BB410" s="14">
        <v>0.23719564638761301</v>
      </c>
      <c r="BC410" s="14">
        <v>7.1937746133183197E-2</v>
      </c>
      <c r="BD410" s="14">
        <v>0.179246645936362</v>
      </c>
      <c r="BE410" s="14"/>
      <c r="BF410" s="14">
        <v>0.153255494850012</v>
      </c>
    </row>
    <row r="411" spans="2:58" x14ac:dyDescent="0.35">
      <c r="B411" t="s">
        <v>210</v>
      </c>
      <c r="C411" s="14">
        <v>0.176710300553444</v>
      </c>
      <c r="D411" s="14">
        <v>0.18011538149765399</v>
      </c>
      <c r="E411" s="14">
        <v>0.17427058061617401</v>
      </c>
      <c r="F411" s="14"/>
      <c r="G411" s="14">
        <v>0.225373402522728</v>
      </c>
      <c r="H411" s="14">
        <v>0.26027070880317799</v>
      </c>
      <c r="I411" s="14">
        <v>0.17164869623026499</v>
      </c>
      <c r="J411" s="14">
        <v>0.202917674944114</v>
      </c>
      <c r="K411" s="14">
        <v>0.140085935080591</v>
      </c>
      <c r="L411" s="14">
        <v>7.8512309265350105E-2</v>
      </c>
      <c r="M411" s="14"/>
      <c r="N411" s="14">
        <v>0.20123530192037001</v>
      </c>
      <c r="O411" s="14">
        <v>0.15143479022613901</v>
      </c>
      <c r="P411" s="14">
        <v>0.15137455514404399</v>
      </c>
      <c r="Q411" s="14">
        <v>0.19689888655625001</v>
      </c>
      <c r="R411" s="14"/>
      <c r="S411" s="14">
        <v>0.23830662602768399</v>
      </c>
      <c r="T411" s="14">
        <v>0.15547893496506399</v>
      </c>
      <c r="U411" s="14">
        <v>0.113997445668664</v>
      </c>
      <c r="V411" s="14">
        <v>0.16359122058736</v>
      </c>
      <c r="W411" s="14">
        <v>0.26387945646877597</v>
      </c>
      <c r="X411" s="14">
        <v>0.23753342440279801</v>
      </c>
      <c r="Y411" s="14">
        <v>8.4156636544462704E-2</v>
      </c>
      <c r="Z411" s="14">
        <v>0.173176596089196</v>
      </c>
      <c r="AA411" s="14">
        <v>0.233675081175893</v>
      </c>
      <c r="AB411" s="14">
        <v>0.13424713323181101</v>
      </c>
      <c r="AC411" s="14">
        <v>0.11284664207864201</v>
      </c>
      <c r="AD411" s="14">
        <v>0.102356424456181</v>
      </c>
      <c r="AE411" s="14"/>
      <c r="AF411" s="14">
        <v>0.133352774718238</v>
      </c>
      <c r="AG411" s="14">
        <v>0.18850918889030299</v>
      </c>
      <c r="AH411" s="14">
        <v>0.25245014689874301</v>
      </c>
      <c r="AI411" s="14"/>
      <c r="AJ411" s="14">
        <v>0.115296983007443</v>
      </c>
      <c r="AK411" s="14">
        <v>0.25349991865512</v>
      </c>
      <c r="AL411" s="14">
        <v>0.20710210202544299</v>
      </c>
      <c r="AM411" s="14">
        <v>0.100132519508249</v>
      </c>
      <c r="AN411" s="14">
        <v>0.185842999828748</v>
      </c>
      <c r="AO411" s="14"/>
      <c r="AP411" s="14">
        <v>0.11668081072350101</v>
      </c>
      <c r="AQ411" s="14">
        <v>0.26892918848167102</v>
      </c>
      <c r="AR411" s="14">
        <v>0.216737952815796</v>
      </c>
      <c r="AS411" s="14">
        <v>0.104350445886305</v>
      </c>
      <c r="AT411" s="14">
        <v>7.1508663525069904E-2</v>
      </c>
      <c r="AU411" s="14"/>
      <c r="AV411" s="14">
        <v>0.14904256701587901</v>
      </c>
      <c r="AW411" s="14">
        <v>0.17364097013180599</v>
      </c>
      <c r="AX411" s="14">
        <v>0.19736596403513401</v>
      </c>
      <c r="AY411" s="14">
        <v>0.225808147524372</v>
      </c>
      <c r="AZ411" s="14">
        <v>0.22908162354346401</v>
      </c>
      <c r="BA411" s="14"/>
      <c r="BB411" s="14">
        <v>0.27261086770384602</v>
      </c>
      <c r="BC411" s="14">
        <v>6.8754484744050895E-2</v>
      </c>
      <c r="BD411" s="14">
        <v>0</v>
      </c>
      <c r="BE411" s="14"/>
      <c r="BF411" s="14">
        <v>0.135979663385596</v>
      </c>
    </row>
    <row r="412" spans="2:58" x14ac:dyDescent="0.35">
      <c r="B412" t="s">
        <v>211</v>
      </c>
      <c r="C412" s="14">
        <v>7.7450325025946398E-2</v>
      </c>
      <c r="D412" s="14">
        <v>8.9174272061707194E-2</v>
      </c>
      <c r="E412" s="14">
        <v>6.6966809142225706E-2</v>
      </c>
      <c r="F412" s="14"/>
      <c r="G412" s="14">
        <v>9.00907368917718E-2</v>
      </c>
      <c r="H412" s="14">
        <v>0.10615364962339301</v>
      </c>
      <c r="I412" s="14">
        <v>0.112252537005398</v>
      </c>
      <c r="J412" s="14">
        <v>5.1746672950651301E-2</v>
      </c>
      <c r="K412" s="14">
        <v>2.0078570314580099E-2</v>
      </c>
      <c r="L412" s="14">
        <v>7.5749044986067701E-2</v>
      </c>
      <c r="M412" s="14"/>
      <c r="N412" s="14">
        <v>9.5622523307265006E-2</v>
      </c>
      <c r="O412" s="14">
        <v>7.1005814531331299E-2</v>
      </c>
      <c r="P412" s="14">
        <v>8.5622303058715404E-2</v>
      </c>
      <c r="Q412" s="14">
        <v>5.9898098316155002E-2</v>
      </c>
      <c r="R412" s="14"/>
      <c r="S412" s="14">
        <v>0.12058335525092399</v>
      </c>
      <c r="T412" s="14">
        <v>4.8215669236519099E-2</v>
      </c>
      <c r="U412" s="14">
        <v>5.4896371867566698E-2</v>
      </c>
      <c r="V412" s="14">
        <v>9.9122329449734203E-2</v>
      </c>
      <c r="W412" s="14">
        <v>8.8928358560203993E-2</v>
      </c>
      <c r="X412" s="14">
        <v>5.6072137742031597E-2</v>
      </c>
      <c r="Y412" s="14">
        <v>3.2466015517637802E-2</v>
      </c>
      <c r="Z412" s="14">
        <v>5.7729818424217698E-2</v>
      </c>
      <c r="AA412" s="14">
        <v>0.10231349025905601</v>
      </c>
      <c r="AB412" s="14">
        <v>7.8540738965189899E-2</v>
      </c>
      <c r="AC412" s="14">
        <v>9.8204522928196605E-2</v>
      </c>
      <c r="AD412" s="14">
        <v>2.7254349691696499E-2</v>
      </c>
      <c r="AE412" s="14"/>
      <c r="AF412" s="14">
        <v>6.1434252843635503E-2</v>
      </c>
      <c r="AG412" s="14">
        <v>9.3292027234117406E-2</v>
      </c>
      <c r="AH412" s="14">
        <v>9.1533649689298793E-2</v>
      </c>
      <c r="AI412" s="14"/>
      <c r="AJ412" s="14">
        <v>6.4794709420333899E-2</v>
      </c>
      <c r="AK412" s="14">
        <v>0.13254426608831901</v>
      </c>
      <c r="AL412" s="14">
        <v>4.2814110090524798E-2</v>
      </c>
      <c r="AM412" s="14">
        <v>0.10713209639838001</v>
      </c>
      <c r="AN412" s="14">
        <v>4.3606863006025898E-2</v>
      </c>
      <c r="AO412" s="14"/>
      <c r="AP412" s="14">
        <v>2.8142227091414101E-2</v>
      </c>
      <c r="AQ412" s="14">
        <v>0.15402005330823301</v>
      </c>
      <c r="AR412" s="14">
        <v>1.8203289822784199E-2</v>
      </c>
      <c r="AS412" s="14">
        <v>3.43487233848093E-2</v>
      </c>
      <c r="AT412" s="14">
        <v>1.35958193850567E-2</v>
      </c>
      <c r="AU412" s="14"/>
      <c r="AV412" s="14">
        <v>4.7400178544658902E-2</v>
      </c>
      <c r="AW412" s="14">
        <v>6.2059590959239602E-2</v>
      </c>
      <c r="AX412" s="14">
        <v>9.9093886266327896E-2</v>
      </c>
      <c r="AY412" s="14">
        <v>0.124186569956419</v>
      </c>
      <c r="AZ412" s="14">
        <v>0.14767265480564501</v>
      </c>
      <c r="BA412" s="14"/>
      <c r="BB412" s="14">
        <v>0.22203912182416299</v>
      </c>
      <c r="BC412" s="14">
        <v>4.1417022688563801E-2</v>
      </c>
      <c r="BD412" s="14">
        <v>3.1894072205740399E-2</v>
      </c>
      <c r="BE412" s="14"/>
      <c r="BF412" s="14">
        <v>9.3090991728206396E-2</v>
      </c>
    </row>
    <row r="413" spans="2:58" x14ac:dyDescent="0.35">
      <c r="B413" t="s">
        <v>212</v>
      </c>
      <c r="C413" s="14">
        <v>1.3117655390238601E-2</v>
      </c>
      <c r="D413" s="14">
        <v>1.4804805679598101E-2</v>
      </c>
      <c r="E413" s="14">
        <v>1.1616748738556001E-2</v>
      </c>
      <c r="F413" s="14"/>
      <c r="G413" s="14">
        <v>1.9123699692724701E-2</v>
      </c>
      <c r="H413" s="14">
        <v>1.7491476701399E-2</v>
      </c>
      <c r="I413" s="14">
        <v>7.4453163123184597E-3</v>
      </c>
      <c r="J413" s="14">
        <v>5.8132809067074197E-3</v>
      </c>
      <c r="K413" s="14">
        <v>1.45747794086903E-2</v>
      </c>
      <c r="L413" s="14">
        <v>1.55323821382227E-2</v>
      </c>
      <c r="M413" s="14"/>
      <c r="N413" s="14">
        <v>1.0286827278747E-2</v>
      </c>
      <c r="O413" s="14">
        <v>1.9345442195785999E-2</v>
      </c>
      <c r="P413" s="14">
        <v>1.49829523560405E-2</v>
      </c>
      <c r="Q413" s="14">
        <v>8.6645034006434998E-3</v>
      </c>
      <c r="R413" s="14"/>
      <c r="S413" s="14">
        <v>1.95639368950223E-2</v>
      </c>
      <c r="T413" s="14">
        <v>0</v>
      </c>
      <c r="U413" s="14">
        <v>1.18500614702991E-2</v>
      </c>
      <c r="V413" s="14">
        <v>1.39261884807885E-2</v>
      </c>
      <c r="W413" s="14">
        <v>1.46881451349079E-2</v>
      </c>
      <c r="X413" s="14">
        <v>2.2941642801895399E-2</v>
      </c>
      <c r="Y413" s="14">
        <v>1.2904976422280501E-2</v>
      </c>
      <c r="Z413" s="14">
        <v>1.8413060156317301E-2</v>
      </c>
      <c r="AA413" s="14">
        <v>9.68420521981069E-3</v>
      </c>
      <c r="AB413" s="14">
        <v>1.1728451086845299E-2</v>
      </c>
      <c r="AC413" s="14">
        <v>1.8168679603213399E-2</v>
      </c>
      <c r="AD413" s="14">
        <v>0</v>
      </c>
      <c r="AE413" s="14"/>
      <c r="AF413" s="14">
        <v>1.14985470179703E-2</v>
      </c>
      <c r="AG413" s="14">
        <v>9.7942632576781992E-3</v>
      </c>
      <c r="AH413" s="14">
        <v>2.8033800357740099E-2</v>
      </c>
      <c r="AI413" s="14"/>
      <c r="AJ413" s="14">
        <v>2.8193872682055099E-3</v>
      </c>
      <c r="AK413" s="14">
        <v>2.4994703884377599E-2</v>
      </c>
      <c r="AL413" s="14">
        <v>1.50670993541956E-2</v>
      </c>
      <c r="AM413" s="14">
        <v>0.101287421380621</v>
      </c>
      <c r="AN413" s="14">
        <v>1.7513798041492001E-2</v>
      </c>
      <c r="AO413" s="14"/>
      <c r="AP413" s="14">
        <v>5.2857636016967599E-3</v>
      </c>
      <c r="AQ413" s="14">
        <v>2.52739820963289E-2</v>
      </c>
      <c r="AR413" s="14">
        <v>2.66830023652289E-2</v>
      </c>
      <c r="AS413" s="14">
        <v>0</v>
      </c>
      <c r="AT413" s="14">
        <v>0</v>
      </c>
      <c r="AU413" s="14"/>
      <c r="AV413" s="14">
        <v>1.2600208943183601E-2</v>
      </c>
      <c r="AW413" s="14">
        <v>3.9967274502500198E-3</v>
      </c>
      <c r="AX413" s="14">
        <v>2.01230872607795E-2</v>
      </c>
      <c r="AY413" s="14">
        <v>8.2102431640650505E-3</v>
      </c>
      <c r="AZ413" s="14">
        <v>0</v>
      </c>
      <c r="BA413" s="14"/>
      <c r="BB413" s="14">
        <v>0</v>
      </c>
      <c r="BC413" s="14">
        <v>0</v>
      </c>
      <c r="BD413" s="14">
        <v>0</v>
      </c>
      <c r="BE413" s="14"/>
      <c r="BF413" s="14">
        <v>0</v>
      </c>
    </row>
    <row r="414" spans="2:58" x14ac:dyDescent="0.35">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c r="AV414" s="14"/>
      <c r="AW414" s="14"/>
      <c r="AX414" s="14"/>
      <c r="AY414" s="14"/>
      <c r="AZ414" s="14"/>
      <c r="BA414" s="14"/>
      <c r="BB414" s="14"/>
      <c r="BC414" s="14"/>
      <c r="BD414" s="14"/>
      <c r="BE414" s="14"/>
      <c r="BF414" s="14"/>
    </row>
    <row r="415" spans="2:58" x14ac:dyDescent="0.35">
      <c r="B415" s="6" t="s">
        <v>232</v>
      </c>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c r="AV415" s="14"/>
      <c r="AW415" s="14"/>
      <c r="AX415" s="14"/>
      <c r="AY415" s="14"/>
      <c r="AZ415" s="14"/>
      <c r="BA415" s="14"/>
      <c r="BB415" s="14"/>
      <c r="BC415" s="14"/>
      <c r="BD415" s="14"/>
      <c r="BE415" s="14"/>
      <c r="BF415" s="14"/>
    </row>
    <row r="416" spans="2:58" x14ac:dyDescent="0.35">
      <c r="B416" s="24" t="s">
        <v>214</v>
      </c>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c r="AV416" s="14"/>
      <c r="AW416" s="14"/>
      <c r="AX416" s="14"/>
      <c r="AY416" s="14"/>
      <c r="AZ416" s="14"/>
      <c r="BA416" s="14"/>
      <c r="BB416" s="14"/>
      <c r="BC416" s="14"/>
      <c r="BD416" s="14"/>
      <c r="BE416" s="14"/>
      <c r="BF416" s="14"/>
    </row>
    <row r="417" spans="2:58" x14ac:dyDescent="0.35">
      <c r="B417" t="s">
        <v>207</v>
      </c>
      <c r="C417" s="14">
        <v>5.0331994600902097E-2</v>
      </c>
      <c r="D417" s="14">
        <v>6.0386048101524703E-2</v>
      </c>
      <c r="E417" s="14">
        <v>3.9328777584972802E-2</v>
      </c>
      <c r="F417" s="14"/>
      <c r="G417" s="14">
        <v>4.5495500471235698E-2</v>
      </c>
      <c r="H417" s="14">
        <v>4.7067739376925703E-2</v>
      </c>
      <c r="I417" s="14">
        <v>5.0140226397876603E-2</v>
      </c>
      <c r="J417" s="14">
        <v>3.7503915132301599E-2</v>
      </c>
      <c r="K417" s="14">
        <v>4.5864856845410001E-2</v>
      </c>
      <c r="L417" s="14">
        <v>7.1271367055311299E-2</v>
      </c>
      <c r="M417" s="14"/>
      <c r="N417" s="14">
        <v>5.3507026818954202E-2</v>
      </c>
      <c r="O417" s="14">
        <v>5.5442490816326899E-2</v>
      </c>
      <c r="P417" s="14">
        <v>3.9377344499915999E-2</v>
      </c>
      <c r="Q417" s="14">
        <v>5.0601922731395597E-2</v>
      </c>
      <c r="R417" s="14"/>
      <c r="S417" s="14">
        <v>2.907433935674E-2</v>
      </c>
      <c r="T417" s="14">
        <v>4.5472743585516603E-2</v>
      </c>
      <c r="U417" s="14">
        <v>5.8064097789842797E-2</v>
      </c>
      <c r="V417" s="14">
        <v>5.0986159414674902E-2</v>
      </c>
      <c r="W417" s="14">
        <v>4.7626056802592999E-2</v>
      </c>
      <c r="X417" s="14">
        <v>3.54729486872572E-2</v>
      </c>
      <c r="Y417" s="14">
        <v>3.8104584692559902E-2</v>
      </c>
      <c r="Z417" s="14">
        <v>1.8517902243631101E-2</v>
      </c>
      <c r="AA417" s="14">
        <v>6.3730109741605603E-2</v>
      </c>
      <c r="AB417" s="14">
        <v>8.7916189704372205E-2</v>
      </c>
      <c r="AC417" s="14">
        <v>4.9001566096508797E-2</v>
      </c>
      <c r="AD417" s="14">
        <v>0.12981925891739399</v>
      </c>
      <c r="AE417" s="14"/>
      <c r="AF417" s="14">
        <v>6.4809743267774805E-2</v>
      </c>
      <c r="AG417" s="14">
        <v>4.4277972829630599E-2</v>
      </c>
      <c r="AH417" s="14">
        <v>3.4120842300956099E-2</v>
      </c>
      <c r="AI417" s="14"/>
      <c r="AJ417" s="14">
        <v>7.1094263773130495E-2</v>
      </c>
      <c r="AK417" s="14">
        <v>1.6533469505066501E-2</v>
      </c>
      <c r="AL417" s="14">
        <v>1.4887387639234501E-2</v>
      </c>
      <c r="AM417" s="14">
        <v>0.19537608899452599</v>
      </c>
      <c r="AN417" s="14">
        <v>7.57098971122252E-2</v>
      </c>
      <c r="AO417" s="14"/>
      <c r="AP417" s="14">
        <v>0.10678942039087599</v>
      </c>
      <c r="AQ417" s="14">
        <v>4.4210494690452903E-3</v>
      </c>
      <c r="AR417" s="14">
        <v>1.3542253079770699E-2</v>
      </c>
      <c r="AS417" s="14">
        <v>0.100231684224032</v>
      </c>
      <c r="AT417" s="14">
        <v>4.9502166492990197E-2</v>
      </c>
      <c r="AU417" s="14"/>
      <c r="AV417" s="14">
        <v>4.8454132016913599E-2</v>
      </c>
      <c r="AW417" s="14">
        <v>4.1038574804373999E-2</v>
      </c>
      <c r="AX417" s="14">
        <v>5.0824252700723799E-2</v>
      </c>
      <c r="AY417" s="14">
        <v>5.9661342453727E-2</v>
      </c>
      <c r="AZ417" s="14">
        <v>0</v>
      </c>
      <c r="BA417" s="14"/>
      <c r="BB417" s="14">
        <v>1.48283434294155E-2</v>
      </c>
      <c r="BC417" s="14">
        <v>5.2144300195260597E-2</v>
      </c>
      <c r="BD417" s="14">
        <v>0</v>
      </c>
      <c r="BE417" s="14"/>
      <c r="BF417" s="14">
        <v>2.4900074389603701E-2</v>
      </c>
    </row>
    <row r="418" spans="2:58" x14ac:dyDescent="0.35">
      <c r="B418" t="s">
        <v>208</v>
      </c>
      <c r="C418" s="14">
        <v>5.55379433134384E-2</v>
      </c>
      <c r="D418" s="14">
        <v>5.3887964932269203E-2</v>
      </c>
      <c r="E418" s="14">
        <v>5.7274029687555503E-2</v>
      </c>
      <c r="F418" s="14"/>
      <c r="G418" s="14">
        <v>7.1011594499243894E-2</v>
      </c>
      <c r="H418" s="14">
        <v>5.4892154341732703E-2</v>
      </c>
      <c r="I418" s="14">
        <v>3.8067683722389098E-2</v>
      </c>
      <c r="J418" s="14">
        <v>3.1939612591049403E-2</v>
      </c>
      <c r="K418" s="14">
        <v>7.4344222132577895E-2</v>
      </c>
      <c r="L418" s="14">
        <v>6.7777992193083197E-2</v>
      </c>
      <c r="M418" s="14"/>
      <c r="N418" s="14">
        <v>3.22205548056387E-2</v>
      </c>
      <c r="O418" s="14">
        <v>3.7807310669836301E-2</v>
      </c>
      <c r="P418" s="14">
        <v>7.6707392278752506E-2</v>
      </c>
      <c r="Q418" s="14">
        <v>8.2214891065364296E-2</v>
      </c>
      <c r="R418" s="14"/>
      <c r="S418" s="14">
        <v>4.1795520953798203E-2</v>
      </c>
      <c r="T418" s="14">
        <v>5.0873674694170701E-2</v>
      </c>
      <c r="U418" s="14">
        <v>9.54474741641297E-2</v>
      </c>
      <c r="V418" s="14">
        <v>5.1100218311227297E-2</v>
      </c>
      <c r="W418" s="14">
        <v>1.51892018074282E-2</v>
      </c>
      <c r="X418" s="14">
        <v>5.9230943092713401E-2</v>
      </c>
      <c r="Y418" s="14">
        <v>8.0146534111405904E-2</v>
      </c>
      <c r="Z418" s="14">
        <v>7.50487892162119E-2</v>
      </c>
      <c r="AA418" s="14">
        <v>2.7420720304847299E-2</v>
      </c>
      <c r="AB418" s="14">
        <v>6.58479912873529E-2</v>
      </c>
      <c r="AC418" s="14">
        <v>4.6904367119703701E-2</v>
      </c>
      <c r="AD418" s="14">
        <v>0.102236748134039</v>
      </c>
      <c r="AE418" s="14"/>
      <c r="AF418" s="14">
        <v>8.1886619898594304E-2</v>
      </c>
      <c r="AG418" s="14">
        <v>3.4752087812189497E-2</v>
      </c>
      <c r="AH418" s="14">
        <v>3.4521194993412802E-2</v>
      </c>
      <c r="AI418" s="14"/>
      <c r="AJ418" s="14">
        <v>8.1494341554742805E-2</v>
      </c>
      <c r="AK418" s="14">
        <v>3.1775597896233403E-2</v>
      </c>
      <c r="AL418" s="14">
        <v>1.43404482355904E-2</v>
      </c>
      <c r="AM418" s="14">
        <v>0.100132519508249</v>
      </c>
      <c r="AN418" s="14">
        <v>6.1071455732405397E-2</v>
      </c>
      <c r="AO418" s="14"/>
      <c r="AP418" s="14">
        <v>8.9017596345508404E-2</v>
      </c>
      <c r="AQ418" s="14">
        <v>1.7462583615273301E-2</v>
      </c>
      <c r="AR418" s="14">
        <v>1.30447318219828E-2</v>
      </c>
      <c r="AS418" s="14">
        <v>0.103182151681231</v>
      </c>
      <c r="AT418" s="14">
        <v>6.2674621410092501E-2</v>
      </c>
      <c r="AU418" s="14"/>
      <c r="AV418" s="14">
        <v>7.2771818953965894E-2</v>
      </c>
      <c r="AW418" s="14">
        <v>6.5744823198241903E-2</v>
      </c>
      <c r="AX418" s="14">
        <v>2.40777093185396E-2</v>
      </c>
      <c r="AY418" s="14">
        <v>4.1738452447591397E-2</v>
      </c>
      <c r="AZ418" s="14">
        <v>0</v>
      </c>
      <c r="BA418" s="14"/>
      <c r="BB418" s="14">
        <v>0</v>
      </c>
      <c r="BC418" s="14">
        <v>0.12528198463729801</v>
      </c>
      <c r="BD418" s="14">
        <v>0.147026732564423</v>
      </c>
      <c r="BE418" s="14"/>
      <c r="BF418" s="14">
        <v>7.5213033821158695E-2</v>
      </c>
    </row>
    <row r="419" spans="2:58" x14ac:dyDescent="0.35">
      <c r="B419" t="s">
        <v>209</v>
      </c>
      <c r="C419" s="14">
        <v>0.14013041126520601</v>
      </c>
      <c r="D419" s="14">
        <v>0.128434520434236</v>
      </c>
      <c r="E419" s="14">
        <v>0.15144182818235499</v>
      </c>
      <c r="F419" s="14"/>
      <c r="G419" s="14">
        <v>0.15043384231538701</v>
      </c>
      <c r="H419" s="14">
        <v>0.13040953445480699</v>
      </c>
      <c r="I419" s="14">
        <v>0.15586467522529601</v>
      </c>
      <c r="J419" s="14">
        <v>0.18083270393404199</v>
      </c>
      <c r="K419" s="14">
        <v>0.15186700423111399</v>
      </c>
      <c r="L419" s="14">
        <v>8.2036477644672798E-2</v>
      </c>
      <c r="M419" s="14"/>
      <c r="N419" s="14">
        <v>0.105404667671642</v>
      </c>
      <c r="O419" s="14">
        <v>0.17066260667009001</v>
      </c>
      <c r="P419" s="14">
        <v>0.16235154918446701</v>
      </c>
      <c r="Q419" s="14">
        <v>0.13107226993513399</v>
      </c>
      <c r="R419" s="14"/>
      <c r="S419" s="14">
        <v>0.15140138701912101</v>
      </c>
      <c r="T419" s="14">
        <v>0.14021695281674501</v>
      </c>
      <c r="U419" s="14">
        <v>0.16414716253523601</v>
      </c>
      <c r="V419" s="14">
        <v>0.119693177222864</v>
      </c>
      <c r="W419" s="14">
        <v>0.131864473296188</v>
      </c>
      <c r="X419" s="14">
        <v>0.10785151279287</v>
      </c>
      <c r="Y419" s="14">
        <v>0.20110438823857199</v>
      </c>
      <c r="Z419" s="14">
        <v>0.11925960222038</v>
      </c>
      <c r="AA419" s="14">
        <v>0.114101619221637</v>
      </c>
      <c r="AB419" s="14">
        <v>0.12536158182299401</v>
      </c>
      <c r="AC419" s="14">
        <v>0.114808932101002</v>
      </c>
      <c r="AD419" s="14">
        <v>0.25136766600086602</v>
      </c>
      <c r="AE419" s="14"/>
      <c r="AF419" s="14">
        <v>0.17046126384215099</v>
      </c>
      <c r="AG419" s="14">
        <v>0.10879414481925299</v>
      </c>
      <c r="AH419" s="14">
        <v>0.130095977699033</v>
      </c>
      <c r="AI419" s="14"/>
      <c r="AJ419" s="14">
        <v>0.17990442017486</v>
      </c>
      <c r="AK419" s="14">
        <v>9.6632448059798107E-2</v>
      </c>
      <c r="AL419" s="14">
        <v>0.138579998022478</v>
      </c>
      <c r="AM419" s="14">
        <v>0</v>
      </c>
      <c r="AN419" s="14">
        <v>0.123358962744087</v>
      </c>
      <c r="AO419" s="14"/>
      <c r="AP419" s="14">
        <v>0.187338400580392</v>
      </c>
      <c r="AQ419" s="14">
        <v>5.9408694289795699E-2</v>
      </c>
      <c r="AR419" s="14">
        <v>0.13956388428856401</v>
      </c>
      <c r="AS419" s="14">
        <v>0.25712472306468198</v>
      </c>
      <c r="AT419" s="14">
        <v>0.17351654660836599</v>
      </c>
      <c r="AU419" s="14"/>
      <c r="AV419" s="14">
        <v>0.13166705475631399</v>
      </c>
      <c r="AW419" s="14">
        <v>0.151790607688263</v>
      </c>
      <c r="AX419" s="14">
        <v>0.14620632037910999</v>
      </c>
      <c r="AY419" s="14">
        <v>0.13433045266747801</v>
      </c>
      <c r="AZ419" s="14">
        <v>0.105430838030088</v>
      </c>
      <c r="BA419" s="14"/>
      <c r="BB419" s="14">
        <v>3.3058582606858199E-2</v>
      </c>
      <c r="BC419" s="14">
        <v>0.27128714586272501</v>
      </c>
      <c r="BD419" s="14">
        <v>0.18396110075923</v>
      </c>
      <c r="BE419" s="14"/>
      <c r="BF419" s="14">
        <v>0.17314630688788299</v>
      </c>
    </row>
    <row r="420" spans="2:58" x14ac:dyDescent="0.35">
      <c r="B420" t="s">
        <v>122</v>
      </c>
      <c r="C420" s="14">
        <v>0.33417139933926698</v>
      </c>
      <c r="D420" s="14">
        <v>0.33860061604303898</v>
      </c>
      <c r="E420" s="14">
        <v>0.32943330131404402</v>
      </c>
      <c r="F420" s="14"/>
      <c r="G420" s="14">
        <v>0.31449873717016202</v>
      </c>
      <c r="H420" s="14">
        <v>0.24698393382122999</v>
      </c>
      <c r="I420" s="14">
        <v>0.33538372778466902</v>
      </c>
      <c r="J420" s="14">
        <v>0.34618539854771102</v>
      </c>
      <c r="K420" s="14">
        <v>0.34301681411553098</v>
      </c>
      <c r="L420" s="14">
        <v>0.40286417400419799</v>
      </c>
      <c r="M420" s="14"/>
      <c r="N420" s="14">
        <v>0.33734041787727798</v>
      </c>
      <c r="O420" s="14">
        <v>0.333667153408928</v>
      </c>
      <c r="P420" s="14">
        <v>0.37672934214779402</v>
      </c>
      <c r="Q420" s="14">
        <v>0.29279538745371098</v>
      </c>
      <c r="R420" s="14"/>
      <c r="S420" s="14">
        <v>0.31259148520525598</v>
      </c>
      <c r="T420" s="14">
        <v>0.31179540210547801</v>
      </c>
      <c r="U420" s="14">
        <v>0.29689765703438997</v>
      </c>
      <c r="V420" s="14">
        <v>0.34291394229768801</v>
      </c>
      <c r="W420" s="14">
        <v>0.307594406569979</v>
      </c>
      <c r="X420" s="14">
        <v>0.38694173005388499</v>
      </c>
      <c r="Y420" s="14">
        <v>0.359737455522743</v>
      </c>
      <c r="Z420" s="14">
        <v>0.35212117115565</v>
      </c>
      <c r="AA420" s="14">
        <v>0.36048886325011598</v>
      </c>
      <c r="AB420" s="14">
        <v>0.325358966333674</v>
      </c>
      <c r="AC420" s="14">
        <v>0.34648009450071399</v>
      </c>
      <c r="AD420" s="14">
        <v>0.33700863749230098</v>
      </c>
      <c r="AE420" s="14"/>
      <c r="AF420" s="14">
        <v>0.36002510949438798</v>
      </c>
      <c r="AG420" s="14">
        <v>0.32244243409016199</v>
      </c>
      <c r="AH420" s="14">
        <v>0.30183543166749199</v>
      </c>
      <c r="AI420" s="14"/>
      <c r="AJ420" s="14">
        <v>0.39674426522788397</v>
      </c>
      <c r="AK420" s="14">
        <v>0.24926028896944299</v>
      </c>
      <c r="AL420" s="14">
        <v>0.283250307241387</v>
      </c>
      <c r="AM420" s="14">
        <v>0.29133043654623098</v>
      </c>
      <c r="AN420" s="14">
        <v>0.35631345963418798</v>
      </c>
      <c r="AO420" s="14"/>
      <c r="AP420" s="14">
        <v>0.41046533034295801</v>
      </c>
      <c r="AQ420" s="14">
        <v>0.24907652520623699</v>
      </c>
      <c r="AR420" s="14">
        <v>0.313429524067313</v>
      </c>
      <c r="AS420" s="14">
        <v>0.39241983072015701</v>
      </c>
      <c r="AT420" s="14">
        <v>0.45242446412091702</v>
      </c>
      <c r="AU420" s="14"/>
      <c r="AV420" s="14">
        <v>0.36302369738437101</v>
      </c>
      <c r="AW420" s="14">
        <v>0.33201471141269001</v>
      </c>
      <c r="AX420" s="14">
        <v>0.31285262265229802</v>
      </c>
      <c r="AY420" s="14">
        <v>0.28577946984375102</v>
      </c>
      <c r="AZ420" s="14">
        <v>0.31247336483673199</v>
      </c>
      <c r="BA420" s="14"/>
      <c r="BB420" s="14">
        <v>0.24137246059508999</v>
      </c>
      <c r="BC420" s="14">
        <v>0.44063531991627097</v>
      </c>
      <c r="BD420" s="14">
        <v>0.42574771986938598</v>
      </c>
      <c r="BE420" s="14"/>
      <c r="BF420" s="14">
        <v>0.378670732120091</v>
      </c>
    </row>
    <row r="421" spans="2:58" x14ac:dyDescent="0.35">
      <c r="B421" t="s">
        <v>210</v>
      </c>
      <c r="C421" s="14">
        <v>0.26552974675636998</v>
      </c>
      <c r="D421" s="14">
        <v>0.27212837419711799</v>
      </c>
      <c r="E421" s="14">
        <v>0.26050008825162202</v>
      </c>
      <c r="F421" s="14"/>
      <c r="G421" s="14">
        <v>0.27167604151755897</v>
      </c>
      <c r="H421" s="14">
        <v>0.35121469476807299</v>
      </c>
      <c r="I421" s="14">
        <v>0.25026115242123598</v>
      </c>
      <c r="J421" s="14">
        <v>0.26927866631737102</v>
      </c>
      <c r="K421" s="14">
        <v>0.246511167096197</v>
      </c>
      <c r="L421" s="14">
        <v>0.214268368362968</v>
      </c>
      <c r="M421" s="14"/>
      <c r="N421" s="14">
        <v>0.27668343689351499</v>
      </c>
      <c r="O421" s="14">
        <v>0.26947291768063802</v>
      </c>
      <c r="P421" s="14">
        <v>0.21731625457693901</v>
      </c>
      <c r="Q421" s="14">
        <v>0.28844365320114401</v>
      </c>
      <c r="R421" s="14"/>
      <c r="S421" s="14">
        <v>0.28316858737046602</v>
      </c>
      <c r="T421" s="14">
        <v>0.27611964151882101</v>
      </c>
      <c r="U421" s="14">
        <v>0.22648664467899399</v>
      </c>
      <c r="V421" s="14">
        <v>0.28055114091075101</v>
      </c>
      <c r="W421" s="14">
        <v>0.36453328554415299</v>
      </c>
      <c r="X421" s="14">
        <v>0.30782305936107301</v>
      </c>
      <c r="Y421" s="14">
        <v>0.20842258193667601</v>
      </c>
      <c r="Z421" s="14">
        <v>0.225050950430738</v>
      </c>
      <c r="AA421" s="14">
        <v>0.27433154897210799</v>
      </c>
      <c r="AB421" s="14">
        <v>0.25493522988853901</v>
      </c>
      <c r="AC421" s="14">
        <v>0.22901327773807401</v>
      </c>
      <c r="AD421" s="14">
        <v>0.15231333976370301</v>
      </c>
      <c r="AE421" s="14"/>
      <c r="AF421" s="14">
        <v>0.20661182497775399</v>
      </c>
      <c r="AG421" s="14">
        <v>0.30214169346622899</v>
      </c>
      <c r="AH421" s="14">
        <v>0.32590267788479699</v>
      </c>
      <c r="AI421" s="14"/>
      <c r="AJ421" s="14">
        <v>0.17988518205970599</v>
      </c>
      <c r="AK421" s="14">
        <v>0.36749647334424801</v>
      </c>
      <c r="AL421" s="14">
        <v>0.35631225049734999</v>
      </c>
      <c r="AM421" s="14">
        <v>0.204741437171993</v>
      </c>
      <c r="AN421" s="14">
        <v>0.244463355752286</v>
      </c>
      <c r="AO421" s="14"/>
      <c r="AP421" s="14">
        <v>0.13460615052304301</v>
      </c>
      <c r="AQ421" s="14">
        <v>0.38814910543518899</v>
      </c>
      <c r="AR421" s="14">
        <v>0.28685653715132597</v>
      </c>
      <c r="AS421" s="14">
        <v>0.12206561884925</v>
      </c>
      <c r="AT421" s="14">
        <v>0.22494505364398201</v>
      </c>
      <c r="AU421" s="14"/>
      <c r="AV421" s="14">
        <v>0.26541887547097498</v>
      </c>
      <c r="AW421" s="14">
        <v>0.28809449072915699</v>
      </c>
      <c r="AX421" s="14">
        <v>0.273770408447638</v>
      </c>
      <c r="AY421" s="14">
        <v>0.27570067504060702</v>
      </c>
      <c r="AZ421" s="14">
        <v>0.25090180685320301</v>
      </c>
      <c r="BA421" s="14"/>
      <c r="BB421" s="14">
        <v>0.42717151425087402</v>
      </c>
      <c r="BC421" s="14">
        <v>9.7670597340410004E-2</v>
      </c>
      <c r="BD421" s="14">
        <v>0.21137037460121999</v>
      </c>
      <c r="BE421" s="14"/>
      <c r="BF421" s="14">
        <v>0.235426598103044</v>
      </c>
    </row>
    <row r="422" spans="2:58" x14ac:dyDescent="0.35">
      <c r="B422" t="s">
        <v>211</v>
      </c>
      <c r="C422" s="14">
        <v>0.12792003277696801</v>
      </c>
      <c r="D422" s="14">
        <v>0.12477193139987799</v>
      </c>
      <c r="E422" s="14">
        <v>0.13131857171771599</v>
      </c>
      <c r="F422" s="14"/>
      <c r="G422" s="14">
        <v>0.114673196440851</v>
      </c>
      <c r="H422" s="14">
        <v>0.164174841704364</v>
      </c>
      <c r="I422" s="14">
        <v>0.14334297925734699</v>
      </c>
      <c r="J422" s="14">
        <v>0.12182675543784199</v>
      </c>
      <c r="K422" s="14">
        <v>0.10900903933354</v>
      </c>
      <c r="L422" s="14">
        <v>0.11276186102859299</v>
      </c>
      <c r="M422" s="14"/>
      <c r="N422" s="14">
        <v>0.17026949446784301</v>
      </c>
      <c r="O422" s="14">
        <v>0.112953962617903</v>
      </c>
      <c r="P422" s="14">
        <v>0.10284345236036201</v>
      </c>
      <c r="Q422" s="14">
        <v>0.11877904879836</v>
      </c>
      <c r="R422" s="14"/>
      <c r="S422" s="14">
        <v>0.14572098551877699</v>
      </c>
      <c r="T422" s="14">
        <v>0.158519970769053</v>
      </c>
      <c r="U422" s="14">
        <v>0.13390061770768499</v>
      </c>
      <c r="V422" s="14">
        <v>0.120619573870464</v>
      </c>
      <c r="W422" s="14">
        <v>0.11850443084475</v>
      </c>
      <c r="X422" s="14">
        <v>7.9057302428059001E-2</v>
      </c>
      <c r="Y422" s="14">
        <v>9.9579479075763894E-2</v>
      </c>
      <c r="Z422" s="14">
        <v>0.21000158473338901</v>
      </c>
      <c r="AA422" s="14">
        <v>0.14095814263329301</v>
      </c>
      <c r="AB422" s="14">
        <v>0.107382562404646</v>
      </c>
      <c r="AC422" s="14">
        <v>0.146209795935905</v>
      </c>
      <c r="AD422" s="14">
        <v>0</v>
      </c>
      <c r="AE422" s="14"/>
      <c r="AF422" s="14">
        <v>9.0317290427271907E-2</v>
      </c>
      <c r="AG422" s="14">
        <v>0.16193469973035399</v>
      </c>
      <c r="AH422" s="14">
        <v>0.13906312156198899</v>
      </c>
      <c r="AI422" s="14"/>
      <c r="AJ422" s="14">
        <v>8.5434815682030402E-2</v>
      </c>
      <c r="AK422" s="14">
        <v>0.190381078799162</v>
      </c>
      <c r="AL422" s="14">
        <v>0.11569728658254</v>
      </c>
      <c r="AM422" s="14">
        <v>0.208419517779001</v>
      </c>
      <c r="AN422" s="14">
        <v>0.107009487625307</v>
      </c>
      <c r="AO422" s="14"/>
      <c r="AP422" s="14">
        <v>6.1579151898104097E-2</v>
      </c>
      <c r="AQ422" s="14">
        <v>0.22893750858128101</v>
      </c>
      <c r="AR422" s="14">
        <v>0.188135704531428</v>
      </c>
      <c r="AS422" s="14">
        <v>2.49759914606482E-2</v>
      </c>
      <c r="AT422" s="14">
        <v>3.6937147723652197E-2</v>
      </c>
      <c r="AU422" s="14"/>
      <c r="AV422" s="14">
        <v>9.7422202341394107E-2</v>
      </c>
      <c r="AW422" s="14">
        <v>0.104776161520102</v>
      </c>
      <c r="AX422" s="14">
        <v>0.15512590741945501</v>
      </c>
      <c r="AY422" s="14">
        <v>0.18492140122818701</v>
      </c>
      <c r="AZ422" s="14">
        <v>0.33119399027997598</v>
      </c>
      <c r="BA422" s="14"/>
      <c r="BB422" s="14">
        <v>0.28356909911776201</v>
      </c>
      <c r="BC422" s="14">
        <v>1.29806520480356E-2</v>
      </c>
      <c r="BD422" s="14">
        <v>3.1894072205740399E-2</v>
      </c>
      <c r="BE422" s="14"/>
      <c r="BF422" s="14">
        <v>0.11264325467821899</v>
      </c>
    </row>
    <row r="423" spans="2:58" x14ac:dyDescent="0.35">
      <c r="B423" t="s">
        <v>212</v>
      </c>
      <c r="C423" s="14">
        <v>2.63784719478476E-2</v>
      </c>
      <c r="D423" s="14">
        <v>2.1790544891934799E-2</v>
      </c>
      <c r="E423" s="14">
        <v>3.0703403261734898E-2</v>
      </c>
      <c r="F423" s="14"/>
      <c r="G423" s="14">
        <v>3.2211087585560801E-2</v>
      </c>
      <c r="H423" s="14">
        <v>5.2571015328672296E-3</v>
      </c>
      <c r="I423" s="14">
        <v>2.6939555191186099E-2</v>
      </c>
      <c r="J423" s="14">
        <v>1.24329480396831E-2</v>
      </c>
      <c r="K423" s="14">
        <v>2.93868962456314E-2</v>
      </c>
      <c r="L423" s="14">
        <v>4.9019759711173901E-2</v>
      </c>
      <c r="M423" s="14"/>
      <c r="N423" s="14">
        <v>2.4574401465129E-2</v>
      </c>
      <c r="O423" s="14">
        <v>1.9993558136278299E-2</v>
      </c>
      <c r="P423" s="14">
        <v>2.4674664951770099E-2</v>
      </c>
      <c r="Q423" s="14">
        <v>3.60928268148916E-2</v>
      </c>
      <c r="R423" s="14"/>
      <c r="S423" s="14">
        <v>3.6247694575841399E-2</v>
      </c>
      <c r="T423" s="14">
        <v>1.7001614510215601E-2</v>
      </c>
      <c r="U423" s="14">
        <v>2.5056346089723201E-2</v>
      </c>
      <c r="V423" s="14">
        <v>3.4135787972330897E-2</v>
      </c>
      <c r="W423" s="14">
        <v>1.46881451349079E-2</v>
      </c>
      <c r="X423" s="14">
        <v>2.3622503584142099E-2</v>
      </c>
      <c r="Y423" s="14">
        <v>1.2904976422280501E-2</v>
      </c>
      <c r="Z423" s="14">
        <v>0</v>
      </c>
      <c r="AA423" s="14">
        <v>1.8968995876393301E-2</v>
      </c>
      <c r="AB423" s="14">
        <v>3.3197478558422401E-2</v>
      </c>
      <c r="AC423" s="14">
        <v>6.7581966508092894E-2</v>
      </c>
      <c r="AD423" s="14">
        <v>2.7254349691696499E-2</v>
      </c>
      <c r="AE423" s="14"/>
      <c r="AF423" s="14">
        <v>2.5888148092066202E-2</v>
      </c>
      <c r="AG423" s="14">
        <v>2.5656967252182399E-2</v>
      </c>
      <c r="AH423" s="14">
        <v>3.4460753892319701E-2</v>
      </c>
      <c r="AI423" s="14"/>
      <c r="AJ423" s="14">
        <v>5.4427115276463297E-3</v>
      </c>
      <c r="AK423" s="14">
        <v>4.7920643426049597E-2</v>
      </c>
      <c r="AL423" s="14">
        <v>7.6932321781420801E-2</v>
      </c>
      <c r="AM423" s="14">
        <v>0</v>
      </c>
      <c r="AN423" s="14">
        <v>3.20733813995022E-2</v>
      </c>
      <c r="AO423" s="14"/>
      <c r="AP423" s="14">
        <v>1.02039499191182E-2</v>
      </c>
      <c r="AQ423" s="14">
        <v>5.2544533403178099E-2</v>
      </c>
      <c r="AR423" s="14">
        <v>4.5427365059615699E-2</v>
      </c>
      <c r="AS423" s="14">
        <v>0</v>
      </c>
      <c r="AT423" s="14">
        <v>0</v>
      </c>
      <c r="AU423" s="14"/>
      <c r="AV423" s="14">
        <v>2.1242219076065501E-2</v>
      </c>
      <c r="AW423" s="14">
        <v>1.6540630647172001E-2</v>
      </c>
      <c r="AX423" s="14">
        <v>3.7142779082236198E-2</v>
      </c>
      <c r="AY423" s="14">
        <v>1.7868206318658101E-2</v>
      </c>
      <c r="AZ423" s="14">
        <v>0</v>
      </c>
      <c r="BA423" s="14"/>
      <c r="BB423" s="14">
        <v>0</v>
      </c>
      <c r="BC423" s="14">
        <v>0</v>
      </c>
      <c r="BD423" s="14">
        <v>0</v>
      </c>
      <c r="BE423" s="14"/>
      <c r="BF423" s="14">
        <v>0</v>
      </c>
    </row>
    <row r="424" spans="2:58" x14ac:dyDescent="0.35">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c r="AV424" s="14"/>
      <c r="AW424" s="14"/>
      <c r="AX424" s="14"/>
      <c r="AY424" s="14"/>
      <c r="AZ424" s="14"/>
      <c r="BA424" s="14"/>
      <c r="BB424" s="14"/>
      <c r="BC424" s="14"/>
      <c r="BD424" s="14"/>
      <c r="BE424" s="14"/>
      <c r="BF424" s="14"/>
    </row>
    <row r="425" spans="2:58" x14ac:dyDescent="0.35">
      <c r="B425" s="6" t="s">
        <v>233</v>
      </c>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c r="AV425" s="14"/>
      <c r="AW425" s="14"/>
      <c r="AX425" s="14"/>
      <c r="AY425" s="14"/>
      <c r="AZ425" s="14"/>
      <c r="BA425" s="14"/>
      <c r="BB425" s="14"/>
      <c r="BC425" s="14"/>
      <c r="BD425" s="14"/>
      <c r="BE425" s="14"/>
      <c r="BF425" s="14"/>
    </row>
    <row r="426" spans="2:58" x14ac:dyDescent="0.35">
      <c r="B426" s="24" t="s">
        <v>214</v>
      </c>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c r="AV426" s="14"/>
      <c r="AW426" s="14"/>
      <c r="AX426" s="14"/>
      <c r="AY426" s="14"/>
      <c r="AZ426" s="14"/>
      <c r="BA426" s="14"/>
      <c r="BB426" s="14"/>
      <c r="BC426" s="14"/>
      <c r="BD426" s="14"/>
      <c r="BE426" s="14"/>
      <c r="BF426" s="14"/>
    </row>
    <row r="427" spans="2:58" x14ac:dyDescent="0.35">
      <c r="B427" t="s">
        <v>207</v>
      </c>
      <c r="C427" s="14">
        <v>0.10692375809804899</v>
      </c>
      <c r="D427" s="14">
        <v>0.123413318283041</v>
      </c>
      <c r="E427" s="14">
        <v>9.0221168117544701E-2</v>
      </c>
      <c r="F427" s="14"/>
      <c r="G427" s="14">
        <v>6.4524702985347696E-2</v>
      </c>
      <c r="H427" s="14">
        <v>8.2118951940669399E-2</v>
      </c>
      <c r="I427" s="14">
        <v>0.10423201034511199</v>
      </c>
      <c r="J427" s="14">
        <v>0.11200235305277</v>
      </c>
      <c r="K427" s="14">
        <v>0.132371461545293</v>
      </c>
      <c r="L427" s="14">
        <v>0.13937574020380999</v>
      </c>
      <c r="M427" s="14"/>
      <c r="N427" s="14">
        <v>9.09363997026129E-2</v>
      </c>
      <c r="O427" s="14">
        <v>0.108943152579144</v>
      </c>
      <c r="P427" s="14">
        <v>0.12825887244306</v>
      </c>
      <c r="Q427" s="14">
        <v>0.106960762465461</v>
      </c>
      <c r="R427" s="14"/>
      <c r="S427" s="14">
        <v>7.4843500233853097E-2</v>
      </c>
      <c r="T427" s="14">
        <v>8.71755358641952E-2</v>
      </c>
      <c r="U427" s="14">
        <v>0.21843331227957</v>
      </c>
      <c r="V427" s="14">
        <v>9.0431382327955695E-2</v>
      </c>
      <c r="W427" s="14">
        <v>6.1989471683344503E-2</v>
      </c>
      <c r="X427" s="14">
        <v>6.9900140518566994E-2</v>
      </c>
      <c r="Y427" s="14">
        <v>0.15144568983190501</v>
      </c>
      <c r="Z427" s="14">
        <v>1.8871441041618701E-2</v>
      </c>
      <c r="AA427" s="14">
        <v>0.14660407092237701</v>
      </c>
      <c r="AB427" s="14">
        <v>0.15413294741623701</v>
      </c>
      <c r="AC427" s="14">
        <v>6.7854367823627901E-2</v>
      </c>
      <c r="AD427" s="14">
        <v>0.12420644223539599</v>
      </c>
      <c r="AE427" s="14"/>
      <c r="AF427" s="14">
        <v>0.18247257606897099</v>
      </c>
      <c r="AG427" s="14">
        <v>6.4647540142237503E-2</v>
      </c>
      <c r="AH427" s="14">
        <v>6.58078687035136E-2</v>
      </c>
      <c r="AI427" s="14"/>
      <c r="AJ427" s="14">
        <v>0.18735456211114099</v>
      </c>
      <c r="AK427" s="14">
        <v>3.4284922477922301E-2</v>
      </c>
      <c r="AL427" s="14">
        <v>2.97566306849722E-2</v>
      </c>
      <c r="AM427" s="14">
        <v>0.19143245134397199</v>
      </c>
      <c r="AN427" s="14">
        <v>0.11950064657828199</v>
      </c>
      <c r="AO427" s="14"/>
      <c r="AP427" s="14">
        <v>0.16194407720200199</v>
      </c>
      <c r="AQ427" s="14">
        <v>1.5626736595025101E-2</v>
      </c>
      <c r="AR427" s="14">
        <v>2.7311904176926499E-2</v>
      </c>
      <c r="AS427" s="14">
        <v>0.30812743547715798</v>
      </c>
      <c r="AT427" s="14">
        <v>0.113837377223755</v>
      </c>
      <c r="AU427" s="14"/>
      <c r="AV427" s="14">
        <v>0.126503137176561</v>
      </c>
      <c r="AW427" s="14">
        <v>9.2862788129579293E-2</v>
      </c>
      <c r="AX427" s="14">
        <v>7.2484195383035396E-2</v>
      </c>
      <c r="AY427" s="14">
        <v>9.7530273365803305E-2</v>
      </c>
      <c r="AZ427" s="14">
        <v>7.4719226242712197E-2</v>
      </c>
      <c r="BA427" s="14"/>
      <c r="BB427" s="14">
        <v>2.9621682575382301E-2</v>
      </c>
      <c r="BC427" s="14">
        <v>0.354708173142262</v>
      </c>
      <c r="BD427" s="14">
        <v>0.12348559331717</v>
      </c>
      <c r="BE427" s="14"/>
      <c r="BF427" s="14">
        <v>0.18869852742909099</v>
      </c>
    </row>
    <row r="428" spans="2:58" x14ac:dyDescent="0.35">
      <c r="B428" t="s">
        <v>208</v>
      </c>
      <c r="C428" s="14">
        <v>0.128518264224217</v>
      </c>
      <c r="D428" s="14">
        <v>0.138233916398699</v>
      </c>
      <c r="E428" s="14">
        <v>0.120082989042544</v>
      </c>
      <c r="F428" s="14"/>
      <c r="G428" s="14">
        <v>0.12926459489400899</v>
      </c>
      <c r="H428" s="14">
        <v>0.106037667032923</v>
      </c>
      <c r="I428" s="14">
        <v>0.10039556706837199</v>
      </c>
      <c r="J428" s="14">
        <v>0.12765430613089099</v>
      </c>
      <c r="K428" s="14">
        <v>0.125572599695359</v>
      </c>
      <c r="L428" s="14">
        <v>0.174748534876248</v>
      </c>
      <c r="M428" s="14"/>
      <c r="N428" s="14">
        <v>0.10498348476398001</v>
      </c>
      <c r="O428" s="14">
        <v>0.15702545798461701</v>
      </c>
      <c r="P428" s="14">
        <v>0.13684270698191101</v>
      </c>
      <c r="Q428" s="14">
        <v>0.116296097578636</v>
      </c>
      <c r="R428" s="14"/>
      <c r="S428" s="14">
        <v>6.8248955282506504E-2</v>
      </c>
      <c r="T428" s="14">
        <v>0.13018484892302601</v>
      </c>
      <c r="U428" s="14">
        <v>0.156042112701922</v>
      </c>
      <c r="V428" s="14">
        <v>0.115291237997996</v>
      </c>
      <c r="W428" s="14">
        <v>0.134452823796334</v>
      </c>
      <c r="X428" s="14">
        <v>0.16428212052657301</v>
      </c>
      <c r="Y428" s="14">
        <v>0.164285630851387</v>
      </c>
      <c r="Z428" s="14">
        <v>8.7739059015316798E-2</v>
      </c>
      <c r="AA428" s="14">
        <v>0.11420990238457999</v>
      </c>
      <c r="AB428" s="14">
        <v>0.12173207889495299</v>
      </c>
      <c r="AC428" s="14">
        <v>0.150388114996971</v>
      </c>
      <c r="AD428" s="14">
        <v>0.27317742215982499</v>
      </c>
      <c r="AE428" s="14"/>
      <c r="AF428" s="14">
        <v>0.18867520976062699</v>
      </c>
      <c r="AG428" s="14">
        <v>0.10063730051344499</v>
      </c>
      <c r="AH428" s="14">
        <v>5.3449885493293998E-2</v>
      </c>
      <c r="AI428" s="14"/>
      <c r="AJ428" s="14">
        <v>0.179353653579954</v>
      </c>
      <c r="AK428" s="14">
        <v>6.5401900616832695E-2</v>
      </c>
      <c r="AL428" s="14">
        <v>0.119830796998984</v>
      </c>
      <c r="AM428" s="14">
        <v>0.200814512726254</v>
      </c>
      <c r="AN428" s="14">
        <v>0.115641804156563</v>
      </c>
      <c r="AO428" s="14"/>
      <c r="AP428" s="14">
        <v>0.169407652354508</v>
      </c>
      <c r="AQ428" s="14">
        <v>3.5594812138014097E-2</v>
      </c>
      <c r="AR428" s="14">
        <v>0.13660152486958299</v>
      </c>
      <c r="AS428" s="14">
        <v>0.233209510820299</v>
      </c>
      <c r="AT428" s="14">
        <v>0.150390200796297</v>
      </c>
      <c r="AU428" s="14"/>
      <c r="AV428" s="14">
        <v>0.119577625048609</v>
      </c>
      <c r="AW428" s="14">
        <v>0.14913092586226701</v>
      </c>
      <c r="AX428" s="14">
        <v>0.11480361034551</v>
      </c>
      <c r="AY428" s="14">
        <v>0.100875018530213</v>
      </c>
      <c r="AZ428" s="14">
        <v>4.6080054696280702E-2</v>
      </c>
      <c r="BA428" s="14"/>
      <c r="BB428" s="14">
        <v>3.10388729618809E-2</v>
      </c>
      <c r="BC428" s="14">
        <v>0.26389348685852199</v>
      </c>
      <c r="BD428" s="14">
        <v>0.20397964281196199</v>
      </c>
      <c r="BE428" s="14"/>
      <c r="BF428" s="14">
        <v>0.17642678564974201</v>
      </c>
    </row>
    <row r="429" spans="2:58" x14ac:dyDescent="0.35">
      <c r="B429" t="s">
        <v>209</v>
      </c>
      <c r="C429" s="14">
        <v>0.190586753698714</v>
      </c>
      <c r="D429" s="14">
        <v>0.196523980388494</v>
      </c>
      <c r="E429" s="14">
        <v>0.18389773024830899</v>
      </c>
      <c r="F429" s="14"/>
      <c r="G429" s="14">
        <v>0.22644102921320799</v>
      </c>
      <c r="H429" s="14">
        <v>0.17247338224429301</v>
      </c>
      <c r="I429" s="14">
        <v>0.209167492686504</v>
      </c>
      <c r="J429" s="14">
        <v>0.169079224578427</v>
      </c>
      <c r="K429" s="14">
        <v>0.205191951731339</v>
      </c>
      <c r="L429" s="14">
        <v>0.17031515580738199</v>
      </c>
      <c r="M429" s="14"/>
      <c r="N429" s="14">
        <v>0.162431271964525</v>
      </c>
      <c r="O429" s="14">
        <v>0.22391125760609101</v>
      </c>
      <c r="P429" s="14">
        <v>0.22978083633745999</v>
      </c>
      <c r="Q429" s="14">
        <v>0.16007655813336899</v>
      </c>
      <c r="R429" s="14"/>
      <c r="S429" s="14">
        <v>0.21599378352676901</v>
      </c>
      <c r="T429" s="14">
        <v>0.253977692924997</v>
      </c>
      <c r="U429" s="14">
        <v>0.13072400163664299</v>
      </c>
      <c r="V429" s="14">
        <v>0.238121862214031</v>
      </c>
      <c r="W429" s="14">
        <v>0.148217712109805</v>
      </c>
      <c r="X429" s="14">
        <v>0.15051321831030701</v>
      </c>
      <c r="Y429" s="14">
        <v>0.14626990186809899</v>
      </c>
      <c r="Z429" s="14">
        <v>0.26860744644103601</v>
      </c>
      <c r="AA429" s="14">
        <v>0.149113143128148</v>
      </c>
      <c r="AB429" s="14">
        <v>0.190620214017797</v>
      </c>
      <c r="AC429" s="14">
        <v>0.157416765536563</v>
      </c>
      <c r="AD429" s="14">
        <v>0.21438973903685901</v>
      </c>
      <c r="AE429" s="14"/>
      <c r="AF429" s="14">
        <v>0.16196663850589599</v>
      </c>
      <c r="AG429" s="14">
        <v>0.19541625149511499</v>
      </c>
      <c r="AH429" s="14">
        <v>0.19693807692880699</v>
      </c>
      <c r="AI429" s="14"/>
      <c r="AJ429" s="14">
        <v>0.201216472549375</v>
      </c>
      <c r="AK429" s="14">
        <v>0.147690460752359</v>
      </c>
      <c r="AL429" s="14">
        <v>0.17891148043558899</v>
      </c>
      <c r="AM429" s="14">
        <v>0.30258329511855597</v>
      </c>
      <c r="AN429" s="14">
        <v>0.15927648699166999</v>
      </c>
      <c r="AO429" s="14"/>
      <c r="AP429" s="14">
        <v>0.26325836259618302</v>
      </c>
      <c r="AQ429" s="14">
        <v>0.14700204417717999</v>
      </c>
      <c r="AR429" s="14">
        <v>0.166660784276317</v>
      </c>
      <c r="AS429" s="14">
        <v>0.201708387742767</v>
      </c>
      <c r="AT429" s="14">
        <v>0.21685336166952099</v>
      </c>
      <c r="AU429" s="14"/>
      <c r="AV429" s="14">
        <v>0.20261618281510799</v>
      </c>
      <c r="AW429" s="14">
        <v>0.195670912161306</v>
      </c>
      <c r="AX429" s="14">
        <v>0.16211075176838199</v>
      </c>
      <c r="AY429" s="14">
        <v>0.201842631324122</v>
      </c>
      <c r="AZ429" s="14">
        <v>0.160486037478588</v>
      </c>
      <c r="BA429" s="14"/>
      <c r="BB429" s="14">
        <v>0.122351922109026</v>
      </c>
      <c r="BC429" s="14">
        <v>0.151567599920749</v>
      </c>
      <c r="BD429" s="14">
        <v>0.197329534028234</v>
      </c>
      <c r="BE429" s="14"/>
      <c r="BF429" s="14">
        <v>0.15310613780635099</v>
      </c>
    </row>
    <row r="430" spans="2:58" x14ac:dyDescent="0.35">
      <c r="B430" t="s">
        <v>122</v>
      </c>
      <c r="C430" s="14">
        <v>0.23728651513985499</v>
      </c>
      <c r="D430" s="14">
        <v>0.224148500299129</v>
      </c>
      <c r="E430" s="14">
        <v>0.25030606416481899</v>
      </c>
      <c r="F430" s="14"/>
      <c r="G430" s="14">
        <v>0.230531383155857</v>
      </c>
      <c r="H430" s="14">
        <v>0.238528785931965</v>
      </c>
      <c r="I430" s="14">
        <v>0.28790883388625799</v>
      </c>
      <c r="J430" s="14">
        <v>0.24072281986296301</v>
      </c>
      <c r="K430" s="14">
        <v>0.24921334546346599</v>
      </c>
      <c r="L430" s="14">
        <v>0.18411789664903899</v>
      </c>
      <c r="M430" s="14"/>
      <c r="N430" s="14">
        <v>0.22652195263768901</v>
      </c>
      <c r="O430" s="14">
        <v>0.21923074945853399</v>
      </c>
      <c r="P430" s="14">
        <v>0.21116051336071201</v>
      </c>
      <c r="Q430" s="14">
        <v>0.28443356569441403</v>
      </c>
      <c r="R430" s="14"/>
      <c r="S430" s="14">
        <v>0.26923263772906603</v>
      </c>
      <c r="T430" s="14">
        <v>0.22410187672627799</v>
      </c>
      <c r="U430" s="14">
        <v>0.233140017011853</v>
      </c>
      <c r="V430" s="14">
        <v>0.215583748315191</v>
      </c>
      <c r="W430" s="14">
        <v>0.26441558434968399</v>
      </c>
      <c r="X430" s="14">
        <v>0.26627591269891199</v>
      </c>
      <c r="Y430" s="14">
        <v>0.24592249253470599</v>
      </c>
      <c r="Z430" s="14">
        <v>0.19118430614145299</v>
      </c>
      <c r="AA430" s="14">
        <v>0.209114917222533</v>
      </c>
      <c r="AB430" s="14">
        <v>0.21445760462188901</v>
      </c>
      <c r="AC430" s="14">
        <v>0.24613111679417601</v>
      </c>
      <c r="AD430" s="14">
        <v>0.26695006620188699</v>
      </c>
      <c r="AE430" s="14"/>
      <c r="AF430" s="14">
        <v>0.19518040385701599</v>
      </c>
      <c r="AG430" s="14">
        <v>0.24459266092436299</v>
      </c>
      <c r="AH430" s="14">
        <v>0.30626529371070099</v>
      </c>
      <c r="AI430" s="14"/>
      <c r="AJ430" s="14">
        <v>0.195049217048472</v>
      </c>
      <c r="AK430" s="14">
        <v>0.240972923443805</v>
      </c>
      <c r="AL430" s="14">
        <v>0.23105399728508999</v>
      </c>
      <c r="AM430" s="14">
        <v>0.19803764441284</v>
      </c>
      <c r="AN430" s="14">
        <v>0.32963494809891097</v>
      </c>
      <c r="AO430" s="14"/>
      <c r="AP430" s="14">
        <v>0.187775053860439</v>
      </c>
      <c r="AQ430" s="14">
        <v>0.24892892047568199</v>
      </c>
      <c r="AR430" s="14">
        <v>0.25611796461764802</v>
      </c>
      <c r="AS430" s="14">
        <v>0.18549023046535301</v>
      </c>
      <c r="AT430" s="14">
        <v>0.371091903039523</v>
      </c>
      <c r="AU430" s="14"/>
      <c r="AV430" s="14">
        <v>0.25657274171035099</v>
      </c>
      <c r="AW430" s="14">
        <v>0.27263407902180498</v>
      </c>
      <c r="AX430" s="14">
        <v>0.21764563494925801</v>
      </c>
      <c r="AY430" s="14">
        <v>0.24561462393842301</v>
      </c>
      <c r="AZ430" s="14">
        <v>0.35829533634323002</v>
      </c>
      <c r="BA430" s="14"/>
      <c r="BB430" s="14">
        <v>0.15596773265199301</v>
      </c>
      <c r="BC430" s="14">
        <v>0.171017468750045</v>
      </c>
      <c r="BD430" s="14">
        <v>0.38337628788646899</v>
      </c>
      <c r="BE430" s="14"/>
      <c r="BF430" s="14">
        <v>0.20281562635915801</v>
      </c>
    </row>
    <row r="431" spans="2:58" x14ac:dyDescent="0.35">
      <c r="B431" t="s">
        <v>210</v>
      </c>
      <c r="C431" s="14">
        <v>0.21018180344512999</v>
      </c>
      <c r="D431" s="14">
        <v>0.205575360116692</v>
      </c>
      <c r="E431" s="14">
        <v>0.21524495638287899</v>
      </c>
      <c r="F431" s="14"/>
      <c r="G431" s="14">
        <v>0.19189024588524001</v>
      </c>
      <c r="H431" s="14">
        <v>0.24643676525240901</v>
      </c>
      <c r="I431" s="14">
        <v>0.17845359010577599</v>
      </c>
      <c r="J431" s="14">
        <v>0.257252557032564</v>
      </c>
      <c r="K431" s="14">
        <v>0.190510647426132</v>
      </c>
      <c r="L431" s="14">
        <v>0.19524263639283401</v>
      </c>
      <c r="M431" s="14"/>
      <c r="N431" s="14">
        <v>0.27561177751339999</v>
      </c>
      <c r="O431" s="14">
        <v>0.163815861810824</v>
      </c>
      <c r="P431" s="14">
        <v>0.16084894165962399</v>
      </c>
      <c r="Q431" s="14">
        <v>0.223190270896062</v>
      </c>
      <c r="R431" s="14"/>
      <c r="S431" s="14">
        <v>0.20442597653421801</v>
      </c>
      <c r="T431" s="14">
        <v>0.181548356837539</v>
      </c>
      <c r="U431" s="14">
        <v>0.112435889580509</v>
      </c>
      <c r="V431" s="14">
        <v>0.219383078561626</v>
      </c>
      <c r="W431" s="14">
        <v>0.30209906494766398</v>
      </c>
      <c r="X431" s="14">
        <v>0.21424782025882499</v>
      </c>
      <c r="Y431" s="14">
        <v>0.22186219399329099</v>
      </c>
      <c r="Z431" s="14">
        <v>0.35908961481766499</v>
      </c>
      <c r="AA431" s="14">
        <v>0.25956390236869198</v>
      </c>
      <c r="AB431" s="14">
        <v>0.19772467465936999</v>
      </c>
      <c r="AC431" s="14">
        <v>0.163083669858512</v>
      </c>
      <c r="AD431" s="14">
        <v>9.4021980674335995E-2</v>
      </c>
      <c r="AE431" s="14"/>
      <c r="AF431" s="14">
        <v>0.15817030978887001</v>
      </c>
      <c r="AG431" s="14">
        <v>0.26663834060307601</v>
      </c>
      <c r="AH431" s="14">
        <v>0.218755469185415</v>
      </c>
      <c r="AI431" s="14"/>
      <c r="AJ431" s="14">
        <v>0.156541088738859</v>
      </c>
      <c r="AK431" s="14">
        <v>0.31189251903815002</v>
      </c>
      <c r="AL431" s="14">
        <v>0.26880897710297602</v>
      </c>
      <c r="AM431" s="14">
        <v>0</v>
      </c>
      <c r="AN431" s="14">
        <v>0.16305804939691901</v>
      </c>
      <c r="AO431" s="14"/>
      <c r="AP431" s="14">
        <v>0.173080742071622</v>
      </c>
      <c r="AQ431" s="14">
        <v>0.308086350147801</v>
      </c>
      <c r="AR431" s="14">
        <v>0.23979682383067</v>
      </c>
      <c r="AS431" s="14">
        <v>5.4125380250553898E-2</v>
      </c>
      <c r="AT431" s="14">
        <v>0.121644661223412</v>
      </c>
      <c r="AU431" s="14"/>
      <c r="AV431" s="14">
        <v>0.19448099267569699</v>
      </c>
      <c r="AW431" s="14">
        <v>0.18161675409953601</v>
      </c>
      <c r="AX431" s="14">
        <v>0.27681957668537399</v>
      </c>
      <c r="AY431" s="14">
        <v>0.20185260514794101</v>
      </c>
      <c r="AZ431" s="14">
        <v>0.20241124517482201</v>
      </c>
      <c r="BA431" s="14"/>
      <c r="BB431" s="14">
        <v>0.36880251433551497</v>
      </c>
      <c r="BC431" s="14">
        <v>5.8813271328422297E-2</v>
      </c>
      <c r="BD431" s="14">
        <v>5.9934869750423399E-2</v>
      </c>
      <c r="BE431" s="14"/>
      <c r="BF431" s="14">
        <v>0.173745448507236</v>
      </c>
    </row>
    <row r="432" spans="2:58" x14ac:dyDescent="0.35">
      <c r="B432" t="s">
        <v>211</v>
      </c>
      <c r="C432" s="14">
        <v>0.106482709997012</v>
      </c>
      <c r="D432" s="14">
        <v>0.101424300376664</v>
      </c>
      <c r="E432" s="14">
        <v>0.111554843401134</v>
      </c>
      <c r="F432" s="14"/>
      <c r="G432" s="14">
        <v>0.112008954161279</v>
      </c>
      <c r="H432" s="14">
        <v>0.14862060646164299</v>
      </c>
      <c r="I432" s="14">
        <v>0.10627195514959099</v>
      </c>
      <c r="J432" s="14">
        <v>8.7475458435677098E-2</v>
      </c>
      <c r="K432" s="14">
        <v>7.5400584062044307E-2</v>
      </c>
      <c r="L432" s="14">
        <v>0.10641000280885</v>
      </c>
      <c r="M432" s="14"/>
      <c r="N432" s="14">
        <v>0.122136674904126</v>
      </c>
      <c r="O432" s="14">
        <v>0.10337337732394</v>
      </c>
      <c r="P432" s="14">
        <v>0.10814243619465801</v>
      </c>
      <c r="Q432" s="14">
        <v>9.3339237261255301E-2</v>
      </c>
      <c r="R432" s="14"/>
      <c r="S432" s="14">
        <v>0.14677894370239</v>
      </c>
      <c r="T432" s="14">
        <v>0.11477375713780801</v>
      </c>
      <c r="U432" s="14">
        <v>0.13737460531920401</v>
      </c>
      <c r="V432" s="14">
        <v>9.7349256422683605E-2</v>
      </c>
      <c r="W432" s="14">
        <v>7.4137197978261807E-2</v>
      </c>
      <c r="X432" s="14">
        <v>0.100385427240718</v>
      </c>
      <c r="Y432" s="14">
        <v>5.7309114498332703E-2</v>
      </c>
      <c r="Z432" s="14">
        <v>7.4508132542910499E-2</v>
      </c>
      <c r="AA432" s="14">
        <v>0.102425068097277</v>
      </c>
      <c r="AB432" s="14">
        <v>9.8317456572109302E-2</v>
      </c>
      <c r="AC432" s="14">
        <v>0.14754399848205699</v>
      </c>
      <c r="AD432" s="14">
        <v>2.7254349691696499E-2</v>
      </c>
      <c r="AE432" s="14"/>
      <c r="AF432" s="14">
        <v>9.9027266705044498E-2</v>
      </c>
      <c r="AG432" s="14">
        <v>0.110878047861787</v>
      </c>
      <c r="AH432" s="14">
        <v>0.124398007770637</v>
      </c>
      <c r="AI432" s="14"/>
      <c r="AJ432" s="14">
        <v>7.7665618703993605E-2</v>
      </c>
      <c r="AK432" s="14">
        <v>0.16207650727332701</v>
      </c>
      <c r="AL432" s="14">
        <v>0.15657101813819299</v>
      </c>
      <c r="AM432" s="14">
        <v>0.10713209639838001</v>
      </c>
      <c r="AN432" s="14">
        <v>8.8287852437750905E-2</v>
      </c>
      <c r="AO432" s="14"/>
      <c r="AP432" s="14">
        <v>3.3649916065961898E-2</v>
      </c>
      <c r="AQ432" s="14">
        <v>0.20482316384663801</v>
      </c>
      <c r="AR432" s="14">
        <v>0.15980527110082501</v>
      </c>
      <c r="AS432" s="14">
        <v>1.7339055243869E-2</v>
      </c>
      <c r="AT432" s="14">
        <v>1.35958193850567E-2</v>
      </c>
      <c r="AU432" s="14"/>
      <c r="AV432" s="14">
        <v>8.3472743559124596E-2</v>
      </c>
      <c r="AW432" s="14">
        <v>8.7309521449436905E-2</v>
      </c>
      <c r="AX432" s="14">
        <v>0.139883562505735</v>
      </c>
      <c r="AY432" s="14">
        <v>0.12601550927437899</v>
      </c>
      <c r="AZ432" s="14">
        <v>0.158008100064367</v>
      </c>
      <c r="BA432" s="14"/>
      <c r="BB432" s="14">
        <v>0.29221727536620201</v>
      </c>
      <c r="BC432" s="14">
        <v>0</v>
      </c>
      <c r="BD432" s="14">
        <v>3.1894072205740399E-2</v>
      </c>
      <c r="BE432" s="14"/>
      <c r="BF432" s="14">
        <v>0.105207474248423</v>
      </c>
    </row>
    <row r="433" spans="2:58" x14ac:dyDescent="0.35">
      <c r="B433" t="s">
        <v>212</v>
      </c>
      <c r="C433" s="14">
        <v>2.00201953970237E-2</v>
      </c>
      <c r="D433" s="14">
        <v>1.0680624137281099E-2</v>
      </c>
      <c r="E433" s="14">
        <v>2.8692248642771701E-2</v>
      </c>
      <c r="F433" s="14"/>
      <c r="G433" s="14">
        <v>4.5339089705059302E-2</v>
      </c>
      <c r="H433" s="14">
        <v>5.7838411360969302E-3</v>
      </c>
      <c r="I433" s="14">
        <v>1.3570550758386099E-2</v>
      </c>
      <c r="J433" s="14">
        <v>5.8132809067074197E-3</v>
      </c>
      <c r="K433" s="14">
        <v>2.17394100763659E-2</v>
      </c>
      <c r="L433" s="14">
        <v>2.9790033261835901E-2</v>
      </c>
      <c r="M433" s="14"/>
      <c r="N433" s="14">
        <v>1.7378438513666199E-2</v>
      </c>
      <c r="O433" s="14">
        <v>2.3700143236849901E-2</v>
      </c>
      <c r="P433" s="14">
        <v>2.4965693022574498E-2</v>
      </c>
      <c r="Q433" s="14">
        <v>1.5703507970801701E-2</v>
      </c>
      <c r="R433" s="14"/>
      <c r="S433" s="14">
        <v>2.04762029911972E-2</v>
      </c>
      <c r="T433" s="14">
        <v>8.2379315861562594E-3</v>
      </c>
      <c r="U433" s="14">
        <v>1.18500614702991E-2</v>
      </c>
      <c r="V433" s="14">
        <v>2.3839434160515899E-2</v>
      </c>
      <c r="W433" s="14">
        <v>1.46881451349079E-2</v>
      </c>
      <c r="X433" s="14">
        <v>3.4395360446097999E-2</v>
      </c>
      <c r="Y433" s="14">
        <v>1.2904976422280501E-2</v>
      </c>
      <c r="Z433" s="14">
        <v>0</v>
      </c>
      <c r="AA433" s="14">
        <v>1.8968995876393301E-2</v>
      </c>
      <c r="AB433" s="14">
        <v>2.3015023817643501E-2</v>
      </c>
      <c r="AC433" s="14">
        <v>6.7581966508092894E-2</v>
      </c>
      <c r="AD433" s="14">
        <v>0</v>
      </c>
      <c r="AE433" s="14"/>
      <c r="AF433" s="14">
        <v>1.45075953135749E-2</v>
      </c>
      <c r="AG433" s="14">
        <v>1.7189858459975099E-2</v>
      </c>
      <c r="AH433" s="14">
        <v>3.4385398207631999E-2</v>
      </c>
      <c r="AI433" s="14"/>
      <c r="AJ433" s="14">
        <v>2.8193872682055099E-3</v>
      </c>
      <c r="AK433" s="14">
        <v>3.76807663976046E-2</v>
      </c>
      <c r="AL433" s="14">
        <v>1.50670993541956E-2</v>
      </c>
      <c r="AM433" s="14">
        <v>0</v>
      </c>
      <c r="AN433" s="14">
        <v>2.4600212339904001E-2</v>
      </c>
      <c r="AO433" s="14"/>
      <c r="AP433" s="14">
        <v>1.0884195849284101E-2</v>
      </c>
      <c r="AQ433" s="14">
        <v>3.9937972619659201E-2</v>
      </c>
      <c r="AR433" s="14">
        <v>1.37057271280308E-2</v>
      </c>
      <c r="AS433" s="14">
        <v>0</v>
      </c>
      <c r="AT433" s="14">
        <v>1.2586676662434701E-2</v>
      </c>
      <c r="AU433" s="14"/>
      <c r="AV433" s="14">
        <v>1.6776577014550299E-2</v>
      </c>
      <c r="AW433" s="14">
        <v>2.0775019276069701E-2</v>
      </c>
      <c r="AX433" s="14">
        <v>1.6252668362705201E-2</v>
      </c>
      <c r="AY433" s="14">
        <v>2.6269338419118E-2</v>
      </c>
      <c r="AZ433" s="14">
        <v>0</v>
      </c>
      <c r="BA433" s="14"/>
      <c r="BB433" s="14">
        <v>0</v>
      </c>
      <c r="BC433" s="14">
        <v>0</v>
      </c>
      <c r="BD433" s="14">
        <v>0</v>
      </c>
      <c r="BE433" s="14"/>
      <c r="BF433" s="14">
        <v>0</v>
      </c>
    </row>
    <row r="434" spans="2:58" x14ac:dyDescent="0.35">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c r="AV434" s="14"/>
      <c r="AW434" s="14"/>
      <c r="AX434" s="14"/>
      <c r="AY434" s="14"/>
      <c r="AZ434" s="14"/>
      <c r="BA434" s="14"/>
      <c r="BB434" s="14"/>
      <c r="BC434" s="14"/>
      <c r="BD434" s="14"/>
      <c r="BE434" s="14"/>
      <c r="BF434" s="14"/>
    </row>
    <row r="435" spans="2:58" x14ac:dyDescent="0.35">
      <c r="B435" s="6" t="s">
        <v>234</v>
      </c>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c r="AV435" s="14"/>
      <c r="AW435" s="14"/>
      <c r="AX435" s="14"/>
      <c r="AY435" s="14"/>
      <c r="AZ435" s="14"/>
      <c r="BA435" s="14"/>
      <c r="BB435" s="14"/>
      <c r="BC435" s="14"/>
      <c r="BD435" s="14"/>
      <c r="BE435" s="14"/>
      <c r="BF435" s="14"/>
    </row>
    <row r="436" spans="2:58" x14ac:dyDescent="0.35">
      <c r="B436" s="24" t="s">
        <v>214</v>
      </c>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c r="AV436" s="14"/>
      <c r="AW436" s="14"/>
      <c r="AX436" s="14"/>
      <c r="AY436" s="14"/>
      <c r="AZ436" s="14"/>
      <c r="BA436" s="14"/>
      <c r="BB436" s="14"/>
      <c r="BC436" s="14"/>
      <c r="BD436" s="14"/>
      <c r="BE436" s="14"/>
      <c r="BF436" s="14"/>
    </row>
    <row r="437" spans="2:58" x14ac:dyDescent="0.35">
      <c r="B437" t="s">
        <v>207</v>
      </c>
      <c r="C437" s="14">
        <v>0.12842014764771001</v>
      </c>
      <c r="D437" s="14">
        <v>0.134661888685012</v>
      </c>
      <c r="E437" s="14">
        <v>0.12123109755667399</v>
      </c>
      <c r="F437" s="14"/>
      <c r="G437" s="14">
        <v>6.4652834005871698E-2</v>
      </c>
      <c r="H437" s="14">
        <v>8.95792196278999E-2</v>
      </c>
      <c r="I437" s="14">
        <v>8.0119340027613006E-2</v>
      </c>
      <c r="J437" s="14">
        <v>0.13578321745133501</v>
      </c>
      <c r="K437" s="14">
        <v>0.19468523998605899</v>
      </c>
      <c r="L437" s="14">
        <v>0.19911880080519301</v>
      </c>
      <c r="M437" s="14"/>
      <c r="N437" s="14">
        <v>0.110179937657458</v>
      </c>
      <c r="O437" s="14">
        <v>0.16870589823236401</v>
      </c>
      <c r="P437" s="14">
        <v>0.12772235380535099</v>
      </c>
      <c r="Q437" s="14">
        <v>0.109392999441612</v>
      </c>
      <c r="R437" s="14"/>
      <c r="S437" s="14">
        <v>8.22054361011514E-2</v>
      </c>
      <c r="T437" s="14">
        <v>0.111690292920487</v>
      </c>
      <c r="U437" s="14">
        <v>0.199734238096232</v>
      </c>
      <c r="V437" s="14">
        <v>0.130441697310129</v>
      </c>
      <c r="W437" s="14">
        <v>9.2628396543297103E-2</v>
      </c>
      <c r="X437" s="14">
        <v>7.1680841212240803E-2</v>
      </c>
      <c r="Y437" s="14">
        <v>0.176606517566821</v>
      </c>
      <c r="Z437" s="14">
        <v>3.4891525155649902E-2</v>
      </c>
      <c r="AA437" s="14">
        <v>0.140737067288117</v>
      </c>
      <c r="AB437" s="14">
        <v>0.22038459031246599</v>
      </c>
      <c r="AC437" s="14">
        <v>0.145272536262367</v>
      </c>
      <c r="AD437" s="14">
        <v>0.15558314576100901</v>
      </c>
      <c r="AE437" s="14"/>
      <c r="AF437" s="14">
        <v>0.227594513702785</v>
      </c>
      <c r="AG437" s="14">
        <v>9.2489880685794001E-2</v>
      </c>
      <c r="AH437" s="14">
        <v>4.4188388636082002E-2</v>
      </c>
      <c r="AI437" s="14"/>
      <c r="AJ437" s="14">
        <v>0.23776296730608301</v>
      </c>
      <c r="AK437" s="14">
        <v>4.5403578396560701E-2</v>
      </c>
      <c r="AL437" s="14">
        <v>2.9165385224764199E-2</v>
      </c>
      <c r="AM437" s="14">
        <v>0.18914178978228499</v>
      </c>
      <c r="AN437" s="14">
        <v>0.12653944988499999</v>
      </c>
      <c r="AO437" s="14"/>
      <c r="AP437" s="14">
        <v>0.23899766674964801</v>
      </c>
      <c r="AQ437" s="14">
        <v>1.9069118527675E-2</v>
      </c>
      <c r="AR437" s="14">
        <v>1.5274328645686499E-2</v>
      </c>
      <c r="AS437" s="14">
        <v>0.302398408490408</v>
      </c>
      <c r="AT437" s="14">
        <v>0.147120121895609</v>
      </c>
      <c r="AU437" s="14"/>
      <c r="AV437" s="14">
        <v>0.101373175427517</v>
      </c>
      <c r="AW437" s="14">
        <v>0.13164950568415101</v>
      </c>
      <c r="AX437" s="14">
        <v>0.13242286693577601</v>
      </c>
      <c r="AY437" s="14">
        <v>9.6243311194919495E-2</v>
      </c>
      <c r="AZ437" s="14">
        <v>0</v>
      </c>
      <c r="BA437" s="14"/>
      <c r="BB437" s="14">
        <v>3.9786486348216001E-2</v>
      </c>
      <c r="BC437" s="14">
        <v>0.36185969238468002</v>
      </c>
      <c r="BD437" s="14">
        <v>0.174572459470277</v>
      </c>
      <c r="BE437" s="14"/>
      <c r="BF437" s="14">
        <v>0.210269434827215</v>
      </c>
    </row>
    <row r="438" spans="2:58" x14ac:dyDescent="0.35">
      <c r="B438" t="s">
        <v>208</v>
      </c>
      <c r="C438" s="14">
        <v>0.11131731717410601</v>
      </c>
      <c r="D438" s="14">
        <v>0.119434909616341</v>
      </c>
      <c r="E438" s="14">
        <v>0.104284953378578</v>
      </c>
      <c r="F438" s="14"/>
      <c r="G438" s="14">
        <v>8.3153336004773301E-2</v>
      </c>
      <c r="H438" s="14">
        <v>6.9482098903765901E-2</v>
      </c>
      <c r="I438" s="14">
        <v>0.13243706203087499</v>
      </c>
      <c r="J438" s="14">
        <v>7.5596485421681098E-2</v>
      </c>
      <c r="K438" s="14">
        <v>0.12348403537361601</v>
      </c>
      <c r="L438" s="14">
        <v>0.17075295606596499</v>
      </c>
      <c r="M438" s="14"/>
      <c r="N438" s="14">
        <v>9.3676228253117902E-2</v>
      </c>
      <c r="O438" s="14">
        <v>0.111948434062416</v>
      </c>
      <c r="P438" s="14">
        <v>0.10397091366338899</v>
      </c>
      <c r="Q438" s="14">
        <v>0.12811716902248699</v>
      </c>
      <c r="R438" s="14"/>
      <c r="S438" s="14">
        <v>5.3529118592585197E-2</v>
      </c>
      <c r="T438" s="14">
        <v>0.110713411101202</v>
      </c>
      <c r="U438" s="14">
        <v>0.16526157301080599</v>
      </c>
      <c r="V438" s="14">
        <v>0.11501761236879</v>
      </c>
      <c r="W438" s="14">
        <v>0.104130319120822</v>
      </c>
      <c r="X438" s="14">
        <v>0.102165680719042</v>
      </c>
      <c r="Y438" s="14">
        <v>0.13573475735947199</v>
      </c>
      <c r="Z438" s="14">
        <v>0.12832176189420899</v>
      </c>
      <c r="AA438" s="14">
        <v>8.2547986235061196E-2</v>
      </c>
      <c r="AB438" s="14">
        <v>0.129366129041698</v>
      </c>
      <c r="AC438" s="14">
        <v>7.9086863320239897E-2</v>
      </c>
      <c r="AD438" s="14">
        <v>0.28968489823172999</v>
      </c>
      <c r="AE438" s="14"/>
      <c r="AF438" s="14">
        <v>0.16362634824750999</v>
      </c>
      <c r="AG438" s="14">
        <v>8.7087517500692602E-2</v>
      </c>
      <c r="AH438" s="14">
        <v>6.6081206331652501E-2</v>
      </c>
      <c r="AI438" s="14"/>
      <c r="AJ438" s="14">
        <v>0.149175514426374</v>
      </c>
      <c r="AK438" s="14">
        <v>6.1025742681229497E-2</v>
      </c>
      <c r="AL438" s="14">
        <v>0.101153434780518</v>
      </c>
      <c r="AM438" s="14">
        <v>0.19461786261557301</v>
      </c>
      <c r="AN438" s="14">
        <v>9.6270709675881999E-2</v>
      </c>
      <c r="AO438" s="14"/>
      <c r="AP438" s="14">
        <v>0.17367127686953099</v>
      </c>
      <c r="AQ438" s="14">
        <v>4.6475387809259298E-2</v>
      </c>
      <c r="AR438" s="14">
        <v>6.8224541386207802E-2</v>
      </c>
      <c r="AS438" s="14">
        <v>0.16774666315245901</v>
      </c>
      <c r="AT438" s="14">
        <v>0.16354340200450301</v>
      </c>
      <c r="AU438" s="14"/>
      <c r="AV438" s="14">
        <v>0.13585009086165201</v>
      </c>
      <c r="AW438" s="14">
        <v>0.110030903534078</v>
      </c>
      <c r="AX438" s="14">
        <v>9.5723289443167103E-2</v>
      </c>
      <c r="AY438" s="14">
        <v>8.2729912123749E-2</v>
      </c>
      <c r="AZ438" s="14">
        <v>5.2793339115657201E-2</v>
      </c>
      <c r="BA438" s="14"/>
      <c r="BB438" s="14">
        <v>7.1185310625125897E-2</v>
      </c>
      <c r="BC438" s="14">
        <v>0.14903341862894401</v>
      </c>
      <c r="BD438" s="14">
        <v>0.20904518284788801</v>
      </c>
      <c r="BE438" s="14"/>
      <c r="BF438" s="14">
        <v>0.13443571021287001</v>
      </c>
    </row>
    <row r="439" spans="2:58" x14ac:dyDescent="0.35">
      <c r="B439" t="s">
        <v>209</v>
      </c>
      <c r="C439" s="14">
        <v>0.163138453187014</v>
      </c>
      <c r="D439" s="14">
        <v>0.14502614454559301</v>
      </c>
      <c r="E439" s="14">
        <v>0.17847012355803701</v>
      </c>
      <c r="F439" s="14"/>
      <c r="G439" s="14">
        <v>0.17467042122923901</v>
      </c>
      <c r="H439" s="14">
        <v>0.15587055011935899</v>
      </c>
      <c r="I439" s="14">
        <v>0.104391573663694</v>
      </c>
      <c r="J439" s="14">
        <v>0.179580620681213</v>
      </c>
      <c r="K439" s="14">
        <v>0.19692587220796701</v>
      </c>
      <c r="L439" s="14">
        <v>0.175386700217252</v>
      </c>
      <c r="M439" s="14"/>
      <c r="N439" s="14">
        <v>0.159359436280989</v>
      </c>
      <c r="O439" s="14">
        <v>0.169532849674735</v>
      </c>
      <c r="P439" s="14">
        <v>0.18120506359069</v>
      </c>
      <c r="Q439" s="14">
        <v>0.149260847559301</v>
      </c>
      <c r="R439" s="14"/>
      <c r="S439" s="14">
        <v>0.182565148969251</v>
      </c>
      <c r="T439" s="14">
        <v>0.20312188307772999</v>
      </c>
      <c r="U439" s="14">
        <v>0.106148787269461</v>
      </c>
      <c r="V439" s="14">
        <v>0.14146852151756101</v>
      </c>
      <c r="W439" s="14">
        <v>0.107165695350806</v>
      </c>
      <c r="X439" s="14">
        <v>0.19821599044726201</v>
      </c>
      <c r="Y439" s="14">
        <v>0.19824294478760701</v>
      </c>
      <c r="Z439" s="14">
        <v>0.188992745620086</v>
      </c>
      <c r="AA439" s="14">
        <v>0.12197416735416799</v>
      </c>
      <c r="AB439" s="14">
        <v>0.11210754352041299</v>
      </c>
      <c r="AC439" s="14">
        <v>0.18675156878837301</v>
      </c>
      <c r="AD439" s="14">
        <v>0.26257680858402899</v>
      </c>
      <c r="AE439" s="14"/>
      <c r="AF439" s="14">
        <v>0.175729381837817</v>
      </c>
      <c r="AG439" s="14">
        <v>0.138326485659958</v>
      </c>
      <c r="AH439" s="14">
        <v>0.160456322963482</v>
      </c>
      <c r="AI439" s="14"/>
      <c r="AJ439" s="14">
        <v>0.19698638538605501</v>
      </c>
      <c r="AK439" s="14">
        <v>0.120569849943</v>
      </c>
      <c r="AL439" s="14">
        <v>0.21439993032662899</v>
      </c>
      <c r="AM439" s="14">
        <v>0.100132519508249</v>
      </c>
      <c r="AN439" s="14">
        <v>0.16154068485185599</v>
      </c>
      <c r="AO439" s="14"/>
      <c r="AP439" s="14">
        <v>0.20342553857947401</v>
      </c>
      <c r="AQ439" s="14">
        <v>8.5784570410733396E-2</v>
      </c>
      <c r="AR439" s="14">
        <v>0.24770074013767099</v>
      </c>
      <c r="AS439" s="14">
        <v>0.21651448491755099</v>
      </c>
      <c r="AT439" s="14">
        <v>0.28537280464436798</v>
      </c>
      <c r="AU439" s="14"/>
      <c r="AV439" s="14">
        <v>0.202421540803704</v>
      </c>
      <c r="AW439" s="14">
        <v>0.15675239230965601</v>
      </c>
      <c r="AX439" s="14">
        <v>0.10884825234826299</v>
      </c>
      <c r="AY439" s="14">
        <v>0.17183040141904199</v>
      </c>
      <c r="AZ439" s="14">
        <v>0.10769269836293099</v>
      </c>
      <c r="BA439" s="14"/>
      <c r="BB439" s="14">
        <v>9.0084427924426405E-2</v>
      </c>
      <c r="BC439" s="14">
        <v>0.18785816440422201</v>
      </c>
      <c r="BD439" s="14">
        <v>0.317082044816694</v>
      </c>
      <c r="BE439" s="14"/>
      <c r="BF439" s="14">
        <v>0.17861325391164201</v>
      </c>
    </row>
    <row r="440" spans="2:58" x14ac:dyDescent="0.35">
      <c r="B440" t="s">
        <v>122</v>
      </c>
      <c r="C440" s="14">
        <v>0.194467422742306</v>
      </c>
      <c r="D440" s="14">
        <v>0.20775389720673301</v>
      </c>
      <c r="E440" s="14">
        <v>0.18300533546290099</v>
      </c>
      <c r="F440" s="14"/>
      <c r="G440" s="14">
        <v>0.25077843048317</v>
      </c>
      <c r="H440" s="14">
        <v>0.184739801501492</v>
      </c>
      <c r="I440" s="14">
        <v>0.22121511613675801</v>
      </c>
      <c r="J440" s="14">
        <v>0.199027045842981</v>
      </c>
      <c r="K440" s="14">
        <v>0.18486801194371899</v>
      </c>
      <c r="L440" s="14">
        <v>0.13854581242521499</v>
      </c>
      <c r="M440" s="14"/>
      <c r="N440" s="14">
        <v>0.171699713565064</v>
      </c>
      <c r="O440" s="14">
        <v>0.17717489316453</v>
      </c>
      <c r="P440" s="14">
        <v>0.24857658328309501</v>
      </c>
      <c r="Q440" s="14">
        <v>0.197491464825196</v>
      </c>
      <c r="R440" s="14"/>
      <c r="S440" s="14">
        <v>0.228956454157554</v>
      </c>
      <c r="T440" s="14">
        <v>0.17995005872030001</v>
      </c>
      <c r="U440" s="14">
        <v>0.168906414362858</v>
      </c>
      <c r="V440" s="14">
        <v>0.22670929266839199</v>
      </c>
      <c r="W440" s="14">
        <v>0.25916253667435801</v>
      </c>
      <c r="X440" s="14">
        <v>0.22683164974592199</v>
      </c>
      <c r="Y440" s="14">
        <v>0.215121107278785</v>
      </c>
      <c r="Z440" s="14">
        <v>9.7263858199288206E-2</v>
      </c>
      <c r="AA440" s="14">
        <v>0.19085259565099499</v>
      </c>
      <c r="AB440" s="14">
        <v>0.12003568715705</v>
      </c>
      <c r="AC440" s="14">
        <v>0.201635640718416</v>
      </c>
      <c r="AD440" s="14">
        <v>0.14855123064706399</v>
      </c>
      <c r="AE440" s="14"/>
      <c r="AF440" s="14">
        <v>0.161975463029708</v>
      </c>
      <c r="AG440" s="14">
        <v>0.18813227813528699</v>
      </c>
      <c r="AH440" s="14">
        <v>0.24975032896362301</v>
      </c>
      <c r="AI440" s="14"/>
      <c r="AJ440" s="14">
        <v>0.160154116318762</v>
      </c>
      <c r="AK440" s="14">
        <v>0.20544283528711099</v>
      </c>
      <c r="AL440" s="14">
        <v>0.21898097960305399</v>
      </c>
      <c r="AM440" s="14">
        <v>0.198283985625408</v>
      </c>
      <c r="AN440" s="14">
        <v>0.240857220292897</v>
      </c>
      <c r="AO440" s="14"/>
      <c r="AP440" s="14">
        <v>0.160519469019338</v>
      </c>
      <c r="AQ440" s="14">
        <v>0.19301632197275601</v>
      </c>
      <c r="AR440" s="14">
        <v>0.21256184025011701</v>
      </c>
      <c r="AS440" s="14">
        <v>0.199859410301471</v>
      </c>
      <c r="AT440" s="14">
        <v>0.24543910308589001</v>
      </c>
      <c r="AU440" s="14"/>
      <c r="AV440" s="14">
        <v>0.20416834833946301</v>
      </c>
      <c r="AW440" s="14">
        <v>0.21143044286739399</v>
      </c>
      <c r="AX440" s="14">
        <v>0.184506399606608</v>
      </c>
      <c r="AY440" s="14">
        <v>0.18829477396886601</v>
      </c>
      <c r="AZ440" s="14">
        <v>0.21102498041658299</v>
      </c>
      <c r="BA440" s="14"/>
      <c r="BB440" s="14">
        <v>0.112959916151027</v>
      </c>
      <c r="BC440" s="14">
        <v>0.21954385123718301</v>
      </c>
      <c r="BD440" s="14">
        <v>0.23678921599699501</v>
      </c>
      <c r="BE440" s="14"/>
      <c r="BF440" s="14">
        <v>0.18007810424467899</v>
      </c>
    </row>
    <row r="441" spans="2:58" x14ac:dyDescent="0.35">
      <c r="B441" t="s">
        <v>210</v>
      </c>
      <c r="C441" s="14">
        <v>0.25540597850910801</v>
      </c>
      <c r="D441" s="14">
        <v>0.24497008659897401</v>
      </c>
      <c r="E441" s="14">
        <v>0.26601035252654698</v>
      </c>
      <c r="F441" s="14"/>
      <c r="G441" s="14">
        <v>0.279480796420917</v>
      </c>
      <c r="H441" s="14">
        <v>0.32380880347305901</v>
      </c>
      <c r="I441" s="14">
        <v>0.30790019977669902</v>
      </c>
      <c r="J441" s="14">
        <v>0.319761994261055</v>
      </c>
      <c r="K441" s="14">
        <v>0.16951411848138501</v>
      </c>
      <c r="L441" s="14">
        <v>0.13715662620861499</v>
      </c>
      <c r="M441" s="14"/>
      <c r="N441" s="14">
        <v>0.27624660175155302</v>
      </c>
      <c r="O441" s="14">
        <v>0.25715468126992302</v>
      </c>
      <c r="P441" s="14">
        <v>0.208629298499586</v>
      </c>
      <c r="Q441" s="14">
        <v>0.26931339537882698</v>
      </c>
      <c r="R441" s="14"/>
      <c r="S441" s="14">
        <v>0.29983252244760999</v>
      </c>
      <c r="T441" s="14">
        <v>0.244130827481297</v>
      </c>
      <c r="U441" s="14">
        <v>0.176978251294237</v>
      </c>
      <c r="V441" s="14">
        <v>0.25520075407362203</v>
      </c>
      <c r="W441" s="14">
        <v>0.34279155352954099</v>
      </c>
      <c r="X441" s="14">
        <v>0.26487466340429</v>
      </c>
      <c r="Y441" s="14">
        <v>0.20239351399236699</v>
      </c>
      <c r="Z441" s="14">
        <v>0.35967651472700901</v>
      </c>
      <c r="AA441" s="14">
        <v>0.27886629833534798</v>
      </c>
      <c r="AB441" s="14">
        <v>0.235254939006245</v>
      </c>
      <c r="AC441" s="14">
        <v>0.226319700404854</v>
      </c>
      <c r="AD441" s="14">
        <v>9.0505833789028906E-2</v>
      </c>
      <c r="AE441" s="14"/>
      <c r="AF441" s="14">
        <v>0.17343333754989501</v>
      </c>
      <c r="AG441" s="14">
        <v>0.31026316622758099</v>
      </c>
      <c r="AH441" s="14">
        <v>0.294611237987421</v>
      </c>
      <c r="AI441" s="14"/>
      <c r="AJ441" s="14">
        <v>0.15698790474362001</v>
      </c>
      <c r="AK441" s="14">
        <v>0.36922301693436999</v>
      </c>
      <c r="AL441" s="14">
        <v>0.26161833040534799</v>
      </c>
      <c r="AM441" s="14">
        <v>0</v>
      </c>
      <c r="AN441" s="14">
        <v>0.22584007570079301</v>
      </c>
      <c r="AO441" s="14"/>
      <c r="AP441" s="14">
        <v>0.13818882846709801</v>
      </c>
      <c r="AQ441" s="14">
        <v>0.41225235610622102</v>
      </c>
      <c r="AR441" s="14">
        <v>0.28979098928213398</v>
      </c>
      <c r="AS441" s="14">
        <v>7.1722293774361706E-2</v>
      </c>
      <c r="AT441" s="14">
        <v>7.1675055808086793E-2</v>
      </c>
      <c r="AU441" s="14"/>
      <c r="AV441" s="14">
        <v>0.223358607340266</v>
      </c>
      <c r="AW441" s="14">
        <v>0.26763944223727498</v>
      </c>
      <c r="AX441" s="14">
        <v>0.28973873125491301</v>
      </c>
      <c r="AY441" s="14">
        <v>0.277855993936724</v>
      </c>
      <c r="AZ441" s="14">
        <v>0.43276747942511401</v>
      </c>
      <c r="BA441" s="14"/>
      <c r="BB441" s="14">
        <v>0.42287134100318602</v>
      </c>
      <c r="BC441" s="14">
        <v>5.5672107094420199E-2</v>
      </c>
      <c r="BD441" s="14">
        <v>3.0617024662405599E-2</v>
      </c>
      <c r="BE441" s="14"/>
      <c r="BF441" s="14">
        <v>0.18552675115490899</v>
      </c>
    </row>
    <row r="442" spans="2:58" x14ac:dyDescent="0.35">
      <c r="B442" t="s">
        <v>211</v>
      </c>
      <c r="C442" s="14">
        <v>0.12085428131971999</v>
      </c>
      <c r="D442" s="14">
        <v>0.124139527713133</v>
      </c>
      <c r="E442" s="14">
        <v>0.118305662368603</v>
      </c>
      <c r="F442" s="14"/>
      <c r="G442" s="14">
        <v>0.12850581012555601</v>
      </c>
      <c r="H442" s="14">
        <v>0.164984972414736</v>
      </c>
      <c r="I442" s="14">
        <v>0.12110829786701199</v>
      </c>
      <c r="J442" s="14">
        <v>7.1498850226330804E-2</v>
      </c>
      <c r="K442" s="14">
        <v>0.109450715333979</v>
      </c>
      <c r="L442" s="14">
        <v>0.13000412819253801</v>
      </c>
      <c r="M442" s="14"/>
      <c r="N442" s="14">
        <v>0.15687820992815299</v>
      </c>
      <c r="O442" s="14">
        <v>9.5873108922416003E-2</v>
      </c>
      <c r="P442" s="14">
        <v>0.110382910912716</v>
      </c>
      <c r="Q442" s="14">
        <v>0.117341220799854</v>
      </c>
      <c r="R442" s="14"/>
      <c r="S442" s="14">
        <v>0.12355221378855299</v>
      </c>
      <c r="T442" s="14">
        <v>0.124735569454772</v>
      </c>
      <c r="U442" s="14">
        <v>0.17112067449610799</v>
      </c>
      <c r="V442" s="14">
        <v>8.5506881673478502E-2</v>
      </c>
      <c r="W442" s="14">
        <v>7.9433353646267996E-2</v>
      </c>
      <c r="X442" s="14">
        <v>0.112646891175918</v>
      </c>
      <c r="Y442" s="14">
        <v>5.89961825926675E-2</v>
      </c>
      <c r="Z442" s="14">
        <v>0.16911339476642401</v>
      </c>
      <c r="AA442" s="14">
        <v>0.16605288925991701</v>
      </c>
      <c r="AB442" s="14">
        <v>0.138600839085777</v>
      </c>
      <c r="AC442" s="14">
        <v>0.12721736254640101</v>
      </c>
      <c r="AD442" s="14">
        <v>2.58437332954417E-2</v>
      </c>
      <c r="AE442" s="14"/>
      <c r="AF442" s="14">
        <v>8.3375056934542696E-2</v>
      </c>
      <c r="AG442" s="14">
        <v>0.15552601205776101</v>
      </c>
      <c r="AH442" s="14">
        <v>0.143948744603803</v>
      </c>
      <c r="AI442" s="14"/>
      <c r="AJ442" s="14">
        <v>9.0566090425968998E-2</v>
      </c>
      <c r="AK442" s="14">
        <v>0.15978805545423599</v>
      </c>
      <c r="AL442" s="14">
        <v>0.112108427913895</v>
      </c>
      <c r="AM442" s="14">
        <v>0.317823842468485</v>
      </c>
      <c r="AN442" s="14">
        <v>0.109543985345321</v>
      </c>
      <c r="AO442" s="14"/>
      <c r="AP442" s="14">
        <v>7.4993270395792802E-2</v>
      </c>
      <c r="AQ442" s="14">
        <v>0.195893156693869</v>
      </c>
      <c r="AR442" s="14">
        <v>0.120550814631445</v>
      </c>
      <c r="AS442" s="14">
        <v>4.1758739363750602E-2</v>
      </c>
      <c r="AT442" s="14">
        <v>6.1403924967559101E-2</v>
      </c>
      <c r="AU442" s="14"/>
      <c r="AV442" s="14">
        <v>0.10768360475948301</v>
      </c>
      <c r="AW442" s="14">
        <v>0.10616439789547299</v>
      </c>
      <c r="AX442" s="14">
        <v>0.16326693834140499</v>
      </c>
      <c r="AY442" s="14">
        <v>0.145530735554116</v>
      </c>
      <c r="AZ442" s="14">
        <v>0.195721502679715</v>
      </c>
      <c r="BA442" s="14"/>
      <c r="BB442" s="14">
        <v>0.24706296721486001</v>
      </c>
      <c r="BC442" s="14">
        <v>2.60327662505511E-2</v>
      </c>
      <c r="BD442" s="14">
        <v>3.1894072205740399E-2</v>
      </c>
      <c r="BE442" s="14"/>
      <c r="BF442" s="14">
        <v>0.105924791521378</v>
      </c>
    </row>
    <row r="443" spans="2:58" x14ac:dyDescent="0.35">
      <c r="B443" t="s">
        <v>212</v>
      </c>
      <c r="C443" s="14">
        <v>2.63963994200371E-2</v>
      </c>
      <c r="D443" s="14">
        <v>2.4013545634214099E-2</v>
      </c>
      <c r="E443" s="14">
        <v>2.86924751486595E-2</v>
      </c>
      <c r="F443" s="14"/>
      <c r="G443" s="14">
        <v>1.8758371730473102E-2</v>
      </c>
      <c r="H443" s="14">
        <v>1.1534553959688E-2</v>
      </c>
      <c r="I443" s="14">
        <v>3.2828410497348803E-2</v>
      </c>
      <c r="J443" s="14">
        <v>1.8751786115404099E-2</v>
      </c>
      <c r="K443" s="14">
        <v>2.1072006673275499E-2</v>
      </c>
      <c r="L443" s="14">
        <v>4.9034976085222698E-2</v>
      </c>
      <c r="M443" s="14"/>
      <c r="N443" s="14">
        <v>3.19598725636661E-2</v>
      </c>
      <c r="O443" s="14">
        <v>1.9610134673616299E-2</v>
      </c>
      <c r="P443" s="14">
        <v>1.95128762451732E-2</v>
      </c>
      <c r="Q443" s="14">
        <v>2.9082902972723201E-2</v>
      </c>
      <c r="R443" s="14"/>
      <c r="S443" s="14">
        <v>2.9359105943295199E-2</v>
      </c>
      <c r="T443" s="14">
        <v>2.5657957244211702E-2</v>
      </c>
      <c r="U443" s="14">
        <v>1.18500614702991E-2</v>
      </c>
      <c r="V443" s="14">
        <v>4.5655240388026902E-2</v>
      </c>
      <c r="W443" s="14">
        <v>1.46881451349079E-2</v>
      </c>
      <c r="X443" s="14">
        <v>2.3584283295325199E-2</v>
      </c>
      <c r="Y443" s="14">
        <v>1.2904976422280501E-2</v>
      </c>
      <c r="Z443" s="14">
        <v>2.1740199637334499E-2</v>
      </c>
      <c r="AA443" s="14">
        <v>1.8968995876393301E-2</v>
      </c>
      <c r="AB443" s="14">
        <v>4.4250271876351298E-2</v>
      </c>
      <c r="AC443" s="14">
        <v>3.3716327959349902E-2</v>
      </c>
      <c r="AD443" s="14">
        <v>2.7254349691696499E-2</v>
      </c>
      <c r="AE443" s="14"/>
      <c r="AF443" s="14">
        <v>1.42658986977431E-2</v>
      </c>
      <c r="AG443" s="14">
        <v>2.81746597329256E-2</v>
      </c>
      <c r="AH443" s="14">
        <v>4.0963770513936897E-2</v>
      </c>
      <c r="AI443" s="14"/>
      <c r="AJ443" s="14">
        <v>8.3670213931366505E-3</v>
      </c>
      <c r="AK443" s="14">
        <v>3.8546921303493097E-2</v>
      </c>
      <c r="AL443" s="14">
        <v>6.2573511745791704E-2</v>
      </c>
      <c r="AM443" s="14">
        <v>0</v>
      </c>
      <c r="AN443" s="14">
        <v>3.9407874248250999E-2</v>
      </c>
      <c r="AO443" s="14"/>
      <c r="AP443" s="14">
        <v>1.02039499191182E-2</v>
      </c>
      <c r="AQ443" s="14">
        <v>4.7509088479485803E-2</v>
      </c>
      <c r="AR443" s="14">
        <v>4.5896745666737501E-2</v>
      </c>
      <c r="AS443" s="14">
        <v>0</v>
      </c>
      <c r="AT443" s="14">
        <v>2.54455875939835E-2</v>
      </c>
      <c r="AU443" s="14"/>
      <c r="AV443" s="14">
        <v>2.5144632467915699E-2</v>
      </c>
      <c r="AW443" s="14">
        <v>1.6332915471972801E-2</v>
      </c>
      <c r="AX443" s="14">
        <v>2.5493522069867099E-2</v>
      </c>
      <c r="AY443" s="14">
        <v>3.7514871802584199E-2</v>
      </c>
      <c r="AZ443" s="14">
        <v>0</v>
      </c>
      <c r="BA443" s="14"/>
      <c r="BB443" s="14">
        <v>1.6049550733158401E-2</v>
      </c>
      <c r="BC443" s="14">
        <v>0</v>
      </c>
      <c r="BD443" s="14">
        <v>0</v>
      </c>
      <c r="BE443" s="14"/>
      <c r="BF443" s="14">
        <v>5.1519541273069699E-3</v>
      </c>
    </row>
    <row r="444" spans="2:58" x14ac:dyDescent="0.35">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c r="AV444" s="14"/>
      <c r="AW444" s="14"/>
      <c r="AX444" s="14"/>
      <c r="AY444" s="14"/>
      <c r="AZ444" s="14"/>
      <c r="BA444" s="14"/>
      <c r="BB444" s="14"/>
      <c r="BC444" s="14"/>
      <c r="BD444" s="14"/>
      <c r="BE444" s="14"/>
      <c r="BF444" s="14"/>
    </row>
    <row r="445" spans="2:58" x14ac:dyDescent="0.35">
      <c r="B445" s="6" t="s">
        <v>235</v>
      </c>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c r="AV445" s="14"/>
      <c r="AW445" s="14"/>
      <c r="AX445" s="14"/>
      <c r="AY445" s="14"/>
      <c r="AZ445" s="14"/>
      <c r="BA445" s="14"/>
      <c r="BB445" s="14"/>
      <c r="BC445" s="14"/>
      <c r="BD445" s="14"/>
      <c r="BE445" s="14"/>
      <c r="BF445" s="14"/>
    </row>
    <row r="446" spans="2:58" x14ac:dyDescent="0.35">
      <c r="B446" s="24" t="s">
        <v>214</v>
      </c>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c r="AV446" s="14"/>
      <c r="AW446" s="14"/>
      <c r="AX446" s="14"/>
      <c r="AY446" s="14"/>
      <c r="AZ446" s="14"/>
      <c r="BA446" s="14"/>
      <c r="BB446" s="14"/>
      <c r="BC446" s="14"/>
      <c r="BD446" s="14"/>
      <c r="BE446" s="14"/>
      <c r="BF446" s="14"/>
    </row>
    <row r="447" spans="2:58" x14ac:dyDescent="0.35">
      <c r="B447" t="s">
        <v>207</v>
      </c>
      <c r="C447" s="14">
        <v>4.48481687360065E-2</v>
      </c>
      <c r="D447" s="14">
        <v>4.8628869606324898E-2</v>
      </c>
      <c r="E447" s="14">
        <v>3.9595654866363399E-2</v>
      </c>
      <c r="F447" s="14"/>
      <c r="G447" s="14">
        <v>3.2186098037850802E-2</v>
      </c>
      <c r="H447" s="14">
        <v>4.7368563548044099E-2</v>
      </c>
      <c r="I447" s="14">
        <v>4.17813379329992E-2</v>
      </c>
      <c r="J447" s="14">
        <v>2.42376925673604E-2</v>
      </c>
      <c r="K447" s="14">
        <v>3.97493661258723E-2</v>
      </c>
      <c r="L447" s="14">
        <v>7.6823759682746295E-2</v>
      </c>
      <c r="M447" s="14"/>
      <c r="N447" s="14">
        <v>4.61911781429937E-2</v>
      </c>
      <c r="O447" s="14">
        <v>4.0879010381308901E-2</v>
      </c>
      <c r="P447" s="14">
        <v>5.3591766877328501E-2</v>
      </c>
      <c r="Q447" s="14">
        <v>4.1457314557567002E-2</v>
      </c>
      <c r="R447" s="14"/>
      <c r="S447" s="14">
        <v>1.53755294338085E-2</v>
      </c>
      <c r="T447" s="14">
        <v>5.09984914715578E-2</v>
      </c>
      <c r="U447" s="14">
        <v>7.98319473583642E-2</v>
      </c>
      <c r="V447" s="14">
        <v>7.0592603972478601E-2</v>
      </c>
      <c r="W447" s="14">
        <v>1.4380500056046601E-2</v>
      </c>
      <c r="X447" s="14">
        <v>2.10359123505536E-2</v>
      </c>
      <c r="Y447" s="14">
        <v>4.0326621755910903E-2</v>
      </c>
      <c r="Z447" s="14">
        <v>1.8517902243631101E-2</v>
      </c>
      <c r="AA447" s="14">
        <v>6.3684068460958296E-2</v>
      </c>
      <c r="AB447" s="14">
        <v>6.7021600751079297E-2</v>
      </c>
      <c r="AC447" s="14">
        <v>3.2100858548785E-2</v>
      </c>
      <c r="AD447" s="14">
        <v>6.9735235752046806E-2</v>
      </c>
      <c r="AE447" s="14"/>
      <c r="AF447" s="14">
        <v>6.9735049708307698E-2</v>
      </c>
      <c r="AG447" s="14">
        <v>3.4559583701601601E-2</v>
      </c>
      <c r="AH447" s="14">
        <v>2.54821854973343E-2</v>
      </c>
      <c r="AI447" s="14"/>
      <c r="AJ447" s="14">
        <v>7.4296023675014894E-2</v>
      </c>
      <c r="AK447" s="14">
        <v>6.1780047331102001E-3</v>
      </c>
      <c r="AL447" s="14">
        <v>1.4869243045737701E-2</v>
      </c>
      <c r="AM447" s="14">
        <v>9.6095338861462501E-2</v>
      </c>
      <c r="AN447" s="14">
        <v>7.2907808695586607E-2</v>
      </c>
      <c r="AO447" s="14"/>
      <c r="AP447" s="14">
        <v>0.11053186692386199</v>
      </c>
      <c r="AQ447" s="14">
        <v>2.1819552020677199E-3</v>
      </c>
      <c r="AR447" s="14">
        <v>0</v>
      </c>
      <c r="AS447" s="14">
        <v>8.3212186383307393E-2</v>
      </c>
      <c r="AT447" s="14">
        <v>3.7694013319256502E-2</v>
      </c>
      <c r="AU447" s="14"/>
      <c r="AV447" s="14">
        <v>4.53839922851157E-2</v>
      </c>
      <c r="AW447" s="14">
        <v>3.4065476778051801E-2</v>
      </c>
      <c r="AX447" s="14">
        <v>4.5522082012116799E-2</v>
      </c>
      <c r="AY447" s="14">
        <v>4.4890226933533298E-2</v>
      </c>
      <c r="AZ447" s="14">
        <v>0</v>
      </c>
      <c r="BA447" s="14"/>
      <c r="BB447" s="14">
        <v>1.48283434294155E-2</v>
      </c>
      <c r="BC447" s="14">
        <v>5.31378673731756E-2</v>
      </c>
      <c r="BD447" s="14">
        <v>0</v>
      </c>
      <c r="BE447" s="14"/>
      <c r="BF447" s="14">
        <v>3.2536578525775899E-2</v>
      </c>
    </row>
    <row r="448" spans="2:58" x14ac:dyDescent="0.35">
      <c r="B448" t="s">
        <v>208</v>
      </c>
      <c r="C448" s="14">
        <v>4.0883697207916E-2</v>
      </c>
      <c r="D448" s="14">
        <v>5.08079920106193E-2</v>
      </c>
      <c r="E448" s="14">
        <v>3.19125968136292E-2</v>
      </c>
      <c r="F448" s="14"/>
      <c r="G448" s="14">
        <v>7.0934296234840502E-2</v>
      </c>
      <c r="H448" s="14">
        <v>7.0810319763206397E-2</v>
      </c>
      <c r="I448" s="14">
        <v>1.8469081117306E-2</v>
      </c>
      <c r="J448" s="14">
        <v>2.52937090428044E-2</v>
      </c>
      <c r="K448" s="14">
        <v>4.57158288883069E-2</v>
      </c>
      <c r="L448" s="14">
        <v>2.4223204275181799E-2</v>
      </c>
      <c r="M448" s="14"/>
      <c r="N448" s="14">
        <v>3.5170260459285799E-2</v>
      </c>
      <c r="O448" s="14">
        <v>4.2085017416672102E-2</v>
      </c>
      <c r="P448" s="14">
        <v>4.6205647005655603E-2</v>
      </c>
      <c r="Q448" s="14">
        <v>4.2143258113954099E-2</v>
      </c>
      <c r="R448" s="14"/>
      <c r="S448" s="14">
        <v>4.0494054437878499E-2</v>
      </c>
      <c r="T448" s="14">
        <v>1.69606093569779E-2</v>
      </c>
      <c r="U448" s="14">
        <v>6.5124987199168802E-2</v>
      </c>
      <c r="V448" s="14">
        <v>1.99658871008472E-2</v>
      </c>
      <c r="W448" s="14">
        <v>2.8713368507032301E-2</v>
      </c>
      <c r="X448" s="14">
        <v>4.8959639604146302E-2</v>
      </c>
      <c r="Y448" s="14">
        <v>4.11721739129777E-2</v>
      </c>
      <c r="Z448" s="14">
        <v>5.2125358013334198E-2</v>
      </c>
      <c r="AA448" s="14">
        <v>2.7623080540077699E-2</v>
      </c>
      <c r="AB448" s="14">
        <v>8.1370241505850094E-2</v>
      </c>
      <c r="AC448" s="14">
        <v>1.48035085709188E-2</v>
      </c>
      <c r="AD448" s="14">
        <v>9.2577461009070897E-2</v>
      </c>
      <c r="AE448" s="14"/>
      <c r="AF448" s="14">
        <v>4.4009062440708999E-2</v>
      </c>
      <c r="AG448" s="14">
        <v>3.5512906303982399E-2</v>
      </c>
      <c r="AH448" s="14">
        <v>1.8294189119264899E-2</v>
      </c>
      <c r="AI448" s="14"/>
      <c r="AJ448" s="14">
        <v>4.4700253278986302E-2</v>
      </c>
      <c r="AK448" s="14">
        <v>2.27617383874208E-2</v>
      </c>
      <c r="AL448" s="14">
        <v>4.1952287577457698E-2</v>
      </c>
      <c r="AM448" s="14">
        <v>0.100132519508249</v>
      </c>
      <c r="AN448" s="14">
        <v>4.9022103580898903E-2</v>
      </c>
      <c r="AO448" s="14"/>
      <c r="AP448" s="14">
        <v>7.2756563626174997E-2</v>
      </c>
      <c r="AQ448" s="14">
        <v>9.5674919322922599E-3</v>
      </c>
      <c r="AR448" s="14">
        <v>3.8677604917408098E-2</v>
      </c>
      <c r="AS448" s="14">
        <v>4.9698705156875599E-2</v>
      </c>
      <c r="AT448" s="14">
        <v>4.7628659671251398E-2</v>
      </c>
      <c r="AU448" s="14"/>
      <c r="AV448" s="14">
        <v>4.9016052544045202E-2</v>
      </c>
      <c r="AW448" s="14">
        <v>5.0610761123579102E-2</v>
      </c>
      <c r="AX448" s="14">
        <v>2.80818887680312E-2</v>
      </c>
      <c r="AY448" s="14">
        <v>4.1847005320251499E-2</v>
      </c>
      <c r="AZ448" s="14">
        <v>4.7921401855709797E-2</v>
      </c>
      <c r="BA448" s="14"/>
      <c r="BB448" s="14">
        <v>0</v>
      </c>
      <c r="BC448" s="14">
        <v>2.63441721317632E-2</v>
      </c>
      <c r="BD448" s="14">
        <v>5.5184167151447097E-2</v>
      </c>
      <c r="BE448" s="14"/>
      <c r="BF448" s="14">
        <v>2.0243216730611201E-2</v>
      </c>
    </row>
    <row r="449" spans="2:58" x14ac:dyDescent="0.35">
      <c r="B449" t="s">
        <v>209</v>
      </c>
      <c r="C449" s="14">
        <v>0.118166195137898</v>
      </c>
      <c r="D449" s="14">
        <v>0.13059568373702601</v>
      </c>
      <c r="E449" s="14">
        <v>0.107193254129221</v>
      </c>
      <c r="F449" s="14"/>
      <c r="G449" s="14">
        <v>0.139833575010578</v>
      </c>
      <c r="H449" s="14">
        <v>0.13178074247243499</v>
      </c>
      <c r="I449" s="14">
        <v>0.112740743266703</v>
      </c>
      <c r="J449" s="14">
        <v>0.12201172905440701</v>
      </c>
      <c r="K449" s="14">
        <v>0.118011804818004</v>
      </c>
      <c r="L449" s="14">
        <v>9.2263706538208798E-2</v>
      </c>
      <c r="M449" s="14"/>
      <c r="N449" s="14">
        <v>8.9489391546237806E-2</v>
      </c>
      <c r="O449" s="14">
        <v>0.112184696146365</v>
      </c>
      <c r="P449" s="14">
        <v>0.152890625189881</v>
      </c>
      <c r="Q449" s="14">
        <v>0.12583223085511899</v>
      </c>
      <c r="R449" s="14"/>
      <c r="S449" s="14">
        <v>9.2115734388375906E-2</v>
      </c>
      <c r="T449" s="14">
        <v>0.15876353088235201</v>
      </c>
      <c r="U449" s="14">
        <v>0.140541522599611</v>
      </c>
      <c r="V449" s="14">
        <v>0.12907550635043799</v>
      </c>
      <c r="W449" s="14">
        <v>8.9146319119728396E-2</v>
      </c>
      <c r="X449" s="14">
        <v>8.3362601566625505E-2</v>
      </c>
      <c r="Y449" s="14">
        <v>0.25184879857939801</v>
      </c>
      <c r="Z449" s="14">
        <v>0.103953117813174</v>
      </c>
      <c r="AA449" s="14">
        <v>8.9383688621287899E-2</v>
      </c>
      <c r="AB449" s="14">
        <v>9.8626186466213794E-2</v>
      </c>
      <c r="AC449" s="14">
        <v>6.6221564468268906E-2</v>
      </c>
      <c r="AD449" s="14">
        <v>0.106868699707311</v>
      </c>
      <c r="AE449" s="14"/>
      <c r="AF449" s="14">
        <v>0.12670831870465901</v>
      </c>
      <c r="AG449" s="14">
        <v>8.5258250262172305E-2</v>
      </c>
      <c r="AH449" s="14">
        <v>0.162600358910541</v>
      </c>
      <c r="AI449" s="14"/>
      <c r="AJ449" s="14">
        <v>0.15896128029506101</v>
      </c>
      <c r="AK449" s="14">
        <v>7.8261759624680294E-2</v>
      </c>
      <c r="AL449" s="14">
        <v>0.115814710304723</v>
      </c>
      <c r="AM449" s="14">
        <v>0.19461786261557301</v>
      </c>
      <c r="AN449" s="14">
        <v>0.14251292842431701</v>
      </c>
      <c r="AO449" s="14"/>
      <c r="AP449" s="14">
        <v>0.162501408997172</v>
      </c>
      <c r="AQ449" s="14">
        <v>5.6542183731174402E-2</v>
      </c>
      <c r="AR449" s="14">
        <v>0.11865435786465001</v>
      </c>
      <c r="AS449" s="14">
        <v>0.256646620479902</v>
      </c>
      <c r="AT449" s="14">
        <v>0.120254591694044</v>
      </c>
      <c r="AU449" s="14"/>
      <c r="AV449" s="14">
        <v>0.126737858345323</v>
      </c>
      <c r="AW449" s="14">
        <v>0.146080625527261</v>
      </c>
      <c r="AX449" s="14">
        <v>9.6668860507870505E-2</v>
      </c>
      <c r="AY449" s="14">
        <v>9.06397208294943E-2</v>
      </c>
      <c r="AZ449" s="14">
        <v>0.15377275305921201</v>
      </c>
      <c r="BA449" s="14"/>
      <c r="BB449" s="14">
        <v>5.4279231203481E-2</v>
      </c>
      <c r="BC449" s="14">
        <v>0.24608728700733501</v>
      </c>
      <c r="BD449" s="14">
        <v>0.122128609009945</v>
      </c>
      <c r="BE449" s="14"/>
      <c r="BF449" s="14">
        <v>0.15215300389028599</v>
      </c>
    </row>
    <row r="450" spans="2:58" x14ac:dyDescent="0.35">
      <c r="B450" t="s">
        <v>122</v>
      </c>
      <c r="C450" s="14">
        <v>0.26713699234878402</v>
      </c>
      <c r="D450" s="14">
        <v>0.237770606277106</v>
      </c>
      <c r="E450" s="14">
        <v>0.29520566905012802</v>
      </c>
      <c r="F450" s="14"/>
      <c r="G450" s="14">
        <v>0.14892483670166001</v>
      </c>
      <c r="H450" s="14">
        <v>0.19056950255180999</v>
      </c>
      <c r="I450" s="14">
        <v>0.33763907742336802</v>
      </c>
      <c r="J450" s="14">
        <v>0.294701103929847</v>
      </c>
      <c r="K450" s="14">
        <v>0.30222482199450101</v>
      </c>
      <c r="L450" s="14">
        <v>0.30650061448132998</v>
      </c>
      <c r="M450" s="14"/>
      <c r="N450" s="14">
        <v>0.23136660907589399</v>
      </c>
      <c r="O450" s="14">
        <v>0.28659097716662701</v>
      </c>
      <c r="P450" s="14">
        <v>0.27273944847536702</v>
      </c>
      <c r="Q450" s="14">
        <v>0.28370797245683299</v>
      </c>
      <c r="R450" s="14"/>
      <c r="S450" s="14">
        <v>0.29193033900607401</v>
      </c>
      <c r="T450" s="14">
        <v>0.25291421435095901</v>
      </c>
      <c r="U450" s="14">
        <v>0.29664103820725302</v>
      </c>
      <c r="V450" s="14">
        <v>0.28541788212792701</v>
      </c>
      <c r="W450" s="14">
        <v>0.21398070487152801</v>
      </c>
      <c r="X450" s="14">
        <v>0.27685823737862603</v>
      </c>
      <c r="Y450" s="14">
        <v>0.221991993661276</v>
      </c>
      <c r="Z450" s="14">
        <v>0.241430406522707</v>
      </c>
      <c r="AA450" s="14">
        <v>0.27842409186505601</v>
      </c>
      <c r="AB450" s="14">
        <v>0.22195537024905801</v>
      </c>
      <c r="AC450" s="14">
        <v>0.32082568424887098</v>
      </c>
      <c r="AD450" s="14">
        <v>0.27629067186786999</v>
      </c>
      <c r="AE450" s="14"/>
      <c r="AF450" s="14">
        <v>0.32908916561803597</v>
      </c>
      <c r="AG450" s="14">
        <v>0.23561799849804399</v>
      </c>
      <c r="AH450" s="14">
        <v>0.27706856362004201</v>
      </c>
      <c r="AI450" s="14"/>
      <c r="AJ450" s="14">
        <v>0.29713707279260099</v>
      </c>
      <c r="AK450" s="14">
        <v>0.204119313675801</v>
      </c>
      <c r="AL450" s="14">
        <v>0.25487202264242098</v>
      </c>
      <c r="AM450" s="14">
        <v>9.6750223032218294E-2</v>
      </c>
      <c r="AN450" s="14">
        <v>0.33064379969435598</v>
      </c>
      <c r="AO450" s="14"/>
      <c r="AP450" s="14">
        <v>0.31390912487192402</v>
      </c>
      <c r="AQ450" s="14">
        <v>0.17699429944779699</v>
      </c>
      <c r="AR450" s="14">
        <v>0.244714152677981</v>
      </c>
      <c r="AS450" s="14">
        <v>0.33925825700930401</v>
      </c>
      <c r="AT450" s="14">
        <v>0.39755627597509202</v>
      </c>
      <c r="AU450" s="14"/>
      <c r="AV450" s="14">
        <v>0.31539668634947099</v>
      </c>
      <c r="AW450" s="14">
        <v>0.28204530142808099</v>
      </c>
      <c r="AX450" s="14">
        <v>0.215887711520836</v>
      </c>
      <c r="AY450" s="14">
        <v>0.23818275106205999</v>
      </c>
      <c r="AZ450" s="14">
        <v>0.26401778712362101</v>
      </c>
      <c r="BA450" s="14"/>
      <c r="BB450" s="14">
        <v>0.17375514367799799</v>
      </c>
      <c r="BC450" s="14">
        <v>0.36714980516510298</v>
      </c>
      <c r="BD450" s="14">
        <v>0.37602019490723698</v>
      </c>
      <c r="BE450" s="14"/>
      <c r="BF450" s="14">
        <v>0.29366380306728701</v>
      </c>
    </row>
    <row r="451" spans="2:58" x14ac:dyDescent="0.35">
      <c r="B451" t="s">
        <v>210</v>
      </c>
      <c r="C451" s="14">
        <v>0.29783060793756599</v>
      </c>
      <c r="D451" s="14">
        <v>0.31018122395603398</v>
      </c>
      <c r="E451" s="14">
        <v>0.28566130440996201</v>
      </c>
      <c r="F451" s="14"/>
      <c r="G451" s="14">
        <v>0.39418316368848</v>
      </c>
      <c r="H451" s="14">
        <v>0.30654433654505497</v>
      </c>
      <c r="I451" s="14">
        <v>0.261297014076526</v>
      </c>
      <c r="J451" s="14">
        <v>0.33408022870302501</v>
      </c>
      <c r="K451" s="14">
        <v>0.27991532799602697</v>
      </c>
      <c r="L451" s="14">
        <v>0.231785024044455</v>
      </c>
      <c r="M451" s="14"/>
      <c r="N451" s="14">
        <v>0.319683389654007</v>
      </c>
      <c r="O451" s="14">
        <v>0.302119509743493</v>
      </c>
      <c r="P451" s="14">
        <v>0.273366902545785</v>
      </c>
      <c r="Q451" s="14">
        <v>0.29226764850124398</v>
      </c>
      <c r="R451" s="14"/>
      <c r="S451" s="14">
        <v>0.29019726395912898</v>
      </c>
      <c r="T451" s="14">
        <v>0.30783476747941002</v>
      </c>
      <c r="U451" s="14">
        <v>0.19865525186972899</v>
      </c>
      <c r="V451" s="14">
        <v>0.265996217274448</v>
      </c>
      <c r="W451" s="14">
        <v>0.43540769514358302</v>
      </c>
      <c r="X451" s="14">
        <v>0.35098711383138798</v>
      </c>
      <c r="Y451" s="14">
        <v>0.240527920709592</v>
      </c>
      <c r="Z451" s="14">
        <v>0.31517273452239303</v>
      </c>
      <c r="AA451" s="14">
        <v>0.29115247111266601</v>
      </c>
      <c r="AB451" s="14">
        <v>0.29316028060407601</v>
      </c>
      <c r="AC451" s="14">
        <v>0.32314567255608501</v>
      </c>
      <c r="AD451" s="14">
        <v>0.33840336808704502</v>
      </c>
      <c r="AE451" s="14"/>
      <c r="AF451" s="14">
        <v>0.25241850435285401</v>
      </c>
      <c r="AG451" s="14">
        <v>0.33183838428725398</v>
      </c>
      <c r="AH451" s="14">
        <v>0.26709416918088802</v>
      </c>
      <c r="AI451" s="14"/>
      <c r="AJ451" s="14">
        <v>0.27583247173351</v>
      </c>
      <c r="AK451" s="14">
        <v>0.359085592668413</v>
      </c>
      <c r="AL451" s="14">
        <v>0.30650849660794799</v>
      </c>
      <c r="AM451" s="14">
        <v>0.30398453820349702</v>
      </c>
      <c r="AN451" s="14">
        <v>0.20164571261727299</v>
      </c>
      <c r="AO451" s="14"/>
      <c r="AP451" s="14">
        <v>0.22973875885695799</v>
      </c>
      <c r="AQ451" s="14">
        <v>0.36512680810210602</v>
      </c>
      <c r="AR451" s="14">
        <v>0.35475038364425399</v>
      </c>
      <c r="AS451" s="14">
        <v>0.20303537052291301</v>
      </c>
      <c r="AT451" s="14">
        <v>0.25799885486659901</v>
      </c>
      <c r="AU451" s="14"/>
      <c r="AV451" s="14">
        <v>0.30913762352660501</v>
      </c>
      <c r="AW451" s="14">
        <v>0.27170813203828997</v>
      </c>
      <c r="AX451" s="14">
        <v>0.34329678831154298</v>
      </c>
      <c r="AY451" s="14">
        <v>0.27880504992629601</v>
      </c>
      <c r="AZ451" s="14">
        <v>0.15303249989074899</v>
      </c>
      <c r="BA451" s="14"/>
      <c r="BB451" s="14">
        <v>0.33294944343641403</v>
      </c>
      <c r="BC451" s="14">
        <v>0.24117184256213001</v>
      </c>
      <c r="BD451" s="14">
        <v>0.29350919654256902</v>
      </c>
      <c r="BE451" s="14"/>
      <c r="BF451" s="14">
        <v>0.29831776091651402</v>
      </c>
    </row>
    <row r="452" spans="2:58" x14ac:dyDescent="0.35">
      <c r="B452" t="s">
        <v>211</v>
      </c>
      <c r="C452" s="14">
        <v>0.17878566458043901</v>
      </c>
      <c r="D452" s="14">
        <v>0.17915000836133199</v>
      </c>
      <c r="E452" s="14">
        <v>0.179151922376658</v>
      </c>
      <c r="F452" s="14"/>
      <c r="G452" s="14">
        <v>0.16288323070079699</v>
      </c>
      <c r="H452" s="14">
        <v>0.22963805035256299</v>
      </c>
      <c r="I452" s="14">
        <v>0.207060606162984</v>
      </c>
      <c r="J452" s="14">
        <v>0.144164262125244</v>
      </c>
      <c r="K452" s="14">
        <v>0.14807189767984</v>
      </c>
      <c r="L452" s="14">
        <v>0.17539215703612701</v>
      </c>
      <c r="M452" s="14"/>
      <c r="N452" s="14">
        <v>0.213351700992815</v>
      </c>
      <c r="O452" s="14">
        <v>0.17268555995399801</v>
      </c>
      <c r="P452" s="14">
        <v>0.17195427271344901</v>
      </c>
      <c r="Q452" s="14">
        <v>0.15234464159611799</v>
      </c>
      <c r="R452" s="14"/>
      <c r="S452" s="14">
        <v>0.214013488974723</v>
      </c>
      <c r="T452" s="14">
        <v>0.14316719857382901</v>
      </c>
      <c r="U452" s="14">
        <v>0.18251477369080699</v>
      </c>
      <c r="V452" s="14">
        <v>0.18329666278583501</v>
      </c>
      <c r="W452" s="14">
        <v>0.203683267167173</v>
      </c>
      <c r="X452" s="14">
        <v>0.19521221197333599</v>
      </c>
      <c r="Y452" s="14">
        <v>0.150222365441193</v>
      </c>
      <c r="Z452" s="14">
        <v>0.210140302828699</v>
      </c>
      <c r="AA452" s="14">
        <v>0.209872861213134</v>
      </c>
      <c r="AB452" s="14">
        <v>0.15017285859141399</v>
      </c>
      <c r="AC452" s="14">
        <v>0.159655419262269</v>
      </c>
      <c r="AD452" s="14">
        <v>5.46920368076734E-2</v>
      </c>
      <c r="AE452" s="14"/>
      <c r="AF452" s="14">
        <v>0.13843864376324999</v>
      </c>
      <c r="AG452" s="14">
        <v>0.218541229676602</v>
      </c>
      <c r="AH452" s="14">
        <v>0.18784467918814199</v>
      </c>
      <c r="AI452" s="14"/>
      <c r="AJ452" s="14">
        <v>0.122374422487621</v>
      </c>
      <c r="AK452" s="14">
        <v>0.24656688613710501</v>
      </c>
      <c r="AL452" s="14">
        <v>0.17479161562403001</v>
      </c>
      <c r="AM452" s="14">
        <v>0.208419517779001</v>
      </c>
      <c r="AN452" s="14">
        <v>0.147482568381435</v>
      </c>
      <c r="AO452" s="14"/>
      <c r="AP452" s="14">
        <v>8.3589969390847493E-2</v>
      </c>
      <c r="AQ452" s="14">
        <v>0.295151319832683</v>
      </c>
      <c r="AR452" s="14">
        <v>0.18355807465949101</v>
      </c>
      <c r="AS452" s="14">
        <v>6.8148860447698106E-2</v>
      </c>
      <c r="AT452" s="14">
        <v>0.10003189176794</v>
      </c>
      <c r="AU452" s="14"/>
      <c r="AV452" s="14">
        <v>0.116921263239224</v>
      </c>
      <c r="AW452" s="14">
        <v>0.16900221209202701</v>
      </c>
      <c r="AX452" s="14">
        <v>0.20537562474944299</v>
      </c>
      <c r="AY452" s="14">
        <v>0.25255285792717203</v>
      </c>
      <c r="AZ452" s="14">
        <v>0.38125555807070799</v>
      </c>
      <c r="BA452" s="14"/>
      <c r="BB452" s="14">
        <v>0.37522639704351302</v>
      </c>
      <c r="BC452" s="14">
        <v>6.6109025760493004E-2</v>
      </c>
      <c r="BD452" s="14">
        <v>9.1580914721092005E-2</v>
      </c>
      <c r="BE452" s="14"/>
      <c r="BF452" s="14">
        <v>0.17613445458075899</v>
      </c>
    </row>
    <row r="453" spans="2:58" x14ac:dyDescent="0.35">
      <c r="B453" t="s">
        <v>212</v>
      </c>
      <c r="C453" s="14">
        <v>5.2348674051390903E-2</v>
      </c>
      <c r="D453" s="14">
        <v>4.2865616051557497E-2</v>
      </c>
      <c r="E453" s="14">
        <v>6.12795983540377E-2</v>
      </c>
      <c r="F453" s="14"/>
      <c r="G453" s="14">
        <v>5.1054799625793103E-2</v>
      </c>
      <c r="H453" s="14">
        <v>2.3288484766886299E-2</v>
      </c>
      <c r="I453" s="14">
        <v>2.10121400201135E-2</v>
      </c>
      <c r="J453" s="14">
        <v>5.5511274577313197E-2</v>
      </c>
      <c r="K453" s="14">
        <v>6.6310952497448505E-2</v>
      </c>
      <c r="L453" s="14">
        <v>9.3011533941950594E-2</v>
      </c>
      <c r="M453" s="14"/>
      <c r="N453" s="14">
        <v>6.4747470128765902E-2</v>
      </c>
      <c r="O453" s="14">
        <v>4.34552291915353E-2</v>
      </c>
      <c r="P453" s="14">
        <v>2.92513371925338E-2</v>
      </c>
      <c r="Q453" s="14">
        <v>6.2246933919164901E-2</v>
      </c>
      <c r="R453" s="14"/>
      <c r="S453" s="14">
        <v>5.5873589800011003E-2</v>
      </c>
      <c r="T453" s="14">
        <v>6.9361187884914605E-2</v>
      </c>
      <c r="U453" s="14">
        <v>3.6690479075066403E-2</v>
      </c>
      <c r="V453" s="14">
        <v>4.5655240388026902E-2</v>
      </c>
      <c r="W453" s="14">
        <v>1.46881451349079E-2</v>
      </c>
      <c r="X453" s="14">
        <v>2.3584283295325199E-2</v>
      </c>
      <c r="Y453" s="14">
        <v>5.3910125939652602E-2</v>
      </c>
      <c r="Z453" s="14">
        <v>5.8660178056062301E-2</v>
      </c>
      <c r="AA453" s="14">
        <v>3.9859738186819503E-2</v>
      </c>
      <c r="AB453" s="14">
        <v>8.7693461832309694E-2</v>
      </c>
      <c r="AC453" s="14">
        <v>8.3247292344802895E-2</v>
      </c>
      <c r="AD453" s="14">
        <v>6.1432526768983302E-2</v>
      </c>
      <c r="AE453" s="14"/>
      <c r="AF453" s="14">
        <v>3.9601255412183602E-2</v>
      </c>
      <c r="AG453" s="14">
        <v>5.8671647270343699E-2</v>
      </c>
      <c r="AH453" s="14">
        <v>6.1615854483786703E-2</v>
      </c>
      <c r="AI453" s="14"/>
      <c r="AJ453" s="14">
        <v>2.6698475737205601E-2</v>
      </c>
      <c r="AK453" s="14">
        <v>8.3026704773469406E-2</v>
      </c>
      <c r="AL453" s="14">
        <v>9.1191624197681398E-2</v>
      </c>
      <c r="AM453" s="14">
        <v>0</v>
      </c>
      <c r="AN453" s="14">
        <v>5.5785078606132597E-2</v>
      </c>
      <c r="AO453" s="14"/>
      <c r="AP453" s="14">
        <v>2.6972307333061999E-2</v>
      </c>
      <c r="AQ453" s="14">
        <v>9.4435941751879499E-2</v>
      </c>
      <c r="AR453" s="14">
        <v>5.9645426236216499E-2</v>
      </c>
      <c r="AS453" s="14">
        <v>0</v>
      </c>
      <c r="AT453" s="14">
        <v>3.8835712705816303E-2</v>
      </c>
      <c r="AU453" s="14"/>
      <c r="AV453" s="14">
        <v>3.7406523710216098E-2</v>
      </c>
      <c r="AW453" s="14">
        <v>4.6487491012710297E-2</v>
      </c>
      <c r="AX453" s="14">
        <v>6.5167044130160195E-2</v>
      </c>
      <c r="AY453" s="14">
        <v>5.3082388001192797E-2</v>
      </c>
      <c r="AZ453" s="14">
        <v>0</v>
      </c>
      <c r="BA453" s="14"/>
      <c r="BB453" s="14">
        <v>4.8961441209177503E-2</v>
      </c>
      <c r="BC453" s="14">
        <v>0</v>
      </c>
      <c r="BD453" s="14">
        <v>6.157691766771E-2</v>
      </c>
      <c r="BE453" s="14"/>
      <c r="BF453" s="14">
        <v>2.6951182288768201E-2</v>
      </c>
    </row>
    <row r="454" spans="2:58" x14ac:dyDescent="0.35">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c r="AV454" s="14"/>
      <c r="AW454" s="14"/>
      <c r="AX454" s="14"/>
      <c r="AY454" s="14"/>
      <c r="AZ454" s="14"/>
      <c r="BA454" s="14"/>
      <c r="BB454" s="14"/>
      <c r="BC454" s="14"/>
      <c r="BD454" s="14"/>
      <c r="BE454" s="14"/>
      <c r="BF454" s="14"/>
    </row>
    <row r="455" spans="2:58" x14ac:dyDescent="0.35">
      <c r="B455" s="6" t="s">
        <v>236</v>
      </c>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c r="AV455" s="14"/>
      <c r="AW455" s="14"/>
      <c r="AX455" s="14"/>
      <c r="AY455" s="14"/>
      <c r="AZ455" s="14"/>
      <c r="BA455" s="14"/>
      <c r="BB455" s="14"/>
      <c r="BC455" s="14"/>
      <c r="BD455" s="14"/>
      <c r="BE455" s="14"/>
      <c r="BF455" s="14"/>
    </row>
    <row r="456" spans="2:58" x14ac:dyDescent="0.35">
      <c r="B456" s="24" t="s">
        <v>214</v>
      </c>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c r="AV456" s="14"/>
      <c r="AW456" s="14"/>
      <c r="AX456" s="14"/>
      <c r="AY456" s="14"/>
      <c r="AZ456" s="14"/>
      <c r="BA456" s="14"/>
      <c r="BB456" s="14"/>
      <c r="BC456" s="14"/>
      <c r="BD456" s="14"/>
      <c r="BE456" s="14"/>
      <c r="BF456" s="14"/>
    </row>
    <row r="457" spans="2:58" x14ac:dyDescent="0.35">
      <c r="B457" t="s">
        <v>207</v>
      </c>
      <c r="C457" s="14">
        <v>0.15143140979731601</v>
      </c>
      <c r="D457" s="14">
        <v>0.175468693589582</v>
      </c>
      <c r="E457" s="14">
        <v>0.12795866276531001</v>
      </c>
      <c r="F457" s="14"/>
      <c r="G457" s="14">
        <v>0.103891262499201</v>
      </c>
      <c r="H457" s="14">
        <v>9.42746823084082E-2</v>
      </c>
      <c r="I457" s="14">
        <v>0.149012511444957</v>
      </c>
      <c r="J457" s="14">
        <v>0.12855755999823901</v>
      </c>
      <c r="K457" s="14">
        <v>0.20930468440208599</v>
      </c>
      <c r="L457" s="14">
        <v>0.21595360433739899</v>
      </c>
      <c r="M457" s="14"/>
      <c r="N457" s="14">
        <v>0.12948848826089199</v>
      </c>
      <c r="O457" s="14">
        <v>0.16040828937291901</v>
      </c>
      <c r="P457" s="14">
        <v>0.146138235539333</v>
      </c>
      <c r="Q457" s="14">
        <v>0.167112218582082</v>
      </c>
      <c r="R457" s="14"/>
      <c r="S457" s="14">
        <v>9.9798193805241506E-2</v>
      </c>
      <c r="T457" s="14">
        <v>0.11710452865915599</v>
      </c>
      <c r="U457" s="14">
        <v>0.21440527236541301</v>
      </c>
      <c r="V457" s="14">
        <v>0.12989995263557499</v>
      </c>
      <c r="W457" s="14">
        <v>9.17127855234533E-2</v>
      </c>
      <c r="X457" s="14">
        <v>0.10370770096998</v>
      </c>
      <c r="Y457" s="14">
        <v>0.216152889167117</v>
      </c>
      <c r="Z457" s="14">
        <v>8.9655082350009602E-2</v>
      </c>
      <c r="AA457" s="14">
        <v>0.16938131506331</v>
      </c>
      <c r="AB457" s="14">
        <v>0.21743886190787301</v>
      </c>
      <c r="AC457" s="14">
        <v>0.23314432388623499</v>
      </c>
      <c r="AD457" s="14">
        <v>0.23401334126645301</v>
      </c>
      <c r="AE457" s="14"/>
      <c r="AF457" s="14">
        <v>0.247620452325927</v>
      </c>
      <c r="AG457" s="14">
        <v>0.10167424945428701</v>
      </c>
      <c r="AH457" s="14">
        <v>8.0243223574131897E-2</v>
      </c>
      <c r="AI457" s="14"/>
      <c r="AJ457" s="14">
        <v>0.248697375670343</v>
      </c>
      <c r="AK457" s="14">
        <v>6.5148770022780494E-2</v>
      </c>
      <c r="AL457" s="14">
        <v>2.97566306849722E-2</v>
      </c>
      <c r="AM457" s="14">
        <v>9.6095338861462501E-2</v>
      </c>
      <c r="AN457" s="14">
        <v>0.17595468754865301</v>
      </c>
      <c r="AO457" s="14"/>
      <c r="AP457" s="14">
        <v>0.233707103502171</v>
      </c>
      <c r="AQ457" s="14">
        <v>2.4781358250282801E-2</v>
      </c>
      <c r="AR457" s="14">
        <v>1.3542253079770699E-2</v>
      </c>
      <c r="AS457" s="14">
        <v>0.38473455968461401</v>
      </c>
      <c r="AT457" s="14">
        <v>0.16225094343277199</v>
      </c>
      <c r="AU457" s="14"/>
      <c r="AV457" s="14">
        <v>0.16911755177440599</v>
      </c>
      <c r="AW457" s="14">
        <v>0.14701745981296099</v>
      </c>
      <c r="AX457" s="14">
        <v>0.12694772651398101</v>
      </c>
      <c r="AY457" s="14">
        <v>0.14706291797236901</v>
      </c>
      <c r="AZ457" s="14">
        <v>0</v>
      </c>
      <c r="BA457" s="14"/>
      <c r="BB457" s="14">
        <v>2.9621682575382301E-2</v>
      </c>
      <c r="BC457" s="14">
        <v>0.40848632440044202</v>
      </c>
      <c r="BD457" s="14">
        <v>0.20550338109133001</v>
      </c>
      <c r="BE457" s="14"/>
      <c r="BF457" s="14">
        <v>0.229333598852349</v>
      </c>
    </row>
    <row r="458" spans="2:58" x14ac:dyDescent="0.35">
      <c r="B458" t="s">
        <v>208</v>
      </c>
      <c r="C458" s="14">
        <v>0.137870534994047</v>
      </c>
      <c r="D458" s="14">
        <v>0.14337902076091499</v>
      </c>
      <c r="E458" s="14">
        <v>0.13136916216361599</v>
      </c>
      <c r="F458" s="14"/>
      <c r="G458" s="14">
        <v>0.15668529415318999</v>
      </c>
      <c r="H458" s="14">
        <v>0.112675309962205</v>
      </c>
      <c r="I458" s="14">
        <v>0.12646657903252601</v>
      </c>
      <c r="J458" s="14">
        <v>0.15196399191534299</v>
      </c>
      <c r="K458" s="14">
        <v>0.13833583321138199</v>
      </c>
      <c r="L458" s="14">
        <v>0.14201385431382499</v>
      </c>
      <c r="M458" s="14"/>
      <c r="N458" s="14">
        <v>9.8487089397956196E-2</v>
      </c>
      <c r="O458" s="14">
        <v>0.16435206995291801</v>
      </c>
      <c r="P458" s="14">
        <v>0.17829061012015901</v>
      </c>
      <c r="Q458" s="14">
        <v>0.124238776053596</v>
      </c>
      <c r="R458" s="14"/>
      <c r="S458" s="14">
        <v>0.106160377863651</v>
      </c>
      <c r="T458" s="14">
        <v>0.165265654369467</v>
      </c>
      <c r="U458" s="14">
        <v>0.17325856510532101</v>
      </c>
      <c r="V458" s="14">
        <v>0.1415974050761</v>
      </c>
      <c r="W458" s="14">
        <v>0.17841302794569699</v>
      </c>
      <c r="X458" s="14">
        <v>0.19736896932165801</v>
      </c>
      <c r="Y458" s="14">
        <v>0.181013427676328</v>
      </c>
      <c r="Z458" s="14">
        <v>7.10006947284606E-2</v>
      </c>
      <c r="AA458" s="14">
        <v>0.11413196707882101</v>
      </c>
      <c r="AB458" s="14">
        <v>0.10579771813828701</v>
      </c>
      <c r="AC458" s="14">
        <v>4.77474785014666E-2</v>
      </c>
      <c r="AD458" s="14">
        <v>0.17014947581510001</v>
      </c>
      <c r="AE458" s="14"/>
      <c r="AF458" s="14">
        <v>0.17652140363916599</v>
      </c>
      <c r="AG458" s="14">
        <v>0.115084600613935</v>
      </c>
      <c r="AH458" s="14">
        <v>7.82625487923162E-2</v>
      </c>
      <c r="AI458" s="14"/>
      <c r="AJ458" s="14">
        <v>0.18080378113558901</v>
      </c>
      <c r="AK458" s="14">
        <v>8.2243279702214997E-2</v>
      </c>
      <c r="AL458" s="14">
        <v>0.20604680193995201</v>
      </c>
      <c r="AM458" s="14">
        <v>0.208685074822548</v>
      </c>
      <c r="AN458" s="14">
        <v>0.114252159049854</v>
      </c>
      <c r="AO458" s="14"/>
      <c r="AP458" s="14">
        <v>0.21647597053414999</v>
      </c>
      <c r="AQ458" s="14">
        <v>6.8544732509132497E-2</v>
      </c>
      <c r="AR458" s="14">
        <v>0.177718117707135</v>
      </c>
      <c r="AS458" s="14">
        <v>0.17304050681171601</v>
      </c>
      <c r="AT458" s="14">
        <v>0.202626272582237</v>
      </c>
      <c r="AU458" s="14"/>
      <c r="AV458" s="14">
        <v>0.124757693673011</v>
      </c>
      <c r="AW458" s="14">
        <v>0.17327716877490801</v>
      </c>
      <c r="AX458" s="14">
        <v>0.12224673870748499</v>
      </c>
      <c r="AY458" s="14">
        <v>9.4426110007859596E-2</v>
      </c>
      <c r="AZ458" s="14">
        <v>5.7509436174378599E-2</v>
      </c>
      <c r="BA458" s="14"/>
      <c r="BB458" s="14">
        <v>6.6602732280973895E-2</v>
      </c>
      <c r="BC458" s="14">
        <v>0.16677198608178101</v>
      </c>
      <c r="BD458" s="14">
        <v>0.207112041764411</v>
      </c>
      <c r="BE458" s="14"/>
      <c r="BF458" s="14">
        <v>0.14070749555963499</v>
      </c>
    </row>
    <row r="459" spans="2:58" x14ac:dyDescent="0.35">
      <c r="B459" t="s">
        <v>209</v>
      </c>
      <c r="C459" s="14">
        <v>0.194881298817495</v>
      </c>
      <c r="D459" s="14">
        <v>0.18174162736011301</v>
      </c>
      <c r="E459" s="14">
        <v>0.20773598784939301</v>
      </c>
      <c r="F459" s="14"/>
      <c r="G459" s="14">
        <v>0.191264394821614</v>
      </c>
      <c r="H459" s="14">
        <v>0.14962663378708299</v>
      </c>
      <c r="I459" s="14">
        <v>0.20260218734808</v>
      </c>
      <c r="J459" s="14">
        <v>0.22355244301713401</v>
      </c>
      <c r="K459" s="14">
        <v>0.19661793379505499</v>
      </c>
      <c r="L459" s="14">
        <v>0.20140059153807099</v>
      </c>
      <c r="M459" s="14"/>
      <c r="N459" s="14">
        <v>0.17999951314995299</v>
      </c>
      <c r="O459" s="14">
        <v>0.20049989066575699</v>
      </c>
      <c r="P459" s="14">
        <v>0.19231169097234599</v>
      </c>
      <c r="Q459" s="14">
        <v>0.204996683194964</v>
      </c>
      <c r="R459" s="14"/>
      <c r="S459" s="14">
        <v>0.18263115884615899</v>
      </c>
      <c r="T459" s="14">
        <v>0.243322796543743</v>
      </c>
      <c r="U459" s="14">
        <v>0.195746727558853</v>
      </c>
      <c r="V459" s="14">
        <v>0.19296398951747301</v>
      </c>
      <c r="W459" s="14">
        <v>0.17296252287328101</v>
      </c>
      <c r="X459" s="14">
        <v>0.17181568335223399</v>
      </c>
      <c r="Y459" s="14">
        <v>0.18185605598018001</v>
      </c>
      <c r="Z459" s="14">
        <v>0.27548189672204798</v>
      </c>
      <c r="AA459" s="14">
        <v>0.1080774740335</v>
      </c>
      <c r="AB459" s="14">
        <v>0.166734939807271</v>
      </c>
      <c r="AC459" s="14">
        <v>0.25451031769139498</v>
      </c>
      <c r="AD459" s="14">
        <v>0.32616572291150397</v>
      </c>
      <c r="AE459" s="14"/>
      <c r="AF459" s="14">
        <v>0.19429586779536101</v>
      </c>
      <c r="AG459" s="14">
        <v>0.192764791274567</v>
      </c>
      <c r="AH459" s="14">
        <v>0.17947535359936501</v>
      </c>
      <c r="AI459" s="14"/>
      <c r="AJ459" s="14">
        <v>0.20567593286800001</v>
      </c>
      <c r="AK459" s="14">
        <v>0.147175487408299</v>
      </c>
      <c r="AL459" s="14">
        <v>0.196657685291761</v>
      </c>
      <c r="AM459" s="14">
        <v>0.39004984550477001</v>
      </c>
      <c r="AN459" s="14">
        <v>0.22947874635273</v>
      </c>
      <c r="AO459" s="14"/>
      <c r="AP459" s="14">
        <v>0.20348400727745999</v>
      </c>
      <c r="AQ459" s="14">
        <v>0.140124897488386</v>
      </c>
      <c r="AR459" s="14">
        <v>0.245026195855407</v>
      </c>
      <c r="AS459" s="14">
        <v>0.22057415010638801</v>
      </c>
      <c r="AT459" s="14">
        <v>0.28946554092888699</v>
      </c>
      <c r="AU459" s="14"/>
      <c r="AV459" s="14">
        <v>0.24329867894134599</v>
      </c>
      <c r="AW459" s="14">
        <v>0.19754417883125699</v>
      </c>
      <c r="AX459" s="14">
        <v>0.16468516584239401</v>
      </c>
      <c r="AY459" s="14">
        <v>0.190797986948154</v>
      </c>
      <c r="AZ459" s="14">
        <v>0.18050537206540801</v>
      </c>
      <c r="BA459" s="14"/>
      <c r="BB459" s="14">
        <v>0.106846373452386</v>
      </c>
      <c r="BC459" s="14">
        <v>0.22688211679280301</v>
      </c>
      <c r="BD459" s="14">
        <v>0.34904820497091699</v>
      </c>
      <c r="BE459" s="14"/>
      <c r="BF459" s="14">
        <v>0.221202586902954</v>
      </c>
    </row>
    <row r="460" spans="2:58" x14ac:dyDescent="0.35">
      <c r="B460" t="s">
        <v>122</v>
      </c>
      <c r="C460" s="14">
        <v>0.198400674579327</v>
      </c>
      <c r="D460" s="14">
        <v>0.192782840822072</v>
      </c>
      <c r="E460" s="14">
        <v>0.20434819996765</v>
      </c>
      <c r="F460" s="14"/>
      <c r="G460" s="14">
        <v>0.22744473491033099</v>
      </c>
      <c r="H460" s="14">
        <v>0.213175562312094</v>
      </c>
      <c r="I460" s="14">
        <v>0.21619418804849</v>
      </c>
      <c r="J460" s="14">
        <v>0.172138038174311</v>
      </c>
      <c r="K460" s="14">
        <v>0.179386014558158</v>
      </c>
      <c r="L460" s="14">
        <v>0.18472625544329099</v>
      </c>
      <c r="M460" s="14"/>
      <c r="N460" s="14">
        <v>0.20908285899787701</v>
      </c>
      <c r="O460" s="14">
        <v>0.16847868704691299</v>
      </c>
      <c r="P460" s="14">
        <v>0.19984051707914799</v>
      </c>
      <c r="Q460" s="14">
        <v>0.21444447904670799</v>
      </c>
      <c r="R460" s="14"/>
      <c r="S460" s="14">
        <v>0.21197777393626799</v>
      </c>
      <c r="T460" s="14">
        <v>0.22892475703158299</v>
      </c>
      <c r="U460" s="14">
        <v>0.17897743557370099</v>
      </c>
      <c r="V460" s="14">
        <v>0.19670266246861701</v>
      </c>
      <c r="W460" s="14">
        <v>0.23642905978676801</v>
      </c>
      <c r="X460" s="14">
        <v>0.20122866712905199</v>
      </c>
      <c r="Y460" s="14">
        <v>0.238111319738224</v>
      </c>
      <c r="Z460" s="14">
        <v>9.1606947650790693E-2</v>
      </c>
      <c r="AA460" s="14">
        <v>0.25274019633357497</v>
      </c>
      <c r="AB460" s="14">
        <v>0.15109338966130201</v>
      </c>
      <c r="AC460" s="14">
        <v>0.168950380621714</v>
      </c>
      <c r="AD460" s="14">
        <v>8.3404946673767494E-2</v>
      </c>
      <c r="AE460" s="14"/>
      <c r="AF460" s="14">
        <v>0.16035671371613899</v>
      </c>
      <c r="AG460" s="14">
        <v>0.20673666945319599</v>
      </c>
      <c r="AH460" s="14">
        <v>0.247060697362946</v>
      </c>
      <c r="AI460" s="14"/>
      <c r="AJ460" s="14">
        <v>0.163827078508886</v>
      </c>
      <c r="AK460" s="14">
        <v>0.23419221018390399</v>
      </c>
      <c r="AL460" s="14">
        <v>0.18976557741516201</v>
      </c>
      <c r="AM460" s="14">
        <v>0.20388231943059801</v>
      </c>
      <c r="AN460" s="14">
        <v>0.18752630591962699</v>
      </c>
      <c r="AO460" s="14"/>
      <c r="AP460" s="14">
        <v>0.21440546034164401</v>
      </c>
      <c r="AQ460" s="14">
        <v>0.224586179440497</v>
      </c>
      <c r="AR460" s="14">
        <v>0.20547821606733599</v>
      </c>
      <c r="AS460" s="14">
        <v>8.6134689648253299E-2</v>
      </c>
      <c r="AT460" s="14">
        <v>0.237202465031226</v>
      </c>
      <c r="AU460" s="14"/>
      <c r="AV460" s="14">
        <v>0.20245061769314701</v>
      </c>
      <c r="AW460" s="14">
        <v>0.21899950983563299</v>
      </c>
      <c r="AX460" s="14">
        <v>0.208442342096686</v>
      </c>
      <c r="AY460" s="14">
        <v>0.16243007484279101</v>
      </c>
      <c r="AZ460" s="14">
        <v>0.30610502344220902</v>
      </c>
      <c r="BA460" s="14"/>
      <c r="BB460" s="14">
        <v>0.18125618565622201</v>
      </c>
      <c r="BC460" s="14">
        <v>8.2311235013320397E-2</v>
      </c>
      <c r="BD460" s="14">
        <v>0.179047023275585</v>
      </c>
      <c r="BE460" s="14"/>
      <c r="BF460" s="14">
        <v>0.144671809652794</v>
      </c>
    </row>
    <row r="461" spans="2:58" x14ac:dyDescent="0.35">
      <c r="B461" t="s">
        <v>210</v>
      </c>
      <c r="C461" s="14">
        <v>0.192234918711368</v>
      </c>
      <c r="D461" s="14">
        <v>0.169293965245853</v>
      </c>
      <c r="E461" s="14">
        <v>0.214097552738643</v>
      </c>
      <c r="F461" s="14"/>
      <c r="G461" s="14">
        <v>0.196633820161489</v>
      </c>
      <c r="H461" s="14">
        <v>0.28939465204577203</v>
      </c>
      <c r="I461" s="14">
        <v>0.171873008797432</v>
      </c>
      <c r="J461" s="14">
        <v>0.220139426976969</v>
      </c>
      <c r="K461" s="14">
        <v>0.159361269867132</v>
      </c>
      <c r="L461" s="14">
        <v>0.12593086238878301</v>
      </c>
      <c r="M461" s="14"/>
      <c r="N461" s="14">
        <v>0.24540712745148699</v>
      </c>
      <c r="O461" s="14">
        <v>0.18028721693532501</v>
      </c>
      <c r="P461" s="14">
        <v>0.15030621491579599</v>
      </c>
      <c r="Q461" s="14">
        <v>0.18201445028916999</v>
      </c>
      <c r="R461" s="14"/>
      <c r="S461" s="14">
        <v>0.216580118507674</v>
      </c>
      <c r="T461" s="14">
        <v>0.16345509476428399</v>
      </c>
      <c r="U461" s="14">
        <v>0.100138131821776</v>
      </c>
      <c r="V461" s="14">
        <v>0.227902603212216</v>
      </c>
      <c r="W461" s="14">
        <v>0.22907498254122199</v>
      </c>
      <c r="X461" s="14">
        <v>0.21362473372556101</v>
      </c>
      <c r="Y461" s="14">
        <v>0.12355666735677499</v>
      </c>
      <c r="Z461" s="14">
        <v>0.35890406448092799</v>
      </c>
      <c r="AA461" s="14">
        <v>0.20333077552175099</v>
      </c>
      <c r="AB461" s="14">
        <v>0.22740115451524401</v>
      </c>
      <c r="AC461" s="14">
        <v>0.13087110221234399</v>
      </c>
      <c r="AD461" s="14">
        <v>7.0141949756519398E-2</v>
      </c>
      <c r="AE461" s="14"/>
      <c r="AF461" s="14">
        <v>0.117439131241229</v>
      </c>
      <c r="AG461" s="14">
        <v>0.244040826147673</v>
      </c>
      <c r="AH461" s="14">
        <v>0.241613108015832</v>
      </c>
      <c r="AI461" s="14"/>
      <c r="AJ461" s="14">
        <v>0.11264861023085</v>
      </c>
      <c r="AK461" s="14">
        <v>0.28685689636744399</v>
      </c>
      <c r="AL461" s="14">
        <v>0.22232515515194901</v>
      </c>
      <c r="AM461" s="14">
        <v>0.101287421380621</v>
      </c>
      <c r="AN461" s="14">
        <v>0.157394271789909</v>
      </c>
      <c r="AO461" s="14"/>
      <c r="AP461" s="14">
        <v>7.4728013660588802E-2</v>
      </c>
      <c r="AQ461" s="14">
        <v>0.30272766625847197</v>
      </c>
      <c r="AR461" s="14">
        <v>0.21150075222976</v>
      </c>
      <c r="AS461" s="14">
        <v>9.9102932614097305E-2</v>
      </c>
      <c r="AT461" s="14">
        <v>9.7700126348716707E-2</v>
      </c>
      <c r="AU461" s="14"/>
      <c r="AV461" s="14">
        <v>0.17494565310692101</v>
      </c>
      <c r="AW461" s="14">
        <v>0.15444915123318401</v>
      </c>
      <c r="AX461" s="14">
        <v>0.23821289970054099</v>
      </c>
      <c r="AY461" s="14">
        <v>0.25127832090345198</v>
      </c>
      <c r="AZ461" s="14">
        <v>0.14816056263080099</v>
      </c>
      <c r="BA461" s="14"/>
      <c r="BB461" s="14">
        <v>0.31510922849613199</v>
      </c>
      <c r="BC461" s="14">
        <v>8.4688852040277304E-2</v>
      </c>
      <c r="BD461" s="14">
        <v>5.9289348897757298E-2</v>
      </c>
      <c r="BE461" s="14"/>
      <c r="BF461" s="14">
        <v>0.15009757734434101</v>
      </c>
    </row>
    <row r="462" spans="2:58" x14ac:dyDescent="0.35">
      <c r="B462" t="s">
        <v>211</v>
      </c>
      <c r="C462" s="14">
        <v>0.10728349273384501</v>
      </c>
      <c r="D462" s="14">
        <v>0.12685855857407999</v>
      </c>
      <c r="E462" s="14">
        <v>8.9693082746123795E-2</v>
      </c>
      <c r="F462" s="14"/>
      <c r="G462" s="14">
        <v>9.1869405868613196E-2</v>
      </c>
      <c r="H462" s="14">
        <v>0.130075833086225</v>
      </c>
      <c r="I462" s="14">
        <v>0.120703681033699</v>
      </c>
      <c r="J462" s="14">
        <v>9.7835259011296097E-2</v>
      </c>
      <c r="K462" s="14">
        <v>8.8045939437610396E-2</v>
      </c>
      <c r="L462" s="14">
        <v>0.109834979006504</v>
      </c>
      <c r="M462" s="14"/>
      <c r="N462" s="14">
        <v>0.12061987828629001</v>
      </c>
      <c r="O462" s="14">
        <v>0.11015363508353</v>
      </c>
      <c r="P462" s="14">
        <v>0.113473737453736</v>
      </c>
      <c r="Q462" s="14">
        <v>8.73089945501139E-2</v>
      </c>
      <c r="R462" s="14"/>
      <c r="S462" s="14">
        <v>0.16961504968666599</v>
      </c>
      <c r="T462" s="14">
        <v>7.3370873243865195E-2</v>
      </c>
      <c r="U462" s="14">
        <v>0.125623806104637</v>
      </c>
      <c r="V462" s="14">
        <v>8.7093952929503601E-2</v>
      </c>
      <c r="W462" s="14">
        <v>7.6719476194671399E-2</v>
      </c>
      <c r="X462" s="14">
        <v>0.100123679850391</v>
      </c>
      <c r="Y462" s="14">
        <v>3.2466015517637802E-2</v>
      </c>
      <c r="Z462" s="14">
        <v>0.113351314067763</v>
      </c>
      <c r="AA462" s="14">
        <v>0.13336927609264901</v>
      </c>
      <c r="AB462" s="14">
        <v>0.109394038976213</v>
      </c>
      <c r="AC462" s="14">
        <v>0.112891389524283</v>
      </c>
      <c r="AD462" s="14">
        <v>8.8870213884960206E-2</v>
      </c>
      <c r="AE462" s="14"/>
      <c r="AF462" s="14">
        <v>9.2159410578671594E-2</v>
      </c>
      <c r="AG462" s="14">
        <v>0.12296936537292801</v>
      </c>
      <c r="AH462" s="14">
        <v>0.13865335335237899</v>
      </c>
      <c r="AI462" s="14"/>
      <c r="AJ462" s="14">
        <v>7.9832105897028396E-2</v>
      </c>
      <c r="AK462" s="14">
        <v>0.15322159845376801</v>
      </c>
      <c r="AL462" s="14">
        <v>0.140381050162009</v>
      </c>
      <c r="AM462" s="14">
        <v>0</v>
      </c>
      <c r="AN462" s="14">
        <v>0.103168838880471</v>
      </c>
      <c r="AO462" s="14"/>
      <c r="AP462" s="14">
        <v>4.69954947648673E-2</v>
      </c>
      <c r="AQ462" s="14">
        <v>0.20432721304325699</v>
      </c>
      <c r="AR462" s="14">
        <v>0.119497922764926</v>
      </c>
      <c r="AS462" s="14">
        <v>3.6413161134930899E-2</v>
      </c>
      <c r="AT462" s="14">
        <v>1.0754651676160701E-2</v>
      </c>
      <c r="AU462" s="14"/>
      <c r="AV462" s="14">
        <v>6.8554282339428105E-2</v>
      </c>
      <c r="AW462" s="14">
        <v>9.2171900864885095E-2</v>
      </c>
      <c r="AX462" s="14">
        <v>0.11603101599734</v>
      </c>
      <c r="AY462" s="14">
        <v>0.154004589325374</v>
      </c>
      <c r="AZ462" s="14">
        <v>0.30771960568720302</v>
      </c>
      <c r="BA462" s="14"/>
      <c r="BB462" s="14">
        <v>0.283701457796043</v>
      </c>
      <c r="BC462" s="14">
        <v>3.08594856713767E-2</v>
      </c>
      <c r="BD462" s="14">
        <v>0</v>
      </c>
      <c r="BE462" s="14"/>
      <c r="BF462" s="14">
        <v>0.10857406984034799</v>
      </c>
    </row>
    <row r="463" spans="2:58" x14ac:dyDescent="0.35">
      <c r="B463" t="s">
        <v>212</v>
      </c>
      <c r="C463" s="14">
        <v>1.7897670366600699E-2</v>
      </c>
      <c r="D463" s="14">
        <v>1.04752936473853E-2</v>
      </c>
      <c r="E463" s="14">
        <v>2.47973517692642E-2</v>
      </c>
      <c r="F463" s="14"/>
      <c r="G463" s="14">
        <v>3.2211087585560801E-2</v>
      </c>
      <c r="H463" s="14">
        <v>1.07773264982135E-2</v>
      </c>
      <c r="I463" s="14">
        <v>1.3147844294815299E-2</v>
      </c>
      <c r="J463" s="14">
        <v>5.8132809067074197E-3</v>
      </c>
      <c r="K463" s="14">
        <v>2.8948324728576801E-2</v>
      </c>
      <c r="L463" s="14">
        <v>2.0139852972127201E-2</v>
      </c>
      <c r="M463" s="14"/>
      <c r="N463" s="14">
        <v>1.6915044455544599E-2</v>
      </c>
      <c r="O463" s="14">
        <v>1.5820210942638399E-2</v>
      </c>
      <c r="P463" s="14">
        <v>1.9638993919480999E-2</v>
      </c>
      <c r="Q463" s="14">
        <v>1.9884398283367001E-2</v>
      </c>
      <c r="R463" s="14"/>
      <c r="S463" s="14">
        <v>1.32373273543409E-2</v>
      </c>
      <c r="T463" s="14">
        <v>8.5562953879019001E-3</v>
      </c>
      <c r="U463" s="14">
        <v>1.18500614702991E-2</v>
      </c>
      <c r="V463" s="14">
        <v>2.3839434160515899E-2</v>
      </c>
      <c r="W463" s="14">
        <v>1.46881451349079E-2</v>
      </c>
      <c r="X463" s="14">
        <v>1.2130565651122501E-2</v>
      </c>
      <c r="Y463" s="14">
        <v>2.6843624563739399E-2</v>
      </c>
      <c r="Z463" s="14">
        <v>0</v>
      </c>
      <c r="AA463" s="14">
        <v>1.8968995876393301E-2</v>
      </c>
      <c r="AB463" s="14">
        <v>2.2139896993810599E-2</v>
      </c>
      <c r="AC463" s="14">
        <v>5.1885007562563298E-2</v>
      </c>
      <c r="AD463" s="14">
        <v>2.7254349691696499E-2</v>
      </c>
      <c r="AE463" s="14"/>
      <c r="AF463" s="14">
        <v>1.16070207035078E-2</v>
      </c>
      <c r="AG463" s="14">
        <v>1.6729497683413499E-2</v>
      </c>
      <c r="AH463" s="14">
        <v>3.4691715303030599E-2</v>
      </c>
      <c r="AI463" s="14"/>
      <c r="AJ463" s="14">
        <v>8.5151156893043603E-3</v>
      </c>
      <c r="AK463" s="14">
        <v>3.1161757861589801E-2</v>
      </c>
      <c r="AL463" s="14">
        <v>1.50670993541956E-2</v>
      </c>
      <c r="AM463" s="14">
        <v>0</v>
      </c>
      <c r="AN463" s="14">
        <v>3.2224990458757097E-2</v>
      </c>
      <c r="AO463" s="14"/>
      <c r="AP463" s="14">
        <v>1.02039499191182E-2</v>
      </c>
      <c r="AQ463" s="14">
        <v>3.4907953009973E-2</v>
      </c>
      <c r="AR463" s="14">
        <v>2.7236542295664801E-2</v>
      </c>
      <c r="AS463" s="14">
        <v>0</v>
      </c>
      <c r="AT463" s="14">
        <v>0</v>
      </c>
      <c r="AU463" s="14"/>
      <c r="AV463" s="14">
        <v>1.6875522471740401E-2</v>
      </c>
      <c r="AW463" s="14">
        <v>1.6540630647172001E-2</v>
      </c>
      <c r="AX463" s="14">
        <v>2.3434111141573399E-2</v>
      </c>
      <c r="AY463" s="14">
        <v>0</v>
      </c>
      <c r="AZ463" s="14">
        <v>0</v>
      </c>
      <c r="BA463" s="14"/>
      <c r="BB463" s="14">
        <v>1.6862339742860801E-2</v>
      </c>
      <c r="BC463" s="14">
        <v>0</v>
      </c>
      <c r="BD463" s="14">
        <v>0</v>
      </c>
      <c r="BE463" s="14"/>
      <c r="BF463" s="14">
        <v>5.4128618475782399E-3</v>
      </c>
    </row>
    <row r="464" spans="2:58" x14ac:dyDescent="0.35">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c r="AV464" s="14"/>
      <c r="AW464" s="14"/>
      <c r="AX464" s="14"/>
      <c r="AY464" s="14"/>
      <c r="AZ464" s="14"/>
      <c r="BA464" s="14"/>
      <c r="BB464" s="14"/>
      <c r="BC464" s="14"/>
      <c r="BD464" s="14"/>
      <c r="BE464" s="14"/>
      <c r="BF464" s="14"/>
    </row>
    <row r="465" spans="2:58" x14ac:dyDescent="0.35">
      <c r="B465" s="6" t="s">
        <v>237</v>
      </c>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c r="AV465" s="14"/>
      <c r="AW465" s="14"/>
      <c r="AX465" s="14"/>
      <c r="AY465" s="14"/>
      <c r="AZ465" s="14"/>
      <c r="BA465" s="14"/>
      <c r="BB465" s="14"/>
      <c r="BC465" s="14"/>
      <c r="BD465" s="14"/>
      <c r="BE465" s="14"/>
      <c r="BF465" s="14"/>
    </row>
    <row r="466" spans="2:58" x14ac:dyDescent="0.35">
      <c r="B466" s="24" t="s">
        <v>214</v>
      </c>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c r="AV466" s="14"/>
      <c r="AW466" s="14"/>
      <c r="AX466" s="14"/>
      <c r="AY466" s="14"/>
      <c r="AZ466" s="14"/>
      <c r="BA466" s="14"/>
      <c r="BB466" s="14"/>
      <c r="BC466" s="14"/>
      <c r="BD466" s="14"/>
      <c r="BE466" s="14"/>
      <c r="BF466" s="14"/>
    </row>
    <row r="467" spans="2:58" x14ac:dyDescent="0.35">
      <c r="B467" t="s">
        <v>207</v>
      </c>
      <c r="C467" s="14">
        <v>5.3343464521401603E-2</v>
      </c>
      <c r="D467" s="14">
        <v>4.8287993179680598E-2</v>
      </c>
      <c r="E467" s="14">
        <v>5.6254597799054902E-2</v>
      </c>
      <c r="F467" s="14"/>
      <c r="G467" s="14">
        <v>5.8158773842083199E-2</v>
      </c>
      <c r="H467" s="14">
        <v>7.7460396189536901E-2</v>
      </c>
      <c r="I467" s="14">
        <v>2.75077191286449E-2</v>
      </c>
      <c r="J467" s="14">
        <v>4.3071140157538899E-2</v>
      </c>
      <c r="K467" s="14">
        <v>3.9708795900746503E-2</v>
      </c>
      <c r="L467" s="14">
        <v>7.1882513685414595E-2</v>
      </c>
      <c r="M467" s="14"/>
      <c r="N467" s="14">
        <v>5.23740502334923E-2</v>
      </c>
      <c r="O467" s="14">
        <v>5.1655340665012303E-2</v>
      </c>
      <c r="P467" s="14">
        <v>4.97972940415638E-2</v>
      </c>
      <c r="Q467" s="14">
        <v>5.9205633506548103E-2</v>
      </c>
      <c r="R467" s="14"/>
      <c r="S467" s="14">
        <v>1.3170580162047099E-2</v>
      </c>
      <c r="T467" s="14">
        <v>7.5893865979168404E-2</v>
      </c>
      <c r="U467" s="14">
        <v>9.3079528332262407E-2</v>
      </c>
      <c r="V467" s="14">
        <v>5.0986159414674902E-2</v>
      </c>
      <c r="W467" s="14">
        <v>4.4364237323213603E-2</v>
      </c>
      <c r="X467" s="14">
        <v>4.3284470138908501E-2</v>
      </c>
      <c r="Y467" s="14">
        <v>3.9570891653059902E-2</v>
      </c>
      <c r="Z467" s="14">
        <v>1.8517902243631101E-2</v>
      </c>
      <c r="AA467" s="14">
        <v>7.5691850059201704E-2</v>
      </c>
      <c r="AB467" s="14">
        <v>8.8534770168049004E-2</v>
      </c>
      <c r="AC467" s="14">
        <v>1.68856292314946E-2</v>
      </c>
      <c r="AD467" s="14">
        <v>9.0629852921317394E-2</v>
      </c>
      <c r="AE467" s="14"/>
      <c r="AF467" s="14">
        <v>7.2707695856913002E-2</v>
      </c>
      <c r="AG467" s="14">
        <v>4.3505393933847301E-2</v>
      </c>
      <c r="AH467" s="14">
        <v>3.1547780960452701E-2</v>
      </c>
      <c r="AI467" s="14"/>
      <c r="AJ467" s="14">
        <v>8.3527962135645104E-2</v>
      </c>
      <c r="AK467" s="14">
        <v>2.49719082605914E-2</v>
      </c>
      <c r="AL467" s="14">
        <v>0</v>
      </c>
      <c r="AM467" s="14">
        <v>9.6095338861462501E-2</v>
      </c>
      <c r="AN467" s="14">
        <v>6.3358131181579694E-2</v>
      </c>
      <c r="AO467" s="14"/>
      <c r="AP467" s="14">
        <v>0.111695727711782</v>
      </c>
      <c r="AQ467" s="14">
        <v>1.20331587145623E-2</v>
      </c>
      <c r="AR467" s="14">
        <v>0</v>
      </c>
      <c r="AS467" s="14">
        <v>0.118364013044893</v>
      </c>
      <c r="AT467" s="14">
        <v>4.9502166492990197E-2</v>
      </c>
      <c r="AU467" s="14"/>
      <c r="AV467" s="14">
        <v>5.5439805587323601E-2</v>
      </c>
      <c r="AW467" s="14">
        <v>3.8426997952231402E-2</v>
      </c>
      <c r="AX467" s="14">
        <v>4.0264393840033399E-2</v>
      </c>
      <c r="AY467" s="14">
        <v>8.4037611684299907E-2</v>
      </c>
      <c r="AZ467" s="14">
        <v>0</v>
      </c>
      <c r="BA467" s="14"/>
      <c r="BB467" s="14">
        <v>1.48283434294155E-2</v>
      </c>
      <c r="BC467" s="14">
        <v>0.109821785352211</v>
      </c>
      <c r="BD467" s="14">
        <v>0</v>
      </c>
      <c r="BE467" s="14"/>
      <c r="BF467" s="14">
        <v>4.7177334424596797E-2</v>
      </c>
    </row>
    <row r="468" spans="2:58" x14ac:dyDescent="0.35">
      <c r="B468" t="s">
        <v>208</v>
      </c>
      <c r="C468" s="14">
        <v>3.31348175921274E-2</v>
      </c>
      <c r="D468" s="14">
        <v>3.9975559032174E-2</v>
      </c>
      <c r="E468" s="14">
        <v>2.6970543718139998E-2</v>
      </c>
      <c r="F468" s="14"/>
      <c r="G468" s="14">
        <v>5.2030068987641002E-2</v>
      </c>
      <c r="H468" s="14">
        <v>3.4347241571323399E-2</v>
      </c>
      <c r="I468" s="14">
        <v>1.84416792771625E-2</v>
      </c>
      <c r="J468" s="14">
        <v>1.26264957710853E-2</v>
      </c>
      <c r="K468" s="14">
        <v>1.93431156955273E-2</v>
      </c>
      <c r="L468" s="14">
        <v>5.89457201964644E-2</v>
      </c>
      <c r="M468" s="14"/>
      <c r="N468" s="14">
        <v>3.2125815929804999E-2</v>
      </c>
      <c r="O468" s="14">
        <v>2.6514312580549999E-2</v>
      </c>
      <c r="P468" s="14">
        <v>3.9025224643375003E-2</v>
      </c>
      <c r="Q468" s="14">
        <v>3.6759032093875502E-2</v>
      </c>
      <c r="R468" s="14"/>
      <c r="S468" s="14">
        <v>4.6631190648795701E-2</v>
      </c>
      <c r="T468" s="14">
        <v>4.2817456130553801E-2</v>
      </c>
      <c r="U468" s="14">
        <v>2.0626376054692801E-2</v>
      </c>
      <c r="V468" s="14">
        <v>2.96714985816409E-2</v>
      </c>
      <c r="W468" s="14">
        <v>1.43465529666436E-2</v>
      </c>
      <c r="X468" s="14">
        <v>2.5235483101690801E-2</v>
      </c>
      <c r="Y468" s="14">
        <v>2.7027992153358601E-2</v>
      </c>
      <c r="Z468" s="14">
        <v>1.7890840280078198E-2</v>
      </c>
      <c r="AA468" s="14">
        <v>2.7575969020886399E-2</v>
      </c>
      <c r="AB468" s="14">
        <v>5.3075461672776603E-2</v>
      </c>
      <c r="AC468" s="14">
        <v>3.2100858548785E-2</v>
      </c>
      <c r="AD468" s="14">
        <v>3.9189405996076697E-2</v>
      </c>
      <c r="AE468" s="14"/>
      <c r="AF468" s="14">
        <v>4.08277856263961E-2</v>
      </c>
      <c r="AG468" s="14">
        <v>3.0447576144763101E-2</v>
      </c>
      <c r="AH468" s="14">
        <v>6.7540128961130902E-3</v>
      </c>
      <c r="AI468" s="14"/>
      <c r="AJ468" s="14">
        <v>5.0690959970070601E-2</v>
      </c>
      <c r="AK468" s="14">
        <v>1.8844908450311799E-2</v>
      </c>
      <c r="AL468" s="14">
        <v>1.43404482355904E-2</v>
      </c>
      <c r="AM468" s="14">
        <v>0</v>
      </c>
      <c r="AN468" s="14">
        <v>5.20219634224173E-2</v>
      </c>
      <c r="AO468" s="14"/>
      <c r="AP468" s="14">
        <v>7.8303554037265397E-2</v>
      </c>
      <c r="AQ468" s="14">
        <v>1.20971787540808E-2</v>
      </c>
      <c r="AR468" s="14">
        <v>2.6770845911464499E-2</v>
      </c>
      <c r="AS468" s="14">
        <v>4.2188803448603603E-2</v>
      </c>
      <c r="AT468" s="14">
        <v>3.6351942587179199E-2</v>
      </c>
      <c r="AU468" s="14"/>
      <c r="AV468" s="14">
        <v>4.9613110242698898E-2</v>
      </c>
      <c r="AW468" s="14">
        <v>2.9476896530162399E-2</v>
      </c>
      <c r="AX468" s="14">
        <v>2.0093914198022401E-2</v>
      </c>
      <c r="AY468" s="14">
        <v>1.7150866185099801E-2</v>
      </c>
      <c r="AZ468" s="14">
        <v>0</v>
      </c>
      <c r="BA468" s="14"/>
      <c r="BB468" s="14">
        <v>0</v>
      </c>
      <c r="BC468" s="14">
        <v>3.8976186291349101E-2</v>
      </c>
      <c r="BD468" s="14">
        <v>5.7720162112375899E-2</v>
      </c>
      <c r="BE468" s="14"/>
      <c r="BF468" s="14">
        <v>2.5584865839273298E-2</v>
      </c>
    </row>
    <row r="469" spans="2:58" x14ac:dyDescent="0.35">
      <c r="B469" t="s">
        <v>209</v>
      </c>
      <c r="C469" s="14">
        <v>9.5914633252283693E-2</v>
      </c>
      <c r="D469" s="14">
        <v>9.8755588039281805E-2</v>
      </c>
      <c r="E469" s="14">
        <v>9.3676959600671295E-2</v>
      </c>
      <c r="F469" s="14"/>
      <c r="G469" s="14">
        <v>0.115825479755205</v>
      </c>
      <c r="H469" s="14">
        <v>0.112337970981104</v>
      </c>
      <c r="I469" s="14">
        <v>8.7556585280359103E-2</v>
      </c>
      <c r="J469" s="14">
        <v>0.115630254976973</v>
      </c>
      <c r="K469" s="14">
        <v>8.7796494518116205E-2</v>
      </c>
      <c r="L469" s="14">
        <v>6.3305651118912995E-2</v>
      </c>
      <c r="M469" s="14"/>
      <c r="N469" s="14">
        <v>6.0429006912535797E-2</v>
      </c>
      <c r="O469" s="14">
        <v>8.7665602982822305E-2</v>
      </c>
      <c r="P469" s="14">
        <v>0.128668648972973</v>
      </c>
      <c r="Q469" s="14">
        <v>0.11773497416174</v>
      </c>
      <c r="R469" s="14"/>
      <c r="S469" s="14">
        <v>6.7737497461368895E-2</v>
      </c>
      <c r="T469" s="14">
        <v>9.4151748139847405E-2</v>
      </c>
      <c r="U469" s="14">
        <v>0.14773980791657201</v>
      </c>
      <c r="V469" s="14">
        <v>8.57151824567179E-2</v>
      </c>
      <c r="W469" s="14">
        <v>0.12384628064660699</v>
      </c>
      <c r="X469" s="14">
        <v>9.6392985192620406E-2</v>
      </c>
      <c r="Y469" s="14">
        <v>0.147832701287822</v>
      </c>
      <c r="Z469" s="14">
        <v>7.7595919914150102E-2</v>
      </c>
      <c r="AA469" s="14">
        <v>8.4073630821594802E-2</v>
      </c>
      <c r="AB469" s="14">
        <v>6.9131297659573002E-2</v>
      </c>
      <c r="AC469" s="14">
        <v>8.1046319419883897E-2</v>
      </c>
      <c r="AD469" s="14">
        <v>0.117993878491784</v>
      </c>
      <c r="AE469" s="14"/>
      <c r="AF469" s="14">
        <v>0.110609838768417</v>
      </c>
      <c r="AG469" s="14">
        <v>7.3749555448228601E-2</v>
      </c>
      <c r="AH469" s="14">
        <v>0.108037893064258</v>
      </c>
      <c r="AI469" s="14"/>
      <c r="AJ469" s="14">
        <v>0.11723785431113</v>
      </c>
      <c r="AK469" s="14">
        <v>6.85893950988124E-2</v>
      </c>
      <c r="AL469" s="14">
        <v>8.7293790239218502E-2</v>
      </c>
      <c r="AM469" s="14">
        <v>0.100132519508249</v>
      </c>
      <c r="AN469" s="14">
        <v>0.11529000559521201</v>
      </c>
      <c r="AO469" s="14"/>
      <c r="AP469" s="14">
        <v>0.13554329359995301</v>
      </c>
      <c r="AQ469" s="14">
        <v>4.3540504531541298E-2</v>
      </c>
      <c r="AR469" s="14">
        <v>6.6611421471932206E-2</v>
      </c>
      <c r="AS469" s="14">
        <v>0.18370456602061999</v>
      </c>
      <c r="AT469" s="14">
        <v>7.8789254339506801E-2</v>
      </c>
      <c r="AU469" s="14"/>
      <c r="AV469" s="14">
        <v>8.4156380928698593E-2</v>
      </c>
      <c r="AW469" s="14">
        <v>0.12889827613895899</v>
      </c>
      <c r="AX469" s="14">
        <v>9.0761302327218796E-2</v>
      </c>
      <c r="AY469" s="14">
        <v>6.1606739885805999E-2</v>
      </c>
      <c r="AZ469" s="14">
        <v>0.10769269836293099</v>
      </c>
      <c r="BA469" s="14"/>
      <c r="BB469" s="14">
        <v>3.68934890949024E-2</v>
      </c>
      <c r="BC469" s="14">
        <v>0.183250608923862</v>
      </c>
      <c r="BD469" s="14">
        <v>0.12340522454326799</v>
      </c>
      <c r="BE469" s="14"/>
      <c r="BF469" s="14">
        <v>0.10513603367388399</v>
      </c>
    </row>
    <row r="470" spans="2:58" x14ac:dyDescent="0.35">
      <c r="B470" t="s">
        <v>122</v>
      </c>
      <c r="C470" s="14">
        <v>0.238672275076626</v>
      </c>
      <c r="D470" s="14">
        <v>0.23304216625923899</v>
      </c>
      <c r="E470" s="14">
        <v>0.24281522836781</v>
      </c>
      <c r="F470" s="14"/>
      <c r="G470" s="14">
        <v>0.239223289455681</v>
      </c>
      <c r="H470" s="14">
        <v>0.215346252520248</v>
      </c>
      <c r="I470" s="14">
        <v>0.28795327004235</v>
      </c>
      <c r="J470" s="14">
        <v>0.20173513348664501</v>
      </c>
      <c r="K470" s="14">
        <v>0.27811406077837802</v>
      </c>
      <c r="L470" s="14">
        <v>0.21763375435507201</v>
      </c>
      <c r="M470" s="14"/>
      <c r="N470" s="14">
        <v>0.20616685845510099</v>
      </c>
      <c r="O470" s="14">
        <v>0.238296523401965</v>
      </c>
      <c r="P470" s="14">
        <v>0.26038328695935697</v>
      </c>
      <c r="Q470" s="14">
        <v>0.25189426374396101</v>
      </c>
      <c r="R470" s="14"/>
      <c r="S470" s="14">
        <v>0.27766295149788101</v>
      </c>
      <c r="T470" s="14">
        <v>0.228801068489416</v>
      </c>
      <c r="U470" s="14">
        <v>0.22804888912861301</v>
      </c>
      <c r="V470" s="14">
        <v>0.217224163475635</v>
      </c>
      <c r="W470" s="14">
        <v>0.21207836266826199</v>
      </c>
      <c r="X470" s="14">
        <v>0.26516603079481399</v>
      </c>
      <c r="Y470" s="14">
        <v>0.29241318905937502</v>
      </c>
      <c r="Z470" s="14">
        <v>0.26430956897452801</v>
      </c>
      <c r="AA470" s="14">
        <v>0.16852707037922701</v>
      </c>
      <c r="AB470" s="14">
        <v>0.15617104066422499</v>
      </c>
      <c r="AC470" s="14">
        <v>0.26084144330032799</v>
      </c>
      <c r="AD470" s="14">
        <v>0.40829244950097499</v>
      </c>
      <c r="AE470" s="14"/>
      <c r="AF470" s="14">
        <v>0.26554394082829003</v>
      </c>
      <c r="AG470" s="14">
        <v>0.19962716189263499</v>
      </c>
      <c r="AH470" s="14">
        <v>0.24135923886857999</v>
      </c>
      <c r="AI470" s="14"/>
      <c r="AJ470" s="14">
        <v>0.254624815553876</v>
      </c>
      <c r="AK470" s="14">
        <v>0.17411156933314001</v>
      </c>
      <c r="AL470" s="14">
        <v>0.29931366947312199</v>
      </c>
      <c r="AM470" s="14">
        <v>0.39290184824098101</v>
      </c>
      <c r="AN470" s="14">
        <v>0.29559180717281602</v>
      </c>
      <c r="AO470" s="14"/>
      <c r="AP470" s="14">
        <v>0.24357913798561101</v>
      </c>
      <c r="AQ470" s="14">
        <v>0.159285527168851</v>
      </c>
      <c r="AR470" s="14">
        <v>0.277406960220137</v>
      </c>
      <c r="AS470" s="14">
        <v>0.35669918666554701</v>
      </c>
      <c r="AT470" s="14">
        <v>0.33911320637282999</v>
      </c>
      <c r="AU470" s="14"/>
      <c r="AV470" s="14">
        <v>0.27959051732616103</v>
      </c>
      <c r="AW470" s="14">
        <v>0.266284508225272</v>
      </c>
      <c r="AX470" s="14">
        <v>0.20381775246800399</v>
      </c>
      <c r="AY470" s="14">
        <v>0.203326647918213</v>
      </c>
      <c r="AZ470" s="14">
        <v>0.258946382272292</v>
      </c>
      <c r="BA470" s="14"/>
      <c r="BB470" s="14">
        <v>0.118859010693376</v>
      </c>
      <c r="BC470" s="14">
        <v>0.33140060318331099</v>
      </c>
      <c r="BD470" s="14">
        <v>0.25004227943803597</v>
      </c>
      <c r="BE470" s="14"/>
      <c r="BF470" s="14">
        <v>0.249944210812683</v>
      </c>
    </row>
    <row r="471" spans="2:58" x14ac:dyDescent="0.35">
      <c r="B471" t="s">
        <v>210</v>
      </c>
      <c r="C471" s="14">
        <v>0.31043146593439103</v>
      </c>
      <c r="D471" s="14">
        <v>0.30957079383199698</v>
      </c>
      <c r="E471" s="14">
        <v>0.31244141726230601</v>
      </c>
      <c r="F471" s="14"/>
      <c r="G471" s="14">
        <v>0.33519153676993402</v>
      </c>
      <c r="H471" s="14">
        <v>0.31256900837653301</v>
      </c>
      <c r="I471" s="14">
        <v>0.32805289354554101</v>
      </c>
      <c r="J471" s="14">
        <v>0.361458855324504</v>
      </c>
      <c r="K471" s="14">
        <v>0.26566708993095001</v>
      </c>
      <c r="L471" s="14">
        <v>0.26059820376311099</v>
      </c>
      <c r="M471" s="14"/>
      <c r="N471" s="14">
        <v>0.31985153817780398</v>
      </c>
      <c r="O471" s="14">
        <v>0.33941031202688099</v>
      </c>
      <c r="P471" s="14">
        <v>0.31621392524986203</v>
      </c>
      <c r="Q471" s="14">
        <v>0.26763415911902599</v>
      </c>
      <c r="R471" s="14"/>
      <c r="S471" s="14">
        <v>0.35109848322290099</v>
      </c>
      <c r="T471" s="14">
        <v>0.31107111277438398</v>
      </c>
      <c r="U471" s="14">
        <v>0.29438464713809698</v>
      </c>
      <c r="V471" s="14">
        <v>0.32379095819657799</v>
      </c>
      <c r="W471" s="14">
        <v>0.38903937736962702</v>
      </c>
      <c r="X471" s="14">
        <v>0.32278028364415801</v>
      </c>
      <c r="Y471" s="14">
        <v>0.25439877602906202</v>
      </c>
      <c r="Z471" s="14">
        <v>0.33344501302299301</v>
      </c>
      <c r="AA471" s="14">
        <v>0.295763802734824</v>
      </c>
      <c r="AB471" s="14">
        <v>0.27256516103028799</v>
      </c>
      <c r="AC471" s="14">
        <v>0.29430408330750701</v>
      </c>
      <c r="AD471" s="14">
        <v>0.19683682365564301</v>
      </c>
      <c r="AE471" s="14"/>
      <c r="AF471" s="14">
        <v>0.28218746289216001</v>
      </c>
      <c r="AG471" s="14">
        <v>0.328070006608152</v>
      </c>
      <c r="AH471" s="14">
        <v>0.34972249189022298</v>
      </c>
      <c r="AI471" s="14"/>
      <c r="AJ471" s="14">
        <v>0.27636364691478299</v>
      </c>
      <c r="AK471" s="14">
        <v>0.355322654553613</v>
      </c>
      <c r="AL471" s="14">
        <v>0.257512580610334</v>
      </c>
      <c r="AM471" s="14">
        <v>0</v>
      </c>
      <c r="AN471" s="14">
        <v>0.27330419744461099</v>
      </c>
      <c r="AO471" s="14"/>
      <c r="AP471" s="14">
        <v>0.28418526186512699</v>
      </c>
      <c r="AQ471" s="14">
        <v>0.380783103434505</v>
      </c>
      <c r="AR471" s="14">
        <v>0.32554248538547398</v>
      </c>
      <c r="AS471" s="14">
        <v>0.17224125526026701</v>
      </c>
      <c r="AT471" s="14">
        <v>0.25958078452658101</v>
      </c>
      <c r="AU471" s="14"/>
      <c r="AV471" s="14">
        <v>0.30768071755505</v>
      </c>
      <c r="AW471" s="14">
        <v>0.30457878733420202</v>
      </c>
      <c r="AX471" s="14">
        <v>0.334963312197045</v>
      </c>
      <c r="AY471" s="14">
        <v>0.31566609370180998</v>
      </c>
      <c r="AZ471" s="14">
        <v>0.20646499730363599</v>
      </c>
      <c r="BA471" s="14"/>
      <c r="BB471" s="14">
        <v>0.314981447538</v>
      </c>
      <c r="BC471" s="14">
        <v>0.203370995716326</v>
      </c>
      <c r="BD471" s="14">
        <v>0.31742713633789899</v>
      </c>
      <c r="BE471" s="14"/>
      <c r="BF471" s="14">
        <v>0.283542401168145</v>
      </c>
    </row>
    <row r="472" spans="2:58" x14ac:dyDescent="0.35">
      <c r="B472" t="s">
        <v>211</v>
      </c>
      <c r="C472" s="14">
        <v>0.21285112756540001</v>
      </c>
      <c r="D472" s="14">
        <v>0.22074277788058499</v>
      </c>
      <c r="E472" s="14">
        <v>0.206425042659204</v>
      </c>
      <c r="F472" s="14"/>
      <c r="G472" s="14">
        <v>0.14178944406310401</v>
      </c>
      <c r="H472" s="14">
        <v>0.23640457640156701</v>
      </c>
      <c r="I472" s="14">
        <v>0.22205678720132199</v>
      </c>
      <c r="J472" s="14">
        <v>0.22974530385727099</v>
      </c>
      <c r="K472" s="14">
        <v>0.21740911614960101</v>
      </c>
      <c r="L472" s="14">
        <v>0.220619777545946</v>
      </c>
      <c r="M472" s="14"/>
      <c r="N472" s="14">
        <v>0.26501861175392499</v>
      </c>
      <c r="O472" s="14">
        <v>0.19931363376220701</v>
      </c>
      <c r="P472" s="14">
        <v>0.16684188010946499</v>
      </c>
      <c r="Q472" s="14">
        <v>0.208463163856971</v>
      </c>
      <c r="R472" s="14"/>
      <c r="S472" s="14">
        <v>0.178696650557335</v>
      </c>
      <c r="T472" s="14">
        <v>0.21312233188871901</v>
      </c>
      <c r="U472" s="14">
        <v>0.180786495503821</v>
      </c>
      <c r="V472" s="14">
        <v>0.237070981048981</v>
      </c>
      <c r="W472" s="14">
        <v>0.201637043890739</v>
      </c>
      <c r="X472" s="14">
        <v>0.21142589818136001</v>
      </c>
      <c r="Y472" s="14">
        <v>0.18529416131398199</v>
      </c>
      <c r="Z472" s="14">
        <v>0.22958057750855801</v>
      </c>
      <c r="AA472" s="14">
        <v>0.30032248995201499</v>
      </c>
      <c r="AB472" s="14">
        <v>0.251282285481993</v>
      </c>
      <c r="AC472" s="14">
        <v>0.20123311687255599</v>
      </c>
      <c r="AD472" s="14">
        <v>9.0876872586960006E-2</v>
      </c>
      <c r="AE472" s="14"/>
      <c r="AF472" s="14">
        <v>0.171293392056974</v>
      </c>
      <c r="AG472" s="14">
        <v>0.26479426543611601</v>
      </c>
      <c r="AH472" s="14">
        <v>0.227656615713899</v>
      </c>
      <c r="AI472" s="14"/>
      <c r="AJ472" s="14">
        <v>0.180754808740092</v>
      </c>
      <c r="AK472" s="14">
        <v>0.27683375116308301</v>
      </c>
      <c r="AL472" s="14">
        <v>0.26385168039027401</v>
      </c>
      <c r="AM472" s="14">
        <v>0.317823842468485</v>
      </c>
      <c r="AN472" s="14">
        <v>0.16794521630041401</v>
      </c>
      <c r="AO472" s="14"/>
      <c r="AP472" s="14">
        <v>0.120909212296835</v>
      </c>
      <c r="AQ472" s="14">
        <v>0.308491756546868</v>
      </c>
      <c r="AR472" s="14">
        <v>0.23082822294672001</v>
      </c>
      <c r="AS472" s="14">
        <v>0.11886719530090301</v>
      </c>
      <c r="AT472" s="14">
        <v>0.161462885834359</v>
      </c>
      <c r="AU472" s="14"/>
      <c r="AV472" s="14">
        <v>0.17723900621743899</v>
      </c>
      <c r="AW472" s="14">
        <v>0.177532275719746</v>
      </c>
      <c r="AX472" s="14">
        <v>0.25109508093739902</v>
      </c>
      <c r="AY472" s="14">
        <v>0.27202125512916497</v>
      </c>
      <c r="AZ472" s="14">
        <v>0.37884707418706998</v>
      </c>
      <c r="BA472" s="14"/>
      <c r="BB472" s="14">
        <v>0.48152581876828698</v>
      </c>
      <c r="BC472" s="14">
        <v>0.120543263889763</v>
      </c>
      <c r="BD472" s="14">
        <v>0.15782297570590201</v>
      </c>
      <c r="BE472" s="14"/>
      <c r="BF472" s="14">
        <v>0.24325730964496201</v>
      </c>
    </row>
    <row r="473" spans="2:58" x14ac:dyDescent="0.35">
      <c r="B473" t="s">
        <v>212</v>
      </c>
      <c r="C473" s="14">
        <v>5.56522160577698E-2</v>
      </c>
      <c r="D473" s="14">
        <v>4.9625121777041897E-2</v>
      </c>
      <c r="E473" s="14">
        <v>6.1416210592814303E-2</v>
      </c>
      <c r="F473" s="14"/>
      <c r="G473" s="14">
        <v>5.77814071263512E-2</v>
      </c>
      <c r="H473" s="14">
        <v>1.1534553959688E-2</v>
      </c>
      <c r="I473" s="14">
        <v>2.8431065524620901E-2</v>
      </c>
      <c r="J473" s="14">
        <v>3.5732816425983201E-2</v>
      </c>
      <c r="K473" s="14">
        <v>9.1961327026680903E-2</v>
      </c>
      <c r="L473" s="14">
        <v>0.107014379335079</v>
      </c>
      <c r="M473" s="14"/>
      <c r="N473" s="14">
        <v>6.4034118537336704E-2</v>
      </c>
      <c r="O473" s="14">
        <v>5.7144274580561302E-2</v>
      </c>
      <c r="P473" s="14">
        <v>3.9069740023403902E-2</v>
      </c>
      <c r="Q473" s="14">
        <v>5.8308773517878297E-2</v>
      </c>
      <c r="R473" s="14"/>
      <c r="S473" s="14">
        <v>6.5002646449671006E-2</v>
      </c>
      <c r="T473" s="14">
        <v>3.4142416597911E-2</v>
      </c>
      <c r="U473" s="14">
        <v>3.5334255925941499E-2</v>
      </c>
      <c r="V473" s="14">
        <v>5.5541056825772303E-2</v>
      </c>
      <c r="W473" s="14">
        <v>1.46881451349079E-2</v>
      </c>
      <c r="X473" s="14">
        <v>3.5714848946447698E-2</v>
      </c>
      <c r="Y473" s="14">
        <v>5.3462288503340803E-2</v>
      </c>
      <c r="Z473" s="14">
        <v>5.8660178056062301E-2</v>
      </c>
      <c r="AA473" s="14">
        <v>4.80451870322504E-2</v>
      </c>
      <c r="AB473" s="14">
        <v>0.10923998332309499</v>
      </c>
      <c r="AC473" s="14">
        <v>0.11358854931944599</v>
      </c>
      <c r="AD473" s="14">
        <v>5.61807168472436E-2</v>
      </c>
      <c r="AE473" s="14"/>
      <c r="AF473" s="14">
        <v>5.68298839708496E-2</v>
      </c>
      <c r="AG473" s="14">
        <v>5.9806040536258202E-2</v>
      </c>
      <c r="AH473" s="14">
        <v>3.49219666064748E-2</v>
      </c>
      <c r="AI473" s="14"/>
      <c r="AJ473" s="14">
        <v>3.6799952374403699E-2</v>
      </c>
      <c r="AK473" s="14">
        <v>8.1325813140448303E-2</v>
      </c>
      <c r="AL473" s="14">
        <v>7.7687831051461598E-2</v>
      </c>
      <c r="AM473" s="14">
        <v>9.3046450920822601E-2</v>
      </c>
      <c r="AN473" s="14">
        <v>3.2488678882950602E-2</v>
      </c>
      <c r="AO473" s="14"/>
      <c r="AP473" s="14">
        <v>2.5783812503426401E-2</v>
      </c>
      <c r="AQ473" s="14">
        <v>8.3768770849591195E-2</v>
      </c>
      <c r="AR473" s="14">
        <v>7.2840064064273097E-2</v>
      </c>
      <c r="AS473" s="14">
        <v>7.9349802591668402E-3</v>
      </c>
      <c r="AT473" s="14">
        <v>7.5199759846553402E-2</v>
      </c>
      <c r="AU473" s="14"/>
      <c r="AV473" s="14">
        <v>4.6280462142629201E-2</v>
      </c>
      <c r="AW473" s="14">
        <v>5.4802258099426002E-2</v>
      </c>
      <c r="AX473" s="14">
        <v>5.9004244032278302E-2</v>
      </c>
      <c r="AY473" s="14">
        <v>4.6190785495605603E-2</v>
      </c>
      <c r="AZ473" s="14">
        <v>4.8048847874070197E-2</v>
      </c>
      <c r="BA473" s="14"/>
      <c r="BB473" s="14">
        <v>3.2911890476019202E-2</v>
      </c>
      <c r="BC473" s="14">
        <v>1.26365566431767E-2</v>
      </c>
      <c r="BD473" s="14">
        <v>9.3582221862518605E-2</v>
      </c>
      <c r="BE473" s="14"/>
      <c r="BF473" s="14">
        <v>4.5357844436456303E-2</v>
      </c>
    </row>
    <row r="474" spans="2:58" x14ac:dyDescent="0.35">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c r="AV474" s="14"/>
      <c r="AW474" s="14"/>
      <c r="AX474" s="14"/>
      <c r="AY474" s="14"/>
      <c r="AZ474" s="14"/>
      <c r="BA474" s="14"/>
      <c r="BB474" s="14"/>
      <c r="BC474" s="14"/>
      <c r="BD474" s="14"/>
      <c r="BE474" s="14"/>
      <c r="BF474" s="14"/>
    </row>
    <row r="475" spans="2:58" x14ac:dyDescent="0.35">
      <c r="B475" s="6" t="s">
        <v>238</v>
      </c>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c r="AV475" s="14"/>
      <c r="AW475" s="14"/>
      <c r="AX475" s="14"/>
      <c r="AY475" s="14"/>
      <c r="AZ475" s="14"/>
      <c r="BA475" s="14"/>
      <c r="BB475" s="14"/>
      <c r="BC475" s="14"/>
      <c r="BD475" s="14"/>
      <c r="BE475" s="14"/>
      <c r="BF475" s="14"/>
    </row>
    <row r="476" spans="2:58" x14ac:dyDescent="0.35">
      <c r="B476" s="24" t="s">
        <v>214</v>
      </c>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c r="AV476" s="14"/>
      <c r="AW476" s="14"/>
      <c r="AX476" s="14"/>
      <c r="AY476" s="14"/>
      <c r="AZ476" s="14"/>
      <c r="BA476" s="14"/>
      <c r="BB476" s="14"/>
      <c r="BC476" s="14"/>
      <c r="BD476" s="14"/>
      <c r="BE476" s="14"/>
      <c r="BF476" s="14"/>
    </row>
    <row r="477" spans="2:58" x14ac:dyDescent="0.35">
      <c r="B477" t="s">
        <v>207</v>
      </c>
      <c r="C477" s="14">
        <v>6.4691585386846606E-2</v>
      </c>
      <c r="D477" s="14">
        <v>7.3806724817835498E-2</v>
      </c>
      <c r="E477" s="14">
        <v>5.46086217545039E-2</v>
      </c>
      <c r="F477" s="14"/>
      <c r="G477" s="14">
        <v>5.71646199465181E-2</v>
      </c>
      <c r="H477" s="14">
        <v>6.5835185889548897E-2</v>
      </c>
      <c r="I477" s="14">
        <v>5.3637534717726899E-2</v>
      </c>
      <c r="J477" s="14">
        <v>6.2822329352836395E-2</v>
      </c>
      <c r="K477" s="14">
        <v>7.1180188211057899E-2</v>
      </c>
      <c r="L477" s="14">
        <v>7.6516111631351302E-2</v>
      </c>
      <c r="M477" s="14"/>
      <c r="N477" s="14">
        <v>7.0645047924116994E-2</v>
      </c>
      <c r="O477" s="14">
        <v>5.2558016920537499E-2</v>
      </c>
      <c r="P477" s="14">
        <v>6.9584992128573595E-2</v>
      </c>
      <c r="Q477" s="14">
        <v>6.7650030948873494E-2</v>
      </c>
      <c r="R477" s="14"/>
      <c r="S477" s="14">
        <v>4.2369249037127299E-2</v>
      </c>
      <c r="T477" s="14">
        <v>4.5799537868062401E-2</v>
      </c>
      <c r="U477" s="14">
        <v>0.114893668460645</v>
      </c>
      <c r="V477" s="14">
        <v>4.9845132828367902E-2</v>
      </c>
      <c r="W477" s="14">
        <v>1.79954855514055E-2</v>
      </c>
      <c r="X477" s="14">
        <v>5.7721506475612097E-2</v>
      </c>
      <c r="Y477" s="14">
        <v>8.0645482442244301E-2</v>
      </c>
      <c r="Z477" s="14">
        <v>1.7890840280078198E-2</v>
      </c>
      <c r="AA477" s="14">
        <v>0.101793152005741</v>
      </c>
      <c r="AB477" s="14">
        <v>0.10058601722697599</v>
      </c>
      <c r="AC477" s="14">
        <v>4.7302363350957902E-2</v>
      </c>
      <c r="AD477" s="14">
        <v>0.115771916812156</v>
      </c>
      <c r="AE477" s="14"/>
      <c r="AF477" s="14">
        <v>9.7636265213029996E-2</v>
      </c>
      <c r="AG477" s="14">
        <v>4.69590272347509E-2</v>
      </c>
      <c r="AH477" s="14">
        <v>4.75031553193744E-2</v>
      </c>
      <c r="AI477" s="14"/>
      <c r="AJ477" s="14">
        <v>0.10664907518363501</v>
      </c>
      <c r="AK477" s="14">
        <v>1.03785286125827E-2</v>
      </c>
      <c r="AL477" s="14">
        <v>1.4887387639234501E-2</v>
      </c>
      <c r="AM477" s="14">
        <v>9.6095338861462501E-2</v>
      </c>
      <c r="AN477" s="14">
        <v>9.5885730337891398E-2</v>
      </c>
      <c r="AO477" s="14"/>
      <c r="AP477" s="14">
        <v>0.12700036125550199</v>
      </c>
      <c r="AQ477" s="14">
        <v>6.9902112547303797E-3</v>
      </c>
      <c r="AR477" s="14">
        <v>1.3542253079770699E-2</v>
      </c>
      <c r="AS477" s="14">
        <v>0.159030497104726</v>
      </c>
      <c r="AT477" s="14">
        <v>2.4593693758442999E-2</v>
      </c>
      <c r="AU477" s="14"/>
      <c r="AV477" s="14">
        <v>8.8606806620246004E-2</v>
      </c>
      <c r="AW477" s="14">
        <v>4.6270981604427802E-2</v>
      </c>
      <c r="AX477" s="14">
        <v>4.0985484878006302E-2</v>
      </c>
      <c r="AY477" s="14">
        <v>8.0378400787914903E-2</v>
      </c>
      <c r="AZ477" s="14">
        <v>0</v>
      </c>
      <c r="BA477" s="14"/>
      <c r="BB477" s="14">
        <v>3.0077389431914799E-2</v>
      </c>
      <c r="BC477" s="14">
        <v>0.14628482271660501</v>
      </c>
      <c r="BD477" s="14">
        <v>0</v>
      </c>
      <c r="BE477" s="14"/>
      <c r="BF477" s="14">
        <v>7.3408499949983205E-2</v>
      </c>
    </row>
    <row r="478" spans="2:58" x14ac:dyDescent="0.35">
      <c r="B478" t="s">
        <v>208</v>
      </c>
      <c r="C478" s="14">
        <v>6.0728736339134497E-2</v>
      </c>
      <c r="D478" s="14">
        <v>6.5510280097031498E-2</v>
      </c>
      <c r="E478" s="14">
        <v>5.6567435309891001E-2</v>
      </c>
      <c r="F478" s="14"/>
      <c r="G478" s="14">
        <v>4.5833936131222199E-2</v>
      </c>
      <c r="H478" s="14">
        <v>5.8592619798173297E-2</v>
      </c>
      <c r="I478" s="14">
        <v>7.78150818251859E-2</v>
      </c>
      <c r="J478" s="14">
        <v>5.6649491739090799E-2</v>
      </c>
      <c r="K478" s="14">
        <v>5.7919932732412499E-2</v>
      </c>
      <c r="L478" s="14">
        <v>6.3811227493598105E-2</v>
      </c>
      <c r="M478" s="14"/>
      <c r="N478" s="14">
        <v>3.9441065542501701E-2</v>
      </c>
      <c r="O478" s="14">
        <v>8.6841072557948804E-2</v>
      </c>
      <c r="P478" s="14">
        <v>4.8700836471396503E-2</v>
      </c>
      <c r="Q478" s="14">
        <v>6.6424971535870195E-2</v>
      </c>
      <c r="R478" s="14"/>
      <c r="S478" s="14">
        <v>4.2403152975568403E-2</v>
      </c>
      <c r="T478" s="14">
        <v>9.0038439070688897E-2</v>
      </c>
      <c r="U478" s="14">
        <v>8.7972963304793803E-2</v>
      </c>
      <c r="V478" s="14">
        <v>4.9275181892541903E-2</v>
      </c>
      <c r="W478" s="14">
        <v>7.4441071207818704E-2</v>
      </c>
      <c r="X478" s="14">
        <v>5.5648093568750202E-2</v>
      </c>
      <c r="Y478" s="14">
        <v>0.12556789546942199</v>
      </c>
      <c r="Z478" s="14">
        <v>1.6434895662449898E-2</v>
      </c>
      <c r="AA478" s="14">
        <v>3.6730713774955702E-2</v>
      </c>
      <c r="AB478" s="14">
        <v>3.1921290677643502E-2</v>
      </c>
      <c r="AC478" s="14">
        <v>4.87286312165097E-2</v>
      </c>
      <c r="AD478" s="14">
        <v>8.4240009310586395E-2</v>
      </c>
      <c r="AE478" s="14"/>
      <c r="AF478" s="14">
        <v>8.5722937616304007E-2</v>
      </c>
      <c r="AG478" s="14">
        <v>5.8034124166214597E-2</v>
      </c>
      <c r="AH478" s="14">
        <v>1.30338717011771E-2</v>
      </c>
      <c r="AI478" s="14"/>
      <c r="AJ478" s="14">
        <v>0.100633966807311</v>
      </c>
      <c r="AK478" s="14">
        <v>3.53435815934693E-2</v>
      </c>
      <c r="AL478" s="14">
        <v>4.3620544242340797E-2</v>
      </c>
      <c r="AM478" s="14">
        <v>0.100132519508249</v>
      </c>
      <c r="AN478" s="14">
        <v>4.6420576747924498E-2</v>
      </c>
      <c r="AO478" s="14"/>
      <c r="AP478" s="14">
        <v>0.111552003498184</v>
      </c>
      <c r="AQ478" s="14">
        <v>2.0555661830600199E-2</v>
      </c>
      <c r="AR478" s="14">
        <v>5.3865782419362102E-2</v>
      </c>
      <c r="AS478" s="14">
        <v>0.116969377971953</v>
      </c>
      <c r="AT478" s="14">
        <v>3.5400312659331801E-2</v>
      </c>
      <c r="AU478" s="14"/>
      <c r="AV478" s="14">
        <v>5.4437731467611397E-2</v>
      </c>
      <c r="AW478" s="14">
        <v>9.2559180311417993E-2</v>
      </c>
      <c r="AX478" s="14">
        <v>3.1668837787084098E-2</v>
      </c>
      <c r="AY478" s="14">
        <v>6.8237332729956496E-2</v>
      </c>
      <c r="AZ478" s="14">
        <v>4.7921401855709797E-2</v>
      </c>
      <c r="BA478" s="14"/>
      <c r="BB478" s="14">
        <v>1.7513470904551701E-2</v>
      </c>
      <c r="BC478" s="14">
        <v>0.128612890307963</v>
      </c>
      <c r="BD478" s="14">
        <v>5.4087106787241303E-2</v>
      </c>
      <c r="BE478" s="14"/>
      <c r="BF478" s="14">
        <v>8.3715219254198697E-2</v>
      </c>
    </row>
    <row r="479" spans="2:58" x14ac:dyDescent="0.35">
      <c r="B479" t="s">
        <v>209</v>
      </c>
      <c r="C479" s="14">
        <v>0.155591606430072</v>
      </c>
      <c r="D479" s="14">
        <v>0.150440066391407</v>
      </c>
      <c r="E479" s="14">
        <v>0.160942118072149</v>
      </c>
      <c r="F479" s="14"/>
      <c r="G479" s="14">
        <v>0.134384197836146</v>
      </c>
      <c r="H479" s="14">
        <v>0.20434223206889601</v>
      </c>
      <c r="I479" s="14">
        <v>8.06353486690847E-2</v>
      </c>
      <c r="J479" s="14">
        <v>0.20087554648936801</v>
      </c>
      <c r="K479" s="14">
        <v>0.16868296591177501</v>
      </c>
      <c r="L479" s="14">
        <v>0.150244898201946</v>
      </c>
      <c r="M479" s="14"/>
      <c r="N479" s="14">
        <v>0.117504815691126</v>
      </c>
      <c r="O479" s="14">
        <v>0.15565723334701101</v>
      </c>
      <c r="P479" s="14">
        <v>0.187746194610416</v>
      </c>
      <c r="Q479" s="14">
        <v>0.169305010281879</v>
      </c>
      <c r="R479" s="14"/>
      <c r="S479" s="14">
        <v>0.12792542044734401</v>
      </c>
      <c r="T479" s="14">
        <v>0.171927889917798</v>
      </c>
      <c r="U479" s="14">
        <v>0.19316051331077</v>
      </c>
      <c r="V479" s="14">
        <v>0.13292643418383901</v>
      </c>
      <c r="W479" s="14">
        <v>0.13476296453352299</v>
      </c>
      <c r="X479" s="14">
        <v>0.13910641142643099</v>
      </c>
      <c r="Y479" s="14">
        <v>0.219541702942464</v>
      </c>
      <c r="Z479" s="14">
        <v>0.169876684375106</v>
      </c>
      <c r="AA479" s="14">
        <v>0.10350730905982899</v>
      </c>
      <c r="AB479" s="14">
        <v>0.171642006538713</v>
      </c>
      <c r="AC479" s="14">
        <v>0.15987491559926301</v>
      </c>
      <c r="AD479" s="14">
        <v>0.223982254455699</v>
      </c>
      <c r="AE479" s="14"/>
      <c r="AF479" s="14">
        <v>0.187111373265373</v>
      </c>
      <c r="AG479" s="14">
        <v>0.117878540741526</v>
      </c>
      <c r="AH479" s="14">
        <v>0.16356241344407199</v>
      </c>
      <c r="AI479" s="14"/>
      <c r="AJ479" s="14">
        <v>0.204206882455782</v>
      </c>
      <c r="AK479" s="14">
        <v>9.7524773096629394E-2</v>
      </c>
      <c r="AL479" s="14">
        <v>0.10277001817343701</v>
      </c>
      <c r="AM479" s="14">
        <v>9.5337112482509104E-2</v>
      </c>
      <c r="AN479" s="14">
        <v>0.200521375645586</v>
      </c>
      <c r="AO479" s="14"/>
      <c r="AP479" s="14">
        <v>0.22625059727666799</v>
      </c>
      <c r="AQ479" s="14">
        <v>5.8565042214254501E-2</v>
      </c>
      <c r="AR479" s="14">
        <v>0.17626721734565301</v>
      </c>
      <c r="AS479" s="14">
        <v>0.221752299475167</v>
      </c>
      <c r="AT479" s="14">
        <v>0.24777155427137501</v>
      </c>
      <c r="AU479" s="14"/>
      <c r="AV479" s="14">
        <v>0.165121029856239</v>
      </c>
      <c r="AW479" s="14">
        <v>0.17515554905372399</v>
      </c>
      <c r="AX479" s="14">
        <v>0.146607626894355</v>
      </c>
      <c r="AY479" s="14">
        <v>8.11617306454432E-2</v>
      </c>
      <c r="AZ479" s="14">
        <v>0.110502242881417</v>
      </c>
      <c r="BA479" s="14"/>
      <c r="BB479" s="14">
        <v>7.6708953340304503E-2</v>
      </c>
      <c r="BC479" s="14">
        <v>0.186828712004145</v>
      </c>
      <c r="BD479" s="14">
        <v>0.25869165317401799</v>
      </c>
      <c r="BE479" s="14"/>
      <c r="BF479" s="14">
        <v>0.182620513719882</v>
      </c>
    </row>
    <row r="480" spans="2:58" x14ac:dyDescent="0.35">
      <c r="B480" t="s">
        <v>122</v>
      </c>
      <c r="C480" s="14">
        <v>0.25350648959605498</v>
      </c>
      <c r="D480" s="14">
        <v>0.25840302750073302</v>
      </c>
      <c r="E480" s="14">
        <v>0.24999577766406</v>
      </c>
      <c r="F480" s="14"/>
      <c r="G480" s="14">
        <v>0.21034161351438499</v>
      </c>
      <c r="H480" s="14">
        <v>0.23235691845575701</v>
      </c>
      <c r="I480" s="14">
        <v>0.29372381331242098</v>
      </c>
      <c r="J480" s="14">
        <v>0.188312578666852</v>
      </c>
      <c r="K480" s="14">
        <v>0.29062979455800397</v>
      </c>
      <c r="L480" s="14">
        <v>0.29834055775275098</v>
      </c>
      <c r="M480" s="14"/>
      <c r="N480" s="14">
        <v>0.255529306899693</v>
      </c>
      <c r="O480" s="14">
        <v>0.25415714147928498</v>
      </c>
      <c r="P480" s="14">
        <v>0.26055357953748598</v>
      </c>
      <c r="Q480" s="14">
        <v>0.24839856559398801</v>
      </c>
      <c r="R480" s="14"/>
      <c r="S480" s="14">
        <v>0.29810399526055797</v>
      </c>
      <c r="T480" s="14">
        <v>0.223453105944944</v>
      </c>
      <c r="U480" s="14">
        <v>0.241000034875446</v>
      </c>
      <c r="V480" s="14">
        <v>0.19258005415288501</v>
      </c>
      <c r="W480" s="14">
        <v>0.22729340310819801</v>
      </c>
      <c r="X480" s="14">
        <v>0.320545548766966</v>
      </c>
      <c r="Y480" s="14">
        <v>0.25624438889652001</v>
      </c>
      <c r="Z480" s="14">
        <v>0.22899910513436</v>
      </c>
      <c r="AA480" s="14">
        <v>0.24751917383286501</v>
      </c>
      <c r="AB480" s="14">
        <v>0.21985530632008299</v>
      </c>
      <c r="AC480" s="14">
        <v>0.287999346223132</v>
      </c>
      <c r="AD480" s="14">
        <v>0.32024848496184999</v>
      </c>
      <c r="AE480" s="14"/>
      <c r="AF480" s="14">
        <v>0.28413324139481599</v>
      </c>
      <c r="AG480" s="14">
        <v>0.24223200794515101</v>
      </c>
      <c r="AH480" s="14">
        <v>0.224809174279477</v>
      </c>
      <c r="AI480" s="14"/>
      <c r="AJ480" s="14">
        <v>0.29577872357197499</v>
      </c>
      <c r="AK480" s="14">
        <v>0.22334458767176901</v>
      </c>
      <c r="AL480" s="14">
        <v>0.30665800404808502</v>
      </c>
      <c r="AM480" s="14">
        <v>0.40099306004545598</v>
      </c>
      <c r="AN480" s="14">
        <v>0.2034847651227</v>
      </c>
      <c r="AO480" s="14"/>
      <c r="AP480" s="14">
        <v>0.27896590072354799</v>
      </c>
      <c r="AQ480" s="14">
        <v>0.19058373647961699</v>
      </c>
      <c r="AR480" s="14">
        <v>0.27884653468438397</v>
      </c>
      <c r="AS480" s="14">
        <v>0.28101271151104501</v>
      </c>
      <c r="AT480" s="14">
        <v>0.38539049104550399</v>
      </c>
      <c r="AU480" s="14"/>
      <c r="AV480" s="14">
        <v>0.29272259985841098</v>
      </c>
      <c r="AW480" s="14">
        <v>0.23398385326148899</v>
      </c>
      <c r="AX480" s="14">
        <v>0.23265397577511501</v>
      </c>
      <c r="AY480" s="14">
        <v>0.28975201796466399</v>
      </c>
      <c r="AZ480" s="14">
        <v>0.36429770342179901</v>
      </c>
      <c r="BA480" s="14"/>
      <c r="BB480" s="14">
        <v>0.199166410725789</v>
      </c>
      <c r="BC480" s="14">
        <v>0.349867837829831</v>
      </c>
      <c r="BD480" s="14">
        <v>0.47922972841862999</v>
      </c>
      <c r="BE480" s="14"/>
      <c r="BF480" s="14">
        <v>0.31039788596315099</v>
      </c>
    </row>
    <row r="481" spans="2:58" x14ac:dyDescent="0.35">
      <c r="B481" t="s">
        <v>210</v>
      </c>
      <c r="C481" s="14">
        <v>0.27800412695764698</v>
      </c>
      <c r="D481" s="14">
        <v>0.26856457376662302</v>
      </c>
      <c r="E481" s="14">
        <v>0.28580654107645898</v>
      </c>
      <c r="F481" s="14"/>
      <c r="G481" s="14">
        <v>0.33978571765506599</v>
      </c>
      <c r="H481" s="14">
        <v>0.23968187203640701</v>
      </c>
      <c r="I481" s="14">
        <v>0.29722880617657799</v>
      </c>
      <c r="J481" s="14">
        <v>0.319284416914978</v>
      </c>
      <c r="K481" s="14">
        <v>0.26564508086190403</v>
      </c>
      <c r="L481" s="14">
        <v>0.21791497760603601</v>
      </c>
      <c r="M481" s="14"/>
      <c r="N481" s="14">
        <v>0.28861762601958502</v>
      </c>
      <c r="O481" s="14">
        <v>0.27231421079673501</v>
      </c>
      <c r="P481" s="14">
        <v>0.28476805130569499</v>
      </c>
      <c r="Q481" s="14">
        <v>0.26701694260245701</v>
      </c>
      <c r="R481" s="14"/>
      <c r="S481" s="14">
        <v>0.287752421442799</v>
      </c>
      <c r="T481" s="14">
        <v>0.27770695805964701</v>
      </c>
      <c r="U481" s="14">
        <v>0.22700170394312899</v>
      </c>
      <c r="V481" s="14">
        <v>0.36210512201761602</v>
      </c>
      <c r="W481" s="14">
        <v>0.39562760233366201</v>
      </c>
      <c r="X481" s="14">
        <v>0.27898330530469401</v>
      </c>
      <c r="Y481" s="14">
        <v>0.17872063788418299</v>
      </c>
      <c r="Z481" s="14">
        <v>0.28101908800650399</v>
      </c>
      <c r="AA481" s="14">
        <v>0.277597140464518</v>
      </c>
      <c r="AB481" s="14">
        <v>0.27513194148383102</v>
      </c>
      <c r="AC481" s="14">
        <v>0.236133412475625</v>
      </c>
      <c r="AD481" s="14">
        <v>0.189313578771936</v>
      </c>
      <c r="AE481" s="14"/>
      <c r="AF481" s="14">
        <v>0.21444139412025401</v>
      </c>
      <c r="AG481" s="14">
        <v>0.31322189268573802</v>
      </c>
      <c r="AH481" s="14">
        <v>0.33303347901795499</v>
      </c>
      <c r="AI481" s="14"/>
      <c r="AJ481" s="14">
        <v>0.179314184782039</v>
      </c>
      <c r="AK481" s="14">
        <v>0.35409686654732198</v>
      </c>
      <c r="AL481" s="14">
        <v>0.28816511957365099</v>
      </c>
      <c r="AM481" s="14">
        <v>0.206154547721703</v>
      </c>
      <c r="AN481" s="14">
        <v>0.26968382589555301</v>
      </c>
      <c r="AO481" s="14"/>
      <c r="AP481" s="14">
        <v>0.19174461194325201</v>
      </c>
      <c r="AQ481" s="14">
        <v>0.37825647257144002</v>
      </c>
      <c r="AR481" s="14">
        <v>0.28070795466049903</v>
      </c>
      <c r="AS481" s="14">
        <v>0.15902899179742899</v>
      </c>
      <c r="AT481" s="14">
        <v>0.21833762886487601</v>
      </c>
      <c r="AU481" s="14"/>
      <c r="AV481" s="14">
        <v>0.25343073240957498</v>
      </c>
      <c r="AW481" s="14">
        <v>0.272469516034342</v>
      </c>
      <c r="AX481" s="14">
        <v>0.33002860300251702</v>
      </c>
      <c r="AY481" s="14">
        <v>0.24038324584607301</v>
      </c>
      <c r="AZ481" s="14">
        <v>0.22514164920635599</v>
      </c>
      <c r="BA481" s="14"/>
      <c r="BB481" s="14">
        <v>0.26617868090708602</v>
      </c>
      <c r="BC481" s="14">
        <v>0.143513892108797</v>
      </c>
      <c r="BD481" s="14">
        <v>0.14407698425139501</v>
      </c>
      <c r="BE481" s="14"/>
      <c r="BF481" s="14">
        <v>0.18913280713622699</v>
      </c>
    </row>
    <row r="482" spans="2:58" x14ac:dyDescent="0.35">
      <c r="B482" t="s">
        <v>211</v>
      </c>
      <c r="C482" s="14">
        <v>0.15052725641589301</v>
      </c>
      <c r="D482" s="14">
        <v>0.15590865870758699</v>
      </c>
      <c r="E482" s="14">
        <v>0.146166355391041</v>
      </c>
      <c r="F482" s="14"/>
      <c r="G482" s="14">
        <v>0.180761714705651</v>
      </c>
      <c r="H482" s="14">
        <v>0.170300928961785</v>
      </c>
      <c r="I482" s="14">
        <v>0.158946561621162</v>
      </c>
      <c r="J482" s="14">
        <v>0.14765197834161201</v>
      </c>
      <c r="K482" s="14">
        <v>0.103196627906689</v>
      </c>
      <c r="L482" s="14">
        <v>0.13964231203935201</v>
      </c>
      <c r="M482" s="14"/>
      <c r="N482" s="14">
        <v>0.19799875709787301</v>
      </c>
      <c r="O482" s="14">
        <v>0.14714126058500801</v>
      </c>
      <c r="P482" s="14">
        <v>0.11837430685655199</v>
      </c>
      <c r="Q482" s="14">
        <v>0.12648283338192101</v>
      </c>
      <c r="R482" s="14"/>
      <c r="S482" s="14">
        <v>0.17182101722603099</v>
      </c>
      <c r="T482" s="14">
        <v>0.156506798096193</v>
      </c>
      <c r="U482" s="14">
        <v>0.112224036294315</v>
      </c>
      <c r="V482" s="14">
        <v>0.17972072869727901</v>
      </c>
      <c r="W482" s="14">
        <v>0.13519132813048501</v>
      </c>
      <c r="X482" s="14">
        <v>0.124410851162221</v>
      </c>
      <c r="Y482" s="14">
        <v>8.5369766425514804E-2</v>
      </c>
      <c r="Z482" s="14">
        <v>0.22706446310929801</v>
      </c>
      <c r="AA482" s="14">
        <v>0.18482938231005799</v>
      </c>
      <c r="AB482" s="14">
        <v>0.167665959194331</v>
      </c>
      <c r="AC482" s="14">
        <v>0.137651333200321</v>
      </c>
      <c r="AD482" s="14">
        <v>3.9189405996076697E-2</v>
      </c>
      <c r="AE482" s="14"/>
      <c r="AF482" s="14">
        <v>9.9448813347389503E-2</v>
      </c>
      <c r="AG482" s="14">
        <v>0.189224949631289</v>
      </c>
      <c r="AH482" s="14">
        <v>0.16438029625543099</v>
      </c>
      <c r="AI482" s="14"/>
      <c r="AJ482" s="14">
        <v>9.81618908484337E-2</v>
      </c>
      <c r="AK482" s="14">
        <v>0.22031181767518901</v>
      </c>
      <c r="AL482" s="14">
        <v>0.16619861056839799</v>
      </c>
      <c r="AM482" s="14">
        <v>0.101287421380621</v>
      </c>
      <c r="AN482" s="14">
        <v>0.14517775988341799</v>
      </c>
      <c r="AO482" s="14"/>
      <c r="AP482" s="14">
        <v>4.2628462615700802E-2</v>
      </c>
      <c r="AQ482" s="14">
        <v>0.27895389859547698</v>
      </c>
      <c r="AR482" s="14">
        <v>0.15087351214359401</v>
      </c>
      <c r="AS482" s="14">
        <v>6.22061221396807E-2</v>
      </c>
      <c r="AT482" s="14">
        <v>6.3060731806486803E-2</v>
      </c>
      <c r="AU482" s="14"/>
      <c r="AV482" s="14">
        <v>0.103880084530419</v>
      </c>
      <c r="AW482" s="14">
        <v>0.15062442031632201</v>
      </c>
      <c r="AX482" s="14">
        <v>0.17723228459771101</v>
      </c>
      <c r="AY482" s="14">
        <v>0.21412368230065201</v>
      </c>
      <c r="AZ482" s="14">
        <v>0.252137002634718</v>
      </c>
      <c r="BA482" s="14"/>
      <c r="BB482" s="14">
        <v>0.37499856056445202</v>
      </c>
      <c r="BC482" s="14">
        <v>4.4891845032658403E-2</v>
      </c>
      <c r="BD482" s="14">
        <v>6.3914527368715099E-2</v>
      </c>
      <c r="BE482" s="14"/>
      <c r="BF482" s="14">
        <v>0.149375520026684</v>
      </c>
    </row>
    <row r="483" spans="2:58" x14ac:dyDescent="0.35">
      <c r="B483" t="s">
        <v>212</v>
      </c>
      <c r="C483" s="14">
        <v>3.6950198874351803E-2</v>
      </c>
      <c r="D483" s="14">
        <v>2.7366668718782499E-2</v>
      </c>
      <c r="E483" s="14">
        <v>4.5913150731894697E-2</v>
      </c>
      <c r="F483" s="14"/>
      <c r="G483" s="14">
        <v>3.17282002110119E-2</v>
      </c>
      <c r="H483" s="14">
        <v>2.88902427894328E-2</v>
      </c>
      <c r="I483" s="14">
        <v>3.8012853677840901E-2</v>
      </c>
      <c r="J483" s="14">
        <v>2.4403658495263401E-2</v>
      </c>
      <c r="K483" s="14">
        <v>4.2745409818158102E-2</v>
      </c>
      <c r="L483" s="14">
        <v>5.3529915274964902E-2</v>
      </c>
      <c r="M483" s="14"/>
      <c r="N483" s="14">
        <v>3.0263380825104401E-2</v>
      </c>
      <c r="O483" s="14">
        <v>3.1331064313474703E-2</v>
      </c>
      <c r="P483" s="14">
        <v>3.0272039089880801E-2</v>
      </c>
      <c r="Q483" s="14">
        <v>5.4721645655011399E-2</v>
      </c>
      <c r="R483" s="14"/>
      <c r="S483" s="14">
        <v>2.9624743610573601E-2</v>
      </c>
      <c r="T483" s="14">
        <v>3.4567271042666797E-2</v>
      </c>
      <c r="U483" s="14">
        <v>2.37470798109021E-2</v>
      </c>
      <c r="V483" s="14">
        <v>3.3547346227470798E-2</v>
      </c>
      <c r="W483" s="14">
        <v>1.46881451349079E-2</v>
      </c>
      <c r="X483" s="14">
        <v>2.3584283295325199E-2</v>
      </c>
      <c r="Y483" s="14">
        <v>5.3910125939652602E-2</v>
      </c>
      <c r="Z483" s="14">
        <v>5.8714923432203601E-2</v>
      </c>
      <c r="AA483" s="14">
        <v>4.8023128552033598E-2</v>
      </c>
      <c r="AB483" s="14">
        <v>3.3197478558422401E-2</v>
      </c>
      <c r="AC483" s="14">
        <v>8.2309997934190998E-2</v>
      </c>
      <c r="AD483" s="14">
        <v>2.7254349691696499E-2</v>
      </c>
      <c r="AE483" s="14"/>
      <c r="AF483" s="14">
        <v>3.1505975042833798E-2</v>
      </c>
      <c r="AG483" s="14">
        <v>3.2449457595331299E-2</v>
      </c>
      <c r="AH483" s="14">
        <v>5.36776099825126E-2</v>
      </c>
      <c r="AI483" s="14"/>
      <c r="AJ483" s="14">
        <v>1.5255276350825899E-2</v>
      </c>
      <c r="AK483" s="14">
        <v>5.8999844803037702E-2</v>
      </c>
      <c r="AL483" s="14">
        <v>7.7700315754853699E-2</v>
      </c>
      <c r="AM483" s="14">
        <v>0</v>
      </c>
      <c r="AN483" s="14">
        <v>3.8825966366926902E-2</v>
      </c>
      <c r="AO483" s="14"/>
      <c r="AP483" s="14">
        <v>2.18580626871442E-2</v>
      </c>
      <c r="AQ483" s="14">
        <v>6.6094977053881399E-2</v>
      </c>
      <c r="AR483" s="14">
        <v>4.5896745666737501E-2</v>
      </c>
      <c r="AS483" s="14">
        <v>0</v>
      </c>
      <c r="AT483" s="14">
        <v>2.54455875939835E-2</v>
      </c>
      <c r="AU483" s="14"/>
      <c r="AV483" s="14">
        <v>4.18010152574982E-2</v>
      </c>
      <c r="AW483" s="14">
        <v>2.8936499418277199E-2</v>
      </c>
      <c r="AX483" s="14">
        <v>4.0823187065212402E-2</v>
      </c>
      <c r="AY483" s="14">
        <v>2.5963589725296801E-2</v>
      </c>
      <c r="AZ483" s="14">
        <v>0</v>
      </c>
      <c r="BA483" s="14"/>
      <c r="BB483" s="14">
        <v>3.53565341259027E-2</v>
      </c>
      <c r="BC483" s="14">
        <v>0</v>
      </c>
      <c r="BD483" s="14">
        <v>0</v>
      </c>
      <c r="BE483" s="14"/>
      <c r="BF483" s="14">
        <v>1.13495539498736E-2</v>
      </c>
    </row>
    <row r="484" spans="2:58" x14ac:dyDescent="0.35">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c r="AV484" s="14"/>
      <c r="AW484" s="14"/>
      <c r="AX484" s="14"/>
      <c r="AY484" s="14"/>
      <c r="AZ484" s="14"/>
      <c r="BA484" s="14"/>
      <c r="BB484" s="14"/>
      <c r="BC484" s="14"/>
      <c r="BD484" s="14"/>
      <c r="BE484" s="14"/>
      <c r="BF484" s="14"/>
    </row>
    <row r="485" spans="2:58" x14ac:dyDescent="0.35">
      <c r="B485" s="6" t="s">
        <v>239</v>
      </c>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c r="AV485" s="14"/>
      <c r="AW485" s="14"/>
      <c r="AX485" s="14"/>
      <c r="AY485" s="14"/>
      <c r="AZ485" s="14"/>
      <c r="BA485" s="14"/>
      <c r="BB485" s="14"/>
      <c r="BC485" s="14"/>
      <c r="BD485" s="14"/>
      <c r="BE485" s="14"/>
      <c r="BF485" s="14"/>
    </row>
    <row r="486" spans="2:58" x14ac:dyDescent="0.35">
      <c r="B486" s="24" t="s">
        <v>214</v>
      </c>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c r="AV486" s="14"/>
      <c r="AW486" s="14"/>
      <c r="AX486" s="14"/>
      <c r="AY486" s="14"/>
      <c r="AZ486" s="14"/>
      <c r="BA486" s="14"/>
      <c r="BB486" s="14"/>
      <c r="BC486" s="14"/>
      <c r="BD486" s="14"/>
      <c r="BE486" s="14"/>
      <c r="BF486" s="14"/>
    </row>
    <row r="487" spans="2:58" x14ac:dyDescent="0.35">
      <c r="B487" t="s">
        <v>207</v>
      </c>
      <c r="C487" s="14">
        <v>6.4556634016642606E-2</v>
      </c>
      <c r="D487" s="14">
        <v>6.5159831584461994E-2</v>
      </c>
      <c r="E487" s="14">
        <v>6.2305125316068098E-2</v>
      </c>
      <c r="F487" s="14"/>
      <c r="G487" s="14">
        <v>4.5145520742066798E-2</v>
      </c>
      <c r="H487" s="14">
        <v>5.9269465515747702E-2</v>
      </c>
      <c r="I487" s="14">
        <v>4.7986158321436399E-2</v>
      </c>
      <c r="J487" s="14">
        <v>6.08335054556675E-2</v>
      </c>
      <c r="K487" s="14">
        <v>4.5050599047800899E-2</v>
      </c>
      <c r="L487" s="14">
        <v>0.11553014822054899</v>
      </c>
      <c r="M487" s="14"/>
      <c r="N487" s="14">
        <v>6.2125365048146503E-2</v>
      </c>
      <c r="O487" s="14">
        <v>5.2051925466531299E-2</v>
      </c>
      <c r="P487" s="14">
        <v>6.3182669571494696E-2</v>
      </c>
      <c r="Q487" s="14">
        <v>8.1144618524742002E-2</v>
      </c>
      <c r="R487" s="14"/>
      <c r="S487" s="14">
        <v>2.2212118360272901E-2</v>
      </c>
      <c r="T487" s="14">
        <v>6.7789514141421495E-2</v>
      </c>
      <c r="U487" s="14">
        <v>0.12672241518784799</v>
      </c>
      <c r="V487" s="14">
        <v>6.9881981747064101E-2</v>
      </c>
      <c r="W487" s="14">
        <v>4.3993986131939E-2</v>
      </c>
      <c r="X487" s="14">
        <v>5.57522569047725E-2</v>
      </c>
      <c r="Y487" s="14">
        <v>0.10427307303814801</v>
      </c>
      <c r="Z487" s="14">
        <v>4.0369514475696297E-2</v>
      </c>
      <c r="AA487" s="14">
        <v>5.62501386003691E-2</v>
      </c>
      <c r="AB487" s="14">
        <v>9.9052899743107201E-2</v>
      </c>
      <c r="AC487" s="14">
        <v>3.8824437879143699E-2</v>
      </c>
      <c r="AD487" s="14">
        <v>6.0084023165347299E-2</v>
      </c>
      <c r="AE487" s="14"/>
      <c r="AF487" s="14">
        <v>0.109587333463544</v>
      </c>
      <c r="AG487" s="14">
        <v>4.2137549062872003E-2</v>
      </c>
      <c r="AH487" s="14">
        <v>3.1744073239374102E-2</v>
      </c>
      <c r="AI487" s="14"/>
      <c r="AJ487" s="14">
        <v>0.11354757715439</v>
      </c>
      <c r="AK487" s="14">
        <v>2.3010984916226902E-2</v>
      </c>
      <c r="AL487" s="14">
        <v>0</v>
      </c>
      <c r="AM487" s="14">
        <v>0.19537608899452599</v>
      </c>
      <c r="AN487" s="14">
        <v>7.0987657238909999E-2</v>
      </c>
      <c r="AO487" s="14"/>
      <c r="AP487" s="14">
        <v>0.13401518991181</v>
      </c>
      <c r="AQ487" s="14">
        <v>7.3377369087626997E-3</v>
      </c>
      <c r="AR487" s="14">
        <v>1.28126956424663E-2</v>
      </c>
      <c r="AS487" s="14">
        <v>0.158132014606406</v>
      </c>
      <c r="AT487" s="14">
        <v>5.0782837656388601E-2</v>
      </c>
      <c r="AU487" s="14"/>
      <c r="AV487" s="14">
        <v>6.3353892705256404E-2</v>
      </c>
      <c r="AW487" s="14">
        <v>5.8728186050145501E-2</v>
      </c>
      <c r="AX487" s="14">
        <v>4.8352010872831398E-2</v>
      </c>
      <c r="AY487" s="14">
        <v>7.0302733394449299E-2</v>
      </c>
      <c r="AZ487" s="14">
        <v>0</v>
      </c>
      <c r="BA487" s="14"/>
      <c r="BB487" s="14">
        <v>1.48283434294155E-2</v>
      </c>
      <c r="BC487" s="14">
        <v>0.15964157345638599</v>
      </c>
      <c r="BD487" s="14">
        <v>3.1395526473118503E-2</v>
      </c>
      <c r="BE487" s="14"/>
      <c r="BF487" s="14">
        <v>7.9400363053509698E-2</v>
      </c>
    </row>
    <row r="488" spans="2:58" x14ac:dyDescent="0.35">
      <c r="B488" t="s">
        <v>208</v>
      </c>
      <c r="C488" s="14">
        <v>5.3931955409596603E-2</v>
      </c>
      <c r="D488" s="14">
        <v>5.3773853161839497E-2</v>
      </c>
      <c r="E488" s="14">
        <v>5.4289039462306503E-2</v>
      </c>
      <c r="F488" s="14"/>
      <c r="G488" s="14">
        <v>5.0899337884764903E-2</v>
      </c>
      <c r="H488" s="14">
        <v>4.8133037944539797E-2</v>
      </c>
      <c r="I488" s="14">
        <v>6.3044503896837897E-2</v>
      </c>
      <c r="J488" s="14">
        <v>4.8211867417747398E-2</v>
      </c>
      <c r="K488" s="14">
        <v>7.3281499364146796E-2</v>
      </c>
      <c r="L488" s="14">
        <v>4.4175311819773903E-2</v>
      </c>
      <c r="M488" s="14"/>
      <c r="N488" s="14">
        <v>5.4764586543002099E-2</v>
      </c>
      <c r="O488" s="14">
        <v>5.0641434957253401E-2</v>
      </c>
      <c r="P488" s="14">
        <v>5.0423139896407697E-2</v>
      </c>
      <c r="Q488" s="14">
        <v>5.9494604196124498E-2</v>
      </c>
      <c r="R488" s="14"/>
      <c r="S488" s="14">
        <v>6.3506544796681497E-2</v>
      </c>
      <c r="T488" s="14">
        <v>6.0108982538874603E-2</v>
      </c>
      <c r="U488" s="14">
        <v>7.2743758249250806E-2</v>
      </c>
      <c r="V488" s="14">
        <v>5.2415639420674197E-2</v>
      </c>
      <c r="W488" s="14">
        <v>1.47037008602607E-2</v>
      </c>
      <c r="X488" s="14">
        <v>4.77875867672947E-2</v>
      </c>
      <c r="Y488" s="14">
        <v>2.5838751965074801E-2</v>
      </c>
      <c r="Z488" s="14">
        <v>1.7890840280078198E-2</v>
      </c>
      <c r="AA488" s="14">
        <v>7.3198564979605696E-2</v>
      </c>
      <c r="AB488" s="14">
        <v>7.0520711964936603E-2</v>
      </c>
      <c r="AC488" s="14">
        <v>6.5300221112236698E-2</v>
      </c>
      <c r="AD488" s="14">
        <v>2.5763886843615399E-2</v>
      </c>
      <c r="AE488" s="14"/>
      <c r="AF488" s="14">
        <v>6.2004975014450799E-2</v>
      </c>
      <c r="AG488" s="14">
        <v>4.3376754223189901E-2</v>
      </c>
      <c r="AH488" s="14">
        <v>6.0753606678600497E-2</v>
      </c>
      <c r="AI488" s="14"/>
      <c r="AJ488" s="14">
        <v>8.5735910902897394E-2</v>
      </c>
      <c r="AK488" s="14">
        <v>1.9944444222882201E-2</v>
      </c>
      <c r="AL488" s="14">
        <v>4.4091733105270002E-2</v>
      </c>
      <c r="AM488" s="14">
        <v>0.100132519508249</v>
      </c>
      <c r="AN488" s="14">
        <v>8.2151518023985307E-2</v>
      </c>
      <c r="AO488" s="14"/>
      <c r="AP488" s="14">
        <v>0.12581460927417201</v>
      </c>
      <c r="AQ488" s="14">
        <v>1.24042185602821E-2</v>
      </c>
      <c r="AR488" s="14">
        <v>8.3283189499235299E-2</v>
      </c>
      <c r="AS488" s="14">
        <v>0.108773863663083</v>
      </c>
      <c r="AT488" s="14">
        <v>0</v>
      </c>
      <c r="AU488" s="14"/>
      <c r="AV488" s="14">
        <v>5.2731376700410497E-2</v>
      </c>
      <c r="AW488" s="14">
        <v>5.9626286141484602E-2</v>
      </c>
      <c r="AX488" s="14">
        <v>6.9541843661710803E-2</v>
      </c>
      <c r="AY488" s="14">
        <v>1.6893249295642E-2</v>
      </c>
      <c r="AZ488" s="14">
        <v>0.110502242881417</v>
      </c>
      <c r="BA488" s="14"/>
      <c r="BB488" s="14">
        <v>3.3287533529008699E-2</v>
      </c>
      <c r="BC488" s="14">
        <v>9.16716023412118E-2</v>
      </c>
      <c r="BD488" s="14">
        <v>0</v>
      </c>
      <c r="BE488" s="14"/>
      <c r="BF488" s="14">
        <v>5.8241143331088298E-2</v>
      </c>
    </row>
    <row r="489" spans="2:58" x14ac:dyDescent="0.35">
      <c r="B489" t="s">
        <v>209</v>
      </c>
      <c r="C489" s="14">
        <v>0.112313484696224</v>
      </c>
      <c r="D489" s="14">
        <v>0.125367888887914</v>
      </c>
      <c r="E489" s="14">
        <v>0.100742583946633</v>
      </c>
      <c r="F489" s="14"/>
      <c r="G489" s="14">
        <v>0.120781742408248</v>
      </c>
      <c r="H489" s="14">
        <v>0.116478573013167</v>
      </c>
      <c r="I489" s="14">
        <v>0.102692446524953</v>
      </c>
      <c r="J489" s="14">
        <v>0.124469630783308</v>
      </c>
      <c r="K489" s="14">
        <v>0.11466822911329699</v>
      </c>
      <c r="L489" s="14">
        <v>9.88552773821018E-2</v>
      </c>
      <c r="M489" s="14"/>
      <c r="N489" s="14">
        <v>9.5511037831812098E-2</v>
      </c>
      <c r="O489" s="14">
        <v>8.4453284611185994E-2</v>
      </c>
      <c r="P489" s="14">
        <v>0.149096530589307</v>
      </c>
      <c r="Q489" s="14">
        <v>0.13143009851878901</v>
      </c>
      <c r="R489" s="14"/>
      <c r="S489" s="14">
        <v>8.3264588079792506E-2</v>
      </c>
      <c r="T489" s="14">
        <v>0.11175501323734199</v>
      </c>
      <c r="U489" s="14">
        <v>0.12742584572916699</v>
      </c>
      <c r="V489" s="14">
        <v>0.12011901528006701</v>
      </c>
      <c r="W489" s="14">
        <v>0.12108269617791</v>
      </c>
      <c r="X489" s="14">
        <v>0.100731400797824</v>
      </c>
      <c r="Y489" s="14">
        <v>0.21116746228383201</v>
      </c>
      <c r="Z489" s="14">
        <v>8.1661767893649595E-2</v>
      </c>
      <c r="AA489" s="14">
        <v>0.12951866329503001</v>
      </c>
      <c r="AB489" s="14">
        <v>6.5414695052775002E-2</v>
      </c>
      <c r="AC489" s="14">
        <v>9.4405943218884195E-2</v>
      </c>
      <c r="AD489" s="14">
        <v>0.13322241247528599</v>
      </c>
      <c r="AE489" s="14"/>
      <c r="AF489" s="14">
        <v>0.13778103573572101</v>
      </c>
      <c r="AG489" s="14">
        <v>8.2748562689212699E-2</v>
      </c>
      <c r="AH489" s="14">
        <v>0.117820939077485</v>
      </c>
      <c r="AI489" s="14"/>
      <c r="AJ489" s="14">
        <v>0.13829446009567301</v>
      </c>
      <c r="AK489" s="14">
        <v>8.71788489219152E-2</v>
      </c>
      <c r="AL489" s="14">
        <v>7.4214761541711805E-2</v>
      </c>
      <c r="AM489" s="14">
        <v>9.5337112482509104E-2</v>
      </c>
      <c r="AN489" s="14">
        <v>0.128692450742492</v>
      </c>
      <c r="AO489" s="14"/>
      <c r="AP489" s="14">
        <v>0.16748706341443401</v>
      </c>
      <c r="AQ489" s="14">
        <v>5.3804532607738903E-2</v>
      </c>
      <c r="AR489" s="14">
        <v>7.8529920864814001E-2</v>
      </c>
      <c r="AS489" s="14">
        <v>0.198406816125311</v>
      </c>
      <c r="AT489" s="14">
        <v>0.162136289718883</v>
      </c>
      <c r="AU489" s="14"/>
      <c r="AV489" s="14">
        <v>0.16004405694357299</v>
      </c>
      <c r="AW489" s="14">
        <v>0.100920346661681</v>
      </c>
      <c r="AX489" s="14">
        <v>8.8281574885640202E-2</v>
      </c>
      <c r="AY489" s="14">
        <v>8.8090615080354207E-2</v>
      </c>
      <c r="AZ489" s="14">
        <v>0</v>
      </c>
      <c r="BA489" s="14"/>
      <c r="BB489" s="14">
        <v>3.1740114895806602E-2</v>
      </c>
      <c r="BC489" s="14">
        <v>0.14537433003259501</v>
      </c>
      <c r="BD489" s="14">
        <v>0.192453715272911</v>
      </c>
      <c r="BE489" s="14"/>
      <c r="BF489" s="14">
        <v>0.107922772887789</v>
      </c>
    </row>
    <row r="490" spans="2:58" x14ac:dyDescent="0.35">
      <c r="B490" t="s">
        <v>122</v>
      </c>
      <c r="C490" s="14">
        <v>0.26339343091999001</v>
      </c>
      <c r="D490" s="14">
        <v>0.23774716559843001</v>
      </c>
      <c r="E490" s="14">
        <v>0.28802447187447699</v>
      </c>
      <c r="F490" s="14"/>
      <c r="G490" s="14">
        <v>0.26322265203058198</v>
      </c>
      <c r="H490" s="14">
        <v>0.23178385758078701</v>
      </c>
      <c r="I490" s="14">
        <v>0.28731498618145701</v>
      </c>
      <c r="J490" s="14">
        <v>0.266097476246829</v>
      </c>
      <c r="K490" s="14">
        <v>0.29373760003191302</v>
      </c>
      <c r="L490" s="14">
        <v>0.24417037629798</v>
      </c>
      <c r="M490" s="14"/>
      <c r="N490" s="14">
        <v>0.23804547854039501</v>
      </c>
      <c r="O490" s="14">
        <v>0.30616390841289598</v>
      </c>
      <c r="P490" s="14">
        <v>0.26592010633052898</v>
      </c>
      <c r="Q490" s="14">
        <v>0.24837732857998901</v>
      </c>
      <c r="R490" s="14"/>
      <c r="S490" s="14">
        <v>0.30943178012403399</v>
      </c>
      <c r="T490" s="14">
        <v>0.27666012440538801</v>
      </c>
      <c r="U490" s="14">
        <v>0.24076274955871799</v>
      </c>
      <c r="V490" s="14">
        <v>0.20440737869699599</v>
      </c>
      <c r="W490" s="14">
        <v>0.28168612515980201</v>
      </c>
      <c r="X490" s="14">
        <v>0.33069976644225701</v>
      </c>
      <c r="Y490" s="14">
        <v>0.21012942640076199</v>
      </c>
      <c r="Z490" s="14">
        <v>0.27777771289520697</v>
      </c>
      <c r="AA490" s="14">
        <v>0.25423378481291198</v>
      </c>
      <c r="AB490" s="14">
        <v>0.19825400129687301</v>
      </c>
      <c r="AC490" s="14">
        <v>0.19634697143791899</v>
      </c>
      <c r="AD490" s="14">
        <v>0.44160864656182502</v>
      </c>
      <c r="AE490" s="14"/>
      <c r="AF490" s="14">
        <v>0.27112247973994802</v>
      </c>
      <c r="AG490" s="14">
        <v>0.26850262574503603</v>
      </c>
      <c r="AH490" s="14">
        <v>0.21872437878383</v>
      </c>
      <c r="AI490" s="14"/>
      <c r="AJ490" s="14">
        <v>0.278138871477706</v>
      </c>
      <c r="AK490" s="14">
        <v>0.21470073157750999</v>
      </c>
      <c r="AL490" s="14">
        <v>0.29631268010968498</v>
      </c>
      <c r="AM490" s="14">
        <v>0.20388231943059801</v>
      </c>
      <c r="AN490" s="14">
        <v>0.27517924657624798</v>
      </c>
      <c r="AO490" s="14"/>
      <c r="AP490" s="14">
        <v>0.31639903203487202</v>
      </c>
      <c r="AQ490" s="14">
        <v>0.19017992646033899</v>
      </c>
      <c r="AR490" s="14">
        <v>0.31023706372003301</v>
      </c>
      <c r="AS490" s="14">
        <v>0.26284412614614899</v>
      </c>
      <c r="AT490" s="14">
        <v>0.34924710536824399</v>
      </c>
      <c r="AU490" s="14"/>
      <c r="AV490" s="14">
        <v>0.261349756537754</v>
      </c>
      <c r="AW490" s="14">
        <v>0.32343230337641898</v>
      </c>
      <c r="AX490" s="14">
        <v>0.23611783548790599</v>
      </c>
      <c r="AY490" s="14">
        <v>0.227420516829557</v>
      </c>
      <c r="AZ490" s="14">
        <v>0.21102498041658299</v>
      </c>
      <c r="BA490" s="14"/>
      <c r="BB490" s="14">
        <v>8.3377706726848105E-2</v>
      </c>
      <c r="BC490" s="14">
        <v>0.30767908283664402</v>
      </c>
      <c r="BD490" s="14">
        <v>0.28883831859873099</v>
      </c>
      <c r="BE490" s="14"/>
      <c r="BF490" s="14">
        <v>0.241469022693721</v>
      </c>
    </row>
    <row r="491" spans="2:58" x14ac:dyDescent="0.35">
      <c r="B491" t="s">
        <v>210</v>
      </c>
      <c r="C491" s="14">
        <v>0.31941978922052999</v>
      </c>
      <c r="D491" s="14">
        <v>0.33009152399360697</v>
      </c>
      <c r="E491" s="14">
        <v>0.31085384144355399</v>
      </c>
      <c r="F491" s="14"/>
      <c r="G491" s="14">
        <v>0.30645473394731498</v>
      </c>
      <c r="H491" s="14">
        <v>0.36416154588030503</v>
      </c>
      <c r="I491" s="14">
        <v>0.325336601717301</v>
      </c>
      <c r="J491" s="14">
        <v>0.31852420941111897</v>
      </c>
      <c r="K491" s="14">
        <v>0.28697378380897198</v>
      </c>
      <c r="L491" s="14">
        <v>0.31060855818046501</v>
      </c>
      <c r="M491" s="14"/>
      <c r="N491" s="14">
        <v>0.31089276097086699</v>
      </c>
      <c r="O491" s="14">
        <v>0.34721530840797299</v>
      </c>
      <c r="P491" s="14">
        <v>0.29743461951197803</v>
      </c>
      <c r="Q491" s="14">
        <v>0.31675869590732297</v>
      </c>
      <c r="R491" s="14"/>
      <c r="S491" s="14">
        <v>0.325107724629489</v>
      </c>
      <c r="T491" s="14">
        <v>0.34360853141370501</v>
      </c>
      <c r="U491" s="14">
        <v>0.237617279114444</v>
      </c>
      <c r="V491" s="14">
        <v>0.38034559900961201</v>
      </c>
      <c r="W491" s="14">
        <v>0.35520554659758102</v>
      </c>
      <c r="X491" s="14">
        <v>0.29671417026131203</v>
      </c>
      <c r="Y491" s="14">
        <v>0.269326326921208</v>
      </c>
      <c r="Z491" s="14">
        <v>0.35798073830543597</v>
      </c>
      <c r="AA491" s="14">
        <v>0.288598816029702</v>
      </c>
      <c r="AB491" s="14">
        <v>0.33733243574331601</v>
      </c>
      <c r="AC491" s="14">
        <v>0.37726269641753302</v>
      </c>
      <c r="AD491" s="14">
        <v>0.22851656184878799</v>
      </c>
      <c r="AE491" s="14"/>
      <c r="AF491" s="14">
        <v>0.26889318881552299</v>
      </c>
      <c r="AG491" s="14">
        <v>0.34197169939124999</v>
      </c>
      <c r="AH491" s="14">
        <v>0.38622339106024101</v>
      </c>
      <c r="AI491" s="14"/>
      <c r="AJ491" s="14">
        <v>0.25293192338846698</v>
      </c>
      <c r="AK491" s="14">
        <v>0.39739043514724898</v>
      </c>
      <c r="AL491" s="14">
        <v>0.37934296362435799</v>
      </c>
      <c r="AM491" s="14">
        <v>0.21093808728267399</v>
      </c>
      <c r="AN491" s="14">
        <v>0.28080228587894301</v>
      </c>
      <c r="AO491" s="14"/>
      <c r="AP491" s="14">
        <v>0.191110001265616</v>
      </c>
      <c r="AQ491" s="14">
        <v>0.41274582783089497</v>
      </c>
      <c r="AR491" s="14">
        <v>0.32261859467461901</v>
      </c>
      <c r="AS491" s="14">
        <v>0.19485863462585601</v>
      </c>
      <c r="AT491" s="14">
        <v>0.34227496747533198</v>
      </c>
      <c r="AU491" s="14"/>
      <c r="AV491" s="14">
        <v>0.36582096961476501</v>
      </c>
      <c r="AW491" s="14">
        <v>0.28106899231249399</v>
      </c>
      <c r="AX491" s="14">
        <v>0.32064345100681102</v>
      </c>
      <c r="AY491" s="14">
        <v>0.34614416431092998</v>
      </c>
      <c r="AZ491" s="14">
        <v>0.37259129449634998</v>
      </c>
      <c r="BA491" s="14"/>
      <c r="BB491" s="14">
        <v>0.39401337104325201</v>
      </c>
      <c r="BC491" s="14">
        <v>0.187132875962149</v>
      </c>
      <c r="BD491" s="14">
        <v>0.45775597715050498</v>
      </c>
      <c r="BE491" s="14"/>
      <c r="BF491" s="14">
        <v>0.31783063010100299</v>
      </c>
    </row>
    <row r="492" spans="2:58" x14ac:dyDescent="0.35">
      <c r="B492" t="s">
        <v>211</v>
      </c>
      <c r="C492" s="14">
        <v>0.15614050266583601</v>
      </c>
      <c r="D492" s="14">
        <v>0.15772810898715101</v>
      </c>
      <c r="E492" s="14">
        <v>0.153318484011326</v>
      </c>
      <c r="F492" s="14"/>
      <c r="G492" s="14">
        <v>0.19473764125654999</v>
      </c>
      <c r="H492" s="14">
        <v>0.163714524994518</v>
      </c>
      <c r="I492" s="14">
        <v>0.15455004389212601</v>
      </c>
      <c r="J492" s="14">
        <v>0.15206966056820601</v>
      </c>
      <c r="K492" s="14">
        <v>0.14454957722475101</v>
      </c>
      <c r="L492" s="14">
        <v>0.13398470588403499</v>
      </c>
      <c r="M492" s="14"/>
      <c r="N492" s="14">
        <v>0.19625485524361699</v>
      </c>
      <c r="O492" s="14">
        <v>0.14401264988281101</v>
      </c>
      <c r="P492" s="14">
        <v>0.14982931327851801</v>
      </c>
      <c r="Q492" s="14">
        <v>0.12567451165245699</v>
      </c>
      <c r="R492" s="14"/>
      <c r="S492" s="14">
        <v>0.169323197641703</v>
      </c>
      <c r="T492" s="14">
        <v>0.131168520464813</v>
      </c>
      <c r="U492" s="14">
        <v>0.17092534141577101</v>
      </c>
      <c r="V492" s="14">
        <v>0.12898668580630199</v>
      </c>
      <c r="W492" s="14">
        <v>0.16863979993759901</v>
      </c>
      <c r="X492" s="14">
        <v>0.15686110118233701</v>
      </c>
      <c r="Y492" s="14">
        <v>0.15242133482723599</v>
      </c>
      <c r="Z492" s="14">
        <v>0.18408273499111799</v>
      </c>
      <c r="AA492" s="14">
        <v>0.179231036405988</v>
      </c>
      <c r="AB492" s="14">
        <v>0.175392648956429</v>
      </c>
      <c r="AC492" s="14">
        <v>0.146154501011803</v>
      </c>
      <c r="AD492" s="14">
        <v>5.7706386117999303E-2</v>
      </c>
      <c r="AE492" s="14"/>
      <c r="AF492" s="14">
        <v>0.114478484054496</v>
      </c>
      <c r="AG492" s="14">
        <v>0.19222682380033501</v>
      </c>
      <c r="AH492" s="14">
        <v>0.15701683864335</v>
      </c>
      <c r="AI492" s="14"/>
      <c r="AJ492" s="14">
        <v>0.116996219626901</v>
      </c>
      <c r="AK492" s="14">
        <v>0.207747017254963</v>
      </c>
      <c r="AL492" s="14">
        <v>0.14957201722844399</v>
      </c>
      <c r="AM492" s="14">
        <v>0.101287421380621</v>
      </c>
      <c r="AN492" s="14">
        <v>0.137586629199517</v>
      </c>
      <c r="AO492" s="14"/>
      <c r="AP492" s="14">
        <v>5.4970154179977998E-2</v>
      </c>
      <c r="AQ492" s="14">
        <v>0.27163526337602001</v>
      </c>
      <c r="AR492" s="14">
        <v>0.153452757930883</v>
      </c>
      <c r="AS492" s="14">
        <v>7.6984544833195404E-2</v>
      </c>
      <c r="AT492" s="14">
        <v>5.9020473976827997E-2</v>
      </c>
      <c r="AU492" s="14"/>
      <c r="AV492" s="14">
        <v>8.0131333033800198E-2</v>
      </c>
      <c r="AW492" s="14">
        <v>0.15603579401166101</v>
      </c>
      <c r="AX492" s="14">
        <v>0.19461173996204401</v>
      </c>
      <c r="AY492" s="14">
        <v>0.20710437289608299</v>
      </c>
      <c r="AZ492" s="14">
        <v>0.30588148220564998</v>
      </c>
      <c r="BA492" s="14"/>
      <c r="BB492" s="14">
        <v>0.41063793004669702</v>
      </c>
      <c r="BC492" s="14">
        <v>0.10850053537101401</v>
      </c>
      <c r="BD492" s="14">
        <v>0</v>
      </c>
      <c r="BE492" s="14"/>
      <c r="BF492" s="14">
        <v>0.179434621801391</v>
      </c>
    </row>
    <row r="493" spans="2:58" x14ac:dyDescent="0.35">
      <c r="B493" t="s">
        <v>212</v>
      </c>
      <c r="C493" s="14">
        <v>3.02442030711817E-2</v>
      </c>
      <c r="D493" s="14">
        <v>3.0131627786596501E-2</v>
      </c>
      <c r="E493" s="14">
        <v>3.0466453945636199E-2</v>
      </c>
      <c r="F493" s="14"/>
      <c r="G493" s="14">
        <v>1.8758371730473102E-2</v>
      </c>
      <c r="H493" s="14">
        <v>1.6458995070935699E-2</v>
      </c>
      <c r="I493" s="14">
        <v>1.9075259465887898E-2</v>
      </c>
      <c r="J493" s="14">
        <v>2.9793650117122199E-2</v>
      </c>
      <c r="K493" s="14">
        <v>4.1738711409118903E-2</v>
      </c>
      <c r="L493" s="14">
        <v>5.2675622215095197E-2</v>
      </c>
      <c r="M493" s="14"/>
      <c r="N493" s="14">
        <v>4.2405915822160099E-2</v>
      </c>
      <c r="O493" s="14">
        <v>1.5461488261349099E-2</v>
      </c>
      <c r="P493" s="14">
        <v>2.4113620821765099E-2</v>
      </c>
      <c r="Q493" s="14">
        <v>3.7120142620576099E-2</v>
      </c>
      <c r="R493" s="14"/>
      <c r="S493" s="14">
        <v>2.71540463680278E-2</v>
      </c>
      <c r="T493" s="14">
        <v>8.9093137984551495E-3</v>
      </c>
      <c r="U493" s="14">
        <v>2.3802610744801101E-2</v>
      </c>
      <c r="V493" s="14">
        <v>4.3843700039285699E-2</v>
      </c>
      <c r="W493" s="14">
        <v>1.46881451349079E-2</v>
      </c>
      <c r="X493" s="14">
        <v>1.14537176442026E-2</v>
      </c>
      <c r="Y493" s="14">
        <v>2.6843624563739399E-2</v>
      </c>
      <c r="Z493" s="14">
        <v>4.0236691158814897E-2</v>
      </c>
      <c r="AA493" s="14">
        <v>1.8968995876393301E-2</v>
      </c>
      <c r="AB493" s="14">
        <v>5.4032607242563598E-2</v>
      </c>
      <c r="AC493" s="14">
        <v>8.170522892248E-2</v>
      </c>
      <c r="AD493" s="14">
        <v>5.3098082987138098E-2</v>
      </c>
      <c r="AE493" s="14"/>
      <c r="AF493" s="14">
        <v>3.6132503176317901E-2</v>
      </c>
      <c r="AG493" s="14">
        <v>2.9035985088104399E-2</v>
      </c>
      <c r="AH493" s="14">
        <v>2.7716772517120299E-2</v>
      </c>
      <c r="AI493" s="14"/>
      <c r="AJ493" s="14">
        <v>1.43550373539641E-2</v>
      </c>
      <c r="AK493" s="14">
        <v>5.0027537959253299E-2</v>
      </c>
      <c r="AL493" s="14">
        <v>5.64658443905314E-2</v>
      </c>
      <c r="AM493" s="14">
        <v>9.3046450920822601E-2</v>
      </c>
      <c r="AN493" s="14">
        <v>2.4600212339904001E-2</v>
      </c>
      <c r="AO493" s="14"/>
      <c r="AP493" s="14">
        <v>1.02039499191182E-2</v>
      </c>
      <c r="AQ493" s="14">
        <v>5.1892494255963102E-2</v>
      </c>
      <c r="AR493" s="14">
        <v>3.9065777667949102E-2</v>
      </c>
      <c r="AS493" s="14">
        <v>0</v>
      </c>
      <c r="AT493" s="14">
        <v>3.6538325804324298E-2</v>
      </c>
      <c r="AU493" s="14"/>
      <c r="AV493" s="14">
        <v>1.6568614464440901E-2</v>
      </c>
      <c r="AW493" s="14">
        <v>2.0188091446113599E-2</v>
      </c>
      <c r="AX493" s="14">
        <v>4.2451544123056802E-2</v>
      </c>
      <c r="AY493" s="14">
        <v>4.40443481929845E-2</v>
      </c>
      <c r="AZ493" s="14">
        <v>0</v>
      </c>
      <c r="BA493" s="14"/>
      <c r="BB493" s="14">
        <v>3.2115000328972403E-2</v>
      </c>
      <c r="BC493" s="14">
        <v>0</v>
      </c>
      <c r="BD493" s="14">
        <v>2.9556462504735301E-2</v>
      </c>
      <c r="BE493" s="14"/>
      <c r="BF493" s="14">
        <v>1.57014461314973E-2</v>
      </c>
    </row>
    <row r="494" spans="2:58" x14ac:dyDescent="0.35">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c r="AA494" s="14"/>
      <c r="AB494" s="14"/>
      <c r="AC494" s="14"/>
      <c r="AD494" s="14"/>
      <c r="AE494" s="14"/>
      <c r="AF494" s="14"/>
      <c r="AG494" s="14"/>
      <c r="AH494" s="14"/>
      <c r="AI494" s="14"/>
      <c r="AJ494" s="14"/>
      <c r="AK494" s="14"/>
      <c r="AL494" s="14"/>
      <c r="AM494" s="14"/>
      <c r="AN494" s="14"/>
      <c r="AO494" s="14"/>
      <c r="AP494" s="14"/>
      <c r="AQ494" s="14"/>
      <c r="AR494" s="14"/>
      <c r="AS494" s="14"/>
      <c r="AT494" s="14"/>
      <c r="AU494" s="14"/>
      <c r="AV494" s="14"/>
      <c r="AW494" s="14"/>
      <c r="AX494" s="14"/>
      <c r="AY494" s="14"/>
      <c r="AZ494" s="14"/>
      <c r="BA494" s="14"/>
      <c r="BB494" s="14"/>
      <c r="BC494" s="14"/>
      <c r="BD494" s="14"/>
      <c r="BE494" s="14"/>
      <c r="BF494" s="14"/>
    </row>
    <row r="495" spans="2:58" x14ac:dyDescent="0.35">
      <c r="B495" s="6" t="s">
        <v>240</v>
      </c>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c r="AA495" s="14"/>
      <c r="AB495" s="14"/>
      <c r="AC495" s="14"/>
      <c r="AD495" s="14"/>
      <c r="AE495" s="14"/>
      <c r="AF495" s="14"/>
      <c r="AG495" s="14"/>
      <c r="AH495" s="14"/>
      <c r="AI495" s="14"/>
      <c r="AJ495" s="14"/>
      <c r="AK495" s="14"/>
      <c r="AL495" s="14"/>
      <c r="AM495" s="14"/>
      <c r="AN495" s="14"/>
      <c r="AO495" s="14"/>
      <c r="AP495" s="14"/>
      <c r="AQ495" s="14"/>
      <c r="AR495" s="14"/>
      <c r="AS495" s="14"/>
      <c r="AT495" s="14"/>
      <c r="AU495" s="14"/>
      <c r="AV495" s="14"/>
      <c r="AW495" s="14"/>
      <c r="AX495" s="14"/>
      <c r="AY495" s="14"/>
      <c r="AZ495" s="14"/>
      <c r="BA495" s="14"/>
      <c r="BB495" s="14"/>
      <c r="BC495" s="14"/>
      <c r="BD495" s="14"/>
      <c r="BE495" s="14"/>
      <c r="BF495" s="14"/>
    </row>
    <row r="496" spans="2:58" x14ac:dyDescent="0.35">
      <c r="B496" s="24" t="s">
        <v>214</v>
      </c>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c r="AA496" s="14"/>
      <c r="AB496" s="14"/>
      <c r="AC496" s="14"/>
      <c r="AD496" s="14"/>
      <c r="AE496" s="14"/>
      <c r="AF496" s="14"/>
      <c r="AG496" s="14"/>
      <c r="AH496" s="14"/>
      <c r="AI496" s="14"/>
      <c r="AJ496" s="14"/>
      <c r="AK496" s="14"/>
      <c r="AL496" s="14"/>
      <c r="AM496" s="14"/>
      <c r="AN496" s="14"/>
      <c r="AO496" s="14"/>
      <c r="AP496" s="14"/>
      <c r="AQ496" s="14"/>
      <c r="AR496" s="14"/>
      <c r="AS496" s="14"/>
      <c r="AT496" s="14"/>
      <c r="AU496" s="14"/>
      <c r="AV496" s="14"/>
      <c r="AW496" s="14"/>
      <c r="AX496" s="14"/>
      <c r="AY496" s="14"/>
      <c r="AZ496" s="14"/>
      <c r="BA496" s="14"/>
      <c r="BB496" s="14"/>
      <c r="BC496" s="14"/>
      <c r="BD496" s="14"/>
      <c r="BE496" s="14"/>
      <c r="BF496" s="14"/>
    </row>
    <row r="497" spans="2:58" x14ac:dyDescent="0.35">
      <c r="B497" t="s">
        <v>207</v>
      </c>
      <c r="C497" s="14">
        <v>6.0753356569998397E-2</v>
      </c>
      <c r="D497" s="14">
        <v>5.8499930768096599E-2</v>
      </c>
      <c r="E497" s="14">
        <v>6.1115353450830801E-2</v>
      </c>
      <c r="F497" s="14"/>
      <c r="G497" s="14">
        <v>2.0293101684272199E-2</v>
      </c>
      <c r="H497" s="14">
        <v>6.4973298725726797E-2</v>
      </c>
      <c r="I497" s="14">
        <v>5.2306883237739701E-2</v>
      </c>
      <c r="J497" s="14">
        <v>7.3233116699118805E-2</v>
      </c>
      <c r="K497" s="14">
        <v>3.7118151281500499E-2</v>
      </c>
      <c r="L497" s="14">
        <v>0.10105178244816999</v>
      </c>
      <c r="M497" s="14"/>
      <c r="N497" s="14">
        <v>5.3386690821710603E-2</v>
      </c>
      <c r="O497" s="14">
        <v>6.9746205989874702E-2</v>
      </c>
      <c r="P497" s="14">
        <v>6.9262501861978798E-2</v>
      </c>
      <c r="Q497" s="14">
        <v>5.39021351164388E-2</v>
      </c>
      <c r="R497" s="14"/>
      <c r="S497" s="14">
        <v>4.3051553020829102E-2</v>
      </c>
      <c r="T497" s="14">
        <v>3.4215206141312397E-2</v>
      </c>
      <c r="U497" s="14">
        <v>8.1050102070925306E-2</v>
      </c>
      <c r="V497" s="14">
        <v>0.1024908649456</v>
      </c>
      <c r="W497" s="14">
        <v>4.39771242178311E-2</v>
      </c>
      <c r="X497" s="14">
        <v>5.8165152810615399E-2</v>
      </c>
      <c r="Y497" s="14">
        <v>8.3745016599527794E-2</v>
      </c>
      <c r="Z497" s="14">
        <v>1.8517902243631101E-2</v>
      </c>
      <c r="AA497" s="14">
        <v>6.4167518278195404E-2</v>
      </c>
      <c r="AB497" s="14">
        <v>6.6023216408347199E-2</v>
      </c>
      <c r="AC497" s="14">
        <v>6.5300221112236698E-2</v>
      </c>
      <c r="AD497" s="14">
        <v>8.5226087056185895E-2</v>
      </c>
      <c r="AE497" s="14"/>
      <c r="AF497" s="14">
        <v>0.103584615167579</v>
      </c>
      <c r="AG497" s="14">
        <v>3.94249229649637E-2</v>
      </c>
      <c r="AH497" s="14">
        <v>4.6325758216111401E-2</v>
      </c>
      <c r="AI497" s="14"/>
      <c r="AJ497" s="14">
        <v>0.116170474125743</v>
      </c>
      <c r="AK497" s="14">
        <v>1.9995096349614001E-2</v>
      </c>
      <c r="AL497" s="14">
        <v>0</v>
      </c>
      <c r="AM497" s="14">
        <v>9.6095338861462501E-2</v>
      </c>
      <c r="AN497" s="14">
        <v>6.5178509298590301E-2</v>
      </c>
      <c r="AO497" s="14"/>
      <c r="AP497" s="14">
        <v>0.109859156680499</v>
      </c>
      <c r="AQ497" s="14">
        <v>4.3587596077077004E-3</v>
      </c>
      <c r="AR497" s="14">
        <v>1.4064737196788199E-2</v>
      </c>
      <c r="AS497" s="14">
        <v>0.16966489500711501</v>
      </c>
      <c r="AT497" s="14">
        <v>6.2993741819574595E-2</v>
      </c>
      <c r="AU497" s="14"/>
      <c r="AV497" s="14">
        <v>7.3463197129868096E-2</v>
      </c>
      <c r="AW497" s="14">
        <v>6.5023823345514306E-2</v>
      </c>
      <c r="AX497" s="14">
        <v>3.7955358686140597E-2</v>
      </c>
      <c r="AY497" s="14">
        <v>6.3280299604774104E-2</v>
      </c>
      <c r="AZ497" s="14">
        <v>0</v>
      </c>
      <c r="BA497" s="14"/>
      <c r="BB497" s="14">
        <v>2.9621682575382301E-2</v>
      </c>
      <c r="BC497" s="14">
        <v>0.173661420685048</v>
      </c>
      <c r="BD497" s="14">
        <v>6.0951988977853797E-2</v>
      </c>
      <c r="BE497" s="14"/>
      <c r="BF497" s="14">
        <v>0.101429204028776</v>
      </c>
    </row>
    <row r="498" spans="2:58" x14ac:dyDescent="0.35">
      <c r="B498" t="s">
        <v>208</v>
      </c>
      <c r="C498" s="14">
        <v>4.6699632806844901E-2</v>
      </c>
      <c r="D498" s="14">
        <v>6.4560460390332905E-2</v>
      </c>
      <c r="E498" s="14">
        <v>3.0448811630499301E-2</v>
      </c>
      <c r="F498" s="14"/>
      <c r="G498" s="14">
        <v>6.5203739745484199E-2</v>
      </c>
      <c r="H498" s="14">
        <v>4.06323751947886E-2</v>
      </c>
      <c r="I498" s="14">
        <v>6.0558050113020102E-2</v>
      </c>
      <c r="J498" s="14">
        <v>3.3152936272063602E-2</v>
      </c>
      <c r="K498" s="14">
        <v>4.5901973537300099E-2</v>
      </c>
      <c r="L498" s="14">
        <v>3.7685767218258601E-2</v>
      </c>
      <c r="M498" s="14"/>
      <c r="N498" s="14">
        <v>2.0971209553298301E-2</v>
      </c>
      <c r="O498" s="14">
        <v>4.5573250043593999E-2</v>
      </c>
      <c r="P498" s="14">
        <v>5.4360077238308498E-2</v>
      </c>
      <c r="Q498" s="14">
        <v>6.9284128330834402E-2</v>
      </c>
      <c r="R498" s="14"/>
      <c r="S498" s="14">
        <v>3.4829870897027902E-2</v>
      </c>
      <c r="T498" s="14">
        <v>5.3911127323772498E-2</v>
      </c>
      <c r="U498" s="14">
        <v>8.2990004695827596E-2</v>
      </c>
      <c r="V498" s="14">
        <v>2.9271368277839101E-2</v>
      </c>
      <c r="W498" s="14">
        <v>2.8713368507032301E-2</v>
      </c>
      <c r="X498" s="14">
        <v>7.0059505683448098E-2</v>
      </c>
      <c r="Y498" s="14">
        <v>3.2016077499539802E-2</v>
      </c>
      <c r="Z498" s="14">
        <v>3.43257359425281E-2</v>
      </c>
      <c r="AA498" s="14">
        <v>3.2332354260890199E-2</v>
      </c>
      <c r="AB498" s="14">
        <v>3.2211129879349903E-2</v>
      </c>
      <c r="AC498" s="14">
        <v>2.95771845482019E-2</v>
      </c>
      <c r="AD498" s="14">
        <v>0.17074722218435801</v>
      </c>
      <c r="AE498" s="14"/>
      <c r="AF498" s="14">
        <v>7.3242772416115404E-2</v>
      </c>
      <c r="AG498" s="14">
        <v>2.0369751016038402E-2</v>
      </c>
      <c r="AH498" s="14">
        <v>2.7778210605269901E-2</v>
      </c>
      <c r="AI498" s="14"/>
      <c r="AJ498" s="14">
        <v>6.50240235870711E-2</v>
      </c>
      <c r="AK498" s="14">
        <v>1.9588656429781099E-2</v>
      </c>
      <c r="AL498" s="14">
        <v>4.0621401656089802E-2</v>
      </c>
      <c r="AM498" s="14">
        <v>0.100132519508249</v>
      </c>
      <c r="AN498" s="14">
        <v>4.7675041224610797E-2</v>
      </c>
      <c r="AO498" s="14"/>
      <c r="AP498" s="14">
        <v>6.3215665894949202E-2</v>
      </c>
      <c r="AQ498" s="14">
        <v>1.31122824245717E-2</v>
      </c>
      <c r="AR498" s="14">
        <v>5.14903005598744E-2</v>
      </c>
      <c r="AS498" s="14">
        <v>9.5041450995542606E-2</v>
      </c>
      <c r="AT498" s="14">
        <v>7.5398916884969899E-2</v>
      </c>
      <c r="AU498" s="14"/>
      <c r="AV498" s="14">
        <v>6.4330664007976796E-2</v>
      </c>
      <c r="AW498" s="14">
        <v>4.4667636457032998E-2</v>
      </c>
      <c r="AX498" s="14">
        <v>3.86702679235977E-2</v>
      </c>
      <c r="AY498" s="14">
        <v>7.8429516485365898E-3</v>
      </c>
      <c r="AZ498" s="14">
        <v>4.7921401855709797E-2</v>
      </c>
      <c r="BA498" s="14"/>
      <c r="BB498" s="14">
        <v>1.7193929010598599E-2</v>
      </c>
      <c r="BC498" s="14">
        <v>9.9276927350656602E-2</v>
      </c>
      <c r="BD498" s="14">
        <v>0.117526692150297</v>
      </c>
      <c r="BE498" s="14"/>
      <c r="BF498" s="14">
        <v>6.5306044545094796E-2</v>
      </c>
    </row>
    <row r="499" spans="2:58" x14ac:dyDescent="0.35">
      <c r="B499" t="s">
        <v>209</v>
      </c>
      <c r="C499" s="14">
        <v>0.17637158909124301</v>
      </c>
      <c r="D499" s="14">
        <v>0.17319919076989301</v>
      </c>
      <c r="E499" s="14">
        <v>0.179982592215119</v>
      </c>
      <c r="F499" s="14"/>
      <c r="G499" s="14">
        <v>0.23122509625898</v>
      </c>
      <c r="H499" s="14">
        <v>0.20446033872497399</v>
      </c>
      <c r="I499" s="14">
        <v>0.12948304201798</v>
      </c>
      <c r="J499" s="14">
        <v>0.16387404661396399</v>
      </c>
      <c r="K499" s="14">
        <v>0.20224915766034299</v>
      </c>
      <c r="L499" s="14">
        <v>0.14716866204082901</v>
      </c>
      <c r="M499" s="14"/>
      <c r="N499" s="14">
        <v>0.18759019213047301</v>
      </c>
      <c r="O499" s="14">
        <v>0.16139160084968801</v>
      </c>
      <c r="P499" s="14">
        <v>0.219426835997965</v>
      </c>
      <c r="Q499" s="14">
        <v>0.14991527953904499</v>
      </c>
      <c r="R499" s="14"/>
      <c r="S499" s="14">
        <v>0.15744909746441299</v>
      </c>
      <c r="T499" s="14">
        <v>0.22856460258700501</v>
      </c>
      <c r="U499" s="14">
        <v>0.195302515147385</v>
      </c>
      <c r="V499" s="14">
        <v>0.17572141458352999</v>
      </c>
      <c r="W499" s="14">
        <v>0.17970948969372</v>
      </c>
      <c r="X499" s="14">
        <v>0.18774613351390501</v>
      </c>
      <c r="Y499" s="14">
        <v>0.24629345128578101</v>
      </c>
      <c r="Z499" s="14">
        <v>0.12971573504612699</v>
      </c>
      <c r="AA499" s="14">
        <v>0.14834063172627501</v>
      </c>
      <c r="AB499" s="14">
        <v>0.137379732157005</v>
      </c>
      <c r="AC499" s="14">
        <v>0.10011821888483401</v>
      </c>
      <c r="AD499" s="14">
        <v>0.23282976283845899</v>
      </c>
      <c r="AE499" s="14"/>
      <c r="AF499" s="14">
        <v>0.20035504423052899</v>
      </c>
      <c r="AG499" s="14">
        <v>0.16155530325238901</v>
      </c>
      <c r="AH499" s="14">
        <v>0.14415383563121201</v>
      </c>
      <c r="AI499" s="14"/>
      <c r="AJ499" s="14">
        <v>0.22810070559763199</v>
      </c>
      <c r="AK499" s="14">
        <v>0.125272757809445</v>
      </c>
      <c r="AL499" s="14">
        <v>0.122879436896477</v>
      </c>
      <c r="AM499" s="14">
        <v>0.30402218730505698</v>
      </c>
      <c r="AN499" s="14">
        <v>0.18257927638083399</v>
      </c>
      <c r="AO499" s="14"/>
      <c r="AP499" s="14">
        <v>0.25676562562708999</v>
      </c>
      <c r="AQ499" s="14">
        <v>9.8635830264187097E-2</v>
      </c>
      <c r="AR499" s="14">
        <v>0.140578626156738</v>
      </c>
      <c r="AS499" s="14">
        <v>0.273429447159939</v>
      </c>
      <c r="AT499" s="14">
        <v>0.26111024518659398</v>
      </c>
      <c r="AU499" s="14"/>
      <c r="AV499" s="14">
        <v>0.18544230484655</v>
      </c>
      <c r="AW499" s="14">
        <v>0.19495379676541</v>
      </c>
      <c r="AX499" s="14">
        <v>0.15424142706507701</v>
      </c>
      <c r="AY499" s="14">
        <v>0.16169450226378199</v>
      </c>
      <c r="AZ499" s="14">
        <v>0.15357581818947799</v>
      </c>
      <c r="BA499" s="14"/>
      <c r="BB499" s="14">
        <v>0.117408057826402</v>
      </c>
      <c r="BC499" s="14">
        <v>0.23226054858532499</v>
      </c>
      <c r="BD499" s="14">
        <v>0.37402971272116298</v>
      </c>
      <c r="BE499" s="14"/>
      <c r="BF499" s="14">
        <v>0.20186143570745399</v>
      </c>
    </row>
    <row r="500" spans="2:58" x14ac:dyDescent="0.35">
      <c r="B500" t="s">
        <v>122</v>
      </c>
      <c r="C500" s="14">
        <v>0.33633673743997999</v>
      </c>
      <c r="D500" s="14">
        <v>0.30257645669352101</v>
      </c>
      <c r="E500" s="14">
        <v>0.36871982966283701</v>
      </c>
      <c r="F500" s="14"/>
      <c r="G500" s="14">
        <v>0.32108237223512698</v>
      </c>
      <c r="H500" s="14">
        <v>0.29668337558885</v>
      </c>
      <c r="I500" s="14">
        <v>0.31222005856233298</v>
      </c>
      <c r="J500" s="14">
        <v>0.32980250258937799</v>
      </c>
      <c r="K500" s="14">
        <v>0.38098125702916902</v>
      </c>
      <c r="L500" s="14">
        <v>0.37667435535021099</v>
      </c>
      <c r="M500" s="14"/>
      <c r="N500" s="14">
        <v>0.28570065761831898</v>
      </c>
      <c r="O500" s="14">
        <v>0.35765896872770497</v>
      </c>
      <c r="P500" s="14">
        <v>0.33410508074393303</v>
      </c>
      <c r="Q500" s="14">
        <v>0.3618948163206</v>
      </c>
      <c r="R500" s="14"/>
      <c r="S500" s="14">
        <v>0.35641811025290598</v>
      </c>
      <c r="T500" s="14">
        <v>0.32981593118242603</v>
      </c>
      <c r="U500" s="14">
        <v>0.36545361960574801</v>
      </c>
      <c r="V500" s="14">
        <v>0.26415077668078901</v>
      </c>
      <c r="W500" s="14">
        <v>0.343877925955689</v>
      </c>
      <c r="X500" s="14">
        <v>0.32036261959690199</v>
      </c>
      <c r="Y500" s="14">
        <v>0.33430263000850202</v>
      </c>
      <c r="Z500" s="14">
        <v>0.44034666451776999</v>
      </c>
      <c r="AA500" s="14">
        <v>0.32593085713992997</v>
      </c>
      <c r="AB500" s="14">
        <v>0.33162630113251801</v>
      </c>
      <c r="AC500" s="14">
        <v>0.34948265747970197</v>
      </c>
      <c r="AD500" s="14">
        <v>0.292512085790327</v>
      </c>
      <c r="AE500" s="14"/>
      <c r="AF500" s="14">
        <v>0.34540563161604398</v>
      </c>
      <c r="AG500" s="14">
        <v>0.30006479519571899</v>
      </c>
      <c r="AH500" s="14">
        <v>0.381553958763233</v>
      </c>
      <c r="AI500" s="14"/>
      <c r="AJ500" s="14">
        <v>0.33718071489387702</v>
      </c>
      <c r="AK500" s="14">
        <v>0.295425459385735</v>
      </c>
      <c r="AL500" s="14">
        <v>0.37206908930711902</v>
      </c>
      <c r="AM500" s="14">
        <v>0.29133043654623098</v>
      </c>
      <c r="AN500" s="14">
        <v>0.38942388342721501</v>
      </c>
      <c r="AO500" s="14"/>
      <c r="AP500" s="14">
        <v>0.36535520832767499</v>
      </c>
      <c r="AQ500" s="14">
        <v>0.28084410794549097</v>
      </c>
      <c r="AR500" s="14">
        <v>0.35966152195454998</v>
      </c>
      <c r="AS500" s="14">
        <v>0.35977851122429699</v>
      </c>
      <c r="AT500" s="14">
        <v>0.43979181978628001</v>
      </c>
      <c r="AU500" s="14"/>
      <c r="AV500" s="14">
        <v>0.38585704761290901</v>
      </c>
      <c r="AW500" s="14">
        <v>0.35685677286893103</v>
      </c>
      <c r="AX500" s="14">
        <v>0.292021503438191</v>
      </c>
      <c r="AY500" s="14">
        <v>0.32392420609658701</v>
      </c>
      <c r="AZ500" s="14">
        <v>0.34325364283367299</v>
      </c>
      <c r="BA500" s="14"/>
      <c r="BB500" s="14">
        <v>0.17599689545265099</v>
      </c>
      <c r="BC500" s="14">
        <v>0.40205000276714398</v>
      </c>
      <c r="BD500" s="14">
        <v>0.33165904210515601</v>
      </c>
      <c r="BE500" s="14"/>
      <c r="BF500" s="14">
        <v>0.32633387065619701</v>
      </c>
    </row>
    <row r="501" spans="2:58" x14ac:dyDescent="0.35">
      <c r="B501" t="s">
        <v>210</v>
      </c>
      <c r="C501" s="14">
        <v>0.23918893110429501</v>
      </c>
      <c r="D501" s="14">
        <v>0.24389000397222299</v>
      </c>
      <c r="E501" s="14">
        <v>0.23382801322822999</v>
      </c>
      <c r="F501" s="14"/>
      <c r="G501" s="14">
        <v>0.227202268857985</v>
      </c>
      <c r="H501" s="14">
        <v>0.28157245615263998</v>
      </c>
      <c r="I501" s="14">
        <v>0.27936809437150201</v>
      </c>
      <c r="J501" s="14">
        <v>0.26210892140410802</v>
      </c>
      <c r="K501" s="14">
        <v>0.19414220284119801</v>
      </c>
      <c r="L501" s="14">
        <v>0.188453414534936</v>
      </c>
      <c r="M501" s="14"/>
      <c r="N501" s="14">
        <v>0.269482594147118</v>
      </c>
      <c r="O501" s="14">
        <v>0.24581188646254601</v>
      </c>
      <c r="P501" s="14">
        <v>0.207147442307966</v>
      </c>
      <c r="Q501" s="14">
        <v>0.22751598307552701</v>
      </c>
      <c r="R501" s="14"/>
      <c r="S501" s="14">
        <v>0.23198168655204801</v>
      </c>
      <c r="T501" s="14">
        <v>0.21113824896493399</v>
      </c>
      <c r="U501" s="14">
        <v>0.21696249119174199</v>
      </c>
      <c r="V501" s="14">
        <v>0.26408280151760799</v>
      </c>
      <c r="W501" s="14">
        <v>0.30912914409512399</v>
      </c>
      <c r="X501" s="14">
        <v>0.272924559064883</v>
      </c>
      <c r="Y501" s="14">
        <v>0.13626599338214401</v>
      </c>
      <c r="Z501" s="14">
        <v>0.18758321944391501</v>
      </c>
      <c r="AA501" s="14">
        <v>0.293881577280313</v>
      </c>
      <c r="AB501" s="14">
        <v>0.245960300888798</v>
      </c>
      <c r="AC501" s="14">
        <v>0.29108043016051699</v>
      </c>
      <c r="AD501" s="14">
        <v>0.162504125283426</v>
      </c>
      <c r="AE501" s="14"/>
      <c r="AF501" s="14">
        <v>0.15959433970845799</v>
      </c>
      <c r="AG501" s="14">
        <v>0.31374330030069703</v>
      </c>
      <c r="AH501" s="14">
        <v>0.24775234475657501</v>
      </c>
      <c r="AI501" s="14"/>
      <c r="AJ501" s="14">
        <v>0.16223598806701101</v>
      </c>
      <c r="AK501" s="14">
        <v>0.331027382785055</v>
      </c>
      <c r="AL501" s="14">
        <v>0.29614923024539402</v>
      </c>
      <c r="AM501" s="14">
        <v>0</v>
      </c>
      <c r="AN501" s="14">
        <v>0.17695915806065399</v>
      </c>
      <c r="AO501" s="14"/>
      <c r="AP501" s="14">
        <v>0.152473371294784</v>
      </c>
      <c r="AQ501" s="14">
        <v>0.35962116076655298</v>
      </c>
      <c r="AR501" s="14">
        <v>0.239611974276981</v>
      </c>
      <c r="AS501" s="14">
        <v>9.3934644606034803E-2</v>
      </c>
      <c r="AT501" s="14">
        <v>9.6198858159873904E-2</v>
      </c>
      <c r="AU501" s="14"/>
      <c r="AV501" s="14">
        <v>0.193146499148071</v>
      </c>
      <c r="AW501" s="14">
        <v>0.219799451362096</v>
      </c>
      <c r="AX501" s="14">
        <v>0.28342284200492801</v>
      </c>
      <c r="AY501" s="14">
        <v>0.27205383803273597</v>
      </c>
      <c r="AZ501" s="14">
        <v>0.19745361811520001</v>
      </c>
      <c r="BA501" s="14"/>
      <c r="BB501" s="14">
        <v>0.32886920940081898</v>
      </c>
      <c r="BC501" s="14">
        <v>7.9770448563791396E-2</v>
      </c>
      <c r="BD501" s="14">
        <v>8.3938491839789298E-2</v>
      </c>
      <c r="BE501" s="14"/>
      <c r="BF501" s="14">
        <v>0.17667087685510799</v>
      </c>
    </row>
    <row r="502" spans="2:58" x14ac:dyDescent="0.35">
      <c r="B502" t="s">
        <v>211</v>
      </c>
      <c r="C502" s="14">
        <v>0.113102432570493</v>
      </c>
      <c r="D502" s="14">
        <v>0.130806183520259</v>
      </c>
      <c r="E502" s="14">
        <v>9.7256683298235197E-2</v>
      </c>
      <c r="F502" s="14"/>
      <c r="G502" s="14">
        <v>0.10969271310801799</v>
      </c>
      <c r="H502" s="14">
        <v>9.9980282151628394E-2</v>
      </c>
      <c r="I502" s="14">
        <v>0.145051731677312</v>
      </c>
      <c r="J502" s="14">
        <v>0.1070814626605</v>
      </c>
      <c r="K502" s="14">
        <v>0.103066460022905</v>
      </c>
      <c r="L502" s="14">
        <v>0.109903277680032</v>
      </c>
      <c r="M502" s="14"/>
      <c r="N502" s="14">
        <v>0.139007878774081</v>
      </c>
      <c r="O502" s="14">
        <v>0.10823528800693701</v>
      </c>
      <c r="P502" s="14">
        <v>0.100351340394123</v>
      </c>
      <c r="Q502" s="14">
        <v>0.101758896993088</v>
      </c>
      <c r="R502" s="14"/>
      <c r="S502" s="14">
        <v>0.146840561470266</v>
      </c>
      <c r="T502" s="14">
        <v>0.124889274614193</v>
      </c>
      <c r="U502" s="14">
        <v>2.28045235582282E-2</v>
      </c>
      <c r="V502" s="14">
        <v>0.128335445673562</v>
      </c>
      <c r="W502" s="14">
        <v>7.99048023956965E-2</v>
      </c>
      <c r="X502" s="14">
        <v>6.7157746034922097E-2</v>
      </c>
      <c r="Y502" s="14">
        <v>0.154471854802225</v>
      </c>
      <c r="Z502" s="14">
        <v>0.171014251284548</v>
      </c>
      <c r="AA502" s="14">
        <v>0.11470655864716101</v>
      </c>
      <c r="AB502" s="14">
        <v>0.14230063684609801</v>
      </c>
      <c r="AC502" s="14">
        <v>9.9362675072918696E-2</v>
      </c>
      <c r="AD502" s="14">
        <v>5.61807168472436E-2</v>
      </c>
      <c r="AE502" s="14"/>
      <c r="AF502" s="14">
        <v>9.8342582720064506E-2</v>
      </c>
      <c r="AG502" s="14">
        <v>0.130661365416993</v>
      </c>
      <c r="AH502" s="14">
        <v>0.124488158099768</v>
      </c>
      <c r="AI502" s="14"/>
      <c r="AJ502" s="14">
        <v>8.5098970074202404E-2</v>
      </c>
      <c r="AK502" s="14">
        <v>0.16414720382973699</v>
      </c>
      <c r="AL502" s="14">
        <v>0.10566011019765501</v>
      </c>
      <c r="AM502" s="14">
        <v>0.10713209639838001</v>
      </c>
      <c r="AN502" s="14">
        <v>0.10595914114934001</v>
      </c>
      <c r="AO502" s="14"/>
      <c r="AP502" s="14">
        <v>4.7045208573305797E-2</v>
      </c>
      <c r="AQ502" s="14">
        <v>0.19539626796346499</v>
      </c>
      <c r="AR502" s="14">
        <v>0.123420202971728</v>
      </c>
      <c r="AS502" s="14">
        <v>8.1510510070710793E-3</v>
      </c>
      <c r="AT502" s="14">
        <v>5.1919741500273502E-2</v>
      </c>
      <c r="AU502" s="14"/>
      <c r="AV502" s="14">
        <v>7.6916359261627196E-2</v>
      </c>
      <c r="AW502" s="14">
        <v>9.7804413399706303E-2</v>
      </c>
      <c r="AX502" s="14">
        <v>0.14778437558378299</v>
      </c>
      <c r="AY502" s="14">
        <v>0.14486244702343501</v>
      </c>
      <c r="AZ502" s="14">
        <v>0.257795519005938</v>
      </c>
      <c r="BA502" s="14"/>
      <c r="BB502" s="14">
        <v>0.31241603135110602</v>
      </c>
      <c r="BC502" s="14">
        <v>1.29806520480356E-2</v>
      </c>
      <c r="BD502" s="14">
        <v>3.1894072205740399E-2</v>
      </c>
      <c r="BE502" s="14"/>
      <c r="BF502" s="14">
        <v>0.122461876105075</v>
      </c>
    </row>
    <row r="503" spans="2:58" x14ac:dyDescent="0.35">
      <c r="B503" t="s">
        <v>212</v>
      </c>
      <c r="C503" s="14">
        <v>2.75473204171462E-2</v>
      </c>
      <c r="D503" s="14">
        <v>2.6467773885674901E-2</v>
      </c>
      <c r="E503" s="14">
        <v>2.8648716514248801E-2</v>
      </c>
      <c r="F503" s="14"/>
      <c r="G503" s="14">
        <v>2.5300708110133699E-2</v>
      </c>
      <c r="H503" s="14">
        <v>1.16978734613923E-2</v>
      </c>
      <c r="I503" s="14">
        <v>2.10121400201135E-2</v>
      </c>
      <c r="J503" s="14">
        <v>3.07470137608674E-2</v>
      </c>
      <c r="K503" s="14">
        <v>3.6540797627583901E-2</v>
      </c>
      <c r="L503" s="14">
        <v>3.9062740727562502E-2</v>
      </c>
      <c r="M503" s="14"/>
      <c r="N503" s="14">
        <v>4.3860776955000701E-2</v>
      </c>
      <c r="O503" s="14">
        <v>1.1582799919655599E-2</v>
      </c>
      <c r="P503" s="14">
        <v>1.53467214557253E-2</v>
      </c>
      <c r="Q503" s="14">
        <v>3.5728760624467101E-2</v>
      </c>
      <c r="R503" s="14"/>
      <c r="S503" s="14">
        <v>2.94291203425096E-2</v>
      </c>
      <c r="T503" s="14">
        <v>1.74656091863571E-2</v>
      </c>
      <c r="U503" s="14">
        <v>3.5436743730144299E-2</v>
      </c>
      <c r="V503" s="14">
        <v>3.5947328321072003E-2</v>
      </c>
      <c r="W503" s="14">
        <v>1.46881451349079E-2</v>
      </c>
      <c r="X503" s="14">
        <v>2.3584283295325199E-2</v>
      </c>
      <c r="Y503" s="14">
        <v>1.2904976422280501E-2</v>
      </c>
      <c r="Z503" s="14">
        <v>1.8496491521480401E-2</v>
      </c>
      <c r="AA503" s="14">
        <v>2.0640502667234901E-2</v>
      </c>
      <c r="AB503" s="14">
        <v>4.44986826878839E-2</v>
      </c>
      <c r="AC503" s="14">
        <v>6.5078612741589506E-2</v>
      </c>
      <c r="AD503" s="14">
        <v>0</v>
      </c>
      <c r="AE503" s="14"/>
      <c r="AF503" s="14">
        <v>1.9475014141210199E-2</v>
      </c>
      <c r="AG503" s="14">
        <v>3.4180561853199599E-2</v>
      </c>
      <c r="AH503" s="14">
        <v>2.79477339278312E-2</v>
      </c>
      <c r="AI503" s="14"/>
      <c r="AJ503" s="14">
        <v>6.1891236544639704E-3</v>
      </c>
      <c r="AK503" s="14">
        <v>4.4543443410631801E-2</v>
      </c>
      <c r="AL503" s="14">
        <v>6.2620731697265897E-2</v>
      </c>
      <c r="AM503" s="14">
        <v>0.101287421380621</v>
      </c>
      <c r="AN503" s="14">
        <v>3.2224990458757097E-2</v>
      </c>
      <c r="AO503" s="14"/>
      <c r="AP503" s="14">
        <v>5.2857636016967599E-3</v>
      </c>
      <c r="AQ503" s="14">
        <v>4.80315910280249E-2</v>
      </c>
      <c r="AR503" s="14">
        <v>7.1172636883341606E-2</v>
      </c>
      <c r="AS503" s="14">
        <v>0</v>
      </c>
      <c r="AT503" s="14">
        <v>1.2586676662434701E-2</v>
      </c>
      <c r="AU503" s="14"/>
      <c r="AV503" s="14">
        <v>2.08439279929977E-2</v>
      </c>
      <c r="AW503" s="14">
        <v>2.08941058013087E-2</v>
      </c>
      <c r="AX503" s="14">
        <v>4.5904225298282697E-2</v>
      </c>
      <c r="AY503" s="14">
        <v>2.6341755330149E-2</v>
      </c>
      <c r="AZ503" s="14">
        <v>0</v>
      </c>
      <c r="BA503" s="14"/>
      <c r="BB503" s="14">
        <v>1.8494194383041899E-2</v>
      </c>
      <c r="BC503" s="14">
        <v>0</v>
      </c>
      <c r="BD503" s="14">
        <v>0</v>
      </c>
      <c r="BE503" s="14"/>
      <c r="BF503" s="14">
        <v>5.93669210229536E-3</v>
      </c>
    </row>
    <row r="504" spans="2:58" x14ac:dyDescent="0.35">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c r="AA504" s="14"/>
      <c r="AB504" s="14"/>
      <c r="AC504" s="14"/>
      <c r="AD504" s="14"/>
      <c r="AE504" s="14"/>
      <c r="AF504" s="14"/>
      <c r="AG504" s="14"/>
      <c r="AH504" s="14"/>
      <c r="AI504" s="14"/>
      <c r="AJ504" s="14"/>
      <c r="AK504" s="14"/>
      <c r="AL504" s="14"/>
      <c r="AM504" s="14"/>
      <c r="AN504" s="14"/>
      <c r="AO504" s="14"/>
      <c r="AP504" s="14"/>
      <c r="AQ504" s="14"/>
      <c r="AR504" s="14"/>
      <c r="AS504" s="14"/>
      <c r="AT504" s="14"/>
      <c r="AU504" s="14"/>
      <c r="AV504" s="14"/>
      <c r="AW504" s="14"/>
      <c r="AX504" s="14"/>
      <c r="AY504" s="14"/>
      <c r="AZ504" s="14"/>
      <c r="BA504" s="14"/>
      <c r="BB504" s="14"/>
      <c r="BC504" s="14"/>
      <c r="BD504" s="14"/>
      <c r="BE504" s="14"/>
      <c r="BF504" s="14"/>
    </row>
    <row r="505" spans="2:58" x14ac:dyDescent="0.35">
      <c r="B505" s="6" t="s">
        <v>241</v>
      </c>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c r="AA505" s="14"/>
      <c r="AB505" s="14"/>
      <c r="AC505" s="14"/>
      <c r="AD505" s="14"/>
      <c r="AE505" s="14"/>
      <c r="AF505" s="14"/>
      <c r="AG505" s="14"/>
      <c r="AH505" s="14"/>
      <c r="AI505" s="14"/>
      <c r="AJ505" s="14"/>
      <c r="AK505" s="14"/>
      <c r="AL505" s="14"/>
      <c r="AM505" s="14"/>
      <c r="AN505" s="14"/>
      <c r="AO505" s="14"/>
      <c r="AP505" s="14"/>
      <c r="AQ505" s="14"/>
      <c r="AR505" s="14"/>
      <c r="AS505" s="14"/>
      <c r="AT505" s="14"/>
      <c r="AU505" s="14"/>
      <c r="AV505" s="14"/>
      <c r="AW505" s="14"/>
      <c r="AX505" s="14"/>
      <c r="AY505" s="14"/>
      <c r="AZ505" s="14"/>
      <c r="BA505" s="14"/>
      <c r="BB505" s="14"/>
      <c r="BC505" s="14"/>
      <c r="BD505" s="14"/>
      <c r="BE505" s="14"/>
      <c r="BF505" s="14"/>
    </row>
    <row r="506" spans="2:58" x14ac:dyDescent="0.35">
      <c r="B506" s="24" t="s">
        <v>214</v>
      </c>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c r="AA506" s="14"/>
      <c r="AB506" s="14"/>
      <c r="AC506" s="14"/>
      <c r="AD506" s="14"/>
      <c r="AE506" s="14"/>
      <c r="AF506" s="14"/>
      <c r="AG506" s="14"/>
      <c r="AH506" s="14"/>
      <c r="AI506" s="14"/>
      <c r="AJ506" s="14"/>
      <c r="AK506" s="14"/>
      <c r="AL506" s="14"/>
      <c r="AM506" s="14"/>
      <c r="AN506" s="14"/>
      <c r="AO506" s="14"/>
      <c r="AP506" s="14"/>
      <c r="AQ506" s="14"/>
      <c r="AR506" s="14"/>
      <c r="AS506" s="14"/>
      <c r="AT506" s="14"/>
      <c r="AU506" s="14"/>
      <c r="AV506" s="14"/>
      <c r="AW506" s="14"/>
      <c r="AX506" s="14"/>
      <c r="AY506" s="14"/>
      <c r="AZ506" s="14"/>
      <c r="BA506" s="14"/>
      <c r="BB506" s="14"/>
      <c r="BC506" s="14"/>
      <c r="BD506" s="14"/>
      <c r="BE506" s="14"/>
      <c r="BF506" s="14"/>
    </row>
    <row r="507" spans="2:58" x14ac:dyDescent="0.35">
      <c r="B507" t="s">
        <v>207</v>
      </c>
      <c r="C507" s="14">
        <v>7.7469854871564894E-2</v>
      </c>
      <c r="D507" s="14">
        <v>9.0211585961231994E-2</v>
      </c>
      <c r="E507" s="14">
        <v>6.4100139511671997E-2</v>
      </c>
      <c r="F507" s="14"/>
      <c r="G507" s="14">
        <v>6.4264685130099294E-2</v>
      </c>
      <c r="H507" s="14">
        <v>6.5268006861044503E-2</v>
      </c>
      <c r="I507" s="14">
        <v>7.5840260386628597E-2</v>
      </c>
      <c r="J507" s="14">
        <v>6.9216738758625898E-2</v>
      </c>
      <c r="K507" s="14">
        <v>6.4507504444980601E-2</v>
      </c>
      <c r="L507" s="14">
        <v>0.115318509039483</v>
      </c>
      <c r="M507" s="14"/>
      <c r="N507" s="14">
        <v>6.5945397703509004E-2</v>
      </c>
      <c r="O507" s="14">
        <v>8.6397468716551407E-2</v>
      </c>
      <c r="P507" s="14">
        <v>5.5106909936361699E-2</v>
      </c>
      <c r="Q507" s="14">
        <v>9.78311994629706E-2</v>
      </c>
      <c r="R507" s="14"/>
      <c r="S507" s="14">
        <v>3.7937758339121698E-2</v>
      </c>
      <c r="T507" s="14">
        <v>6.2571188413313203E-2</v>
      </c>
      <c r="U507" s="14">
        <v>0.1161363408531</v>
      </c>
      <c r="V507" s="14">
        <v>5.0986159414674902E-2</v>
      </c>
      <c r="W507" s="14">
        <v>6.1989471683344503E-2</v>
      </c>
      <c r="X507" s="14">
        <v>8.4214527390066199E-2</v>
      </c>
      <c r="Y507" s="14">
        <v>8.0470044629521897E-2</v>
      </c>
      <c r="Z507" s="14">
        <v>3.7389343285249697E-2</v>
      </c>
      <c r="AA507" s="14">
        <v>0.101640701579863</v>
      </c>
      <c r="AB507" s="14">
        <v>0.14247931609324699</v>
      </c>
      <c r="AC507" s="14">
        <v>6.2998690027550999E-2</v>
      </c>
      <c r="AD507" s="14">
        <v>0.13846283515750099</v>
      </c>
      <c r="AE507" s="14"/>
      <c r="AF507" s="14">
        <v>0.112252751797152</v>
      </c>
      <c r="AG507" s="14">
        <v>5.5747766361910499E-2</v>
      </c>
      <c r="AH507" s="14">
        <v>4.75031553193744E-2</v>
      </c>
      <c r="AI507" s="14"/>
      <c r="AJ507" s="14">
        <v>0.123403715086258</v>
      </c>
      <c r="AK507" s="14">
        <v>2.9941023704118601E-2</v>
      </c>
      <c r="AL507" s="14">
        <v>2.97566306849722E-2</v>
      </c>
      <c r="AM507" s="14">
        <v>0.19537608899452599</v>
      </c>
      <c r="AN507" s="14">
        <v>0.105543331465417</v>
      </c>
      <c r="AO507" s="14"/>
      <c r="AP507" s="14">
        <v>0.151048976929748</v>
      </c>
      <c r="AQ507" s="14">
        <v>1.00580428996116E-2</v>
      </c>
      <c r="AR507" s="14">
        <v>1.3542253079770699E-2</v>
      </c>
      <c r="AS507" s="14">
        <v>0.17621087699735899</v>
      </c>
      <c r="AT507" s="14">
        <v>6.6310155234633003E-2</v>
      </c>
      <c r="AU507" s="14"/>
      <c r="AV507" s="14">
        <v>8.8688826599230705E-2</v>
      </c>
      <c r="AW507" s="14">
        <v>5.5140039568251802E-2</v>
      </c>
      <c r="AX507" s="14">
        <v>7.0515435069760699E-2</v>
      </c>
      <c r="AY507" s="14">
        <v>9.6546603980203094E-2</v>
      </c>
      <c r="AZ507" s="14">
        <v>0</v>
      </c>
      <c r="BA507" s="14"/>
      <c r="BB507" s="14">
        <v>1.48283434294155E-2</v>
      </c>
      <c r="BC507" s="14">
        <v>0.160222373006012</v>
      </c>
      <c r="BD507" s="14">
        <v>6.7820649077078493E-2</v>
      </c>
      <c r="BE507" s="14"/>
      <c r="BF507" s="14">
        <v>8.6270278409101397E-2</v>
      </c>
    </row>
    <row r="508" spans="2:58" x14ac:dyDescent="0.35">
      <c r="B508" t="s">
        <v>208</v>
      </c>
      <c r="C508" s="14">
        <v>6.1549474818913298E-2</v>
      </c>
      <c r="D508" s="14">
        <v>4.74928686360419E-2</v>
      </c>
      <c r="E508" s="14">
        <v>7.4724700592766605E-2</v>
      </c>
      <c r="F508" s="14"/>
      <c r="G508" s="14">
        <v>3.8263002333621003E-2</v>
      </c>
      <c r="H508" s="14">
        <v>6.0572496678162203E-2</v>
      </c>
      <c r="I508" s="14">
        <v>6.5691628351983999E-2</v>
      </c>
      <c r="J508" s="14">
        <v>5.3288877297931997E-2</v>
      </c>
      <c r="K508" s="14">
        <v>0.110362279473115</v>
      </c>
      <c r="L508" s="14">
        <v>4.9117198370033602E-2</v>
      </c>
      <c r="M508" s="14"/>
      <c r="N508" s="14">
        <v>6.0184388732405503E-2</v>
      </c>
      <c r="O508" s="14">
        <v>5.4711980148197899E-2</v>
      </c>
      <c r="P508" s="14">
        <v>7.0276850495965798E-2</v>
      </c>
      <c r="Q508" s="14">
        <v>6.3986634916949905E-2</v>
      </c>
      <c r="R508" s="14"/>
      <c r="S508" s="14">
        <v>6.7687567913684604E-2</v>
      </c>
      <c r="T508" s="14">
        <v>5.9488024926029899E-2</v>
      </c>
      <c r="U508" s="14">
        <v>0.14057401127905</v>
      </c>
      <c r="V508" s="14">
        <v>3.99411504483159E-2</v>
      </c>
      <c r="W508" s="14">
        <v>5.9162367427976703E-2</v>
      </c>
      <c r="X508" s="14">
        <v>1.35156884016255E-2</v>
      </c>
      <c r="Y508" s="14">
        <v>9.5281659204709407E-2</v>
      </c>
      <c r="Z508" s="14">
        <v>1.7890840280078198E-2</v>
      </c>
      <c r="AA508" s="14">
        <v>7.0107289357887501E-2</v>
      </c>
      <c r="AB508" s="14">
        <v>4.6856223303725401E-2</v>
      </c>
      <c r="AC508" s="14">
        <v>4.6896785184608401E-2</v>
      </c>
      <c r="AD508" s="14">
        <v>5.6806424124423098E-2</v>
      </c>
      <c r="AE508" s="14"/>
      <c r="AF508" s="14">
        <v>8.6615283587676298E-2</v>
      </c>
      <c r="AG508" s="14">
        <v>4.9130816653242898E-2</v>
      </c>
      <c r="AH508" s="14">
        <v>3.3410410618973797E-2</v>
      </c>
      <c r="AI508" s="14"/>
      <c r="AJ508" s="14">
        <v>9.3561120715375604E-2</v>
      </c>
      <c r="AK508" s="14">
        <v>3.8077303634033402E-2</v>
      </c>
      <c r="AL508" s="14">
        <v>6.3066804179678193E-2</v>
      </c>
      <c r="AM508" s="14">
        <v>9.5337112482509104E-2</v>
      </c>
      <c r="AN508" s="14">
        <v>5.99698996127737E-2</v>
      </c>
      <c r="AO508" s="14"/>
      <c r="AP508" s="14">
        <v>8.8730541841050406E-2</v>
      </c>
      <c r="AQ508" s="14">
        <v>1.78448059615441E-2</v>
      </c>
      <c r="AR508" s="14">
        <v>8.3984142437219897E-2</v>
      </c>
      <c r="AS508" s="14">
        <v>0.11810946624105299</v>
      </c>
      <c r="AT508" s="14">
        <v>8.9299194487253306E-2</v>
      </c>
      <c r="AU508" s="14"/>
      <c r="AV508" s="14">
        <v>7.0195308304954504E-2</v>
      </c>
      <c r="AW508" s="14">
        <v>7.7574871120499406E-2</v>
      </c>
      <c r="AX508" s="14">
        <v>3.6024387962884902E-2</v>
      </c>
      <c r="AY508" s="14">
        <v>5.23791230018864E-2</v>
      </c>
      <c r="AZ508" s="14">
        <v>5.2992806707038501E-2</v>
      </c>
      <c r="BA508" s="14"/>
      <c r="BB508" s="14">
        <v>3.48417618941003E-2</v>
      </c>
      <c r="BC508" s="14">
        <v>0.123580805271578</v>
      </c>
      <c r="BD508" s="14">
        <v>0.150167183334317</v>
      </c>
      <c r="BE508" s="14"/>
      <c r="BF508" s="14">
        <v>8.6313243648743904E-2</v>
      </c>
    </row>
    <row r="509" spans="2:58" x14ac:dyDescent="0.35">
      <c r="B509" t="s">
        <v>209</v>
      </c>
      <c r="C509" s="14">
        <v>0.15526217106780299</v>
      </c>
      <c r="D509" s="14">
        <v>0.16341837631694101</v>
      </c>
      <c r="E509" s="14">
        <v>0.148366704274636</v>
      </c>
      <c r="F509" s="14"/>
      <c r="G509" s="14">
        <v>0.13978331120763199</v>
      </c>
      <c r="H509" s="14">
        <v>0.15174492057199199</v>
      </c>
      <c r="I509" s="14">
        <v>0.15552453561373999</v>
      </c>
      <c r="J509" s="14">
        <v>0.18708908070753499</v>
      </c>
      <c r="K509" s="14">
        <v>0.13303638197556</v>
      </c>
      <c r="L509" s="14">
        <v>0.15719023039142299</v>
      </c>
      <c r="M509" s="14"/>
      <c r="N509" s="14">
        <v>0.15218666897453501</v>
      </c>
      <c r="O509" s="14">
        <v>0.13724306093338901</v>
      </c>
      <c r="P509" s="14">
        <v>0.165489412496961</v>
      </c>
      <c r="Q509" s="14">
        <v>0.166768650258905</v>
      </c>
      <c r="R509" s="14"/>
      <c r="S509" s="14">
        <v>0.13129800822492299</v>
      </c>
      <c r="T509" s="14">
        <v>0.16309382475144599</v>
      </c>
      <c r="U509" s="14">
        <v>0.154147560909559</v>
      </c>
      <c r="V509" s="14">
        <v>0.168498652377741</v>
      </c>
      <c r="W509" s="14">
        <v>0.10449238295791199</v>
      </c>
      <c r="X509" s="14">
        <v>0.17529947577910701</v>
      </c>
      <c r="Y509" s="14">
        <v>0.214129720355762</v>
      </c>
      <c r="Z509" s="14">
        <v>0.201038488085933</v>
      </c>
      <c r="AA509" s="14">
        <v>0.16936259631134301</v>
      </c>
      <c r="AB509" s="14">
        <v>0.13473130359518201</v>
      </c>
      <c r="AC509" s="14">
        <v>9.8290261766306897E-2</v>
      </c>
      <c r="AD509" s="14">
        <v>0.15809382866201599</v>
      </c>
      <c r="AE509" s="14"/>
      <c r="AF509" s="14">
        <v>0.16990634065663601</v>
      </c>
      <c r="AG509" s="14">
        <v>0.14051819959470099</v>
      </c>
      <c r="AH509" s="14">
        <v>0.157040321772459</v>
      </c>
      <c r="AI509" s="14"/>
      <c r="AJ509" s="14">
        <v>0.19168177597314401</v>
      </c>
      <c r="AK509" s="14">
        <v>9.1757373214704105E-2</v>
      </c>
      <c r="AL509" s="14">
        <v>0.15008617234661101</v>
      </c>
      <c r="AM509" s="14">
        <v>0.209536844197733</v>
      </c>
      <c r="AN509" s="14">
        <v>0.18598461709533801</v>
      </c>
      <c r="AO509" s="14"/>
      <c r="AP509" s="14">
        <v>0.21695721830579001</v>
      </c>
      <c r="AQ509" s="14">
        <v>4.25767351189048E-2</v>
      </c>
      <c r="AR509" s="14">
        <v>0.17678064105854399</v>
      </c>
      <c r="AS509" s="14">
        <v>0.23386991573173499</v>
      </c>
      <c r="AT509" s="14">
        <v>0.25024175405398302</v>
      </c>
      <c r="AU509" s="14"/>
      <c r="AV509" s="14">
        <v>0.15810269013528999</v>
      </c>
      <c r="AW509" s="14">
        <v>0.16923264706928101</v>
      </c>
      <c r="AX509" s="14">
        <v>0.13765880216158499</v>
      </c>
      <c r="AY509" s="14">
        <v>0.13429881237395599</v>
      </c>
      <c r="AZ509" s="14">
        <v>4.7921401855709797E-2</v>
      </c>
      <c r="BA509" s="14"/>
      <c r="BB509" s="14">
        <v>3.3944406414167003E-2</v>
      </c>
      <c r="BC509" s="14">
        <v>0.20425663111260101</v>
      </c>
      <c r="BD509" s="14">
        <v>0.24604911483220801</v>
      </c>
      <c r="BE509" s="14"/>
      <c r="BF509" s="14">
        <v>0.175404026931161</v>
      </c>
    </row>
    <row r="510" spans="2:58" x14ac:dyDescent="0.35">
      <c r="B510" t="s">
        <v>122</v>
      </c>
      <c r="C510" s="14">
        <v>0.25560568200358902</v>
      </c>
      <c r="D510" s="14">
        <v>0.256590866675454</v>
      </c>
      <c r="E510" s="14">
        <v>0.25570211015311001</v>
      </c>
      <c r="F510" s="14"/>
      <c r="G510" s="14">
        <v>0.265068752176634</v>
      </c>
      <c r="H510" s="14">
        <v>0.202251396070249</v>
      </c>
      <c r="I510" s="14">
        <v>0.29455119706138</v>
      </c>
      <c r="J510" s="14">
        <v>0.23159131987234299</v>
      </c>
      <c r="K510" s="14">
        <v>0.29387066988381799</v>
      </c>
      <c r="L510" s="14">
        <v>0.25137012690222599</v>
      </c>
      <c r="M510" s="14"/>
      <c r="N510" s="14">
        <v>0.20137117110806199</v>
      </c>
      <c r="O510" s="14">
        <v>0.30349488658555301</v>
      </c>
      <c r="P510" s="14">
        <v>0.29046216093757699</v>
      </c>
      <c r="Q510" s="14">
        <v>0.24155147824473699</v>
      </c>
      <c r="R510" s="14"/>
      <c r="S510" s="14">
        <v>0.25435583176321402</v>
      </c>
      <c r="T510" s="14">
        <v>0.29133553583038202</v>
      </c>
      <c r="U510" s="14">
        <v>0.17026852384835001</v>
      </c>
      <c r="V510" s="14">
        <v>0.258254579406275</v>
      </c>
      <c r="W510" s="14">
        <v>0.26374075594929097</v>
      </c>
      <c r="X510" s="14">
        <v>0.27195547071516202</v>
      </c>
      <c r="Y510" s="14">
        <v>0.251114159350877</v>
      </c>
      <c r="Z510" s="14">
        <v>0.190997427034381</v>
      </c>
      <c r="AA510" s="14">
        <v>0.22402279366199801</v>
      </c>
      <c r="AB510" s="14">
        <v>0.21749250845946799</v>
      </c>
      <c r="AC510" s="14">
        <v>0.38122288576686397</v>
      </c>
      <c r="AD510" s="14">
        <v>0.380664659565352</v>
      </c>
      <c r="AE510" s="14"/>
      <c r="AF510" s="14">
        <v>0.28201447529226698</v>
      </c>
      <c r="AG510" s="14">
        <v>0.22054969583305201</v>
      </c>
      <c r="AH510" s="14">
        <v>0.29208156469718799</v>
      </c>
      <c r="AI510" s="14"/>
      <c r="AJ510" s="14">
        <v>0.27384924741590899</v>
      </c>
      <c r="AK510" s="14">
        <v>0.21202934770916501</v>
      </c>
      <c r="AL510" s="14">
        <v>0.19774694352059499</v>
      </c>
      <c r="AM510" s="14">
        <v>9.3046450920822601E-2</v>
      </c>
      <c r="AN510" s="14">
        <v>0.301919858638727</v>
      </c>
      <c r="AO510" s="14"/>
      <c r="AP510" s="14">
        <v>0.26756350430259601</v>
      </c>
      <c r="AQ510" s="14">
        <v>0.20803564066260599</v>
      </c>
      <c r="AR510" s="14">
        <v>0.26792294490864599</v>
      </c>
      <c r="AS510" s="14">
        <v>0.31029049996764002</v>
      </c>
      <c r="AT510" s="14">
        <v>0.34537336993540502</v>
      </c>
      <c r="AU510" s="14"/>
      <c r="AV510" s="14">
        <v>0.28854986871966198</v>
      </c>
      <c r="AW510" s="14">
        <v>0.269000853329663</v>
      </c>
      <c r="AX510" s="14">
        <v>0.21931319325331899</v>
      </c>
      <c r="AY510" s="14">
        <v>0.25817265619713298</v>
      </c>
      <c r="AZ510" s="14">
        <v>0.268534416590961</v>
      </c>
      <c r="BA510" s="14"/>
      <c r="BB510" s="14">
        <v>0.14707289038710999</v>
      </c>
      <c r="BC510" s="14">
        <v>0.37817551108249797</v>
      </c>
      <c r="BD510" s="14">
        <v>0.29709239171945701</v>
      </c>
      <c r="BE510" s="14"/>
      <c r="BF510" s="14">
        <v>0.27649043028835102</v>
      </c>
    </row>
    <row r="511" spans="2:58" x14ac:dyDescent="0.35">
      <c r="B511" t="s">
        <v>210</v>
      </c>
      <c r="C511" s="14">
        <v>0.27057251614595001</v>
      </c>
      <c r="D511" s="14">
        <v>0.261859549752746</v>
      </c>
      <c r="E511" s="14">
        <v>0.27767722600384098</v>
      </c>
      <c r="F511" s="14"/>
      <c r="G511" s="14">
        <v>0.30923761564770802</v>
      </c>
      <c r="H511" s="14">
        <v>0.30332115390985398</v>
      </c>
      <c r="I511" s="14">
        <v>0.24634992105214101</v>
      </c>
      <c r="J511" s="14">
        <v>0.283264282414183</v>
      </c>
      <c r="K511" s="14">
        <v>0.232333388790186</v>
      </c>
      <c r="L511" s="14">
        <v>0.25210996472793301</v>
      </c>
      <c r="M511" s="14"/>
      <c r="N511" s="14">
        <v>0.30058430433572197</v>
      </c>
      <c r="O511" s="14">
        <v>0.260573663000367</v>
      </c>
      <c r="P511" s="14">
        <v>0.27839587430680801</v>
      </c>
      <c r="Q511" s="14">
        <v>0.239325461691863</v>
      </c>
      <c r="R511" s="14"/>
      <c r="S511" s="14">
        <v>0.29524644326147897</v>
      </c>
      <c r="T511" s="14">
        <v>0.23196144638282501</v>
      </c>
      <c r="U511" s="14">
        <v>0.21450633738154601</v>
      </c>
      <c r="V511" s="14">
        <v>0.34410460647493302</v>
      </c>
      <c r="W511" s="14">
        <v>0.33895926163137002</v>
      </c>
      <c r="X511" s="14">
        <v>0.29951552771314399</v>
      </c>
      <c r="Y511" s="14">
        <v>0.20703547636573799</v>
      </c>
      <c r="Z511" s="14">
        <v>0.32717073830395499</v>
      </c>
      <c r="AA511" s="14">
        <v>0.27383737848918399</v>
      </c>
      <c r="AB511" s="14">
        <v>0.27659090203527797</v>
      </c>
      <c r="AC511" s="14">
        <v>0.23022030437028701</v>
      </c>
      <c r="AD511" s="14">
        <v>0.11570511916928899</v>
      </c>
      <c r="AE511" s="14"/>
      <c r="AF511" s="14">
        <v>0.21842389148392999</v>
      </c>
      <c r="AG511" s="14">
        <v>0.318360237368011</v>
      </c>
      <c r="AH511" s="14">
        <v>0.258602106261203</v>
      </c>
      <c r="AI511" s="14"/>
      <c r="AJ511" s="14">
        <v>0.22352489102915599</v>
      </c>
      <c r="AK511" s="14">
        <v>0.34482263222533999</v>
      </c>
      <c r="AL511" s="14">
        <v>0.322803496549119</v>
      </c>
      <c r="AM511" s="14">
        <v>0.305416082023788</v>
      </c>
      <c r="AN511" s="14">
        <v>0.17888509391128701</v>
      </c>
      <c r="AO511" s="14"/>
      <c r="AP511" s="14">
        <v>0.21784869805644</v>
      </c>
      <c r="AQ511" s="14">
        <v>0.39145635908765303</v>
      </c>
      <c r="AR511" s="14">
        <v>0.21221432884685201</v>
      </c>
      <c r="AS511" s="14">
        <v>0.11856546362071201</v>
      </c>
      <c r="AT511" s="14">
        <v>0.209953482481782</v>
      </c>
      <c r="AU511" s="14"/>
      <c r="AV511" s="14">
        <v>0.25548235309004103</v>
      </c>
      <c r="AW511" s="14">
        <v>0.26834985477137802</v>
      </c>
      <c r="AX511" s="14">
        <v>0.31992085445407498</v>
      </c>
      <c r="AY511" s="14">
        <v>0.26155453789518401</v>
      </c>
      <c r="AZ511" s="14">
        <v>0.297129505733155</v>
      </c>
      <c r="BA511" s="14"/>
      <c r="BB511" s="14">
        <v>0.44351289629120799</v>
      </c>
      <c r="BC511" s="14">
        <v>0.120784027479276</v>
      </c>
      <c r="BD511" s="14">
        <v>0.20697658883119999</v>
      </c>
      <c r="BE511" s="14"/>
      <c r="BF511" s="14">
        <v>0.249322615452301</v>
      </c>
    </row>
    <row r="512" spans="2:58" x14ac:dyDescent="0.35">
      <c r="B512" t="s">
        <v>211</v>
      </c>
      <c r="C512" s="14">
        <v>0.14801587876132799</v>
      </c>
      <c r="D512" s="14">
        <v>0.15420714653395601</v>
      </c>
      <c r="E512" s="14">
        <v>0.14289995271804201</v>
      </c>
      <c r="F512" s="14"/>
      <c r="G512" s="14">
        <v>0.15136839472088801</v>
      </c>
      <c r="H512" s="14">
        <v>0.194105578410942</v>
      </c>
      <c r="I512" s="14">
        <v>0.12734273773940899</v>
      </c>
      <c r="J512" s="14">
        <v>0.16311675290969799</v>
      </c>
      <c r="K512" s="14">
        <v>0.12929396453449901</v>
      </c>
      <c r="L512" s="14">
        <v>0.12613788979794899</v>
      </c>
      <c r="M512" s="14"/>
      <c r="N512" s="14">
        <v>0.18799653115324</v>
      </c>
      <c r="O512" s="14">
        <v>0.13781436469216801</v>
      </c>
      <c r="P512" s="14">
        <v>0.116048890974319</v>
      </c>
      <c r="Q512" s="14">
        <v>0.141896052768751</v>
      </c>
      <c r="R512" s="14"/>
      <c r="S512" s="14">
        <v>0.18347919067618099</v>
      </c>
      <c r="T512" s="14">
        <v>0.15742946035750899</v>
      </c>
      <c r="U512" s="14">
        <v>0.180564614983595</v>
      </c>
      <c r="V512" s="14">
        <v>0.10466750565059001</v>
      </c>
      <c r="W512" s="14">
        <v>0.156967615215198</v>
      </c>
      <c r="X512" s="14">
        <v>0.116365944663683</v>
      </c>
      <c r="Y512" s="14">
        <v>0.125125315529652</v>
      </c>
      <c r="Z512" s="14">
        <v>0.225513163010403</v>
      </c>
      <c r="AA512" s="14">
        <v>0.14206024472333201</v>
      </c>
      <c r="AB512" s="14">
        <v>0.12695424931691299</v>
      </c>
      <c r="AC512" s="14">
        <v>0.112789106376289</v>
      </c>
      <c r="AD512" s="14">
        <v>0.123012783629723</v>
      </c>
      <c r="AE512" s="14"/>
      <c r="AF512" s="14">
        <v>0.107725258222508</v>
      </c>
      <c r="AG512" s="14">
        <v>0.177223305264885</v>
      </c>
      <c r="AH512" s="14">
        <v>0.177063109553078</v>
      </c>
      <c r="AI512" s="14"/>
      <c r="AJ512" s="14">
        <v>8.5464134090853502E-2</v>
      </c>
      <c r="AK512" s="14">
        <v>0.22545857684777401</v>
      </c>
      <c r="AL512" s="14">
        <v>0.173919221021759</v>
      </c>
      <c r="AM512" s="14">
        <v>0.101287421380621</v>
      </c>
      <c r="AN512" s="14">
        <v>0.135472208817701</v>
      </c>
      <c r="AO512" s="14"/>
      <c r="AP512" s="14">
        <v>4.20486783976705E-2</v>
      </c>
      <c r="AQ512" s="14">
        <v>0.27198668334804099</v>
      </c>
      <c r="AR512" s="14">
        <v>0.18736032802282501</v>
      </c>
      <c r="AS512" s="14">
        <v>4.2953777441500703E-2</v>
      </c>
      <c r="AT512" s="14">
        <v>2.6235367144508599E-2</v>
      </c>
      <c r="AU512" s="14"/>
      <c r="AV512" s="14">
        <v>0.118137025157824</v>
      </c>
      <c r="AW512" s="14">
        <v>0.133859856655695</v>
      </c>
      <c r="AX512" s="14">
        <v>0.17188647641285301</v>
      </c>
      <c r="AY512" s="14">
        <v>0.170685371331737</v>
      </c>
      <c r="AZ512" s="14">
        <v>0.33342186911313498</v>
      </c>
      <c r="BA512" s="14"/>
      <c r="BB512" s="14">
        <v>0.30893736184113801</v>
      </c>
      <c r="BC512" s="14">
        <v>1.29806520480356E-2</v>
      </c>
      <c r="BD512" s="14">
        <v>3.1894072205740399E-2</v>
      </c>
      <c r="BE512" s="14"/>
      <c r="BF512" s="14">
        <v>0.120786543422763</v>
      </c>
    </row>
    <row r="513" spans="2:58" x14ac:dyDescent="0.35">
      <c r="B513" t="s">
        <v>212</v>
      </c>
      <c r="C513" s="14">
        <v>3.1524422330851697E-2</v>
      </c>
      <c r="D513" s="14">
        <v>2.6219606123629099E-2</v>
      </c>
      <c r="E513" s="14">
        <v>3.6529166745931603E-2</v>
      </c>
      <c r="F513" s="14"/>
      <c r="G513" s="14">
        <v>3.2014238783418102E-2</v>
      </c>
      <c r="H513" s="14">
        <v>2.2736447497756499E-2</v>
      </c>
      <c r="I513" s="14">
        <v>3.4699719794716498E-2</v>
      </c>
      <c r="J513" s="14">
        <v>1.24329480396831E-2</v>
      </c>
      <c r="K513" s="14">
        <v>3.65958108978423E-2</v>
      </c>
      <c r="L513" s="14">
        <v>4.8756080770953399E-2</v>
      </c>
      <c r="M513" s="14"/>
      <c r="N513" s="14">
        <v>3.1731537992527203E-2</v>
      </c>
      <c r="O513" s="14">
        <v>1.97645759237726E-2</v>
      </c>
      <c r="P513" s="14">
        <v>2.4219900852006801E-2</v>
      </c>
      <c r="Q513" s="14">
        <v>4.8640522655823998E-2</v>
      </c>
      <c r="R513" s="14"/>
      <c r="S513" s="14">
        <v>2.9995199821396801E-2</v>
      </c>
      <c r="T513" s="14">
        <v>3.4120519338494602E-2</v>
      </c>
      <c r="U513" s="14">
        <v>2.3802610744801101E-2</v>
      </c>
      <c r="V513" s="14">
        <v>3.3547346227470798E-2</v>
      </c>
      <c r="W513" s="14">
        <v>1.46881451349079E-2</v>
      </c>
      <c r="X513" s="14">
        <v>3.9133365337211998E-2</v>
      </c>
      <c r="Y513" s="14">
        <v>2.6843624563739399E-2</v>
      </c>
      <c r="Z513" s="14">
        <v>0</v>
      </c>
      <c r="AA513" s="14">
        <v>1.8968995876393301E-2</v>
      </c>
      <c r="AB513" s="14">
        <v>5.4895497196185902E-2</v>
      </c>
      <c r="AC513" s="14">
        <v>6.7581966508092894E-2</v>
      </c>
      <c r="AD513" s="14">
        <v>2.7254349691696499E-2</v>
      </c>
      <c r="AE513" s="14"/>
      <c r="AF513" s="14">
        <v>2.3061998959830202E-2</v>
      </c>
      <c r="AG513" s="14">
        <v>3.8469978924197498E-2</v>
      </c>
      <c r="AH513" s="14">
        <v>3.4299331777723097E-2</v>
      </c>
      <c r="AI513" s="14"/>
      <c r="AJ513" s="14">
        <v>8.5151156893043603E-3</v>
      </c>
      <c r="AK513" s="14">
        <v>5.7913742664864501E-2</v>
      </c>
      <c r="AL513" s="14">
        <v>6.2620731697265897E-2</v>
      </c>
      <c r="AM513" s="14">
        <v>0</v>
      </c>
      <c r="AN513" s="14">
        <v>3.2224990458757097E-2</v>
      </c>
      <c r="AO513" s="14"/>
      <c r="AP513" s="14">
        <v>1.58023821667055E-2</v>
      </c>
      <c r="AQ513" s="14">
        <v>5.8041732921639902E-2</v>
      </c>
      <c r="AR513" s="14">
        <v>5.8195361646143501E-2</v>
      </c>
      <c r="AS513" s="14">
        <v>0</v>
      </c>
      <c r="AT513" s="14">
        <v>1.2586676662434701E-2</v>
      </c>
      <c r="AU513" s="14"/>
      <c r="AV513" s="14">
        <v>2.08439279929977E-2</v>
      </c>
      <c r="AW513" s="14">
        <v>2.6841877485231098E-2</v>
      </c>
      <c r="AX513" s="14">
        <v>4.4680850685522903E-2</v>
      </c>
      <c r="AY513" s="14">
        <v>2.6362895219900699E-2</v>
      </c>
      <c r="AZ513" s="14">
        <v>0</v>
      </c>
      <c r="BA513" s="14"/>
      <c r="BB513" s="14">
        <v>1.6862339742860801E-2</v>
      </c>
      <c r="BC513" s="14">
        <v>0</v>
      </c>
      <c r="BD513" s="14">
        <v>0</v>
      </c>
      <c r="BE513" s="14"/>
      <c r="BF513" s="14">
        <v>5.4128618475782399E-3</v>
      </c>
    </row>
    <row r="514" spans="2:58" x14ac:dyDescent="0.35">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14"/>
      <c r="AE514" s="14"/>
      <c r="AF514" s="14"/>
      <c r="AG514" s="14"/>
      <c r="AH514" s="14"/>
      <c r="AI514" s="14"/>
      <c r="AJ514" s="14"/>
      <c r="AK514" s="14"/>
      <c r="AL514" s="14"/>
      <c r="AM514" s="14"/>
      <c r="AN514" s="14"/>
      <c r="AO514" s="14"/>
      <c r="AP514" s="14"/>
      <c r="AQ514" s="14"/>
      <c r="AR514" s="14"/>
      <c r="AS514" s="14"/>
      <c r="AT514" s="14"/>
      <c r="AU514" s="14"/>
      <c r="AV514" s="14"/>
      <c r="AW514" s="14"/>
      <c r="AX514" s="14"/>
      <c r="AY514" s="14"/>
      <c r="AZ514" s="14"/>
      <c r="BA514" s="14"/>
      <c r="BB514" s="14"/>
      <c r="BC514" s="14"/>
      <c r="BD514" s="14"/>
      <c r="BE514" s="14"/>
      <c r="BF514" s="14"/>
    </row>
    <row r="515" spans="2:58" x14ac:dyDescent="0.35">
      <c r="B515" s="6" t="s">
        <v>242</v>
      </c>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c r="AA515" s="14"/>
      <c r="AB515" s="14"/>
      <c r="AC515" s="14"/>
      <c r="AD515" s="14"/>
      <c r="AE515" s="14"/>
      <c r="AF515" s="14"/>
      <c r="AG515" s="14"/>
      <c r="AH515" s="14"/>
      <c r="AI515" s="14"/>
      <c r="AJ515" s="14"/>
      <c r="AK515" s="14"/>
      <c r="AL515" s="14"/>
      <c r="AM515" s="14"/>
      <c r="AN515" s="14"/>
      <c r="AO515" s="14"/>
      <c r="AP515" s="14"/>
      <c r="AQ515" s="14"/>
      <c r="AR515" s="14"/>
      <c r="AS515" s="14"/>
      <c r="AT515" s="14"/>
      <c r="AU515" s="14"/>
      <c r="AV515" s="14"/>
      <c r="AW515" s="14"/>
      <c r="AX515" s="14"/>
      <c r="AY515" s="14"/>
      <c r="AZ515" s="14"/>
      <c r="BA515" s="14"/>
      <c r="BB515" s="14"/>
      <c r="BC515" s="14"/>
      <c r="BD515" s="14"/>
      <c r="BE515" s="14"/>
      <c r="BF515" s="14"/>
    </row>
    <row r="516" spans="2:58" x14ac:dyDescent="0.35">
      <c r="B516" s="24" t="s">
        <v>214</v>
      </c>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c r="AA516" s="14"/>
      <c r="AB516" s="14"/>
      <c r="AC516" s="14"/>
      <c r="AD516" s="14"/>
      <c r="AE516" s="14"/>
      <c r="AF516" s="14"/>
      <c r="AG516" s="14"/>
      <c r="AH516" s="14"/>
      <c r="AI516" s="14"/>
      <c r="AJ516" s="14"/>
      <c r="AK516" s="14"/>
      <c r="AL516" s="14"/>
      <c r="AM516" s="14"/>
      <c r="AN516" s="14"/>
      <c r="AO516" s="14"/>
      <c r="AP516" s="14"/>
      <c r="AQ516" s="14"/>
      <c r="AR516" s="14"/>
      <c r="AS516" s="14"/>
      <c r="AT516" s="14"/>
      <c r="AU516" s="14"/>
      <c r="AV516" s="14"/>
      <c r="AW516" s="14"/>
      <c r="AX516" s="14"/>
      <c r="AY516" s="14"/>
      <c r="AZ516" s="14"/>
      <c r="BA516" s="14"/>
      <c r="BB516" s="14"/>
      <c r="BC516" s="14"/>
      <c r="BD516" s="14"/>
      <c r="BE516" s="14"/>
      <c r="BF516" s="14"/>
    </row>
    <row r="517" spans="2:58" x14ac:dyDescent="0.35">
      <c r="B517" t="s">
        <v>207</v>
      </c>
      <c r="C517" s="14">
        <v>6.5686399200137705E-2</v>
      </c>
      <c r="D517" s="14">
        <v>6.9259587417005497E-2</v>
      </c>
      <c r="E517" s="14">
        <v>6.0706583737785598E-2</v>
      </c>
      <c r="F517" s="14"/>
      <c r="G517" s="14">
        <v>7.1067545479876607E-2</v>
      </c>
      <c r="H517" s="14">
        <v>7.1149904378249099E-2</v>
      </c>
      <c r="I517" s="14">
        <v>4.0664418073643203E-2</v>
      </c>
      <c r="J517" s="14">
        <v>6.8455711076813794E-2</v>
      </c>
      <c r="K517" s="14">
        <v>5.3526060471098501E-2</v>
      </c>
      <c r="L517" s="14">
        <v>8.5896235743064597E-2</v>
      </c>
      <c r="M517" s="14"/>
      <c r="N517" s="14">
        <v>6.4366609254392707E-2</v>
      </c>
      <c r="O517" s="14">
        <v>6.4370635682048594E-2</v>
      </c>
      <c r="P517" s="14">
        <v>7.3872284566036603E-2</v>
      </c>
      <c r="Q517" s="14">
        <v>6.3064617767552705E-2</v>
      </c>
      <c r="R517" s="14"/>
      <c r="S517" s="14">
        <v>1.53755294338085E-2</v>
      </c>
      <c r="T517" s="14">
        <v>8.3641123617169105E-2</v>
      </c>
      <c r="U517" s="14">
        <v>0.116599430741945</v>
      </c>
      <c r="V517" s="14">
        <v>7.1585792770506404E-2</v>
      </c>
      <c r="W517" s="14">
        <v>3.2375985607452203E-2</v>
      </c>
      <c r="X517" s="14">
        <v>6.9164862801030902E-2</v>
      </c>
      <c r="Y517" s="14">
        <v>9.3231196669571706E-2</v>
      </c>
      <c r="Z517" s="14">
        <v>3.7389343285249697E-2</v>
      </c>
      <c r="AA517" s="14">
        <v>7.4018861753585394E-2</v>
      </c>
      <c r="AB517" s="14">
        <v>7.6715594408613197E-2</v>
      </c>
      <c r="AC517" s="14">
        <v>6.6615369511755604E-2</v>
      </c>
      <c r="AD517" s="14">
        <v>6.1091659511940198E-2</v>
      </c>
      <c r="AE517" s="14"/>
      <c r="AF517" s="14">
        <v>0.101543077652285</v>
      </c>
      <c r="AG517" s="14">
        <v>4.7100989203752802E-2</v>
      </c>
      <c r="AH517" s="14">
        <v>2.50111611387888E-2</v>
      </c>
      <c r="AI517" s="14"/>
      <c r="AJ517" s="14">
        <v>0.11930407895822399</v>
      </c>
      <c r="AK517" s="14">
        <v>1.9971538279700201E-2</v>
      </c>
      <c r="AL517" s="14">
        <v>2.97566306849722E-2</v>
      </c>
      <c r="AM517" s="14">
        <v>9.6095338861462501E-2</v>
      </c>
      <c r="AN517" s="14">
        <v>5.5475319841443799E-2</v>
      </c>
      <c r="AO517" s="14"/>
      <c r="AP517" s="14">
        <v>0.13810111768320099</v>
      </c>
      <c r="AQ517" s="14">
        <v>9.3238910965689308E-3</v>
      </c>
      <c r="AR517" s="14">
        <v>1.3542253079770699E-2</v>
      </c>
      <c r="AS517" s="14">
        <v>0.13462603076794499</v>
      </c>
      <c r="AT517" s="14">
        <v>7.6429362980395293E-2</v>
      </c>
      <c r="AU517" s="14"/>
      <c r="AV517" s="14">
        <v>6.8021844114204394E-2</v>
      </c>
      <c r="AW517" s="14">
        <v>8.4669264209569106E-2</v>
      </c>
      <c r="AX517" s="14">
        <v>2.9197656881846199E-2</v>
      </c>
      <c r="AY517" s="14">
        <v>7.0885681092271099E-2</v>
      </c>
      <c r="AZ517" s="14">
        <v>0</v>
      </c>
      <c r="BA517" s="14"/>
      <c r="BB517" s="14">
        <v>3.0057377959194501E-2</v>
      </c>
      <c r="BC517" s="14">
        <v>0.14855017346345001</v>
      </c>
      <c r="BD517" s="14">
        <v>6.3833209180845396E-2</v>
      </c>
      <c r="BE517" s="14"/>
      <c r="BF517" s="14">
        <v>8.5923103383586899E-2</v>
      </c>
    </row>
    <row r="518" spans="2:58" x14ac:dyDescent="0.35">
      <c r="B518" t="s">
        <v>208</v>
      </c>
      <c r="C518" s="14">
        <v>6.8244420175245901E-2</v>
      </c>
      <c r="D518" s="14">
        <v>8.9999582776222206E-2</v>
      </c>
      <c r="E518" s="14">
        <v>4.8494888956015697E-2</v>
      </c>
      <c r="F518" s="14"/>
      <c r="G518" s="14">
        <v>5.8989017200237998E-2</v>
      </c>
      <c r="H518" s="14">
        <v>9.3420195881053394E-2</v>
      </c>
      <c r="I518" s="14">
        <v>3.9400384955077999E-2</v>
      </c>
      <c r="J518" s="14">
        <v>5.6285441768534901E-2</v>
      </c>
      <c r="K518" s="14">
        <v>8.87027464550081E-2</v>
      </c>
      <c r="L518" s="14">
        <v>7.6761810511076903E-2</v>
      </c>
      <c r="M518" s="14"/>
      <c r="N518" s="14">
        <v>5.9063981196994998E-2</v>
      </c>
      <c r="O518" s="14">
        <v>7.3732128967163801E-2</v>
      </c>
      <c r="P518" s="14">
        <v>9.1234483129220001E-2</v>
      </c>
      <c r="Q518" s="14">
        <v>5.2501584339448903E-2</v>
      </c>
      <c r="R518" s="14"/>
      <c r="S518" s="14">
        <v>6.0100051649825202E-2</v>
      </c>
      <c r="T518" s="14">
        <v>5.1961677960270902E-2</v>
      </c>
      <c r="U518" s="14">
        <v>0.112807835073983</v>
      </c>
      <c r="V518" s="14">
        <v>5.9822324194952002E-2</v>
      </c>
      <c r="W518" s="14">
        <v>3.0449423170516101E-2</v>
      </c>
      <c r="X518" s="14">
        <v>9.2802640240958606E-2</v>
      </c>
      <c r="Y518" s="14">
        <v>8.0434568683634494E-2</v>
      </c>
      <c r="Z518" s="14">
        <v>3.43257359425281E-2</v>
      </c>
      <c r="AA518" s="14">
        <v>7.5317675628112493E-2</v>
      </c>
      <c r="AB518" s="14">
        <v>7.8691844448304904E-2</v>
      </c>
      <c r="AC518" s="14">
        <v>5.4525477363726198E-2</v>
      </c>
      <c r="AD518" s="14">
        <v>7.8972172006393698E-2</v>
      </c>
      <c r="AE518" s="14"/>
      <c r="AF518" s="14">
        <v>8.7254682016833299E-2</v>
      </c>
      <c r="AG518" s="14">
        <v>5.7705854209290003E-2</v>
      </c>
      <c r="AH518" s="14">
        <v>4.7625367854350703E-2</v>
      </c>
      <c r="AI518" s="14"/>
      <c r="AJ518" s="14">
        <v>0.105830631556871</v>
      </c>
      <c r="AK518" s="14">
        <v>3.2022696883937198E-2</v>
      </c>
      <c r="AL518" s="14">
        <v>0</v>
      </c>
      <c r="AM518" s="14">
        <v>0.19546963199075801</v>
      </c>
      <c r="AN518" s="14">
        <v>0.11293766234906399</v>
      </c>
      <c r="AO518" s="14"/>
      <c r="AP518" s="14">
        <v>0.106627145740538</v>
      </c>
      <c r="AQ518" s="14">
        <v>2.2462153563188699E-2</v>
      </c>
      <c r="AR518" s="14">
        <v>4.2124824813029801E-2</v>
      </c>
      <c r="AS518" s="14">
        <v>0.15283407193687401</v>
      </c>
      <c r="AT518" s="14">
        <v>9.7246675541411906E-2</v>
      </c>
      <c r="AU518" s="14"/>
      <c r="AV518" s="14">
        <v>7.2890090386928702E-2</v>
      </c>
      <c r="AW518" s="14">
        <v>7.6012503309141902E-2</v>
      </c>
      <c r="AX518" s="14">
        <v>6.25421841842356E-2</v>
      </c>
      <c r="AY518" s="14">
        <v>3.3613940947703203E-2</v>
      </c>
      <c r="AZ518" s="14">
        <v>0</v>
      </c>
      <c r="BA518" s="14"/>
      <c r="BB518" s="14">
        <v>3.2179081254545397E-2</v>
      </c>
      <c r="BC518" s="14">
        <v>0.15050707020026399</v>
      </c>
      <c r="BD518" s="14">
        <v>0.116079734038691</v>
      </c>
      <c r="BE518" s="14"/>
      <c r="BF518" s="14">
        <v>9.6112078602655804E-2</v>
      </c>
    </row>
    <row r="519" spans="2:58" x14ac:dyDescent="0.35">
      <c r="B519" t="s">
        <v>209</v>
      </c>
      <c r="C519" s="14">
        <v>0.17969451163747599</v>
      </c>
      <c r="D519" s="14">
        <v>0.17259140397622999</v>
      </c>
      <c r="E519" s="14">
        <v>0.18693526624964599</v>
      </c>
      <c r="F519" s="14"/>
      <c r="G519" s="14">
        <v>0.22447770668132799</v>
      </c>
      <c r="H519" s="14">
        <v>0.18632649364567899</v>
      </c>
      <c r="I519" s="14">
        <v>0.17772622192854501</v>
      </c>
      <c r="J519" s="14">
        <v>0.15296121079774899</v>
      </c>
      <c r="K519" s="14">
        <v>0.178523813406197</v>
      </c>
      <c r="L519" s="14">
        <v>0.16662011780568001</v>
      </c>
      <c r="M519" s="14"/>
      <c r="N519" s="14">
        <v>0.13277759061800201</v>
      </c>
      <c r="O519" s="14">
        <v>0.180273114072657</v>
      </c>
      <c r="P519" s="14">
        <v>0.215224053505501</v>
      </c>
      <c r="Q519" s="14">
        <v>0.20349033337053399</v>
      </c>
      <c r="R519" s="14"/>
      <c r="S519" s="14">
        <v>0.189871321696434</v>
      </c>
      <c r="T519" s="14">
        <v>0.192533574768358</v>
      </c>
      <c r="U519" s="14">
        <v>0.201138748758067</v>
      </c>
      <c r="V519" s="14">
        <v>0.175760525582253</v>
      </c>
      <c r="W519" s="14">
        <v>0.17561596537504201</v>
      </c>
      <c r="X519" s="14">
        <v>0.14210671585412499</v>
      </c>
      <c r="Y519" s="14">
        <v>0.18352880968065599</v>
      </c>
      <c r="Z519" s="14">
        <v>0.15463086007733501</v>
      </c>
      <c r="AA519" s="14">
        <v>0.167024410816276</v>
      </c>
      <c r="AB519" s="14">
        <v>0.189664164402126</v>
      </c>
      <c r="AC519" s="14">
        <v>0.14505980148393</v>
      </c>
      <c r="AD519" s="14">
        <v>0.25505544906281102</v>
      </c>
      <c r="AE519" s="14"/>
      <c r="AF519" s="14">
        <v>0.23191438152097199</v>
      </c>
      <c r="AG519" s="14">
        <v>0.13366456398055501</v>
      </c>
      <c r="AH519" s="14">
        <v>0.154872034798366</v>
      </c>
      <c r="AI519" s="14"/>
      <c r="AJ519" s="14">
        <v>0.20912515609950999</v>
      </c>
      <c r="AK519" s="14">
        <v>0.131639980133537</v>
      </c>
      <c r="AL519" s="14">
        <v>0.141795645505288</v>
      </c>
      <c r="AM519" s="14">
        <v>0.200814512726254</v>
      </c>
      <c r="AN519" s="14">
        <v>0.219396012480467</v>
      </c>
      <c r="AO519" s="14"/>
      <c r="AP519" s="14">
        <v>0.2138177134232</v>
      </c>
      <c r="AQ519" s="14">
        <v>9.8866548239327195E-2</v>
      </c>
      <c r="AR519" s="14">
        <v>0.15318390469799101</v>
      </c>
      <c r="AS519" s="14">
        <v>0.27767925495783602</v>
      </c>
      <c r="AT519" s="14">
        <v>0.26511896613105601</v>
      </c>
      <c r="AU519" s="14"/>
      <c r="AV519" s="14">
        <v>0.20600863856451199</v>
      </c>
      <c r="AW519" s="14">
        <v>0.20345811855111801</v>
      </c>
      <c r="AX519" s="14">
        <v>0.17801589028975801</v>
      </c>
      <c r="AY519" s="14">
        <v>0.14557752530829601</v>
      </c>
      <c r="AZ519" s="14">
        <v>0.10091420856274801</v>
      </c>
      <c r="BA519" s="14"/>
      <c r="BB519" s="14">
        <v>8.4443442422810905E-2</v>
      </c>
      <c r="BC519" s="14">
        <v>0.24204311629752001</v>
      </c>
      <c r="BD519" s="14">
        <v>0.31101108121918197</v>
      </c>
      <c r="BE519" s="14"/>
      <c r="BF519" s="14">
        <v>0.203826008315247</v>
      </c>
    </row>
    <row r="520" spans="2:58" x14ac:dyDescent="0.35">
      <c r="B520" t="s">
        <v>122</v>
      </c>
      <c r="C520" s="14">
        <v>0.280502092268059</v>
      </c>
      <c r="D520" s="14">
        <v>0.25413318673994001</v>
      </c>
      <c r="E520" s="14">
        <v>0.30389129650348801</v>
      </c>
      <c r="F520" s="14"/>
      <c r="G520" s="14">
        <v>0.266057265929659</v>
      </c>
      <c r="H520" s="14">
        <v>0.19110248138393299</v>
      </c>
      <c r="I520" s="14">
        <v>0.34627180630026599</v>
      </c>
      <c r="J520" s="14">
        <v>0.25549009024779001</v>
      </c>
      <c r="K520" s="14">
        <v>0.30312730474934502</v>
      </c>
      <c r="L520" s="14">
        <v>0.31154082131544097</v>
      </c>
      <c r="M520" s="14"/>
      <c r="N520" s="14">
        <v>0.25687779223951202</v>
      </c>
      <c r="O520" s="14">
        <v>0.30555419689927799</v>
      </c>
      <c r="P520" s="14">
        <v>0.23146876790637499</v>
      </c>
      <c r="Q520" s="14">
        <v>0.315511127643755</v>
      </c>
      <c r="R520" s="14"/>
      <c r="S520" s="14">
        <v>0.275798318125627</v>
      </c>
      <c r="T520" s="14">
        <v>0.28900454835438499</v>
      </c>
      <c r="U520" s="14">
        <v>0.23890710202162099</v>
      </c>
      <c r="V520" s="14">
        <v>0.29261342538610802</v>
      </c>
      <c r="W520" s="14">
        <v>0.22098019316912801</v>
      </c>
      <c r="X520" s="14">
        <v>0.28488218428489798</v>
      </c>
      <c r="Y520" s="14">
        <v>0.322491941252674</v>
      </c>
      <c r="Z520" s="14">
        <v>0.32118041756215399</v>
      </c>
      <c r="AA520" s="14">
        <v>0.24941581116580999</v>
      </c>
      <c r="AB520" s="14">
        <v>0.233432788841724</v>
      </c>
      <c r="AC520" s="14">
        <v>0.33528090095942198</v>
      </c>
      <c r="AD520" s="14">
        <v>0.42222793451719698</v>
      </c>
      <c r="AE520" s="14"/>
      <c r="AF520" s="14">
        <v>0.26776054412218903</v>
      </c>
      <c r="AG520" s="14">
        <v>0.273191620056357</v>
      </c>
      <c r="AH520" s="14">
        <v>0.297227696370441</v>
      </c>
      <c r="AI520" s="14"/>
      <c r="AJ520" s="14">
        <v>0.28121089041883501</v>
      </c>
      <c r="AK520" s="14">
        <v>0.22572545845238901</v>
      </c>
      <c r="AL520" s="14">
        <v>0.38236976271266898</v>
      </c>
      <c r="AM520" s="14">
        <v>0.29920099864252497</v>
      </c>
      <c r="AN520" s="14">
        <v>0.270567282726284</v>
      </c>
      <c r="AO520" s="14"/>
      <c r="AP520" s="14">
        <v>0.30720265942651198</v>
      </c>
      <c r="AQ520" s="14">
        <v>0.22441173740262901</v>
      </c>
      <c r="AR520" s="14">
        <v>0.356886636937639</v>
      </c>
      <c r="AS520" s="14">
        <v>0.28667913887366497</v>
      </c>
      <c r="AT520" s="14">
        <v>0.37511575737409297</v>
      </c>
      <c r="AU520" s="14"/>
      <c r="AV520" s="14">
        <v>0.32805269529087</v>
      </c>
      <c r="AW520" s="14">
        <v>0.29711438859438999</v>
      </c>
      <c r="AX520" s="14">
        <v>0.23310531824149</v>
      </c>
      <c r="AY520" s="14">
        <v>0.28329706440480001</v>
      </c>
      <c r="AZ520" s="14">
        <v>0.36835895085817399</v>
      </c>
      <c r="BA520" s="14"/>
      <c r="BB520" s="14">
        <v>0.15229999179772299</v>
      </c>
      <c r="BC520" s="14">
        <v>0.30449846658854901</v>
      </c>
      <c r="BD520" s="14">
        <v>0.35311589293726198</v>
      </c>
      <c r="BE520" s="14"/>
      <c r="BF520" s="14">
        <v>0.26095594644006898</v>
      </c>
    </row>
    <row r="521" spans="2:58" x14ac:dyDescent="0.35">
      <c r="B521" t="s">
        <v>210</v>
      </c>
      <c r="C521" s="14">
        <v>0.25006057454261199</v>
      </c>
      <c r="D521" s="14">
        <v>0.24826209070664901</v>
      </c>
      <c r="E521" s="14">
        <v>0.25269654687315202</v>
      </c>
      <c r="F521" s="14"/>
      <c r="G521" s="14">
        <v>0.263555370570624</v>
      </c>
      <c r="H521" s="14">
        <v>0.28658078139969101</v>
      </c>
      <c r="I521" s="14">
        <v>0.225504746147729</v>
      </c>
      <c r="J521" s="14">
        <v>0.31231652101698498</v>
      </c>
      <c r="K521" s="14">
        <v>0.25337962765081701</v>
      </c>
      <c r="L521" s="14">
        <v>0.174921005144513</v>
      </c>
      <c r="M521" s="14"/>
      <c r="N521" s="14">
        <v>0.29588907989047403</v>
      </c>
      <c r="O521" s="14">
        <v>0.243198078211671</v>
      </c>
      <c r="P521" s="14">
        <v>0.233089453988194</v>
      </c>
      <c r="Q521" s="14">
        <v>0.22471618774945301</v>
      </c>
      <c r="R521" s="14"/>
      <c r="S521" s="14">
        <v>0.23045821346962</v>
      </c>
      <c r="T521" s="14">
        <v>0.275940919578677</v>
      </c>
      <c r="U521" s="14">
        <v>0.16870228868010301</v>
      </c>
      <c r="V521" s="14">
        <v>0.250081474047602</v>
      </c>
      <c r="W521" s="14">
        <v>0.39875414543503601</v>
      </c>
      <c r="X521" s="14">
        <v>0.267453618578326</v>
      </c>
      <c r="Y521" s="14">
        <v>0.23510127166296901</v>
      </c>
      <c r="Z521" s="14">
        <v>0.35787097742010299</v>
      </c>
      <c r="AA521" s="14">
        <v>0.245718234707412</v>
      </c>
      <c r="AB521" s="14">
        <v>0.25678085648203802</v>
      </c>
      <c r="AC521" s="14">
        <v>0.18721294161357199</v>
      </c>
      <c r="AD521" s="14">
        <v>0.100706398402288</v>
      </c>
      <c r="AE521" s="14"/>
      <c r="AF521" s="14">
        <v>0.16852893021726301</v>
      </c>
      <c r="AG521" s="14">
        <v>0.30620362728878198</v>
      </c>
      <c r="AH521" s="14">
        <v>0.29478097759624899</v>
      </c>
      <c r="AI521" s="14"/>
      <c r="AJ521" s="14">
        <v>0.166318089970481</v>
      </c>
      <c r="AK521" s="14">
        <v>0.35751929958878198</v>
      </c>
      <c r="AL521" s="14">
        <v>0.31197899241106503</v>
      </c>
      <c r="AM521" s="14">
        <v>0</v>
      </c>
      <c r="AN521" s="14">
        <v>0.195200144169664</v>
      </c>
      <c r="AO521" s="14"/>
      <c r="AP521" s="14">
        <v>0.15114831534324699</v>
      </c>
      <c r="AQ521" s="14">
        <v>0.36570244587520501</v>
      </c>
      <c r="AR521" s="14">
        <v>0.32164888569867101</v>
      </c>
      <c r="AS521" s="14">
        <v>0.11208361376859</v>
      </c>
      <c r="AT521" s="14">
        <v>0.136211516910205</v>
      </c>
      <c r="AU521" s="14"/>
      <c r="AV521" s="14">
        <v>0.21030410099456201</v>
      </c>
      <c r="AW521" s="14">
        <v>0.23858528134072901</v>
      </c>
      <c r="AX521" s="14">
        <v>0.299441905913092</v>
      </c>
      <c r="AY521" s="14">
        <v>0.25903010117615199</v>
      </c>
      <c r="AZ521" s="14">
        <v>0.27942273484687702</v>
      </c>
      <c r="BA521" s="14"/>
      <c r="BB521" s="14">
        <v>0.31753057354335801</v>
      </c>
      <c r="BC521" s="14">
        <v>0.12559521301252</v>
      </c>
      <c r="BD521" s="14">
        <v>0.123420489565613</v>
      </c>
      <c r="BE521" s="14"/>
      <c r="BF521" s="14">
        <v>0.20086051817374601</v>
      </c>
    </row>
    <row r="522" spans="2:58" x14ac:dyDescent="0.35">
      <c r="B522" t="s">
        <v>211</v>
      </c>
      <c r="C522" s="14">
        <v>0.13182777872365201</v>
      </c>
      <c r="D522" s="14">
        <v>0.14300589664032001</v>
      </c>
      <c r="E522" s="14">
        <v>0.122059849060953</v>
      </c>
      <c r="F522" s="14"/>
      <c r="G522" s="14">
        <v>9.0007393565846694E-2</v>
      </c>
      <c r="H522" s="14">
        <v>0.160379200642431</v>
      </c>
      <c r="I522" s="14">
        <v>0.156861871836352</v>
      </c>
      <c r="J522" s="14">
        <v>0.13624649643217601</v>
      </c>
      <c r="K522" s="14">
        <v>8.6778371733990403E-2</v>
      </c>
      <c r="L522" s="14">
        <v>0.14496521913827401</v>
      </c>
      <c r="M522" s="14"/>
      <c r="N522" s="14">
        <v>0.16629202050483999</v>
      </c>
      <c r="O522" s="14">
        <v>0.109027713714363</v>
      </c>
      <c r="P522" s="14">
        <v>0.12527831655306201</v>
      </c>
      <c r="Q522" s="14">
        <v>0.12501264115845601</v>
      </c>
      <c r="R522" s="14"/>
      <c r="S522" s="14">
        <v>0.195094251471084</v>
      </c>
      <c r="T522" s="14">
        <v>0.10691815572114</v>
      </c>
      <c r="U522" s="14">
        <v>0.125154115649214</v>
      </c>
      <c r="V522" s="14">
        <v>0.12650235747083499</v>
      </c>
      <c r="W522" s="14">
        <v>0.11097480906756201</v>
      </c>
      <c r="X522" s="14">
        <v>0.10919461779456301</v>
      </c>
      <c r="Y522" s="14">
        <v>7.2307235628214103E-2</v>
      </c>
      <c r="Z522" s="14">
        <v>9.4602665712629902E-2</v>
      </c>
      <c r="AA522" s="14">
        <v>0.17882080070899301</v>
      </c>
      <c r="AB522" s="14">
        <v>0.14255021865994699</v>
      </c>
      <c r="AC522" s="14">
        <v>0.14372354255950201</v>
      </c>
      <c r="AD522" s="14">
        <v>5.46920368076734E-2</v>
      </c>
      <c r="AE522" s="14"/>
      <c r="AF522" s="14">
        <v>0.120144343509857</v>
      </c>
      <c r="AG522" s="14">
        <v>0.15740876870752801</v>
      </c>
      <c r="AH522" s="14">
        <v>0.146176906673159</v>
      </c>
      <c r="AI522" s="14"/>
      <c r="AJ522" s="14">
        <v>0.10613276177798001</v>
      </c>
      <c r="AK522" s="14">
        <v>0.18910008100682699</v>
      </c>
      <c r="AL522" s="14">
        <v>0.105910726367481</v>
      </c>
      <c r="AM522" s="14">
        <v>0.208419517779001</v>
      </c>
      <c r="AN522" s="14">
        <v>0.121726896602092</v>
      </c>
      <c r="AO522" s="14"/>
      <c r="AP522" s="14">
        <v>7.2899098464184603E-2</v>
      </c>
      <c r="AQ522" s="14">
        <v>0.234529098642208</v>
      </c>
      <c r="AR522" s="14">
        <v>8.3633438999181603E-2</v>
      </c>
      <c r="AS522" s="14">
        <v>2.7212526161914399E-2</v>
      </c>
      <c r="AT522" s="14">
        <v>3.7291044400404399E-2</v>
      </c>
      <c r="AU522" s="14"/>
      <c r="AV522" s="14">
        <v>9.3918516077136097E-2</v>
      </c>
      <c r="AW522" s="14">
        <v>8.3348636087861597E-2</v>
      </c>
      <c r="AX522" s="14">
        <v>0.17416240256561</v>
      </c>
      <c r="AY522" s="14">
        <v>0.189821037552902</v>
      </c>
      <c r="AZ522" s="14">
        <v>0.25130410573220102</v>
      </c>
      <c r="BA522" s="14"/>
      <c r="BB522" s="14">
        <v>0.38348953302236799</v>
      </c>
      <c r="BC522" s="14">
        <v>1.46559063840037E-2</v>
      </c>
      <c r="BD522" s="14">
        <v>3.25395930584065E-2</v>
      </c>
      <c r="BE522" s="14"/>
      <c r="BF522" s="14">
        <v>0.140631820160457</v>
      </c>
    </row>
    <row r="523" spans="2:58" x14ac:dyDescent="0.35">
      <c r="B523" t="s">
        <v>212</v>
      </c>
      <c r="C523" s="14">
        <v>2.39842234528168E-2</v>
      </c>
      <c r="D523" s="14">
        <v>2.2748251743633999E-2</v>
      </c>
      <c r="E523" s="14">
        <v>2.5215568618959901E-2</v>
      </c>
      <c r="F523" s="14"/>
      <c r="G523" s="14">
        <v>2.5845700572428101E-2</v>
      </c>
      <c r="H523" s="14">
        <v>1.10409426689642E-2</v>
      </c>
      <c r="I523" s="14">
        <v>1.3570550758386099E-2</v>
      </c>
      <c r="J523" s="14">
        <v>1.8244528659951201E-2</v>
      </c>
      <c r="K523" s="14">
        <v>3.5962075533543802E-2</v>
      </c>
      <c r="L523" s="14">
        <v>3.9294790341950103E-2</v>
      </c>
      <c r="M523" s="14"/>
      <c r="N523" s="14">
        <v>2.4732926295784601E-2</v>
      </c>
      <c r="O523" s="14">
        <v>2.3844132452818901E-2</v>
      </c>
      <c r="P523" s="14">
        <v>2.9832640351612E-2</v>
      </c>
      <c r="Q523" s="14">
        <v>1.5703507970801701E-2</v>
      </c>
      <c r="R523" s="14"/>
      <c r="S523" s="14">
        <v>3.3302314153602103E-2</v>
      </c>
      <c r="T523" s="14">
        <v>0</v>
      </c>
      <c r="U523" s="14">
        <v>3.6690479075066403E-2</v>
      </c>
      <c r="V523" s="14">
        <v>2.36341005477433E-2</v>
      </c>
      <c r="W523" s="14">
        <v>3.0849478175263699E-2</v>
      </c>
      <c r="X523" s="14">
        <v>3.4395360446097999E-2</v>
      </c>
      <c r="Y523" s="14">
        <v>1.2904976422280501E-2</v>
      </c>
      <c r="Z523" s="14">
        <v>0</v>
      </c>
      <c r="AA523" s="14">
        <v>9.68420521981069E-3</v>
      </c>
      <c r="AB523" s="14">
        <v>2.21645327572473E-2</v>
      </c>
      <c r="AC523" s="14">
        <v>6.7581966508092894E-2</v>
      </c>
      <c r="AD523" s="14">
        <v>2.7254349691696499E-2</v>
      </c>
      <c r="AE523" s="14"/>
      <c r="AF523" s="14">
        <v>2.2854040960600199E-2</v>
      </c>
      <c r="AG523" s="14">
        <v>2.4724576553734799E-2</v>
      </c>
      <c r="AH523" s="14">
        <v>3.43058555686463E-2</v>
      </c>
      <c r="AI523" s="14"/>
      <c r="AJ523" s="14">
        <v>1.2078391218098301E-2</v>
      </c>
      <c r="AK523" s="14">
        <v>4.4020945654827802E-2</v>
      </c>
      <c r="AL523" s="14">
        <v>2.81882423185249E-2</v>
      </c>
      <c r="AM523" s="14">
        <v>0</v>
      </c>
      <c r="AN523" s="14">
        <v>2.46966818309859E-2</v>
      </c>
      <c r="AO523" s="14"/>
      <c r="AP523" s="14">
        <v>1.02039499191182E-2</v>
      </c>
      <c r="AQ523" s="14">
        <v>4.47041251808733E-2</v>
      </c>
      <c r="AR523" s="14">
        <v>2.89800557737173E-2</v>
      </c>
      <c r="AS523" s="14">
        <v>8.8853635331760106E-3</v>
      </c>
      <c r="AT523" s="14">
        <v>1.2586676662434701E-2</v>
      </c>
      <c r="AU523" s="14"/>
      <c r="AV523" s="14">
        <v>2.08041145717867E-2</v>
      </c>
      <c r="AW523" s="14">
        <v>1.6811807907190002E-2</v>
      </c>
      <c r="AX523" s="14">
        <v>2.35346419239689E-2</v>
      </c>
      <c r="AY523" s="14">
        <v>1.7774649517875399E-2</v>
      </c>
      <c r="AZ523" s="14">
        <v>0</v>
      </c>
      <c r="BA523" s="14"/>
      <c r="BB523" s="14">
        <v>0</v>
      </c>
      <c r="BC523" s="14">
        <v>1.41500540536927E-2</v>
      </c>
      <c r="BD523" s="14">
        <v>0</v>
      </c>
      <c r="BE523" s="14"/>
      <c r="BF523" s="14">
        <v>1.16905249242386E-2</v>
      </c>
    </row>
    <row r="524" spans="2:58" x14ac:dyDescent="0.35">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c r="AA524" s="14"/>
      <c r="AB524" s="14"/>
      <c r="AC524" s="14"/>
      <c r="AD524" s="14"/>
      <c r="AE524" s="14"/>
      <c r="AF524" s="14"/>
      <c r="AG524" s="14"/>
      <c r="AH524" s="14"/>
      <c r="AI524" s="14"/>
      <c r="AJ524" s="14"/>
      <c r="AK524" s="14"/>
      <c r="AL524" s="14"/>
      <c r="AM524" s="14"/>
      <c r="AN524" s="14"/>
      <c r="AO524" s="14"/>
      <c r="AP524" s="14"/>
      <c r="AQ524" s="14"/>
      <c r="AR524" s="14"/>
      <c r="AS524" s="14"/>
      <c r="AT524" s="14"/>
      <c r="AU524" s="14"/>
      <c r="AV524" s="14"/>
      <c r="AW524" s="14"/>
      <c r="AX524" s="14"/>
      <c r="AY524" s="14"/>
      <c r="AZ524" s="14"/>
      <c r="BA524" s="14"/>
      <c r="BB524" s="14"/>
      <c r="BC524" s="14"/>
      <c r="BD524" s="14"/>
      <c r="BE524" s="14"/>
      <c r="BF524" s="14"/>
    </row>
    <row r="525" spans="2:58" x14ac:dyDescent="0.35">
      <c r="B525" s="6" t="s">
        <v>243</v>
      </c>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c r="AA525" s="14"/>
      <c r="AB525" s="14"/>
      <c r="AC525" s="14"/>
      <c r="AD525" s="14"/>
      <c r="AE525" s="14"/>
      <c r="AF525" s="14"/>
      <c r="AG525" s="14"/>
      <c r="AH525" s="14"/>
      <c r="AI525" s="14"/>
      <c r="AJ525" s="14"/>
      <c r="AK525" s="14"/>
      <c r="AL525" s="14"/>
      <c r="AM525" s="14"/>
      <c r="AN525" s="14"/>
      <c r="AO525" s="14"/>
      <c r="AP525" s="14"/>
      <c r="AQ525" s="14"/>
      <c r="AR525" s="14"/>
      <c r="AS525" s="14"/>
      <c r="AT525" s="14"/>
      <c r="AU525" s="14"/>
      <c r="AV525" s="14"/>
      <c r="AW525" s="14"/>
      <c r="AX525" s="14"/>
      <c r="AY525" s="14"/>
      <c r="AZ525" s="14"/>
      <c r="BA525" s="14"/>
      <c r="BB525" s="14"/>
      <c r="BC525" s="14"/>
      <c r="BD525" s="14"/>
      <c r="BE525" s="14"/>
      <c r="BF525" s="14"/>
    </row>
    <row r="526" spans="2:58" x14ac:dyDescent="0.35">
      <c r="B526" s="24" t="s">
        <v>214</v>
      </c>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c r="AA526" s="14"/>
      <c r="AB526" s="14"/>
      <c r="AC526" s="14"/>
      <c r="AD526" s="14"/>
      <c r="AE526" s="14"/>
      <c r="AF526" s="14"/>
      <c r="AG526" s="14"/>
      <c r="AH526" s="14"/>
      <c r="AI526" s="14"/>
      <c r="AJ526" s="14"/>
      <c r="AK526" s="14"/>
      <c r="AL526" s="14"/>
      <c r="AM526" s="14"/>
      <c r="AN526" s="14"/>
      <c r="AO526" s="14"/>
      <c r="AP526" s="14"/>
      <c r="AQ526" s="14"/>
      <c r="AR526" s="14"/>
      <c r="AS526" s="14"/>
      <c r="AT526" s="14"/>
      <c r="AU526" s="14"/>
      <c r="AV526" s="14"/>
      <c r="AW526" s="14"/>
      <c r="AX526" s="14"/>
      <c r="AY526" s="14"/>
      <c r="AZ526" s="14"/>
      <c r="BA526" s="14"/>
      <c r="BB526" s="14"/>
      <c r="BC526" s="14"/>
      <c r="BD526" s="14"/>
      <c r="BE526" s="14"/>
      <c r="BF526" s="14"/>
    </row>
    <row r="527" spans="2:58" x14ac:dyDescent="0.35">
      <c r="B527" t="s">
        <v>207</v>
      </c>
      <c r="C527" s="14">
        <v>4.3756131099446899E-2</v>
      </c>
      <c r="D527" s="14">
        <v>4.70785005314358E-2</v>
      </c>
      <c r="E527" s="14">
        <v>3.8921051086471599E-2</v>
      </c>
      <c r="F527" s="14"/>
      <c r="G527" s="14">
        <v>5.1940763027428699E-2</v>
      </c>
      <c r="H527" s="14">
        <v>4.6881142164893003E-2</v>
      </c>
      <c r="I527" s="14">
        <v>2.1311797352626699E-2</v>
      </c>
      <c r="J527" s="14">
        <v>2.9498178801880499E-2</v>
      </c>
      <c r="K527" s="14">
        <v>3.9098373409212697E-2</v>
      </c>
      <c r="L527" s="14">
        <v>7.1160495190903797E-2</v>
      </c>
      <c r="M527" s="14"/>
      <c r="N527" s="14">
        <v>4.5737196169479598E-2</v>
      </c>
      <c r="O527" s="14">
        <v>4.7835974762201999E-2</v>
      </c>
      <c r="P527" s="14">
        <v>4.2886459395559601E-2</v>
      </c>
      <c r="Q527" s="14">
        <v>3.8800291825543301E-2</v>
      </c>
      <c r="R527" s="14"/>
      <c r="S527" s="14">
        <v>1.9938669017019298E-2</v>
      </c>
      <c r="T527" s="14">
        <v>2.5523218797354901E-2</v>
      </c>
      <c r="U527" s="14">
        <v>6.9219490770683303E-2</v>
      </c>
      <c r="V527" s="14">
        <v>4.9845132828367902E-2</v>
      </c>
      <c r="W527" s="14">
        <v>2.87439149367982E-2</v>
      </c>
      <c r="X527" s="14">
        <v>2.1957260285631702E-2</v>
      </c>
      <c r="Y527" s="14">
        <v>5.2963746344626403E-2</v>
      </c>
      <c r="Z527" s="14">
        <v>3.6408742523709202E-2</v>
      </c>
      <c r="AA527" s="14">
        <v>8.3499959182152403E-2</v>
      </c>
      <c r="AB527" s="14">
        <v>5.3562930697844797E-2</v>
      </c>
      <c r="AC527" s="14">
        <v>4.7714084097329502E-2</v>
      </c>
      <c r="AD527" s="14">
        <v>5.8454563865977603E-2</v>
      </c>
      <c r="AE527" s="14"/>
      <c r="AF527" s="14">
        <v>7.0876312599963298E-2</v>
      </c>
      <c r="AG527" s="14">
        <v>2.8789050861760299E-2</v>
      </c>
      <c r="AH527" s="14">
        <v>2.5115773117068901E-2</v>
      </c>
      <c r="AI527" s="14"/>
      <c r="AJ527" s="14">
        <v>8.20677435863605E-2</v>
      </c>
      <c r="AK527" s="14">
        <v>9.0476176273260496E-3</v>
      </c>
      <c r="AL527" s="14">
        <v>1.4887387639234501E-2</v>
      </c>
      <c r="AM527" s="14">
        <v>9.6095338861462501E-2</v>
      </c>
      <c r="AN527" s="14">
        <v>5.5410194090942298E-2</v>
      </c>
      <c r="AO527" s="14"/>
      <c r="AP527" s="14">
        <v>0.10961486280591699</v>
      </c>
      <c r="AQ527" s="14">
        <v>9.1796854608519902E-3</v>
      </c>
      <c r="AR527" s="14">
        <v>1.3542253079770699E-2</v>
      </c>
      <c r="AS527" s="14">
        <v>8.3356375738398894E-2</v>
      </c>
      <c r="AT527" s="14">
        <v>1.2599342074708701E-2</v>
      </c>
      <c r="AU527" s="14"/>
      <c r="AV527" s="14">
        <v>4.76679542875246E-2</v>
      </c>
      <c r="AW527" s="14">
        <v>2.0979776692556198E-2</v>
      </c>
      <c r="AX527" s="14">
        <v>4.4131477707928302E-2</v>
      </c>
      <c r="AY527" s="14">
        <v>6.8324295031029103E-2</v>
      </c>
      <c r="AZ527" s="14">
        <v>0</v>
      </c>
      <c r="BA527" s="14"/>
      <c r="BB527" s="14">
        <v>6.23841994824334E-2</v>
      </c>
      <c r="BC527" s="14">
        <v>6.8126838819546398E-2</v>
      </c>
      <c r="BD527" s="14">
        <v>2.9556462504735301E-2</v>
      </c>
      <c r="BE527" s="14"/>
      <c r="BF527" s="14">
        <v>5.1731151988484401E-2</v>
      </c>
    </row>
    <row r="528" spans="2:58" x14ac:dyDescent="0.35">
      <c r="B528" t="s">
        <v>208</v>
      </c>
      <c r="C528" s="14">
        <v>5.06473056539797E-2</v>
      </c>
      <c r="D528" s="14">
        <v>5.5492537086268702E-2</v>
      </c>
      <c r="E528" s="14">
        <v>4.6387848243120103E-2</v>
      </c>
      <c r="F528" s="14"/>
      <c r="G528" s="14">
        <v>5.7212490897255198E-2</v>
      </c>
      <c r="H528" s="14">
        <v>4.80436831615167E-2</v>
      </c>
      <c r="I528" s="14">
        <v>5.2491022726685703E-2</v>
      </c>
      <c r="J528" s="14">
        <v>5.48657463613847E-2</v>
      </c>
      <c r="K528" s="14">
        <v>4.8585590825412098E-2</v>
      </c>
      <c r="L528" s="14">
        <v>4.3907687026470001E-2</v>
      </c>
      <c r="M528" s="14"/>
      <c r="N528" s="14">
        <v>5.3758157127827701E-2</v>
      </c>
      <c r="O528" s="14">
        <v>3.6166073282277597E-2</v>
      </c>
      <c r="P528" s="14">
        <v>5.7781572737766497E-2</v>
      </c>
      <c r="Q528" s="14">
        <v>5.7061562623392001E-2</v>
      </c>
      <c r="R528" s="14"/>
      <c r="S528" s="14">
        <v>5.65013597928175E-2</v>
      </c>
      <c r="T528" s="14">
        <v>5.8639301811309899E-2</v>
      </c>
      <c r="U528" s="14">
        <v>7.7199582922752197E-2</v>
      </c>
      <c r="V528" s="14">
        <v>4.0481476672479602E-2</v>
      </c>
      <c r="W528" s="14">
        <v>1.43465529666436E-2</v>
      </c>
      <c r="X528" s="14">
        <v>8.2230203442150401E-2</v>
      </c>
      <c r="Y528" s="14">
        <v>8.1574175374202307E-2</v>
      </c>
      <c r="Z528" s="14">
        <v>0</v>
      </c>
      <c r="AA528" s="14">
        <v>3.6942123161592101E-2</v>
      </c>
      <c r="AB528" s="14">
        <v>3.3342944651747697E-2</v>
      </c>
      <c r="AC528" s="14">
        <v>4.87583247131151E-2</v>
      </c>
      <c r="AD528" s="14">
        <v>3.9189405996076697E-2</v>
      </c>
      <c r="AE528" s="14"/>
      <c r="AF528" s="14">
        <v>5.4198282361918898E-2</v>
      </c>
      <c r="AG528" s="14">
        <v>5.16793766666927E-2</v>
      </c>
      <c r="AH528" s="14">
        <v>4.1615490398432098E-2</v>
      </c>
      <c r="AI528" s="14"/>
      <c r="AJ528" s="14">
        <v>7.3879606823193306E-2</v>
      </c>
      <c r="AK528" s="14">
        <v>2.4921294772922601E-2</v>
      </c>
      <c r="AL528" s="14">
        <v>9.4451022538675794E-2</v>
      </c>
      <c r="AM528" s="14">
        <v>0.19941326964131201</v>
      </c>
      <c r="AN528" s="14">
        <v>7.0252641165878801E-2</v>
      </c>
      <c r="AO528" s="14"/>
      <c r="AP528" s="14">
        <v>6.7546538887360494E-2</v>
      </c>
      <c r="AQ528" s="14">
        <v>1.43143549276919E-2</v>
      </c>
      <c r="AR528" s="14">
        <v>0.10152907822195199</v>
      </c>
      <c r="AS528" s="14">
        <v>0.10483639059458701</v>
      </c>
      <c r="AT528" s="14">
        <v>6.4234485795275298E-2</v>
      </c>
      <c r="AU528" s="14"/>
      <c r="AV528" s="14">
        <v>4.17945403217116E-2</v>
      </c>
      <c r="AW528" s="14">
        <v>5.7389003148719697E-2</v>
      </c>
      <c r="AX528" s="14">
        <v>4.0575460995867098E-2</v>
      </c>
      <c r="AY528" s="14">
        <v>1.64334123081562E-2</v>
      </c>
      <c r="AZ528" s="14">
        <v>0.103589490870659</v>
      </c>
      <c r="BA528" s="14"/>
      <c r="BB528" s="14">
        <v>0</v>
      </c>
      <c r="BC528" s="14">
        <v>0.111994689522541</v>
      </c>
      <c r="BD528" s="14">
        <v>0.12169623049702701</v>
      </c>
      <c r="BE528" s="14"/>
      <c r="BF528" s="14">
        <v>7.1684772530548196E-2</v>
      </c>
    </row>
    <row r="529" spans="2:58" x14ac:dyDescent="0.35">
      <c r="B529" t="s">
        <v>209</v>
      </c>
      <c r="C529" s="14">
        <v>0.12138788630513</v>
      </c>
      <c r="D529" s="14">
        <v>0.119645290520937</v>
      </c>
      <c r="E529" s="14">
        <v>0.123467565303892</v>
      </c>
      <c r="F529" s="14"/>
      <c r="G529" s="14">
        <v>0.16699625819931599</v>
      </c>
      <c r="H529" s="14">
        <v>0.14290280507243999</v>
      </c>
      <c r="I529" s="14">
        <v>8.6818586334095005E-2</v>
      </c>
      <c r="J529" s="14">
        <v>0.108499699719921</v>
      </c>
      <c r="K529" s="14">
        <v>0.11342997825906601</v>
      </c>
      <c r="L529" s="14">
        <v>0.117538853957029</v>
      </c>
      <c r="M529" s="14"/>
      <c r="N529" s="14">
        <v>8.7751947659226504E-2</v>
      </c>
      <c r="O529" s="14">
        <v>0.13162285792056</v>
      </c>
      <c r="P529" s="14">
        <v>0.16105956631894999</v>
      </c>
      <c r="Q529" s="14">
        <v>0.118237184583872</v>
      </c>
      <c r="R529" s="14"/>
      <c r="S529" s="14">
        <v>0.11469344810354801</v>
      </c>
      <c r="T529" s="14">
        <v>0.12820428605577899</v>
      </c>
      <c r="U529" s="14">
        <v>0.173653329184283</v>
      </c>
      <c r="V529" s="14">
        <v>9.4096770736323193E-2</v>
      </c>
      <c r="W529" s="14">
        <v>0.136334248516229</v>
      </c>
      <c r="X529" s="14">
        <v>6.05121390669804E-2</v>
      </c>
      <c r="Y529" s="14">
        <v>0.21957103355468599</v>
      </c>
      <c r="Z529" s="14">
        <v>0.107326162766334</v>
      </c>
      <c r="AA529" s="14">
        <v>0.101831573542571</v>
      </c>
      <c r="AB529" s="14">
        <v>0.115208909013212</v>
      </c>
      <c r="AC529" s="14">
        <v>5.0405595335650401E-2</v>
      </c>
      <c r="AD529" s="14">
        <v>0.21313789230003599</v>
      </c>
      <c r="AE529" s="14"/>
      <c r="AF529" s="14">
        <v>0.13294380999800301</v>
      </c>
      <c r="AG529" s="14">
        <v>7.4792201521309803E-2</v>
      </c>
      <c r="AH529" s="14">
        <v>0.15892103751258899</v>
      </c>
      <c r="AI529" s="14"/>
      <c r="AJ529" s="14">
        <v>0.167995551355756</v>
      </c>
      <c r="AK529" s="14">
        <v>5.82819188336983E-2</v>
      </c>
      <c r="AL529" s="14">
        <v>1.4463992117791801E-2</v>
      </c>
      <c r="AM529" s="14">
        <v>0</v>
      </c>
      <c r="AN529" s="14">
        <v>0.17029406044633999</v>
      </c>
      <c r="AO529" s="14"/>
      <c r="AP529" s="14">
        <v>0.22022689305541601</v>
      </c>
      <c r="AQ529" s="14">
        <v>5.2478928504827903E-2</v>
      </c>
      <c r="AR529" s="14">
        <v>9.3054753526535597E-2</v>
      </c>
      <c r="AS529" s="14">
        <v>0.18026363748400701</v>
      </c>
      <c r="AT529" s="14">
        <v>0.133781347898453</v>
      </c>
      <c r="AU529" s="14"/>
      <c r="AV529" s="14">
        <v>0.106962854354405</v>
      </c>
      <c r="AW529" s="14">
        <v>0.173432707320161</v>
      </c>
      <c r="AX529" s="14">
        <v>0.104301516120796</v>
      </c>
      <c r="AY529" s="14">
        <v>6.3766978444885603E-2</v>
      </c>
      <c r="AZ529" s="14">
        <v>5.2992806707038501E-2</v>
      </c>
      <c r="BA529" s="14"/>
      <c r="BB529" s="14">
        <v>4.9349608974580503E-2</v>
      </c>
      <c r="BC529" s="14">
        <v>0.18033417866683901</v>
      </c>
      <c r="BD529" s="14">
        <v>7.7248013888754102E-2</v>
      </c>
      <c r="BE529" s="14"/>
      <c r="BF529" s="14">
        <v>0.110250968913367</v>
      </c>
    </row>
    <row r="530" spans="2:58" x14ac:dyDescent="0.35">
      <c r="B530" t="s">
        <v>122</v>
      </c>
      <c r="C530" s="14">
        <v>0.25822458225493999</v>
      </c>
      <c r="D530" s="14">
        <v>0.28091084220627699</v>
      </c>
      <c r="E530" s="14">
        <v>0.238363752669635</v>
      </c>
      <c r="F530" s="14"/>
      <c r="G530" s="14">
        <v>0.182192995474456</v>
      </c>
      <c r="H530" s="14">
        <v>0.218959595883743</v>
      </c>
      <c r="I530" s="14">
        <v>0.28179669290054399</v>
      </c>
      <c r="J530" s="14">
        <v>0.30930898893076197</v>
      </c>
      <c r="K530" s="14">
        <v>0.26040079998908999</v>
      </c>
      <c r="L530" s="14">
        <v>0.28000722032463199</v>
      </c>
      <c r="M530" s="14"/>
      <c r="N530" s="14">
        <v>0.22870518105109799</v>
      </c>
      <c r="O530" s="14">
        <v>0.25206859354794597</v>
      </c>
      <c r="P530" s="14">
        <v>0.28957035630585198</v>
      </c>
      <c r="Q530" s="14">
        <v>0.27463931534428798</v>
      </c>
      <c r="R530" s="14"/>
      <c r="S530" s="14">
        <v>0.30647550002690499</v>
      </c>
      <c r="T530" s="14">
        <v>0.28259970445910298</v>
      </c>
      <c r="U530" s="14">
        <v>0.183566391724305</v>
      </c>
      <c r="V530" s="14">
        <v>0.23672187150483501</v>
      </c>
      <c r="W530" s="14">
        <v>0.310607136575002</v>
      </c>
      <c r="X530" s="14">
        <v>0.31392725298414298</v>
      </c>
      <c r="Y530" s="14">
        <v>0.22940076082382099</v>
      </c>
      <c r="Z530" s="14">
        <v>0.212321866526755</v>
      </c>
      <c r="AA530" s="14">
        <v>0.23388854933828801</v>
      </c>
      <c r="AB530" s="14">
        <v>0.18177075022758199</v>
      </c>
      <c r="AC530" s="14">
        <v>0.28366646438676402</v>
      </c>
      <c r="AD530" s="14">
        <v>0.32732590739658102</v>
      </c>
      <c r="AE530" s="14"/>
      <c r="AF530" s="14">
        <v>0.28077503655195302</v>
      </c>
      <c r="AG530" s="14">
        <v>0.245985403955886</v>
      </c>
      <c r="AH530" s="14">
        <v>0.28907465658472697</v>
      </c>
      <c r="AI530" s="14"/>
      <c r="AJ530" s="14">
        <v>0.30559286842521899</v>
      </c>
      <c r="AK530" s="14">
        <v>0.20158571392260599</v>
      </c>
      <c r="AL530" s="14">
        <v>0.24133758752338</v>
      </c>
      <c r="AM530" s="14">
        <v>9.6750223032218294E-2</v>
      </c>
      <c r="AN530" s="14">
        <v>0.32303677127558</v>
      </c>
      <c r="AO530" s="14"/>
      <c r="AP530" s="14">
        <v>0.280897192385551</v>
      </c>
      <c r="AQ530" s="14">
        <v>0.17761828445639199</v>
      </c>
      <c r="AR530" s="14">
        <v>0.22679465095170401</v>
      </c>
      <c r="AS530" s="14">
        <v>0.34809865967535403</v>
      </c>
      <c r="AT530" s="14">
        <v>0.37545904108793399</v>
      </c>
      <c r="AU530" s="14"/>
      <c r="AV530" s="14">
        <v>0.33250547116066698</v>
      </c>
      <c r="AW530" s="14">
        <v>0.25165957813897</v>
      </c>
      <c r="AX530" s="14">
        <v>0.21277606422649101</v>
      </c>
      <c r="AY530" s="14">
        <v>0.27673418071879702</v>
      </c>
      <c r="AZ530" s="14">
        <v>0.20655977299567599</v>
      </c>
      <c r="BA530" s="14"/>
      <c r="BB530" s="14">
        <v>0.18858290297873301</v>
      </c>
      <c r="BC530" s="14">
        <v>0.335692719335345</v>
      </c>
      <c r="BD530" s="14">
        <v>0.40137384543203802</v>
      </c>
      <c r="BE530" s="14"/>
      <c r="BF530" s="14">
        <v>0.31575492170783398</v>
      </c>
    </row>
    <row r="531" spans="2:58" x14ac:dyDescent="0.35">
      <c r="B531" t="s">
        <v>210</v>
      </c>
      <c r="C531" s="14">
        <v>0.32377308852124898</v>
      </c>
      <c r="D531" s="14">
        <v>0.30520537831354899</v>
      </c>
      <c r="E531" s="14">
        <v>0.34015405977887803</v>
      </c>
      <c r="F531" s="14"/>
      <c r="G531" s="14">
        <v>0.38616603893891399</v>
      </c>
      <c r="H531" s="14">
        <v>0.35966917344139598</v>
      </c>
      <c r="I531" s="14">
        <v>0.33157866396667601</v>
      </c>
      <c r="J531" s="14">
        <v>0.27822595144322099</v>
      </c>
      <c r="K531" s="14">
        <v>0.33288529560174401</v>
      </c>
      <c r="L531" s="14">
        <v>0.27382706026245401</v>
      </c>
      <c r="M531" s="14"/>
      <c r="N531" s="14">
        <v>0.35237673854677698</v>
      </c>
      <c r="O531" s="14">
        <v>0.32468950655113799</v>
      </c>
      <c r="P531" s="14">
        <v>0.30197871946720001</v>
      </c>
      <c r="Q531" s="14">
        <v>0.30546872179919898</v>
      </c>
      <c r="R531" s="14"/>
      <c r="S531" s="14">
        <v>0.29325903727070501</v>
      </c>
      <c r="T531" s="14">
        <v>0.27598825414260603</v>
      </c>
      <c r="U531" s="14">
        <v>0.290024492538625</v>
      </c>
      <c r="V531" s="14">
        <v>0.383001412397801</v>
      </c>
      <c r="W531" s="14">
        <v>0.30969544226916901</v>
      </c>
      <c r="X531" s="14">
        <v>0.33174552200773</v>
      </c>
      <c r="Y531" s="14">
        <v>0.22263989381427801</v>
      </c>
      <c r="Z531" s="14">
        <v>0.436099916212776</v>
      </c>
      <c r="AA531" s="14">
        <v>0.36316341930656199</v>
      </c>
      <c r="AB531" s="14">
        <v>0.39355533514253599</v>
      </c>
      <c r="AC531" s="14">
        <v>0.33940386040276299</v>
      </c>
      <c r="AD531" s="14">
        <v>0.276853430988317</v>
      </c>
      <c r="AE531" s="14"/>
      <c r="AF531" s="14">
        <v>0.29638987824989299</v>
      </c>
      <c r="AG531" s="14">
        <v>0.347417929114616</v>
      </c>
      <c r="AH531" s="14">
        <v>0.30234276536258298</v>
      </c>
      <c r="AI531" s="14"/>
      <c r="AJ531" s="14">
        <v>0.25351358968791998</v>
      </c>
      <c r="AK531" s="14">
        <v>0.411115312746821</v>
      </c>
      <c r="AL531" s="14">
        <v>0.35100367868254601</v>
      </c>
      <c r="AM531" s="14">
        <v>0.40756262114580399</v>
      </c>
      <c r="AN531" s="14">
        <v>0.21500267406353199</v>
      </c>
      <c r="AO531" s="14"/>
      <c r="AP531" s="14">
        <v>0.23641166243641201</v>
      </c>
      <c r="AQ531" s="14">
        <v>0.415877646726526</v>
      </c>
      <c r="AR531" s="14">
        <v>0.32027909759740097</v>
      </c>
      <c r="AS531" s="14">
        <v>0.21853338746801501</v>
      </c>
      <c r="AT531" s="14">
        <v>0.31429291315431501</v>
      </c>
      <c r="AU531" s="14"/>
      <c r="AV531" s="14">
        <v>0.304014990043383</v>
      </c>
      <c r="AW531" s="14">
        <v>0.33921605637269397</v>
      </c>
      <c r="AX531" s="14">
        <v>0.31543729558899403</v>
      </c>
      <c r="AY531" s="14">
        <v>0.38664280559149899</v>
      </c>
      <c r="AZ531" s="14">
        <v>0.37301503134764002</v>
      </c>
      <c r="BA531" s="14"/>
      <c r="BB531" s="14">
        <v>0.350962250471267</v>
      </c>
      <c r="BC531" s="14">
        <v>0.24136754730040599</v>
      </c>
      <c r="BD531" s="14">
        <v>0.33823137547170501</v>
      </c>
      <c r="BE531" s="14"/>
      <c r="BF531" s="14">
        <v>0.30309910172954102</v>
      </c>
    </row>
    <row r="532" spans="2:58" x14ac:dyDescent="0.35">
      <c r="B532" t="s">
        <v>211</v>
      </c>
      <c r="C532" s="14">
        <v>0.16765365224430201</v>
      </c>
      <c r="D532" s="14">
        <v>0.16322015896282699</v>
      </c>
      <c r="E532" s="14">
        <v>0.17239080423145001</v>
      </c>
      <c r="F532" s="14"/>
      <c r="G532" s="14">
        <v>0.13000236675677301</v>
      </c>
      <c r="H532" s="14">
        <v>0.15464316970602801</v>
      </c>
      <c r="I532" s="14">
        <v>0.180107772185986</v>
      </c>
      <c r="J532" s="14">
        <v>0.201972359955364</v>
      </c>
      <c r="K532" s="14">
        <v>0.161700302558382</v>
      </c>
      <c r="L532" s="14">
        <v>0.16943838175920001</v>
      </c>
      <c r="M532" s="14"/>
      <c r="N532" s="14">
        <v>0.20071423428047899</v>
      </c>
      <c r="O532" s="14">
        <v>0.187623435799597</v>
      </c>
      <c r="P532" s="14">
        <v>0.11725228183549299</v>
      </c>
      <c r="Q532" s="14">
        <v>0.149010372236762</v>
      </c>
      <c r="R532" s="14"/>
      <c r="S532" s="14">
        <v>0.17949866760223701</v>
      </c>
      <c r="T532" s="14">
        <v>0.186429708778661</v>
      </c>
      <c r="U532" s="14">
        <v>0.172256192278332</v>
      </c>
      <c r="V532" s="14">
        <v>0.161717547887862</v>
      </c>
      <c r="W532" s="14">
        <v>0.16758907404984399</v>
      </c>
      <c r="X532" s="14">
        <v>0.13968317972538</v>
      </c>
      <c r="Y532" s="14">
        <v>0.16700676552464699</v>
      </c>
      <c r="Z532" s="14">
        <v>0.18934682044894599</v>
      </c>
      <c r="AA532" s="14">
        <v>0.161705379592441</v>
      </c>
      <c r="AB532" s="14">
        <v>0.18936165170865499</v>
      </c>
      <c r="AC532" s="14">
        <v>0.16246970455628501</v>
      </c>
      <c r="AD532" s="14">
        <v>5.77844497613147E-2</v>
      </c>
      <c r="AE532" s="14"/>
      <c r="AF532" s="14">
        <v>0.133470388251827</v>
      </c>
      <c r="AG532" s="14">
        <v>0.21760084003004401</v>
      </c>
      <c r="AH532" s="14">
        <v>0.14181160818699001</v>
      </c>
      <c r="AI532" s="14"/>
      <c r="AJ532" s="14">
        <v>0.105491207010285</v>
      </c>
      <c r="AK532" s="14">
        <v>0.237280592105516</v>
      </c>
      <c r="AL532" s="14">
        <v>0.20692400971695099</v>
      </c>
      <c r="AM532" s="14">
        <v>0.20017854731920201</v>
      </c>
      <c r="AN532" s="14">
        <v>0.13377866849896999</v>
      </c>
      <c r="AO532" s="14"/>
      <c r="AP532" s="14">
        <v>7.50989005102254E-2</v>
      </c>
      <c r="AQ532" s="14">
        <v>0.27301503382973302</v>
      </c>
      <c r="AR532" s="14">
        <v>0.173586323857429</v>
      </c>
      <c r="AS532" s="14">
        <v>6.4911549039639194E-2</v>
      </c>
      <c r="AT532" s="14">
        <v>7.4187282395330303E-2</v>
      </c>
      <c r="AU532" s="14"/>
      <c r="AV532" s="14">
        <v>0.12869356970978801</v>
      </c>
      <c r="AW532" s="14">
        <v>0.13926634298226701</v>
      </c>
      <c r="AX532" s="14">
        <v>0.23042291044138899</v>
      </c>
      <c r="AY532" s="14">
        <v>0.17158428477672</v>
      </c>
      <c r="AZ532" s="14">
        <v>0.26384289807898598</v>
      </c>
      <c r="BA532" s="14"/>
      <c r="BB532" s="14">
        <v>0.31569933972813002</v>
      </c>
      <c r="BC532" s="14">
        <v>6.2484026355323401E-2</v>
      </c>
      <c r="BD532" s="14">
        <v>3.1894072205740399E-2</v>
      </c>
      <c r="BE532" s="14"/>
      <c r="BF532" s="14">
        <v>0.13687901849227699</v>
      </c>
    </row>
    <row r="533" spans="2:58" x14ac:dyDescent="0.35">
      <c r="B533" t="s">
        <v>212</v>
      </c>
      <c r="C533" s="14">
        <v>3.4557353920951599E-2</v>
      </c>
      <c r="D533" s="14">
        <v>2.8447292378705798E-2</v>
      </c>
      <c r="E533" s="14">
        <v>4.0314918686554201E-2</v>
      </c>
      <c r="F533" s="14"/>
      <c r="G533" s="14">
        <v>2.5489086705857401E-2</v>
      </c>
      <c r="H533" s="14">
        <v>2.8900430569983E-2</v>
      </c>
      <c r="I533" s="14">
        <v>4.5895464533386103E-2</v>
      </c>
      <c r="J533" s="14">
        <v>1.76290747874666E-2</v>
      </c>
      <c r="K533" s="14">
        <v>4.3899659357093501E-2</v>
      </c>
      <c r="L533" s="14">
        <v>4.4120301479311702E-2</v>
      </c>
      <c r="M533" s="14"/>
      <c r="N533" s="14">
        <v>3.0956545165111701E-2</v>
      </c>
      <c r="O533" s="14">
        <v>1.9993558136278299E-2</v>
      </c>
      <c r="P533" s="14">
        <v>2.9471043939178501E-2</v>
      </c>
      <c r="Q533" s="14">
        <v>5.6782551586944202E-2</v>
      </c>
      <c r="R533" s="14"/>
      <c r="S533" s="14">
        <v>2.9633318186768301E-2</v>
      </c>
      <c r="T533" s="14">
        <v>4.2615525955185897E-2</v>
      </c>
      <c r="U533" s="14">
        <v>3.4080520581019402E-2</v>
      </c>
      <c r="V533" s="14">
        <v>3.4135787972330897E-2</v>
      </c>
      <c r="W533" s="14">
        <v>3.26836306863134E-2</v>
      </c>
      <c r="X533" s="14">
        <v>4.9944442487984901E-2</v>
      </c>
      <c r="Y533" s="14">
        <v>2.6843624563739399E-2</v>
      </c>
      <c r="Z533" s="14">
        <v>1.8496491521480401E-2</v>
      </c>
      <c r="AA533" s="14">
        <v>1.8968995876393301E-2</v>
      </c>
      <c r="AB533" s="14">
        <v>3.3197478558422401E-2</v>
      </c>
      <c r="AC533" s="14">
        <v>6.7581966508092894E-2</v>
      </c>
      <c r="AD533" s="14">
        <v>2.7254349691696499E-2</v>
      </c>
      <c r="AE533" s="14"/>
      <c r="AF533" s="14">
        <v>3.13462919864426E-2</v>
      </c>
      <c r="AG533" s="14">
        <v>3.3735197849690902E-2</v>
      </c>
      <c r="AH533" s="14">
        <v>4.1118668837610201E-2</v>
      </c>
      <c r="AI533" s="14"/>
      <c r="AJ533" s="14">
        <v>1.1459433111266199E-2</v>
      </c>
      <c r="AK533" s="14">
        <v>5.7767549991110202E-2</v>
      </c>
      <c r="AL533" s="14">
        <v>7.6932321781420801E-2</v>
      </c>
      <c r="AM533" s="14">
        <v>0</v>
      </c>
      <c r="AN533" s="14">
        <v>3.2224990458757097E-2</v>
      </c>
      <c r="AO533" s="14"/>
      <c r="AP533" s="14">
        <v>1.02039499191182E-2</v>
      </c>
      <c r="AQ533" s="14">
        <v>5.7516066093977698E-2</v>
      </c>
      <c r="AR533" s="14">
        <v>7.1213842765207605E-2</v>
      </c>
      <c r="AS533" s="14">
        <v>0</v>
      </c>
      <c r="AT533" s="14">
        <v>2.54455875939835E-2</v>
      </c>
      <c r="AU533" s="14"/>
      <c r="AV533" s="14">
        <v>3.8360620122521401E-2</v>
      </c>
      <c r="AW533" s="14">
        <v>1.8056535344632901E-2</v>
      </c>
      <c r="AX533" s="14">
        <v>5.2355274918534297E-2</v>
      </c>
      <c r="AY533" s="14">
        <v>1.65140431289128E-2</v>
      </c>
      <c r="AZ533" s="14">
        <v>0</v>
      </c>
      <c r="BA533" s="14"/>
      <c r="BB533" s="14">
        <v>3.30216983648568E-2</v>
      </c>
      <c r="BC533" s="14">
        <v>0</v>
      </c>
      <c r="BD533" s="14">
        <v>0</v>
      </c>
      <c r="BE533" s="14"/>
      <c r="BF533" s="14">
        <v>1.06000646379484E-2</v>
      </c>
    </row>
    <row r="534" spans="2:58" x14ac:dyDescent="0.35">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c r="AA534" s="14"/>
      <c r="AB534" s="14"/>
      <c r="AC534" s="14"/>
      <c r="AD534" s="14"/>
      <c r="AE534" s="14"/>
      <c r="AF534" s="14"/>
      <c r="AG534" s="14"/>
      <c r="AH534" s="14"/>
      <c r="AI534" s="14"/>
      <c r="AJ534" s="14"/>
      <c r="AK534" s="14"/>
      <c r="AL534" s="14"/>
      <c r="AM534" s="14"/>
      <c r="AN534" s="14"/>
      <c r="AO534" s="14"/>
      <c r="AP534" s="14"/>
      <c r="AQ534" s="14"/>
      <c r="AR534" s="14"/>
      <c r="AS534" s="14"/>
      <c r="AT534" s="14"/>
      <c r="AU534" s="14"/>
      <c r="AV534" s="14"/>
      <c r="AW534" s="14"/>
      <c r="AX534" s="14"/>
      <c r="AY534" s="14"/>
      <c r="AZ534" s="14"/>
      <c r="BA534" s="14"/>
      <c r="BB534" s="14"/>
      <c r="BC534" s="14"/>
      <c r="BD534" s="14"/>
      <c r="BE534" s="14"/>
      <c r="BF534" s="14"/>
    </row>
    <row r="535" spans="2:58" x14ac:dyDescent="0.35">
      <c r="B535" s="6" t="s">
        <v>244</v>
      </c>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c r="AA535" s="14"/>
      <c r="AB535" s="14"/>
      <c r="AC535" s="14"/>
      <c r="AD535" s="14"/>
      <c r="AE535" s="14"/>
      <c r="AF535" s="14"/>
      <c r="AG535" s="14"/>
      <c r="AH535" s="14"/>
      <c r="AI535" s="14"/>
      <c r="AJ535" s="14"/>
      <c r="AK535" s="14"/>
      <c r="AL535" s="14"/>
      <c r="AM535" s="14"/>
      <c r="AN535" s="14"/>
      <c r="AO535" s="14"/>
      <c r="AP535" s="14"/>
      <c r="AQ535" s="14"/>
      <c r="AR535" s="14"/>
      <c r="AS535" s="14"/>
      <c r="AT535" s="14"/>
      <c r="AU535" s="14"/>
      <c r="AV535" s="14"/>
      <c r="AW535" s="14"/>
      <c r="AX535" s="14"/>
      <c r="AY535" s="14"/>
      <c r="AZ535" s="14"/>
      <c r="BA535" s="14"/>
      <c r="BB535" s="14"/>
      <c r="BC535" s="14"/>
      <c r="BD535" s="14"/>
      <c r="BE535" s="14"/>
      <c r="BF535" s="14"/>
    </row>
    <row r="536" spans="2:58" x14ac:dyDescent="0.35">
      <c r="B536" s="24" t="s">
        <v>214</v>
      </c>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c r="AA536" s="14"/>
      <c r="AB536" s="14"/>
      <c r="AC536" s="14"/>
      <c r="AD536" s="14"/>
      <c r="AE536" s="14"/>
      <c r="AF536" s="14"/>
      <c r="AG536" s="14"/>
      <c r="AH536" s="14"/>
      <c r="AI536" s="14"/>
      <c r="AJ536" s="14"/>
      <c r="AK536" s="14"/>
      <c r="AL536" s="14"/>
      <c r="AM536" s="14"/>
      <c r="AN536" s="14"/>
      <c r="AO536" s="14"/>
      <c r="AP536" s="14"/>
      <c r="AQ536" s="14"/>
      <c r="AR536" s="14"/>
      <c r="AS536" s="14"/>
      <c r="AT536" s="14"/>
      <c r="AU536" s="14"/>
      <c r="AV536" s="14"/>
      <c r="AW536" s="14"/>
      <c r="AX536" s="14"/>
      <c r="AY536" s="14"/>
      <c r="AZ536" s="14"/>
      <c r="BA536" s="14"/>
      <c r="BB536" s="14"/>
      <c r="BC536" s="14"/>
      <c r="BD536" s="14"/>
      <c r="BE536" s="14"/>
      <c r="BF536" s="14"/>
    </row>
    <row r="537" spans="2:58" x14ac:dyDescent="0.35">
      <c r="B537" t="s">
        <v>207</v>
      </c>
      <c r="C537" s="14">
        <v>0.124083067412285</v>
      </c>
      <c r="D537" s="14">
        <v>0.13264527736128101</v>
      </c>
      <c r="E537" s="14">
        <v>0.11474189658337899</v>
      </c>
      <c r="F537" s="14"/>
      <c r="G537" s="14">
        <v>9.0792472566615406E-2</v>
      </c>
      <c r="H537" s="14">
        <v>0.10113870076744599</v>
      </c>
      <c r="I537" s="14">
        <v>0.119574587757851</v>
      </c>
      <c r="J537" s="14">
        <v>0.128500959682045</v>
      </c>
      <c r="K537" s="14">
        <v>0.15943201504283999</v>
      </c>
      <c r="L537" s="14">
        <v>0.143404735811972</v>
      </c>
      <c r="M537" s="14"/>
      <c r="N537" s="14">
        <v>0.12143131711291399</v>
      </c>
      <c r="O537" s="14">
        <v>0.13652570525021601</v>
      </c>
      <c r="P537" s="14">
        <v>0.11132813455058101</v>
      </c>
      <c r="Q537" s="14">
        <v>0.12158638225868</v>
      </c>
      <c r="R537" s="14"/>
      <c r="S537" s="14">
        <v>0.10043788718990999</v>
      </c>
      <c r="T537" s="14">
        <v>8.7919404206122598E-2</v>
      </c>
      <c r="U537" s="14">
        <v>0.168099294110298</v>
      </c>
      <c r="V537" s="14">
        <v>0.110911771368865</v>
      </c>
      <c r="W537" s="14">
        <v>7.8150804723700298E-2</v>
      </c>
      <c r="X537" s="14">
        <v>0.115128038538932</v>
      </c>
      <c r="Y537" s="14">
        <v>0.12251321231187701</v>
      </c>
      <c r="Z537" s="14">
        <v>5.5212532365517999E-2</v>
      </c>
      <c r="AA537" s="14">
        <v>0.15802590562374499</v>
      </c>
      <c r="AB537" s="14">
        <v>0.19802291028878199</v>
      </c>
      <c r="AC537" s="14">
        <v>0.157773318610818</v>
      </c>
      <c r="AD537" s="14">
        <v>0.14983642291360399</v>
      </c>
      <c r="AE537" s="14"/>
      <c r="AF537" s="14">
        <v>0.20571138467004499</v>
      </c>
      <c r="AG537" s="14">
        <v>8.8569960522553198E-2</v>
      </c>
      <c r="AH537" s="14">
        <v>4.9749906406978801E-2</v>
      </c>
      <c r="AI537" s="14"/>
      <c r="AJ537" s="14">
        <v>0.21201244893891699</v>
      </c>
      <c r="AK537" s="14">
        <v>6.4582396475097406E-2</v>
      </c>
      <c r="AL537" s="14">
        <v>3.09544977186323E-2</v>
      </c>
      <c r="AM537" s="14">
        <v>9.6095338861462501E-2</v>
      </c>
      <c r="AN537" s="14">
        <v>0.109957593934328</v>
      </c>
      <c r="AO537" s="14"/>
      <c r="AP537" s="14">
        <v>0.195041242745631</v>
      </c>
      <c r="AQ537" s="14">
        <v>2.7395420243187599E-2</v>
      </c>
      <c r="AR537" s="14">
        <v>1.3542253079770699E-2</v>
      </c>
      <c r="AS537" s="14">
        <v>0.32937092650856298</v>
      </c>
      <c r="AT537" s="14">
        <v>0.14078222763510001</v>
      </c>
      <c r="AU537" s="14"/>
      <c r="AV537" s="14">
        <v>0.13262237915383401</v>
      </c>
      <c r="AW537" s="14">
        <v>0.13294969824651801</v>
      </c>
      <c r="AX537" s="14">
        <v>0.107614962790654</v>
      </c>
      <c r="AY537" s="14">
        <v>0.13114460820027601</v>
      </c>
      <c r="AZ537" s="14">
        <v>0</v>
      </c>
      <c r="BA537" s="14"/>
      <c r="BB537" s="14">
        <v>2.9621682575382301E-2</v>
      </c>
      <c r="BC537" s="14">
        <v>0.38867453756447201</v>
      </c>
      <c r="BD537" s="14">
        <v>0.18377159394784801</v>
      </c>
      <c r="BE537" s="14"/>
      <c r="BF537" s="14">
        <v>0.20634383574593099</v>
      </c>
    </row>
    <row r="538" spans="2:58" x14ac:dyDescent="0.35">
      <c r="B538" t="s">
        <v>208</v>
      </c>
      <c r="C538" s="14">
        <v>0.11463257109687899</v>
      </c>
      <c r="D538" s="14">
        <v>0.119277654149182</v>
      </c>
      <c r="E538" s="14">
        <v>0.110808331028053</v>
      </c>
      <c r="F538" s="14"/>
      <c r="G538" s="14">
        <v>0.121152491861776</v>
      </c>
      <c r="H538" s="14">
        <v>0.117679640924434</v>
      </c>
      <c r="I538" s="14">
        <v>9.6639886250711807E-2</v>
      </c>
      <c r="J538" s="14">
        <v>0.11727775612829699</v>
      </c>
      <c r="K538" s="14">
        <v>0.141287423700721</v>
      </c>
      <c r="L538" s="14">
        <v>0.102434255902267</v>
      </c>
      <c r="M538" s="14"/>
      <c r="N538" s="14">
        <v>9.8260975395236205E-2</v>
      </c>
      <c r="O538" s="14">
        <v>0.11359641203573401</v>
      </c>
      <c r="P538" s="14">
        <v>0.14178462606127701</v>
      </c>
      <c r="Q538" s="14">
        <v>0.11015257181721801</v>
      </c>
      <c r="R538" s="14"/>
      <c r="S538" s="14">
        <v>5.6218667016348901E-2</v>
      </c>
      <c r="T538" s="14">
        <v>0.13159864702333099</v>
      </c>
      <c r="U538" s="14">
        <v>0.172249211197358</v>
      </c>
      <c r="V538" s="14">
        <v>0.107772659685029</v>
      </c>
      <c r="W538" s="14">
        <v>0.17606380894891599</v>
      </c>
      <c r="X538" s="14">
        <v>0.12219752741793299</v>
      </c>
      <c r="Y538" s="14">
        <v>0.182284280823995</v>
      </c>
      <c r="Z538" s="14">
        <v>6.9126042888905906E-2</v>
      </c>
      <c r="AA538" s="14">
        <v>0.105142324423029</v>
      </c>
      <c r="AB538" s="14">
        <v>9.8067610228789001E-2</v>
      </c>
      <c r="AC538" s="14">
        <v>3.3142785058074699E-2</v>
      </c>
      <c r="AD538" s="14">
        <v>0.19380107548439801</v>
      </c>
      <c r="AE538" s="14"/>
      <c r="AF538" s="14">
        <v>0.14429194557174299</v>
      </c>
      <c r="AG538" s="14">
        <v>8.8774003211805702E-2</v>
      </c>
      <c r="AH538" s="14">
        <v>9.5159907840931202E-2</v>
      </c>
      <c r="AI538" s="14"/>
      <c r="AJ538" s="14">
        <v>0.156154840314083</v>
      </c>
      <c r="AK538" s="14">
        <v>5.1050306848100101E-2</v>
      </c>
      <c r="AL538" s="14">
        <v>0.117059918207191</v>
      </c>
      <c r="AM538" s="14">
        <v>9.5337112482509104E-2</v>
      </c>
      <c r="AN538" s="14">
        <v>0.111223493239985</v>
      </c>
      <c r="AO538" s="14"/>
      <c r="AP538" s="14">
        <v>0.14697531127993599</v>
      </c>
      <c r="AQ538" s="14">
        <v>5.19429871412522E-2</v>
      </c>
      <c r="AR538" s="14">
        <v>0.16004597467387999</v>
      </c>
      <c r="AS538" s="14">
        <v>0.12749655629502901</v>
      </c>
      <c r="AT538" s="14">
        <v>0.189189390872289</v>
      </c>
      <c r="AU538" s="14"/>
      <c r="AV538" s="14">
        <v>0.14127987639109499</v>
      </c>
      <c r="AW538" s="14">
        <v>0.11477735047991</v>
      </c>
      <c r="AX538" s="14">
        <v>0.100236976516887</v>
      </c>
      <c r="AY538" s="14">
        <v>7.53798818387868E-2</v>
      </c>
      <c r="AZ538" s="14">
        <v>0.100714740971367</v>
      </c>
      <c r="BA538" s="14"/>
      <c r="BB538" s="14">
        <v>8.7306571244508704E-2</v>
      </c>
      <c r="BC538" s="14">
        <v>0.16346612529373999</v>
      </c>
      <c r="BD538" s="14">
        <v>0.22848270989424899</v>
      </c>
      <c r="BE538" s="14"/>
      <c r="BF538" s="14">
        <v>0.15697643611825701</v>
      </c>
    </row>
    <row r="539" spans="2:58" x14ac:dyDescent="0.35">
      <c r="B539" t="s">
        <v>209</v>
      </c>
      <c r="C539" s="14">
        <v>0.225915134074098</v>
      </c>
      <c r="D539" s="14">
        <v>0.208295913078311</v>
      </c>
      <c r="E539" s="14">
        <v>0.24103942127733999</v>
      </c>
      <c r="F539" s="14"/>
      <c r="G539" s="14">
        <v>0.23098700675841499</v>
      </c>
      <c r="H539" s="14">
        <v>0.172553671073603</v>
      </c>
      <c r="I539" s="14">
        <v>0.23107828274365799</v>
      </c>
      <c r="J539" s="14">
        <v>0.21691212835992801</v>
      </c>
      <c r="K539" s="14">
        <v>0.22568443472275199</v>
      </c>
      <c r="L539" s="14">
        <v>0.26942297284927103</v>
      </c>
      <c r="M539" s="14"/>
      <c r="N539" s="14">
        <v>0.196855345722003</v>
      </c>
      <c r="O539" s="14">
        <v>0.229730856941853</v>
      </c>
      <c r="P539" s="14">
        <v>0.27555072366112399</v>
      </c>
      <c r="Q539" s="14">
        <v>0.21821692730433501</v>
      </c>
      <c r="R539" s="14"/>
      <c r="S539" s="14">
        <v>0.19193541607591</v>
      </c>
      <c r="T539" s="14">
        <v>0.26313699756466902</v>
      </c>
      <c r="U539" s="14">
        <v>0.25131091449355503</v>
      </c>
      <c r="V539" s="14">
        <v>0.265795892906113</v>
      </c>
      <c r="W539" s="14">
        <v>0.138545097894408</v>
      </c>
      <c r="X539" s="14">
        <v>0.219726460364746</v>
      </c>
      <c r="Y539" s="14">
        <v>0.23819997042527499</v>
      </c>
      <c r="Z539" s="14">
        <v>0.29093236485539897</v>
      </c>
      <c r="AA539" s="14">
        <v>0.18694773770857701</v>
      </c>
      <c r="AB539" s="14">
        <v>0.19676059817623801</v>
      </c>
      <c r="AC539" s="14">
        <v>0.28703833009430901</v>
      </c>
      <c r="AD539" s="14">
        <v>0.20695296685617401</v>
      </c>
      <c r="AE539" s="14"/>
      <c r="AF539" s="14">
        <v>0.25001878807045103</v>
      </c>
      <c r="AG539" s="14">
        <v>0.212838601760687</v>
      </c>
      <c r="AH539" s="14">
        <v>0.159287003780819</v>
      </c>
      <c r="AI539" s="14"/>
      <c r="AJ539" s="14">
        <v>0.25619066213242098</v>
      </c>
      <c r="AK539" s="14">
        <v>0.180317123376457</v>
      </c>
      <c r="AL539" s="14">
        <v>0.20265515401845299</v>
      </c>
      <c r="AM539" s="14">
        <v>0.30094703223450198</v>
      </c>
      <c r="AN539" s="14">
        <v>0.233320456107172</v>
      </c>
      <c r="AO539" s="14"/>
      <c r="AP539" s="14">
        <v>0.295246492972146</v>
      </c>
      <c r="AQ539" s="14">
        <v>0.17006487759140901</v>
      </c>
      <c r="AR539" s="14">
        <v>0.250414368759799</v>
      </c>
      <c r="AS539" s="14">
        <v>0.29921422739863301</v>
      </c>
      <c r="AT539" s="14">
        <v>0.22509384791977699</v>
      </c>
      <c r="AU539" s="14"/>
      <c r="AV539" s="14">
        <v>0.23311084293291601</v>
      </c>
      <c r="AW539" s="14">
        <v>0.24799537228718399</v>
      </c>
      <c r="AX539" s="14">
        <v>0.196553889923716</v>
      </c>
      <c r="AY539" s="14">
        <v>0.18766274987132101</v>
      </c>
      <c r="AZ539" s="14">
        <v>0.235890516440146</v>
      </c>
      <c r="BA539" s="14"/>
      <c r="BB539" s="14">
        <v>0.11384964603077399</v>
      </c>
      <c r="BC539" s="14">
        <v>0.22397425330012399</v>
      </c>
      <c r="BD539" s="14">
        <v>0.22918898261110701</v>
      </c>
      <c r="BE539" s="14"/>
      <c r="BF539" s="14">
        <v>0.210681447245117</v>
      </c>
    </row>
    <row r="540" spans="2:58" x14ac:dyDescent="0.35">
      <c r="B540" t="s">
        <v>122</v>
      </c>
      <c r="C540" s="14">
        <v>0.26095903828636002</v>
      </c>
      <c r="D540" s="14">
        <v>0.254217631642639</v>
      </c>
      <c r="E540" s="14">
        <v>0.26818584112486099</v>
      </c>
      <c r="F540" s="14"/>
      <c r="G540" s="14">
        <v>0.24751404714811701</v>
      </c>
      <c r="H540" s="14">
        <v>0.155255410033525</v>
      </c>
      <c r="I540" s="14">
        <v>0.28840748563806701</v>
      </c>
      <c r="J540" s="14">
        <v>0.28378354113278997</v>
      </c>
      <c r="K540" s="14">
        <v>0.28284113407899902</v>
      </c>
      <c r="L540" s="14">
        <v>0.297763425490293</v>
      </c>
      <c r="M540" s="14"/>
      <c r="N540" s="14">
        <v>0.27748194251367703</v>
      </c>
      <c r="O540" s="14">
        <v>0.24435401001657001</v>
      </c>
      <c r="P540" s="14">
        <v>0.239567036192533</v>
      </c>
      <c r="Q540" s="14">
        <v>0.27526677030052199</v>
      </c>
      <c r="R540" s="14"/>
      <c r="S540" s="14">
        <v>0.33004600234278397</v>
      </c>
      <c r="T540" s="14">
        <v>0.29768866760902202</v>
      </c>
      <c r="U540" s="14">
        <v>0.20538707952879101</v>
      </c>
      <c r="V540" s="14">
        <v>0.24398737865376399</v>
      </c>
      <c r="W540" s="14">
        <v>0.32011039672199498</v>
      </c>
      <c r="X540" s="14">
        <v>0.25279010551706499</v>
      </c>
      <c r="Y540" s="14">
        <v>0.26006967624469801</v>
      </c>
      <c r="Z540" s="14">
        <v>0.213957571144719</v>
      </c>
      <c r="AA540" s="14">
        <v>0.24866783080757801</v>
      </c>
      <c r="AB540" s="14">
        <v>0.209898917306998</v>
      </c>
      <c r="AC540" s="14">
        <v>0.234318293561285</v>
      </c>
      <c r="AD540" s="14">
        <v>0.20513730209833</v>
      </c>
      <c r="AE540" s="14"/>
      <c r="AF540" s="14">
        <v>0.21443541837615501</v>
      </c>
      <c r="AG540" s="14">
        <v>0.28976691219329898</v>
      </c>
      <c r="AH540" s="14">
        <v>0.30384398930760398</v>
      </c>
      <c r="AI540" s="14"/>
      <c r="AJ540" s="14">
        <v>0.21223850823840601</v>
      </c>
      <c r="AK540" s="14">
        <v>0.28340020299316399</v>
      </c>
      <c r="AL540" s="14">
        <v>0.33918411058389197</v>
      </c>
      <c r="AM540" s="14">
        <v>0.20017854731920201</v>
      </c>
      <c r="AN540" s="14">
        <v>0.292484652246636</v>
      </c>
      <c r="AO540" s="14"/>
      <c r="AP540" s="14">
        <v>0.207286064430033</v>
      </c>
      <c r="AQ540" s="14">
        <v>0.28369695494745401</v>
      </c>
      <c r="AR540" s="14">
        <v>0.31333692503837002</v>
      </c>
      <c r="AS540" s="14">
        <v>0.158019459477721</v>
      </c>
      <c r="AT540" s="14">
        <v>0.35005388925251701</v>
      </c>
      <c r="AU540" s="14"/>
      <c r="AV540" s="14">
        <v>0.29862609267867801</v>
      </c>
      <c r="AW540" s="14">
        <v>0.25115926245847398</v>
      </c>
      <c r="AX540" s="14">
        <v>0.243033994943334</v>
      </c>
      <c r="AY540" s="14">
        <v>0.23804554053025501</v>
      </c>
      <c r="AZ540" s="14">
        <v>0.41569808592424701</v>
      </c>
      <c r="BA540" s="14"/>
      <c r="BB540" s="14">
        <v>0.28592714938464497</v>
      </c>
      <c r="BC540" s="14">
        <v>0.18271996548469099</v>
      </c>
      <c r="BD540" s="14">
        <v>0.27299336178398598</v>
      </c>
      <c r="BE540" s="14"/>
      <c r="BF540" s="14">
        <v>0.23415072992976399</v>
      </c>
    </row>
    <row r="541" spans="2:58" x14ac:dyDescent="0.35">
      <c r="B541" t="s">
        <v>210</v>
      </c>
      <c r="C541" s="14">
        <v>0.173215134869592</v>
      </c>
      <c r="D541" s="14">
        <v>0.18560819667825901</v>
      </c>
      <c r="E541" s="14">
        <v>0.16249170491105699</v>
      </c>
      <c r="F541" s="14"/>
      <c r="G541" s="14">
        <v>0.192458023223466</v>
      </c>
      <c r="H541" s="14">
        <v>0.28796318213265798</v>
      </c>
      <c r="I541" s="14">
        <v>0.12748648558665701</v>
      </c>
      <c r="J541" s="14">
        <v>0.181091052690387</v>
      </c>
      <c r="K541" s="14">
        <v>0.154699846442476</v>
      </c>
      <c r="L541" s="14">
        <v>0.11175155151986201</v>
      </c>
      <c r="M541" s="14"/>
      <c r="N541" s="14">
        <v>0.18264270375288399</v>
      </c>
      <c r="O541" s="14">
        <v>0.177563332484274</v>
      </c>
      <c r="P541" s="14">
        <v>0.14074244628743199</v>
      </c>
      <c r="Q541" s="14">
        <v>0.184935107875348</v>
      </c>
      <c r="R541" s="14"/>
      <c r="S541" s="14">
        <v>0.19484307012274099</v>
      </c>
      <c r="T541" s="14">
        <v>0.124812653263725</v>
      </c>
      <c r="U541" s="14">
        <v>0.124592384516846</v>
      </c>
      <c r="V541" s="14">
        <v>0.17077523127750999</v>
      </c>
      <c r="W541" s="14">
        <v>0.18079931541095601</v>
      </c>
      <c r="X541" s="14">
        <v>0.187429549022882</v>
      </c>
      <c r="Y541" s="14">
        <v>0.124838568556475</v>
      </c>
      <c r="Z541" s="14">
        <v>0.29326656032315801</v>
      </c>
      <c r="AA541" s="14">
        <v>0.18101488862249401</v>
      </c>
      <c r="AB541" s="14">
        <v>0.194815599370632</v>
      </c>
      <c r="AC541" s="14">
        <v>0.187318201922195</v>
      </c>
      <c r="AD541" s="14">
        <v>0.14890210980417401</v>
      </c>
      <c r="AE541" s="14"/>
      <c r="AF541" s="14">
        <v>9.7705220951868399E-2</v>
      </c>
      <c r="AG541" s="14">
        <v>0.21788761245239799</v>
      </c>
      <c r="AH541" s="14">
        <v>0.26047026226060999</v>
      </c>
      <c r="AI541" s="14"/>
      <c r="AJ541" s="14">
        <v>9.4986218724347704E-2</v>
      </c>
      <c r="AK541" s="14">
        <v>0.26709437215093801</v>
      </c>
      <c r="AL541" s="14">
        <v>0.203382549034687</v>
      </c>
      <c r="AM541" s="14">
        <v>0.30744196910232402</v>
      </c>
      <c r="AN541" s="14">
        <v>0.144876869104339</v>
      </c>
      <c r="AO541" s="14"/>
      <c r="AP541" s="14">
        <v>0.11697538684256201</v>
      </c>
      <c r="AQ541" s="14">
        <v>0.27052593532828301</v>
      </c>
      <c r="AR541" s="14">
        <v>0.17826204982216901</v>
      </c>
      <c r="AS541" s="14">
        <v>6.8639602467789204E-2</v>
      </c>
      <c r="AT541" s="14">
        <v>4.6220112937110799E-2</v>
      </c>
      <c r="AU541" s="14"/>
      <c r="AV541" s="14">
        <v>0.14326127699374</v>
      </c>
      <c r="AW541" s="14">
        <v>0.183458560367768</v>
      </c>
      <c r="AX541" s="14">
        <v>0.197197750984171</v>
      </c>
      <c r="AY541" s="14">
        <v>0.229819634727294</v>
      </c>
      <c r="AZ541" s="14">
        <v>0.100024001858594</v>
      </c>
      <c r="BA541" s="14"/>
      <c r="BB541" s="14">
        <v>0.22025004449136501</v>
      </c>
      <c r="BC541" s="14">
        <v>4.1165118356973E-2</v>
      </c>
      <c r="BD541" s="14">
        <v>5.63783422992475E-2</v>
      </c>
      <c r="BE541" s="14"/>
      <c r="BF541" s="14">
        <v>0.10208467926923501</v>
      </c>
    </row>
    <row r="542" spans="2:58" x14ac:dyDescent="0.35">
      <c r="B542" t="s">
        <v>211</v>
      </c>
      <c r="C542" s="14">
        <v>8.7232812107281801E-2</v>
      </c>
      <c r="D542" s="14">
        <v>9.1548068059719795E-2</v>
      </c>
      <c r="E542" s="14">
        <v>8.3604543897351696E-2</v>
      </c>
      <c r="F542" s="14"/>
      <c r="G542" s="14">
        <v>8.4496353848321895E-2</v>
      </c>
      <c r="H542" s="14">
        <v>0.16015229353546501</v>
      </c>
      <c r="I542" s="14">
        <v>0.12324272126466999</v>
      </c>
      <c r="J542" s="14">
        <v>6.6621281099844901E-2</v>
      </c>
      <c r="K542" s="14">
        <v>2.14803666035214E-2</v>
      </c>
      <c r="L542" s="14">
        <v>6.1046586659229699E-2</v>
      </c>
      <c r="M542" s="14"/>
      <c r="N542" s="14">
        <v>0.11003728419561799</v>
      </c>
      <c r="O542" s="14">
        <v>8.2152745135184002E-2</v>
      </c>
      <c r="P542" s="14">
        <v>8.1126500274933497E-2</v>
      </c>
      <c r="Q542" s="14">
        <v>7.4138732473094895E-2</v>
      </c>
      <c r="R542" s="14"/>
      <c r="S542" s="14">
        <v>0.10566045771449201</v>
      </c>
      <c r="T542" s="14">
        <v>9.4843630333130299E-2</v>
      </c>
      <c r="U542" s="14">
        <v>7.8361116153151902E-2</v>
      </c>
      <c r="V542" s="14">
        <v>7.6917631948203197E-2</v>
      </c>
      <c r="W542" s="14">
        <v>9.1642431165116306E-2</v>
      </c>
      <c r="X542" s="14">
        <v>0.10272831913844301</v>
      </c>
      <c r="Y542" s="14">
        <v>5.9189315215400502E-2</v>
      </c>
      <c r="Z542" s="14">
        <v>7.7504928422299793E-2</v>
      </c>
      <c r="AA542" s="14">
        <v>0.10123231693818301</v>
      </c>
      <c r="AB542" s="14">
        <v>9.0705913541716296E-2</v>
      </c>
      <c r="AC542" s="14">
        <v>4.99860941236248E-2</v>
      </c>
      <c r="AD542" s="14">
        <v>6.8115773151623898E-2</v>
      </c>
      <c r="AE542" s="14"/>
      <c r="AF542" s="14">
        <v>7.62023527129813E-2</v>
      </c>
      <c r="AG542" s="14">
        <v>9.2810501641246906E-2</v>
      </c>
      <c r="AH542" s="14">
        <v>0.110199111420516</v>
      </c>
      <c r="AI542" s="14"/>
      <c r="AJ542" s="14">
        <v>6.2974610124178307E-2</v>
      </c>
      <c r="AK542" s="14">
        <v>0.12858109476549001</v>
      </c>
      <c r="AL542" s="14">
        <v>0.106763770437144</v>
      </c>
      <c r="AM542" s="14">
        <v>0</v>
      </c>
      <c r="AN542" s="14">
        <v>7.5611073382963204E-2</v>
      </c>
      <c r="AO542" s="14"/>
      <c r="AP542" s="14">
        <v>2.8271551810573701E-2</v>
      </c>
      <c r="AQ542" s="14">
        <v>0.16613849686262799</v>
      </c>
      <c r="AR542" s="14">
        <v>8.4398428626010699E-2</v>
      </c>
      <c r="AS542" s="14">
        <v>1.72592278522655E-2</v>
      </c>
      <c r="AT542" s="14">
        <v>4.86605313832058E-2</v>
      </c>
      <c r="AU542" s="14"/>
      <c r="AV542" s="14">
        <v>4.7031396519258799E-2</v>
      </c>
      <c r="AW542" s="14">
        <v>5.3119125512974499E-2</v>
      </c>
      <c r="AX542" s="14">
        <v>0.13164900628239901</v>
      </c>
      <c r="AY542" s="14">
        <v>0.128383178478257</v>
      </c>
      <c r="AZ542" s="14">
        <v>0.14767265480564501</v>
      </c>
      <c r="BA542" s="14"/>
      <c r="BB542" s="14">
        <v>0.263044906273325</v>
      </c>
      <c r="BC542" s="14">
        <v>0</v>
      </c>
      <c r="BD542" s="14">
        <v>2.9185009463563099E-2</v>
      </c>
      <c r="BE542" s="14"/>
      <c r="BF542" s="14">
        <v>8.9762871691695306E-2</v>
      </c>
    </row>
    <row r="543" spans="2:58" x14ac:dyDescent="0.35">
      <c r="B543" t="s">
        <v>212</v>
      </c>
      <c r="C543" s="14">
        <v>1.39622421535041E-2</v>
      </c>
      <c r="D543" s="14">
        <v>8.4072590306077007E-3</v>
      </c>
      <c r="E543" s="14">
        <v>1.9128261177958499E-2</v>
      </c>
      <c r="F543" s="14"/>
      <c r="G543" s="14">
        <v>3.2599604593288797E-2</v>
      </c>
      <c r="H543" s="14">
        <v>5.2571015328672296E-3</v>
      </c>
      <c r="I543" s="14">
        <v>1.3570550758386099E-2</v>
      </c>
      <c r="J543" s="14">
        <v>5.8132809067074197E-3</v>
      </c>
      <c r="K543" s="14">
        <v>1.45747794086903E-2</v>
      </c>
      <c r="L543" s="14">
        <v>1.4176471767105601E-2</v>
      </c>
      <c r="M543" s="14"/>
      <c r="N543" s="14">
        <v>1.3290431307668301E-2</v>
      </c>
      <c r="O543" s="14">
        <v>1.6076938136168901E-2</v>
      </c>
      <c r="P543" s="14">
        <v>9.9005329721203392E-3</v>
      </c>
      <c r="Q543" s="14">
        <v>1.5703507970801701E-2</v>
      </c>
      <c r="R543" s="14"/>
      <c r="S543" s="14">
        <v>2.08584995378145E-2</v>
      </c>
      <c r="T543" s="14">
        <v>0</v>
      </c>
      <c r="U543" s="14">
        <v>0</v>
      </c>
      <c r="V543" s="14">
        <v>2.3839434160515899E-2</v>
      </c>
      <c r="W543" s="14">
        <v>1.46881451349079E-2</v>
      </c>
      <c r="X543" s="14">
        <v>0</v>
      </c>
      <c r="Y543" s="14">
        <v>1.2904976422280501E-2</v>
      </c>
      <c r="Z543" s="14">
        <v>0</v>
      </c>
      <c r="AA543" s="14">
        <v>1.8968995876393301E-2</v>
      </c>
      <c r="AB543" s="14">
        <v>1.1728451086845299E-2</v>
      </c>
      <c r="AC543" s="14">
        <v>5.0422976629693798E-2</v>
      </c>
      <c r="AD543" s="14">
        <v>2.7254349691696499E-2</v>
      </c>
      <c r="AE543" s="14"/>
      <c r="AF543" s="14">
        <v>1.1634889646756E-2</v>
      </c>
      <c r="AG543" s="14">
        <v>9.3524082180103298E-3</v>
      </c>
      <c r="AH543" s="14">
        <v>2.12898189825407E-2</v>
      </c>
      <c r="AI543" s="14"/>
      <c r="AJ543" s="14">
        <v>5.4427115276463297E-3</v>
      </c>
      <c r="AK543" s="14">
        <v>2.49745033907534E-2</v>
      </c>
      <c r="AL543" s="14">
        <v>0</v>
      </c>
      <c r="AM543" s="14">
        <v>0</v>
      </c>
      <c r="AN543" s="14">
        <v>3.2525861984576701E-2</v>
      </c>
      <c r="AO543" s="14"/>
      <c r="AP543" s="14">
        <v>1.02039499191182E-2</v>
      </c>
      <c r="AQ543" s="14">
        <v>3.02353278857855E-2</v>
      </c>
      <c r="AR543" s="14">
        <v>0</v>
      </c>
      <c r="AS543" s="14">
        <v>0</v>
      </c>
      <c r="AT543" s="14">
        <v>0</v>
      </c>
      <c r="AU543" s="14"/>
      <c r="AV543" s="14">
        <v>4.0681353304764202E-3</v>
      </c>
      <c r="AW543" s="14">
        <v>1.6540630647172001E-2</v>
      </c>
      <c r="AX543" s="14">
        <v>2.37134185588386E-2</v>
      </c>
      <c r="AY543" s="14">
        <v>9.5644063538103206E-3</v>
      </c>
      <c r="AZ543" s="14">
        <v>0</v>
      </c>
      <c r="BA543" s="14"/>
      <c r="BB543" s="14">
        <v>0</v>
      </c>
      <c r="BC543" s="14">
        <v>0</v>
      </c>
      <c r="BD543" s="14">
        <v>0</v>
      </c>
      <c r="BE543" s="14"/>
      <c r="BF543" s="14">
        <v>0</v>
      </c>
    </row>
    <row r="544" spans="2:58" x14ac:dyDescent="0.35">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c r="AA544" s="14"/>
      <c r="AB544" s="14"/>
      <c r="AC544" s="14"/>
      <c r="AD544" s="14"/>
      <c r="AE544" s="14"/>
      <c r="AF544" s="14"/>
      <c r="AG544" s="14"/>
      <c r="AH544" s="14"/>
      <c r="AI544" s="14"/>
      <c r="AJ544" s="14"/>
      <c r="AK544" s="14"/>
      <c r="AL544" s="14"/>
      <c r="AM544" s="14"/>
      <c r="AN544" s="14"/>
      <c r="AO544" s="14"/>
      <c r="AP544" s="14"/>
      <c r="AQ544" s="14"/>
      <c r="AR544" s="14"/>
      <c r="AS544" s="14"/>
      <c r="AT544" s="14"/>
      <c r="AU544" s="14"/>
      <c r="AV544" s="14"/>
      <c r="AW544" s="14"/>
      <c r="AX544" s="14"/>
      <c r="AY544" s="14"/>
      <c r="AZ544" s="14"/>
      <c r="BA544" s="14"/>
      <c r="BB544" s="14"/>
      <c r="BC544" s="14"/>
      <c r="BD544" s="14"/>
      <c r="BE544" s="14"/>
      <c r="BF544" s="14"/>
    </row>
    <row r="545" spans="2:58" x14ac:dyDescent="0.35">
      <c r="B545" s="6" t="s">
        <v>245</v>
      </c>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c r="AA545" s="14"/>
      <c r="AB545" s="14"/>
      <c r="AC545" s="14"/>
      <c r="AD545" s="14"/>
      <c r="AE545" s="14"/>
      <c r="AF545" s="14"/>
      <c r="AG545" s="14"/>
      <c r="AH545" s="14"/>
      <c r="AI545" s="14"/>
      <c r="AJ545" s="14"/>
      <c r="AK545" s="14"/>
      <c r="AL545" s="14"/>
      <c r="AM545" s="14"/>
      <c r="AN545" s="14"/>
      <c r="AO545" s="14"/>
      <c r="AP545" s="14"/>
      <c r="AQ545" s="14"/>
      <c r="AR545" s="14"/>
      <c r="AS545" s="14"/>
      <c r="AT545" s="14"/>
      <c r="AU545" s="14"/>
      <c r="AV545" s="14"/>
      <c r="AW545" s="14"/>
      <c r="AX545" s="14"/>
      <c r="AY545" s="14"/>
      <c r="AZ545" s="14"/>
      <c r="BA545" s="14"/>
      <c r="BB545" s="14"/>
      <c r="BC545" s="14"/>
      <c r="BD545" s="14"/>
      <c r="BE545" s="14"/>
      <c r="BF545" s="14"/>
    </row>
    <row r="546" spans="2:58" x14ac:dyDescent="0.35">
      <c r="B546" s="24" t="s">
        <v>214</v>
      </c>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c r="AA546" s="14"/>
      <c r="AB546" s="14"/>
      <c r="AC546" s="14"/>
      <c r="AD546" s="14"/>
      <c r="AE546" s="14"/>
      <c r="AF546" s="14"/>
      <c r="AG546" s="14"/>
      <c r="AH546" s="14"/>
      <c r="AI546" s="14"/>
      <c r="AJ546" s="14"/>
      <c r="AK546" s="14"/>
      <c r="AL546" s="14"/>
      <c r="AM546" s="14"/>
      <c r="AN546" s="14"/>
      <c r="AO546" s="14"/>
      <c r="AP546" s="14"/>
      <c r="AQ546" s="14"/>
      <c r="AR546" s="14"/>
      <c r="AS546" s="14"/>
      <c r="AT546" s="14"/>
      <c r="AU546" s="14"/>
      <c r="AV546" s="14"/>
      <c r="AW546" s="14"/>
      <c r="AX546" s="14"/>
      <c r="AY546" s="14"/>
      <c r="AZ546" s="14"/>
      <c r="BA546" s="14"/>
      <c r="BB546" s="14"/>
      <c r="BC546" s="14"/>
      <c r="BD546" s="14"/>
      <c r="BE546" s="14"/>
      <c r="BF546" s="14"/>
    </row>
    <row r="547" spans="2:58" x14ac:dyDescent="0.35">
      <c r="B547" t="s">
        <v>207</v>
      </c>
      <c r="C547" s="14">
        <v>4.2685126105264003E-2</v>
      </c>
      <c r="D547" s="14">
        <v>3.77882596555634E-2</v>
      </c>
      <c r="E547" s="14">
        <v>4.5408504434908903E-2</v>
      </c>
      <c r="F547" s="14"/>
      <c r="G547" s="14">
        <v>5.19223574541205E-2</v>
      </c>
      <c r="H547" s="14">
        <v>2.98784173325005E-2</v>
      </c>
      <c r="I547" s="14">
        <v>2.8280333621713099E-2</v>
      </c>
      <c r="J547" s="14">
        <v>4.1095794143022599E-2</v>
      </c>
      <c r="K547" s="14">
        <v>6.1310590552397098E-2</v>
      </c>
      <c r="L547" s="14">
        <v>4.7610207173738997E-2</v>
      </c>
      <c r="M547" s="14"/>
      <c r="N547" s="14">
        <v>3.7210352834231498E-2</v>
      </c>
      <c r="O547" s="14">
        <v>5.8389147631775197E-2</v>
      </c>
      <c r="P547" s="14">
        <v>4.3463205187689598E-2</v>
      </c>
      <c r="Q547" s="14">
        <v>3.27258468896287E-2</v>
      </c>
      <c r="R547" s="14"/>
      <c r="S547" s="14">
        <v>1.9946033225063602E-2</v>
      </c>
      <c r="T547" s="14">
        <v>4.2601447717839802E-2</v>
      </c>
      <c r="U547" s="14">
        <v>7.7912869190535097E-2</v>
      </c>
      <c r="V547" s="14">
        <v>2.1205048612337199E-2</v>
      </c>
      <c r="W547" s="14">
        <v>2.9116631956697E-2</v>
      </c>
      <c r="X547" s="14">
        <v>2.1657190593161499E-2</v>
      </c>
      <c r="Y547" s="14">
        <v>8.2020461423715593E-2</v>
      </c>
      <c r="Z547" s="14">
        <v>0</v>
      </c>
      <c r="AA547" s="14">
        <v>4.5063732098537597E-2</v>
      </c>
      <c r="AB547" s="14">
        <v>8.9277769182945804E-2</v>
      </c>
      <c r="AC547" s="14">
        <v>1.6907518991908E-2</v>
      </c>
      <c r="AD547" s="14">
        <v>9.5981949097150299E-2</v>
      </c>
      <c r="AE547" s="14"/>
      <c r="AF547" s="14">
        <v>6.9308653973737699E-2</v>
      </c>
      <c r="AG547" s="14">
        <v>2.1666427326963101E-2</v>
      </c>
      <c r="AH547" s="14">
        <v>2.55851253977043E-2</v>
      </c>
      <c r="AI547" s="14"/>
      <c r="AJ547" s="14">
        <v>9.8319064498181202E-2</v>
      </c>
      <c r="AK547" s="14">
        <v>3.0555897723305902E-3</v>
      </c>
      <c r="AL547" s="14">
        <v>1.3551164003072999E-2</v>
      </c>
      <c r="AM547" s="14">
        <v>0</v>
      </c>
      <c r="AN547" s="14">
        <v>2.88149619476081E-2</v>
      </c>
      <c r="AO547" s="14"/>
      <c r="AP547" s="14">
        <v>8.1309803744562106E-2</v>
      </c>
      <c r="AQ547" s="14">
        <v>1.7007613227902799E-2</v>
      </c>
      <c r="AR547" s="14">
        <v>1.2326762552448E-2</v>
      </c>
      <c r="AS547" s="14">
        <v>0.109124531286156</v>
      </c>
      <c r="AT547" s="14">
        <v>4.176989506013E-2</v>
      </c>
      <c r="AU547" s="14"/>
      <c r="AV547" s="14">
        <v>2.35426341318902E-2</v>
      </c>
      <c r="AW547" s="14">
        <v>4.7016186830105902E-2</v>
      </c>
      <c r="AX547" s="14">
        <v>5.7080235779242698E-2</v>
      </c>
      <c r="AY547" s="14">
        <v>1.7259016544876899E-2</v>
      </c>
      <c r="AZ547" s="14">
        <v>0</v>
      </c>
      <c r="BA547" s="14"/>
      <c r="BB547" s="14">
        <v>4.7414241941973398E-2</v>
      </c>
      <c r="BC547" s="14">
        <v>0.14819174426476101</v>
      </c>
      <c r="BD547" s="14">
        <v>9.7986889303503896E-2</v>
      </c>
      <c r="BE547" s="14"/>
      <c r="BF547" s="14">
        <v>9.6807390849493399E-2</v>
      </c>
    </row>
    <row r="548" spans="2:58" x14ac:dyDescent="0.35">
      <c r="B548" t="s">
        <v>208</v>
      </c>
      <c r="C548" s="14">
        <v>7.5881034340784206E-2</v>
      </c>
      <c r="D548" s="14">
        <v>8.40350776079902E-2</v>
      </c>
      <c r="E548" s="14">
        <v>6.8676091066300904E-2</v>
      </c>
      <c r="F548" s="14"/>
      <c r="G548" s="14">
        <v>7.7662071035935906E-2</v>
      </c>
      <c r="H548" s="14">
        <v>0.122971991258847</v>
      </c>
      <c r="I548" s="14">
        <v>5.4518637504823497E-2</v>
      </c>
      <c r="J548" s="14">
        <v>6.6866851999876797E-2</v>
      </c>
      <c r="K548" s="14">
        <v>7.5574469623944804E-2</v>
      </c>
      <c r="L548" s="14">
        <v>6.3273362459923502E-2</v>
      </c>
      <c r="M548" s="14"/>
      <c r="N548" s="14">
        <v>9.5498486549000394E-2</v>
      </c>
      <c r="O548" s="14">
        <v>7.7106504997450698E-2</v>
      </c>
      <c r="P548" s="14">
        <v>6.0004805046305502E-2</v>
      </c>
      <c r="Q548" s="14">
        <v>6.6898019850129706E-2</v>
      </c>
      <c r="R548" s="14"/>
      <c r="S548" s="14">
        <v>5.3851379630711099E-2</v>
      </c>
      <c r="T548" s="14">
        <v>7.6987709301796894E-2</v>
      </c>
      <c r="U548" s="14">
        <v>0.11338780583760701</v>
      </c>
      <c r="V548" s="14">
        <v>7.2225345704021601E-2</v>
      </c>
      <c r="W548" s="14">
        <v>0.105016226916901</v>
      </c>
      <c r="X548" s="14">
        <v>8.27205105252449E-2</v>
      </c>
      <c r="Y548" s="14">
        <v>6.8945261637064104E-2</v>
      </c>
      <c r="Z548" s="14">
        <v>1.7890840280078198E-2</v>
      </c>
      <c r="AA548" s="14">
        <v>6.8723819843647393E-2</v>
      </c>
      <c r="AB548" s="14">
        <v>5.2842361941977598E-2</v>
      </c>
      <c r="AC548" s="14">
        <v>0.133125294326849</v>
      </c>
      <c r="AD548" s="14">
        <v>9.6963859058444707E-2</v>
      </c>
      <c r="AE548" s="14"/>
      <c r="AF548" s="14">
        <v>9.80817209641138E-2</v>
      </c>
      <c r="AG548" s="14">
        <v>7.9734790967727495E-2</v>
      </c>
      <c r="AH548" s="14">
        <v>3.3383047630301303E-2</v>
      </c>
      <c r="AI548" s="14"/>
      <c r="AJ548" s="14">
        <v>0.11181082106036699</v>
      </c>
      <c r="AK548" s="14">
        <v>4.9272027802486698E-2</v>
      </c>
      <c r="AL548" s="14">
        <v>7.5140169201746307E-2</v>
      </c>
      <c r="AM548" s="14">
        <v>0.40186404525161901</v>
      </c>
      <c r="AN548" s="14">
        <v>4.4246174011216603E-2</v>
      </c>
      <c r="AO548" s="14"/>
      <c r="AP548" s="14">
        <v>0.118326722451708</v>
      </c>
      <c r="AQ548" s="14">
        <v>6.5545078588815198E-2</v>
      </c>
      <c r="AR548" s="14">
        <v>3.9175126175195897E-2</v>
      </c>
      <c r="AS548" s="14">
        <v>0.110113057720887</v>
      </c>
      <c r="AT548" s="14">
        <v>6.3165820324488198E-2</v>
      </c>
      <c r="AU548" s="14"/>
      <c r="AV548" s="14">
        <v>8.3334400590920302E-2</v>
      </c>
      <c r="AW548" s="14">
        <v>6.9493186421057104E-2</v>
      </c>
      <c r="AX548" s="14">
        <v>4.7292469310309899E-2</v>
      </c>
      <c r="AY548" s="14">
        <v>0.109050097943949</v>
      </c>
      <c r="AZ548" s="14">
        <v>0.10091420856274801</v>
      </c>
      <c r="BA548" s="14"/>
      <c r="BB548" s="14">
        <v>0.13564495017827599</v>
      </c>
      <c r="BC548" s="14">
        <v>0.10879218339586801</v>
      </c>
      <c r="BD548" s="14">
        <v>9.1514509751574699E-2</v>
      </c>
      <c r="BE548" s="14"/>
      <c r="BF548" s="14">
        <v>0.107765488498964</v>
      </c>
    </row>
    <row r="549" spans="2:58" x14ac:dyDescent="0.35">
      <c r="B549" t="s">
        <v>209</v>
      </c>
      <c r="C549" s="14">
        <v>0.236922793913798</v>
      </c>
      <c r="D549" s="14">
        <v>0.19950979574466701</v>
      </c>
      <c r="E549" s="14">
        <v>0.27227674642729999</v>
      </c>
      <c r="F549" s="14"/>
      <c r="G549" s="14">
        <v>0.289395962143215</v>
      </c>
      <c r="H549" s="14">
        <v>0.28325253799988198</v>
      </c>
      <c r="I549" s="14">
        <v>0.238593404339765</v>
      </c>
      <c r="J549" s="14">
        <v>0.24915990917789299</v>
      </c>
      <c r="K549" s="14">
        <v>0.19473778382353099</v>
      </c>
      <c r="L549" s="14">
        <v>0.17660707234486001</v>
      </c>
      <c r="M549" s="14"/>
      <c r="N549" s="14">
        <v>0.205748407406523</v>
      </c>
      <c r="O549" s="14">
        <v>0.26230524925677901</v>
      </c>
      <c r="P549" s="14">
        <v>0.24119245794518099</v>
      </c>
      <c r="Q549" s="14">
        <v>0.239786433090032</v>
      </c>
      <c r="R549" s="14"/>
      <c r="S549" s="14">
        <v>0.24530215801756799</v>
      </c>
      <c r="T549" s="14">
        <v>0.19946725943480101</v>
      </c>
      <c r="U549" s="14">
        <v>0.21277695461748</v>
      </c>
      <c r="V549" s="14">
        <v>0.261504746451722</v>
      </c>
      <c r="W549" s="14">
        <v>0.21209458951621901</v>
      </c>
      <c r="X549" s="14">
        <v>0.25576549004702798</v>
      </c>
      <c r="Y549" s="14">
        <v>0.22143572754450899</v>
      </c>
      <c r="Z549" s="14">
        <v>0.33396323133836298</v>
      </c>
      <c r="AA549" s="14">
        <v>0.256553534557037</v>
      </c>
      <c r="AB549" s="14">
        <v>0.22871863720507499</v>
      </c>
      <c r="AC549" s="14">
        <v>0.167987297770058</v>
      </c>
      <c r="AD549" s="14">
        <v>0.29550881210149699</v>
      </c>
      <c r="AE549" s="14"/>
      <c r="AF549" s="14">
        <v>0.223550063499034</v>
      </c>
      <c r="AG549" s="14">
        <v>0.22756573248280501</v>
      </c>
      <c r="AH549" s="14">
        <v>0.24724202412850199</v>
      </c>
      <c r="AI549" s="14"/>
      <c r="AJ549" s="14">
        <v>0.228438489932101</v>
      </c>
      <c r="AK549" s="14">
        <v>0.22553164151889499</v>
      </c>
      <c r="AL549" s="14">
        <v>0.17545297796356299</v>
      </c>
      <c r="AM549" s="14">
        <v>0</v>
      </c>
      <c r="AN549" s="14">
        <v>0.253581864524829</v>
      </c>
      <c r="AO549" s="14"/>
      <c r="AP549" s="14">
        <v>0.22920386109590399</v>
      </c>
      <c r="AQ549" s="14">
        <v>0.21608556684473701</v>
      </c>
      <c r="AR549" s="14">
        <v>0.22866413798184501</v>
      </c>
      <c r="AS549" s="14">
        <v>0.28646363944007602</v>
      </c>
      <c r="AT549" s="14">
        <v>0.216550470712119</v>
      </c>
      <c r="AU549" s="14"/>
      <c r="AV549" s="14">
        <v>0.235368724753828</v>
      </c>
      <c r="AW549" s="14">
        <v>0.24744219366628301</v>
      </c>
      <c r="AX549" s="14">
        <v>0.25763866901197202</v>
      </c>
      <c r="AY549" s="14">
        <v>0.21530170881851801</v>
      </c>
      <c r="AZ549" s="14">
        <v>0</v>
      </c>
      <c r="BA549" s="14"/>
      <c r="BB549" s="14">
        <v>0.176155347228898</v>
      </c>
      <c r="BC549" s="14">
        <v>0.27478461270385901</v>
      </c>
      <c r="BD549" s="14">
        <v>0.27656208783136499</v>
      </c>
      <c r="BE549" s="14"/>
      <c r="BF549" s="14">
        <v>0.24010289993477901</v>
      </c>
    </row>
    <row r="550" spans="2:58" x14ac:dyDescent="0.35">
      <c r="B550" t="s">
        <v>122</v>
      </c>
      <c r="C550" s="14">
        <v>0.35260451635895601</v>
      </c>
      <c r="D550" s="14">
        <v>0.33533716172577899</v>
      </c>
      <c r="E550" s="14">
        <v>0.36987601243277102</v>
      </c>
      <c r="F550" s="14"/>
      <c r="G550" s="14">
        <v>0.28526422085030301</v>
      </c>
      <c r="H550" s="14">
        <v>0.240970525626304</v>
      </c>
      <c r="I550" s="14">
        <v>0.34864155637831301</v>
      </c>
      <c r="J550" s="14">
        <v>0.36687576472051697</v>
      </c>
      <c r="K550" s="14">
        <v>0.42743449999898597</v>
      </c>
      <c r="L550" s="14">
        <v>0.43366370463389903</v>
      </c>
      <c r="M550" s="14"/>
      <c r="N550" s="14">
        <v>0.34209421498500803</v>
      </c>
      <c r="O550" s="14">
        <v>0.34026185435204198</v>
      </c>
      <c r="P550" s="14">
        <v>0.386725147902857</v>
      </c>
      <c r="Q550" s="14">
        <v>0.35088124472747301</v>
      </c>
      <c r="R550" s="14"/>
      <c r="S550" s="14">
        <v>0.372064316697794</v>
      </c>
      <c r="T550" s="14">
        <v>0.449579000263226</v>
      </c>
      <c r="U550" s="14">
        <v>0.31147070883761802</v>
      </c>
      <c r="V550" s="14">
        <v>0.321445068316556</v>
      </c>
      <c r="W550" s="14">
        <v>0.32198698862795999</v>
      </c>
      <c r="X550" s="14">
        <v>0.344183231289657</v>
      </c>
      <c r="Y550" s="14">
        <v>0.41234508552586902</v>
      </c>
      <c r="Z550" s="14">
        <v>0.34208917254284998</v>
      </c>
      <c r="AA550" s="14">
        <v>0.32112421243357597</v>
      </c>
      <c r="AB550" s="14">
        <v>0.32775607188995298</v>
      </c>
      <c r="AC550" s="14">
        <v>0.307227641180844</v>
      </c>
      <c r="AD550" s="14">
        <v>0.31671526322930499</v>
      </c>
      <c r="AE550" s="14"/>
      <c r="AF550" s="14">
        <v>0.37515035403619701</v>
      </c>
      <c r="AG550" s="14">
        <v>0.34464734787580498</v>
      </c>
      <c r="AH550" s="14">
        <v>0.33833083815003401</v>
      </c>
      <c r="AI550" s="14"/>
      <c r="AJ550" s="14">
        <v>0.36066288397306401</v>
      </c>
      <c r="AK550" s="14">
        <v>0.31324509592516298</v>
      </c>
      <c r="AL550" s="14">
        <v>0.48970956429262902</v>
      </c>
      <c r="AM550" s="14">
        <v>0.30400297147407901</v>
      </c>
      <c r="AN550" s="14">
        <v>0.37254905366943802</v>
      </c>
      <c r="AO550" s="14"/>
      <c r="AP550" s="14">
        <v>0.37287461421470303</v>
      </c>
      <c r="AQ550" s="14">
        <v>0.28503777589785001</v>
      </c>
      <c r="AR550" s="14">
        <v>0.41593023036041799</v>
      </c>
      <c r="AS550" s="14">
        <v>0.38681516030760399</v>
      </c>
      <c r="AT550" s="14">
        <v>0.52134985079150997</v>
      </c>
      <c r="AU550" s="14"/>
      <c r="AV550" s="14">
        <v>0.37007994561990898</v>
      </c>
      <c r="AW550" s="14">
        <v>0.365140738803308</v>
      </c>
      <c r="AX550" s="14">
        <v>0.34078523944204803</v>
      </c>
      <c r="AY550" s="14">
        <v>0.31251330997686499</v>
      </c>
      <c r="AZ550" s="14">
        <v>0.42347157784544798</v>
      </c>
      <c r="BA550" s="14"/>
      <c r="BB550" s="14">
        <v>0.27051881583441301</v>
      </c>
      <c r="BC550" s="14">
        <v>0.37719154101609498</v>
      </c>
      <c r="BD550" s="14">
        <v>0.414725851097693</v>
      </c>
      <c r="BE550" s="14"/>
      <c r="BF550" s="14">
        <v>0.34579770621613798</v>
      </c>
    </row>
    <row r="551" spans="2:58" x14ac:dyDescent="0.35">
      <c r="B551" t="s">
        <v>210</v>
      </c>
      <c r="C551" s="14">
        <v>0.194728793813989</v>
      </c>
      <c r="D551" s="14">
        <v>0.22959247105179201</v>
      </c>
      <c r="E551" s="14">
        <v>0.16144029659859399</v>
      </c>
      <c r="F551" s="14"/>
      <c r="G551" s="14">
        <v>0.21933380201886801</v>
      </c>
      <c r="H551" s="14">
        <v>0.192549590760179</v>
      </c>
      <c r="I551" s="14">
        <v>0.24395847903885101</v>
      </c>
      <c r="J551" s="14">
        <v>0.19409412202031201</v>
      </c>
      <c r="K551" s="14">
        <v>0.166033900587024</v>
      </c>
      <c r="L551" s="14">
        <v>0.15413626126514601</v>
      </c>
      <c r="M551" s="14"/>
      <c r="N551" s="14">
        <v>0.20753701405512601</v>
      </c>
      <c r="O551" s="14">
        <v>0.17781625001691001</v>
      </c>
      <c r="P551" s="14">
        <v>0.19054032227235601</v>
      </c>
      <c r="Q551" s="14">
        <v>0.203431219450149</v>
      </c>
      <c r="R551" s="14"/>
      <c r="S551" s="14">
        <v>0.21817689666822099</v>
      </c>
      <c r="T551" s="14">
        <v>0.13117218097335401</v>
      </c>
      <c r="U551" s="14">
        <v>0.18258076352112701</v>
      </c>
      <c r="V551" s="14">
        <v>0.17561041624066201</v>
      </c>
      <c r="W551" s="14">
        <v>0.26818148453142998</v>
      </c>
      <c r="X551" s="14">
        <v>0.247925310193812</v>
      </c>
      <c r="Y551" s="14">
        <v>0.158035569516004</v>
      </c>
      <c r="Z551" s="14">
        <v>0.22545017607540599</v>
      </c>
      <c r="AA551" s="14">
        <v>0.177920812770404</v>
      </c>
      <c r="AB551" s="14">
        <v>0.155944958829067</v>
      </c>
      <c r="AC551" s="14">
        <v>0.26042478927156998</v>
      </c>
      <c r="AD551" s="14">
        <v>0.19483011651360299</v>
      </c>
      <c r="AE551" s="14"/>
      <c r="AF551" s="14">
        <v>0.14518330999968801</v>
      </c>
      <c r="AG551" s="14">
        <v>0.22233044588211401</v>
      </c>
      <c r="AH551" s="14">
        <v>0.237027183058547</v>
      </c>
      <c r="AI551" s="14"/>
      <c r="AJ551" s="14">
        <v>0.13332154399697099</v>
      </c>
      <c r="AK551" s="14">
        <v>0.285939132563436</v>
      </c>
      <c r="AL551" s="14">
        <v>0.14423039284668099</v>
      </c>
      <c r="AM551" s="14">
        <v>9.6750223032218294E-2</v>
      </c>
      <c r="AN551" s="14">
        <v>0.16723913481430999</v>
      </c>
      <c r="AO551" s="14"/>
      <c r="AP551" s="14">
        <v>0.12112229357153</v>
      </c>
      <c r="AQ551" s="14">
        <v>0.27668843757891998</v>
      </c>
      <c r="AR551" s="14">
        <v>0.199093980767138</v>
      </c>
      <c r="AS551" s="14">
        <v>7.5729095790242201E-2</v>
      </c>
      <c r="AT551" s="14">
        <v>0.121042348866268</v>
      </c>
      <c r="AU551" s="14"/>
      <c r="AV551" s="14">
        <v>0.200769945042447</v>
      </c>
      <c r="AW551" s="14">
        <v>0.19704202348231201</v>
      </c>
      <c r="AX551" s="14">
        <v>0.19018755207093599</v>
      </c>
      <c r="AY551" s="14">
        <v>0.20956247796874999</v>
      </c>
      <c r="AZ551" s="14">
        <v>0.27299102948904502</v>
      </c>
      <c r="BA551" s="14"/>
      <c r="BB551" s="14">
        <v>0.223346166528894</v>
      </c>
      <c r="BC551" s="14">
        <v>7.9072388989759601E-2</v>
      </c>
      <c r="BD551" s="14">
        <v>9.2196199256767503E-2</v>
      </c>
      <c r="BE551" s="14"/>
      <c r="BF551" s="14">
        <v>0.152813620171283</v>
      </c>
    </row>
    <row r="552" spans="2:58" x14ac:dyDescent="0.35">
      <c r="B552" t="s">
        <v>211</v>
      </c>
      <c r="C552" s="14">
        <v>8.4852240818273694E-2</v>
      </c>
      <c r="D552" s="14">
        <v>9.6566378586333906E-2</v>
      </c>
      <c r="E552" s="14">
        <v>7.4406793320612993E-2</v>
      </c>
      <c r="F552" s="14"/>
      <c r="G552" s="14">
        <v>7.0197555956943894E-2</v>
      </c>
      <c r="H552" s="14">
        <v>0.12465615114980499</v>
      </c>
      <c r="I552" s="14">
        <v>6.6746002326980206E-2</v>
      </c>
      <c r="J552" s="14">
        <v>6.9154477983950302E-2</v>
      </c>
      <c r="K552" s="14">
        <v>6.7920196406442798E-2</v>
      </c>
      <c r="L552" s="14">
        <v>0.10525336933101299</v>
      </c>
      <c r="M552" s="14"/>
      <c r="N552" s="14">
        <v>0.10455459033662701</v>
      </c>
      <c r="O552" s="14">
        <v>6.8724369646140301E-2</v>
      </c>
      <c r="P552" s="14">
        <v>6.8705347227222394E-2</v>
      </c>
      <c r="Q552" s="14">
        <v>8.9545706471499703E-2</v>
      </c>
      <c r="R552" s="14"/>
      <c r="S552" s="14">
        <v>8.3420340123786602E-2</v>
      </c>
      <c r="T552" s="14">
        <v>9.1653349893049796E-2</v>
      </c>
      <c r="U552" s="14">
        <v>9.0020836525333894E-2</v>
      </c>
      <c r="V552" s="14">
        <v>0.114098418118784</v>
      </c>
      <c r="W552" s="14">
        <v>4.5608592899386798E-2</v>
      </c>
      <c r="X552" s="14">
        <v>4.7748267351096503E-2</v>
      </c>
      <c r="Y552" s="14">
        <v>4.4312917930556903E-2</v>
      </c>
      <c r="Z552" s="14">
        <v>5.8866380125968003E-2</v>
      </c>
      <c r="AA552" s="14">
        <v>0.111647947541193</v>
      </c>
      <c r="AB552" s="14">
        <v>0.135024119280579</v>
      </c>
      <c r="AC552" s="14">
        <v>0.11432745845877</v>
      </c>
      <c r="AD552" s="14">
        <v>0</v>
      </c>
      <c r="AE552" s="14"/>
      <c r="AF552" s="14">
        <v>7.4645585715294796E-2</v>
      </c>
      <c r="AG552" s="14">
        <v>9.6195807733540195E-2</v>
      </c>
      <c r="AH552" s="14">
        <v>0.102995114682307</v>
      </c>
      <c r="AI552" s="14"/>
      <c r="AJ552" s="14">
        <v>6.4430652872414507E-2</v>
      </c>
      <c r="AK552" s="14">
        <v>0.106373886324458</v>
      </c>
      <c r="AL552" s="14">
        <v>7.3727489373781693E-2</v>
      </c>
      <c r="AM552" s="14">
        <v>0.101287421380621</v>
      </c>
      <c r="AN552" s="14">
        <v>0.116660010395276</v>
      </c>
      <c r="AO552" s="14"/>
      <c r="AP552" s="14">
        <v>7.1507314157349303E-2</v>
      </c>
      <c r="AQ552" s="14">
        <v>0.123979166796835</v>
      </c>
      <c r="AR552" s="14">
        <v>9.1104035034925104E-2</v>
      </c>
      <c r="AS552" s="14">
        <v>2.3596485818458999E-2</v>
      </c>
      <c r="AT552" s="14">
        <v>2.3262703313935599E-2</v>
      </c>
      <c r="AU552" s="14"/>
      <c r="AV552" s="14">
        <v>6.9521015787522497E-2</v>
      </c>
      <c r="AW552" s="14">
        <v>6.9868943346683601E-2</v>
      </c>
      <c r="AX552" s="14">
        <v>9.4374283812509605E-2</v>
      </c>
      <c r="AY552" s="14">
        <v>0.117210074170081</v>
      </c>
      <c r="AZ552" s="14">
        <v>0.20262318410275901</v>
      </c>
      <c r="BA552" s="14"/>
      <c r="BB552" s="14">
        <v>0.14692047828754501</v>
      </c>
      <c r="BC552" s="14">
        <v>1.19675296296577E-2</v>
      </c>
      <c r="BD552" s="14">
        <v>2.7014462759096199E-2</v>
      </c>
      <c r="BE552" s="14"/>
      <c r="BF552" s="14">
        <v>5.6712894329342803E-2</v>
      </c>
    </row>
    <row r="553" spans="2:58" x14ac:dyDescent="0.35">
      <c r="B553" t="s">
        <v>212</v>
      </c>
      <c r="C553" s="14">
        <v>1.23254946489347E-2</v>
      </c>
      <c r="D553" s="14">
        <v>1.7170855627874501E-2</v>
      </c>
      <c r="E553" s="14">
        <v>7.9155557195123103E-3</v>
      </c>
      <c r="F553" s="14"/>
      <c r="G553" s="14">
        <v>6.2240305406132601E-3</v>
      </c>
      <c r="H553" s="14">
        <v>5.7207858724816303E-3</v>
      </c>
      <c r="I553" s="14">
        <v>1.9261586789553801E-2</v>
      </c>
      <c r="J553" s="14">
        <v>1.27530799544284E-2</v>
      </c>
      <c r="K553" s="14">
        <v>6.9885590076732397E-3</v>
      </c>
      <c r="L553" s="14">
        <v>1.9456022791419201E-2</v>
      </c>
      <c r="M553" s="14"/>
      <c r="N553" s="14">
        <v>7.3569338334844199E-3</v>
      </c>
      <c r="O553" s="14">
        <v>1.53966240989027E-2</v>
      </c>
      <c r="P553" s="14">
        <v>9.3687144183882704E-3</v>
      </c>
      <c r="Q553" s="14">
        <v>1.67315295210884E-2</v>
      </c>
      <c r="R553" s="14"/>
      <c r="S553" s="14">
        <v>7.23887563685628E-3</v>
      </c>
      <c r="T553" s="14">
        <v>8.5390524159327397E-3</v>
      </c>
      <c r="U553" s="14">
        <v>1.18500614702991E-2</v>
      </c>
      <c r="V553" s="14">
        <v>3.3910956555916999E-2</v>
      </c>
      <c r="W553" s="14">
        <v>1.79954855514055E-2</v>
      </c>
      <c r="X553" s="14">
        <v>0</v>
      </c>
      <c r="Y553" s="14">
        <v>1.2904976422280501E-2</v>
      </c>
      <c r="Z553" s="14">
        <v>2.1740199637334499E-2</v>
      </c>
      <c r="AA553" s="14">
        <v>1.8965940755606099E-2</v>
      </c>
      <c r="AB553" s="14">
        <v>1.0436081670401999E-2</v>
      </c>
      <c r="AC553" s="14">
        <v>0</v>
      </c>
      <c r="AD553" s="14">
        <v>0</v>
      </c>
      <c r="AE553" s="14"/>
      <c r="AF553" s="14">
        <v>1.40803118119345E-2</v>
      </c>
      <c r="AG553" s="14">
        <v>7.8594477310458197E-3</v>
      </c>
      <c r="AH553" s="14">
        <v>1.54366669526047E-2</v>
      </c>
      <c r="AI553" s="14"/>
      <c r="AJ553" s="14">
        <v>3.01654366690106E-3</v>
      </c>
      <c r="AK553" s="14">
        <v>1.65826260932317E-2</v>
      </c>
      <c r="AL553" s="14">
        <v>2.81882423185249E-2</v>
      </c>
      <c r="AM553" s="14">
        <v>9.6095338861462501E-2</v>
      </c>
      <c r="AN553" s="14">
        <v>1.69088006373216E-2</v>
      </c>
      <c r="AO553" s="14"/>
      <c r="AP553" s="14">
        <v>5.65539076424327E-3</v>
      </c>
      <c r="AQ553" s="14">
        <v>1.5656361064939901E-2</v>
      </c>
      <c r="AR553" s="14">
        <v>1.37057271280308E-2</v>
      </c>
      <c r="AS553" s="14">
        <v>8.1580296365760807E-3</v>
      </c>
      <c r="AT553" s="14">
        <v>1.28589109315487E-2</v>
      </c>
      <c r="AU553" s="14"/>
      <c r="AV553" s="14">
        <v>1.73833340734823E-2</v>
      </c>
      <c r="AW553" s="14">
        <v>3.9967274502500198E-3</v>
      </c>
      <c r="AX553" s="14">
        <v>1.26415505729812E-2</v>
      </c>
      <c r="AY553" s="14">
        <v>1.9103314576960399E-2</v>
      </c>
      <c r="AZ553" s="14">
        <v>0</v>
      </c>
      <c r="BA553" s="14"/>
      <c r="BB553" s="14">
        <v>0</v>
      </c>
      <c r="BC553" s="14">
        <v>0</v>
      </c>
      <c r="BD553" s="14">
        <v>0</v>
      </c>
      <c r="BE553" s="14"/>
      <c r="BF553" s="14">
        <v>0</v>
      </c>
    </row>
    <row r="554" spans="2:58" x14ac:dyDescent="0.35">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c r="AA554" s="14"/>
      <c r="AB554" s="14"/>
      <c r="AC554" s="14"/>
      <c r="AD554" s="14"/>
      <c r="AE554" s="14"/>
      <c r="AF554" s="14"/>
      <c r="AG554" s="14"/>
      <c r="AH554" s="14"/>
      <c r="AI554" s="14"/>
      <c r="AJ554" s="14"/>
      <c r="AK554" s="14"/>
      <c r="AL554" s="14"/>
      <c r="AM554" s="14"/>
      <c r="AN554" s="14"/>
      <c r="AO554" s="14"/>
      <c r="AP554" s="14"/>
      <c r="AQ554" s="14"/>
      <c r="AR554" s="14"/>
      <c r="AS554" s="14"/>
      <c r="AT554" s="14"/>
      <c r="AU554" s="14"/>
      <c r="AV554" s="14"/>
      <c r="AW554" s="14"/>
      <c r="AX554" s="14"/>
      <c r="AY554" s="14"/>
      <c r="AZ554" s="14"/>
      <c r="BA554" s="14"/>
      <c r="BB554" s="14"/>
      <c r="BC554" s="14"/>
      <c r="BD554" s="14"/>
      <c r="BE554" s="14"/>
      <c r="BF554" s="14"/>
    </row>
    <row r="555" spans="2:58" x14ac:dyDescent="0.35">
      <c r="B555" s="6" t="s">
        <v>246</v>
      </c>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c r="AA555" s="14"/>
      <c r="AB555" s="14"/>
      <c r="AC555" s="14"/>
      <c r="AD555" s="14"/>
      <c r="AE555" s="14"/>
      <c r="AF555" s="14"/>
      <c r="AG555" s="14"/>
      <c r="AH555" s="14"/>
      <c r="AI555" s="14"/>
      <c r="AJ555" s="14"/>
      <c r="AK555" s="14"/>
      <c r="AL555" s="14"/>
      <c r="AM555" s="14"/>
      <c r="AN555" s="14"/>
      <c r="AO555" s="14"/>
      <c r="AP555" s="14"/>
      <c r="AQ555" s="14"/>
      <c r="AR555" s="14"/>
      <c r="AS555" s="14"/>
      <c r="AT555" s="14"/>
      <c r="AU555" s="14"/>
      <c r="AV555" s="14"/>
      <c r="AW555" s="14"/>
      <c r="AX555" s="14"/>
      <c r="AY555" s="14"/>
      <c r="AZ555" s="14"/>
      <c r="BA555" s="14"/>
      <c r="BB555" s="14"/>
      <c r="BC555" s="14"/>
      <c r="BD555" s="14"/>
      <c r="BE555" s="14"/>
      <c r="BF555" s="14"/>
    </row>
    <row r="556" spans="2:58" x14ac:dyDescent="0.35">
      <c r="B556" s="24" t="s">
        <v>214</v>
      </c>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c r="AA556" s="14"/>
      <c r="AB556" s="14"/>
      <c r="AC556" s="14"/>
      <c r="AD556" s="14"/>
      <c r="AE556" s="14"/>
      <c r="AF556" s="14"/>
      <c r="AG556" s="14"/>
      <c r="AH556" s="14"/>
      <c r="AI556" s="14"/>
      <c r="AJ556" s="14"/>
      <c r="AK556" s="14"/>
      <c r="AL556" s="14"/>
      <c r="AM556" s="14"/>
      <c r="AN556" s="14"/>
      <c r="AO556" s="14"/>
      <c r="AP556" s="14"/>
      <c r="AQ556" s="14"/>
      <c r="AR556" s="14"/>
      <c r="AS556" s="14"/>
      <c r="AT556" s="14"/>
      <c r="AU556" s="14"/>
      <c r="AV556" s="14"/>
      <c r="AW556" s="14"/>
      <c r="AX556" s="14"/>
      <c r="AY556" s="14"/>
      <c r="AZ556" s="14"/>
      <c r="BA556" s="14"/>
      <c r="BB556" s="14"/>
      <c r="BC556" s="14"/>
      <c r="BD556" s="14"/>
      <c r="BE556" s="14"/>
      <c r="BF556" s="14"/>
    </row>
    <row r="557" spans="2:58" x14ac:dyDescent="0.35">
      <c r="B557" t="s">
        <v>207</v>
      </c>
      <c r="C557" s="14">
        <v>5.29857744657911E-2</v>
      </c>
      <c r="D557" s="14">
        <v>4.9124574170445801E-2</v>
      </c>
      <c r="E557" s="14">
        <v>5.4796634907422197E-2</v>
      </c>
      <c r="F557" s="14"/>
      <c r="G557" s="14">
        <v>3.2391872858204697E-2</v>
      </c>
      <c r="H557" s="14">
        <v>5.9568454964476603E-2</v>
      </c>
      <c r="I557" s="14">
        <v>4.3403198171116701E-2</v>
      </c>
      <c r="J557" s="14">
        <v>3.6401236193305403E-2</v>
      </c>
      <c r="K557" s="14">
        <v>8.6985405748707806E-2</v>
      </c>
      <c r="L557" s="14">
        <v>6.2468184515334799E-2</v>
      </c>
      <c r="M557" s="14"/>
      <c r="N557" s="14">
        <v>4.7959419407189501E-2</v>
      </c>
      <c r="O557" s="14">
        <v>4.84843695922045E-2</v>
      </c>
      <c r="P557" s="14">
        <v>4.4436571065226499E-2</v>
      </c>
      <c r="Q557" s="14">
        <v>6.9488328657768703E-2</v>
      </c>
      <c r="R557" s="14"/>
      <c r="S557" s="14">
        <v>6.51211045142688E-3</v>
      </c>
      <c r="T557" s="14">
        <v>7.1917722814457005E-2</v>
      </c>
      <c r="U557" s="14">
        <v>6.9627422535431097E-2</v>
      </c>
      <c r="V557" s="14">
        <v>7.1644260170694807E-2</v>
      </c>
      <c r="W557" s="14">
        <v>3.3245556746546299E-2</v>
      </c>
      <c r="X557" s="14">
        <v>1.0222272577680099E-2</v>
      </c>
      <c r="Y557" s="14">
        <v>3.8107003899600603E-2</v>
      </c>
      <c r="Z557" s="14">
        <v>1.8517902243631101E-2</v>
      </c>
      <c r="AA557" s="14">
        <v>9.1082663932406993E-2</v>
      </c>
      <c r="AB557" s="14">
        <v>0.10028184170403801</v>
      </c>
      <c r="AC557" s="14">
        <v>4.6904367119703701E-2</v>
      </c>
      <c r="AD557" s="14">
        <v>0.108924641748123</v>
      </c>
      <c r="AE557" s="14"/>
      <c r="AF557" s="14">
        <v>6.0502605413063203E-2</v>
      </c>
      <c r="AG557" s="14">
        <v>5.4163762670525001E-2</v>
      </c>
      <c r="AH557" s="14">
        <v>4.0406501299126603E-2</v>
      </c>
      <c r="AI557" s="14"/>
      <c r="AJ557" s="14">
        <v>8.2483559736601902E-2</v>
      </c>
      <c r="AK557" s="14">
        <v>1.9078144817627402E-2</v>
      </c>
      <c r="AL557" s="14">
        <v>1.4869243045737701E-2</v>
      </c>
      <c r="AM557" s="14">
        <v>9.6095338861462501E-2</v>
      </c>
      <c r="AN557" s="14">
        <v>8.2540183164048403E-2</v>
      </c>
      <c r="AO557" s="14"/>
      <c r="AP557" s="14">
        <v>9.8786176874859702E-2</v>
      </c>
      <c r="AQ557" s="14">
        <v>7.2729488481343696E-3</v>
      </c>
      <c r="AR557" s="14">
        <v>0</v>
      </c>
      <c r="AS557" s="14">
        <v>0.10790016336628901</v>
      </c>
      <c r="AT557" s="14">
        <v>6.4673822177121199E-2</v>
      </c>
      <c r="AU557" s="14"/>
      <c r="AV557" s="14">
        <v>5.9115756987136302E-2</v>
      </c>
      <c r="AW557" s="14">
        <v>2.61275062805943E-2</v>
      </c>
      <c r="AX557" s="14">
        <v>5.3418578880549801E-2</v>
      </c>
      <c r="AY557" s="14">
        <v>4.9807887757959697E-2</v>
      </c>
      <c r="AZ557" s="14">
        <v>0</v>
      </c>
      <c r="BA557" s="14"/>
      <c r="BB557" s="14">
        <v>3.2341814333967302E-2</v>
      </c>
      <c r="BC557" s="14">
        <v>0.106077726864585</v>
      </c>
      <c r="BD557" s="14">
        <v>3.6425122603959997E-2</v>
      </c>
      <c r="BE557" s="14"/>
      <c r="BF557" s="14">
        <v>5.7998700409481498E-2</v>
      </c>
    </row>
    <row r="558" spans="2:58" x14ac:dyDescent="0.35">
      <c r="B558" t="s">
        <v>208</v>
      </c>
      <c r="C558" s="14">
        <v>3.9148211224871297E-2</v>
      </c>
      <c r="D558" s="14">
        <v>3.8478850749460301E-2</v>
      </c>
      <c r="E558" s="14">
        <v>3.9917706182818501E-2</v>
      </c>
      <c r="F558" s="14"/>
      <c r="G558" s="14">
        <v>8.4176424019184903E-2</v>
      </c>
      <c r="H558" s="14">
        <v>3.5935689319381903E-2</v>
      </c>
      <c r="I558" s="14">
        <v>4.8499287263101903E-2</v>
      </c>
      <c r="J558" s="14">
        <v>3.1945965492385597E-2</v>
      </c>
      <c r="K558" s="14">
        <v>1.33649755968744E-2</v>
      </c>
      <c r="L558" s="14">
        <v>2.3849616714346201E-2</v>
      </c>
      <c r="M558" s="14"/>
      <c r="N558" s="14">
        <v>4.0556602567951898E-2</v>
      </c>
      <c r="O558" s="14">
        <v>3.1710029246419302E-2</v>
      </c>
      <c r="P558" s="14">
        <v>4.1616356359442802E-2</v>
      </c>
      <c r="Q558" s="14">
        <v>4.3662021258943501E-2</v>
      </c>
      <c r="R558" s="14"/>
      <c r="S558" s="14">
        <v>5.0192258959439399E-2</v>
      </c>
      <c r="T558" s="14">
        <v>3.3751632026841602E-2</v>
      </c>
      <c r="U558" s="14">
        <v>7.8361866524817705E-2</v>
      </c>
      <c r="V558" s="14">
        <v>9.5023029091502904E-3</v>
      </c>
      <c r="W558" s="14">
        <v>0</v>
      </c>
      <c r="X558" s="14">
        <v>4.9868357153438798E-2</v>
      </c>
      <c r="Y558" s="14">
        <v>6.6184506908593205E-2</v>
      </c>
      <c r="Z558" s="14">
        <v>3.6762281321696802E-2</v>
      </c>
      <c r="AA558" s="14">
        <v>3.1886164196188803E-2</v>
      </c>
      <c r="AB558" s="14">
        <v>2.1141538103851699E-2</v>
      </c>
      <c r="AC558" s="14">
        <v>3.2502555687570801E-2</v>
      </c>
      <c r="AD558" s="14">
        <v>6.2980876558048099E-2</v>
      </c>
      <c r="AE558" s="14"/>
      <c r="AF558" s="14">
        <v>4.0956614592248003E-2</v>
      </c>
      <c r="AG558" s="14">
        <v>2.0516179818785601E-2</v>
      </c>
      <c r="AH558" s="14">
        <v>3.42862449449211E-2</v>
      </c>
      <c r="AI558" s="14"/>
      <c r="AJ558" s="14">
        <v>3.7450422204392098E-2</v>
      </c>
      <c r="AK558" s="14">
        <v>3.2103232078804403E-2</v>
      </c>
      <c r="AL558" s="14">
        <v>0</v>
      </c>
      <c r="AM558" s="14">
        <v>0.19546963199075801</v>
      </c>
      <c r="AN558" s="14">
        <v>6.7961215047761994E-2</v>
      </c>
      <c r="AO558" s="14"/>
      <c r="AP558" s="14">
        <v>5.4627612619000301E-2</v>
      </c>
      <c r="AQ558" s="14">
        <v>1.4303353288566301E-2</v>
      </c>
      <c r="AR558" s="14">
        <v>1.3726114089481699E-2</v>
      </c>
      <c r="AS558" s="14">
        <v>8.2554411885363194E-2</v>
      </c>
      <c r="AT558" s="14">
        <v>1.1807166026926099E-2</v>
      </c>
      <c r="AU558" s="14"/>
      <c r="AV558" s="14">
        <v>5.5947023624712697E-2</v>
      </c>
      <c r="AW558" s="14">
        <v>5.0540170086522E-2</v>
      </c>
      <c r="AX558" s="14">
        <v>3.9989938045225097E-2</v>
      </c>
      <c r="AY558" s="14">
        <v>1.7605928428829999E-2</v>
      </c>
      <c r="AZ558" s="14">
        <v>0</v>
      </c>
      <c r="BA558" s="14"/>
      <c r="BB558" s="14">
        <v>0</v>
      </c>
      <c r="BC558" s="14">
        <v>6.4212622815570594E-2</v>
      </c>
      <c r="BD558" s="14">
        <v>0</v>
      </c>
      <c r="BE558" s="14"/>
      <c r="BF558" s="14">
        <v>2.4801381199246301E-2</v>
      </c>
    </row>
    <row r="559" spans="2:58" x14ac:dyDescent="0.35">
      <c r="B559" t="s">
        <v>209</v>
      </c>
      <c r="C559" s="14">
        <v>0.13403422791599501</v>
      </c>
      <c r="D559" s="14">
        <v>0.14085353128660699</v>
      </c>
      <c r="E559" s="14">
        <v>0.12828557604319099</v>
      </c>
      <c r="F559" s="14"/>
      <c r="G559" s="14">
        <v>0.17463957351842099</v>
      </c>
      <c r="H559" s="14">
        <v>0.179132968873293</v>
      </c>
      <c r="I559" s="14">
        <v>0.13486151752718201</v>
      </c>
      <c r="J559" s="14">
        <v>0.109860760328591</v>
      </c>
      <c r="K559" s="14">
        <v>8.7016273483429094E-2</v>
      </c>
      <c r="L559" s="14">
        <v>0.119893068074349</v>
      </c>
      <c r="M559" s="14"/>
      <c r="N559" s="14">
        <v>0.13200116348833399</v>
      </c>
      <c r="O559" s="14">
        <v>0.14742160375738</v>
      </c>
      <c r="P559" s="14">
        <v>0.14398134973523799</v>
      </c>
      <c r="Q559" s="14">
        <v>0.11708426309783999</v>
      </c>
      <c r="R559" s="14"/>
      <c r="S559" s="14">
        <v>0.15030352860472199</v>
      </c>
      <c r="T559" s="14">
        <v>0.15652493565195999</v>
      </c>
      <c r="U559" s="14">
        <v>0.158663038197111</v>
      </c>
      <c r="V559" s="14">
        <v>0.14836021056863699</v>
      </c>
      <c r="W559" s="14">
        <v>0.131807747241655</v>
      </c>
      <c r="X559" s="14">
        <v>0.13703735342637299</v>
      </c>
      <c r="Y559" s="14">
        <v>9.5539867918239096E-2</v>
      </c>
      <c r="Z559" s="14">
        <v>0.109163297307367</v>
      </c>
      <c r="AA559" s="14">
        <v>0.120029981628581</v>
      </c>
      <c r="AB559" s="14">
        <v>0.12838829324224699</v>
      </c>
      <c r="AC559" s="14">
        <v>9.58981971837463E-2</v>
      </c>
      <c r="AD559" s="14">
        <v>0.112798913616482</v>
      </c>
      <c r="AE559" s="14"/>
      <c r="AF559" s="14">
        <v>0.129716653658667</v>
      </c>
      <c r="AG559" s="14">
        <v>0.11851737064460401</v>
      </c>
      <c r="AH559" s="14">
        <v>0.16419610102618801</v>
      </c>
      <c r="AI559" s="14"/>
      <c r="AJ559" s="14">
        <v>0.16265426865499899</v>
      </c>
      <c r="AK559" s="14">
        <v>9.8616891352766703E-2</v>
      </c>
      <c r="AL559" s="14">
        <v>0.14098110368314501</v>
      </c>
      <c r="AM559" s="14">
        <v>0.200814512726254</v>
      </c>
      <c r="AN559" s="14">
        <v>0.16357565318013401</v>
      </c>
      <c r="AO559" s="14"/>
      <c r="AP559" s="14">
        <v>0.17969164089723699</v>
      </c>
      <c r="AQ559" s="14">
        <v>6.2428067583705497E-2</v>
      </c>
      <c r="AR559" s="14">
        <v>0.19749010174211001</v>
      </c>
      <c r="AS559" s="14">
        <v>0.25046321111607001</v>
      </c>
      <c r="AT559" s="14">
        <v>0.126043078351912</v>
      </c>
      <c r="AU559" s="14"/>
      <c r="AV559" s="14">
        <v>8.5094734973675507E-2</v>
      </c>
      <c r="AW559" s="14">
        <v>0.17727146037757199</v>
      </c>
      <c r="AX559" s="14">
        <v>0.123471704359673</v>
      </c>
      <c r="AY559" s="14">
        <v>0.12296334299704</v>
      </c>
      <c r="AZ559" s="14">
        <v>5.2992806707038501E-2</v>
      </c>
      <c r="BA559" s="14"/>
      <c r="BB559" s="14">
        <v>3.5005274749069497E-2</v>
      </c>
      <c r="BC559" s="14">
        <v>0.25296950465839402</v>
      </c>
      <c r="BD559" s="14">
        <v>0.112497096019456</v>
      </c>
      <c r="BE559" s="14"/>
      <c r="BF559" s="14">
        <v>0.15437624182026</v>
      </c>
    </row>
    <row r="560" spans="2:58" x14ac:dyDescent="0.35">
      <c r="B560" t="s">
        <v>122</v>
      </c>
      <c r="C560" s="14">
        <v>0.32215415507607398</v>
      </c>
      <c r="D560" s="14">
        <v>0.32012091436821499</v>
      </c>
      <c r="E560" s="14">
        <v>0.32528900300944802</v>
      </c>
      <c r="F560" s="14"/>
      <c r="G560" s="14">
        <v>0.26940835348218001</v>
      </c>
      <c r="H560" s="14">
        <v>0.23081413242688101</v>
      </c>
      <c r="I560" s="14">
        <v>0.33812809849388598</v>
      </c>
      <c r="J560" s="14">
        <v>0.36788976032391402</v>
      </c>
      <c r="K560" s="14">
        <v>0.36994981861527299</v>
      </c>
      <c r="L560" s="14">
        <v>0.34876353627788198</v>
      </c>
      <c r="M560" s="14"/>
      <c r="N560" s="14">
        <v>0.270065665833149</v>
      </c>
      <c r="O560" s="14">
        <v>0.33408793486344102</v>
      </c>
      <c r="P560" s="14">
        <v>0.37220681530196598</v>
      </c>
      <c r="Q560" s="14">
        <v>0.32368861465079501</v>
      </c>
      <c r="R560" s="14"/>
      <c r="S560" s="14">
        <v>0.32237683241355303</v>
      </c>
      <c r="T560" s="14">
        <v>0.31407869999814197</v>
      </c>
      <c r="U560" s="14">
        <v>0.29721692607618599</v>
      </c>
      <c r="V560" s="14">
        <v>0.25325444977006001</v>
      </c>
      <c r="W560" s="14">
        <v>0.33745770409443598</v>
      </c>
      <c r="X560" s="14">
        <v>0.40194899419659402</v>
      </c>
      <c r="Y560" s="14">
        <v>0.43588672726484101</v>
      </c>
      <c r="Z560" s="14">
        <v>0.30844355203311702</v>
      </c>
      <c r="AA560" s="14">
        <v>0.31195448711881402</v>
      </c>
      <c r="AB560" s="14">
        <v>0.27881281490154303</v>
      </c>
      <c r="AC560" s="14">
        <v>0.25018392417759699</v>
      </c>
      <c r="AD560" s="14">
        <v>0.42562817857104202</v>
      </c>
      <c r="AE560" s="14"/>
      <c r="AF560" s="14">
        <v>0.37924585979285103</v>
      </c>
      <c r="AG560" s="14">
        <v>0.27768547792262399</v>
      </c>
      <c r="AH560" s="14">
        <v>0.32106306685723301</v>
      </c>
      <c r="AI560" s="14"/>
      <c r="AJ560" s="14">
        <v>0.39808841681824803</v>
      </c>
      <c r="AK560" s="14">
        <v>0.21920078947934599</v>
      </c>
      <c r="AL560" s="14">
        <v>0.286480794499967</v>
      </c>
      <c r="AM560" s="14">
        <v>0.29920099864252497</v>
      </c>
      <c r="AN560" s="14">
        <v>0.35440583724862601</v>
      </c>
      <c r="AO560" s="14"/>
      <c r="AP560" s="14">
        <v>0.419430484123339</v>
      </c>
      <c r="AQ560" s="14">
        <v>0.235977909892231</v>
      </c>
      <c r="AR560" s="14">
        <v>0.30154485901884898</v>
      </c>
      <c r="AS560" s="14">
        <v>0.35692861568238698</v>
      </c>
      <c r="AT560" s="14">
        <v>0.46629981115775498</v>
      </c>
      <c r="AU560" s="14"/>
      <c r="AV560" s="14">
        <v>0.40664678500100598</v>
      </c>
      <c r="AW560" s="14">
        <v>0.31071762811526399</v>
      </c>
      <c r="AX560" s="14">
        <v>0.28408895266084799</v>
      </c>
      <c r="AY560" s="14">
        <v>0.251523472098305</v>
      </c>
      <c r="AZ560" s="14">
        <v>0.37151101789517099</v>
      </c>
      <c r="BA560" s="14"/>
      <c r="BB560" s="14">
        <v>0.279022208147505</v>
      </c>
      <c r="BC560" s="14">
        <v>0.38249204990055602</v>
      </c>
      <c r="BD560" s="14">
        <v>0.50226788787560095</v>
      </c>
      <c r="BE560" s="14"/>
      <c r="BF560" s="14">
        <v>0.368264903088797</v>
      </c>
    </row>
    <row r="561" spans="2:58" x14ac:dyDescent="0.35">
      <c r="B561" t="s">
        <v>210</v>
      </c>
      <c r="C561" s="14">
        <v>0.27798461448815798</v>
      </c>
      <c r="D561" s="14">
        <v>0.27885052907567698</v>
      </c>
      <c r="E561" s="14">
        <v>0.27630471349782798</v>
      </c>
      <c r="F561" s="14"/>
      <c r="G561" s="14">
        <v>0.27252724082457302</v>
      </c>
      <c r="H561" s="14">
        <v>0.29613728482624402</v>
      </c>
      <c r="I561" s="14">
        <v>0.26063701731386901</v>
      </c>
      <c r="J561" s="14">
        <v>0.29961542991440399</v>
      </c>
      <c r="K561" s="14">
        <v>0.24730653403821301</v>
      </c>
      <c r="L561" s="14">
        <v>0.28538449313089698</v>
      </c>
      <c r="M561" s="14"/>
      <c r="N561" s="14">
        <v>0.30967206313601398</v>
      </c>
      <c r="O561" s="14">
        <v>0.28502442229620301</v>
      </c>
      <c r="P561" s="14">
        <v>0.247561994099535</v>
      </c>
      <c r="Q561" s="14">
        <v>0.25995274317706901</v>
      </c>
      <c r="R561" s="14"/>
      <c r="S561" s="14">
        <v>0.300278338585514</v>
      </c>
      <c r="T561" s="14">
        <v>0.23524616161449599</v>
      </c>
      <c r="U561" s="14">
        <v>0.23444935488750299</v>
      </c>
      <c r="V561" s="14">
        <v>0.32265644578944203</v>
      </c>
      <c r="W561" s="14">
        <v>0.35852845646889803</v>
      </c>
      <c r="X561" s="14">
        <v>0.273453951877413</v>
      </c>
      <c r="Y561" s="14">
        <v>0.23985949908505899</v>
      </c>
      <c r="Z561" s="14">
        <v>0.29736435216580198</v>
      </c>
      <c r="AA561" s="14">
        <v>0.22599117244926101</v>
      </c>
      <c r="AB561" s="14">
        <v>0.32095048132340698</v>
      </c>
      <c r="AC561" s="14">
        <v>0.31388222888440198</v>
      </c>
      <c r="AD561" s="14">
        <v>0.20752827869374499</v>
      </c>
      <c r="AE561" s="14"/>
      <c r="AF561" s="14">
        <v>0.26493340717800401</v>
      </c>
      <c r="AG561" s="14">
        <v>0.31953858061620299</v>
      </c>
      <c r="AH561" s="14">
        <v>0.236110715503381</v>
      </c>
      <c r="AI561" s="14"/>
      <c r="AJ561" s="14">
        <v>0.22228706779958099</v>
      </c>
      <c r="AK561" s="14">
        <v>0.37521229441020498</v>
      </c>
      <c r="AL561" s="14">
        <v>0.30360835817225901</v>
      </c>
      <c r="AM561" s="14">
        <v>0.101287421380621</v>
      </c>
      <c r="AN561" s="14">
        <v>0.15981648001196999</v>
      </c>
      <c r="AO561" s="14"/>
      <c r="AP561" s="14">
        <v>0.17375500841661501</v>
      </c>
      <c r="AQ561" s="14">
        <v>0.37927589347304802</v>
      </c>
      <c r="AR561" s="14">
        <v>0.248480234534249</v>
      </c>
      <c r="AS561" s="14">
        <v>0.16002043729305401</v>
      </c>
      <c r="AT561" s="14">
        <v>0.240765955425432</v>
      </c>
      <c r="AU561" s="14"/>
      <c r="AV561" s="14">
        <v>0.27292061682228502</v>
      </c>
      <c r="AW561" s="14">
        <v>0.25309960737557502</v>
      </c>
      <c r="AX561" s="14">
        <v>0.304378824861186</v>
      </c>
      <c r="AY561" s="14">
        <v>0.349047583964046</v>
      </c>
      <c r="AZ561" s="14">
        <v>0.270928636747584</v>
      </c>
      <c r="BA561" s="14"/>
      <c r="BB561" s="14">
        <v>0.37111853674224998</v>
      </c>
      <c r="BC561" s="14">
        <v>0.16781603194040501</v>
      </c>
      <c r="BD561" s="14">
        <v>0.25142464360061301</v>
      </c>
      <c r="BE561" s="14"/>
      <c r="BF561" s="14">
        <v>0.270309040233428</v>
      </c>
    </row>
    <row r="562" spans="2:58" x14ac:dyDescent="0.35">
      <c r="B562" t="s">
        <v>211</v>
      </c>
      <c r="C562" s="14">
        <v>0.149237819554878</v>
      </c>
      <c r="D562" s="14">
        <v>0.150710142175326</v>
      </c>
      <c r="E562" s="14">
        <v>0.14846867078941101</v>
      </c>
      <c r="F562" s="14"/>
      <c r="G562" s="14">
        <v>0.134645447711876</v>
      </c>
      <c r="H562" s="14">
        <v>0.182203590780249</v>
      </c>
      <c r="I562" s="14">
        <v>0.15916126919322801</v>
      </c>
      <c r="J562" s="14">
        <v>0.13554105312155901</v>
      </c>
      <c r="K562" s="14">
        <v>0.165990096271871</v>
      </c>
      <c r="L562" s="14">
        <v>0.124405010120594</v>
      </c>
      <c r="M562" s="14"/>
      <c r="N562" s="14">
        <v>0.17486025721108001</v>
      </c>
      <c r="O562" s="14">
        <v>0.137451429301715</v>
      </c>
      <c r="P562" s="14">
        <v>0.119822829010231</v>
      </c>
      <c r="Q562" s="14">
        <v>0.157657368516572</v>
      </c>
      <c r="R562" s="14"/>
      <c r="S562" s="14">
        <v>0.14095765583553699</v>
      </c>
      <c r="T562" s="14">
        <v>0.17957153409564799</v>
      </c>
      <c r="U562" s="14">
        <v>0.13662504568922801</v>
      </c>
      <c r="V562" s="14">
        <v>0.1707428966315</v>
      </c>
      <c r="W562" s="14">
        <v>0.124272390313557</v>
      </c>
      <c r="X562" s="14">
        <v>9.2392849540156502E-2</v>
      </c>
      <c r="Y562" s="14">
        <v>0.111517418501386</v>
      </c>
      <c r="Z562" s="14">
        <v>0.229748614928386</v>
      </c>
      <c r="AA562" s="14">
        <v>0.180319393615477</v>
      </c>
      <c r="AB562" s="14">
        <v>0.12828513373110401</v>
      </c>
      <c r="AC562" s="14">
        <v>0.20960409851983799</v>
      </c>
      <c r="AD562" s="14">
        <v>5.4884761120862699E-2</v>
      </c>
      <c r="AE562" s="14"/>
      <c r="AF562" s="14">
        <v>0.10734779572432999</v>
      </c>
      <c r="AG562" s="14">
        <v>0.181044810870644</v>
      </c>
      <c r="AH562" s="14">
        <v>0.17013963360992501</v>
      </c>
      <c r="AI562" s="14"/>
      <c r="AJ562" s="14">
        <v>8.82238168722735E-2</v>
      </c>
      <c r="AK562" s="14">
        <v>0.21774225206754</v>
      </c>
      <c r="AL562" s="14">
        <v>0.20336538459666101</v>
      </c>
      <c r="AM562" s="14">
        <v>0.10713209639838001</v>
      </c>
      <c r="AN562" s="14">
        <v>0.13302627403978701</v>
      </c>
      <c r="AO562" s="14"/>
      <c r="AP562" s="14">
        <v>6.3505127149831406E-2</v>
      </c>
      <c r="AQ562" s="14">
        <v>0.25556542917775599</v>
      </c>
      <c r="AR562" s="14">
        <v>0.19264407954672799</v>
      </c>
      <c r="AS562" s="14">
        <v>4.2133160656837601E-2</v>
      </c>
      <c r="AT562" s="14">
        <v>7.7823490198419706E-2</v>
      </c>
      <c r="AU562" s="14"/>
      <c r="AV562" s="14">
        <v>9.1155241300750298E-2</v>
      </c>
      <c r="AW562" s="14">
        <v>0.165374059431315</v>
      </c>
      <c r="AX562" s="14">
        <v>0.157328524993363</v>
      </c>
      <c r="AY562" s="14">
        <v>0.209051784753819</v>
      </c>
      <c r="AZ562" s="14">
        <v>0.30456753865020703</v>
      </c>
      <c r="BA562" s="14"/>
      <c r="BB562" s="14">
        <v>0.26401797164416602</v>
      </c>
      <c r="BC562" s="14">
        <v>2.6432063820489599E-2</v>
      </c>
      <c r="BD562" s="14">
        <v>9.7385249900370702E-2</v>
      </c>
      <c r="BE562" s="14"/>
      <c r="BF562" s="14">
        <v>0.11831304114649301</v>
      </c>
    </row>
    <row r="563" spans="2:58" x14ac:dyDescent="0.35">
      <c r="B563" t="s">
        <v>212</v>
      </c>
      <c r="C563" s="14">
        <v>2.4455197274233099E-2</v>
      </c>
      <c r="D563" s="14">
        <v>2.1861458174268399E-2</v>
      </c>
      <c r="E563" s="14">
        <v>2.6937695569880502E-2</v>
      </c>
      <c r="F563" s="14"/>
      <c r="G563" s="14">
        <v>3.2211087585560801E-2</v>
      </c>
      <c r="H563" s="14">
        <v>1.6207878809474399E-2</v>
      </c>
      <c r="I563" s="14">
        <v>1.5309612037616599E-2</v>
      </c>
      <c r="J563" s="14">
        <v>1.87457946258399E-2</v>
      </c>
      <c r="K563" s="14">
        <v>2.93868962456314E-2</v>
      </c>
      <c r="L563" s="14">
        <v>3.5236091166596401E-2</v>
      </c>
      <c r="M563" s="14"/>
      <c r="N563" s="14">
        <v>2.48848283562812E-2</v>
      </c>
      <c r="O563" s="14">
        <v>1.5820210942638399E-2</v>
      </c>
      <c r="P563" s="14">
        <v>3.0374084428360499E-2</v>
      </c>
      <c r="Q563" s="14">
        <v>2.8466660641011901E-2</v>
      </c>
      <c r="R563" s="14"/>
      <c r="S563" s="14">
        <v>2.9379275149808301E-2</v>
      </c>
      <c r="T563" s="14">
        <v>8.9093137984551495E-3</v>
      </c>
      <c r="U563" s="14">
        <v>2.5056346089723201E-2</v>
      </c>
      <c r="V563" s="14">
        <v>2.3839434160515899E-2</v>
      </c>
      <c r="W563" s="14">
        <v>1.46881451349079E-2</v>
      </c>
      <c r="X563" s="14">
        <v>3.5076221228344702E-2</v>
      </c>
      <c r="Y563" s="14">
        <v>1.2904976422280501E-2</v>
      </c>
      <c r="Z563" s="14">
        <v>0</v>
      </c>
      <c r="AA563" s="14">
        <v>3.8736137059271099E-2</v>
      </c>
      <c r="AB563" s="14">
        <v>2.2139896993810599E-2</v>
      </c>
      <c r="AC563" s="14">
        <v>5.1024628427142199E-2</v>
      </c>
      <c r="AD563" s="14">
        <v>2.7254349691696499E-2</v>
      </c>
      <c r="AE563" s="14"/>
      <c r="AF563" s="14">
        <v>1.7297063640837301E-2</v>
      </c>
      <c r="AG563" s="14">
        <v>2.85338174566141E-2</v>
      </c>
      <c r="AH563" s="14">
        <v>3.3797736759225497E-2</v>
      </c>
      <c r="AI563" s="14"/>
      <c r="AJ563" s="14">
        <v>8.8124479139048001E-3</v>
      </c>
      <c r="AK563" s="14">
        <v>3.8046395793711101E-2</v>
      </c>
      <c r="AL563" s="14">
        <v>5.0695116002229298E-2</v>
      </c>
      <c r="AM563" s="14">
        <v>0</v>
      </c>
      <c r="AN563" s="14">
        <v>3.8674357307671901E-2</v>
      </c>
      <c r="AO563" s="14"/>
      <c r="AP563" s="14">
        <v>1.02039499191182E-2</v>
      </c>
      <c r="AQ563" s="14">
        <v>4.51763977365593E-2</v>
      </c>
      <c r="AR563" s="14">
        <v>4.6114611068582501E-2</v>
      </c>
      <c r="AS563" s="14">
        <v>0</v>
      </c>
      <c r="AT563" s="14">
        <v>1.2586676662434701E-2</v>
      </c>
      <c r="AU563" s="14"/>
      <c r="AV563" s="14">
        <v>2.9119841290434299E-2</v>
      </c>
      <c r="AW563" s="14">
        <v>1.6869568333157701E-2</v>
      </c>
      <c r="AX563" s="14">
        <v>3.7323476199153903E-2</v>
      </c>
      <c r="AY563" s="14">
        <v>0</v>
      </c>
      <c r="AZ563" s="14">
        <v>0</v>
      </c>
      <c r="BA563" s="14"/>
      <c r="BB563" s="14">
        <v>1.8494194383041899E-2</v>
      </c>
      <c r="BC563" s="14">
        <v>0</v>
      </c>
      <c r="BD563" s="14">
        <v>0</v>
      </c>
      <c r="BE563" s="14"/>
      <c r="BF563" s="14">
        <v>5.93669210229536E-3</v>
      </c>
    </row>
    <row r="564" spans="2:58" x14ac:dyDescent="0.35">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c r="AA564" s="14"/>
      <c r="AB564" s="14"/>
      <c r="AC564" s="14"/>
      <c r="AD564" s="14"/>
      <c r="AE564" s="14"/>
      <c r="AF564" s="14"/>
      <c r="AG564" s="14"/>
      <c r="AH564" s="14"/>
      <c r="AI564" s="14"/>
      <c r="AJ564" s="14"/>
      <c r="AK564" s="14"/>
      <c r="AL564" s="14"/>
      <c r="AM564" s="14"/>
      <c r="AN564" s="14"/>
      <c r="AO564" s="14"/>
      <c r="AP564" s="14"/>
      <c r="AQ564" s="14"/>
      <c r="AR564" s="14"/>
      <c r="AS564" s="14"/>
      <c r="AT564" s="14"/>
      <c r="AU564" s="14"/>
      <c r="AV564" s="14"/>
      <c r="AW564" s="14"/>
      <c r="AX564" s="14"/>
      <c r="AY564" s="14"/>
      <c r="AZ564" s="14"/>
      <c r="BA564" s="14"/>
      <c r="BB564" s="14"/>
      <c r="BC564" s="14"/>
      <c r="BD564" s="14"/>
      <c r="BE564" s="14"/>
      <c r="BF564" s="14"/>
    </row>
    <row r="565" spans="2:58" x14ac:dyDescent="0.35">
      <c r="B565" s="6" t="s">
        <v>247</v>
      </c>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c r="AA565" s="14"/>
      <c r="AB565" s="14"/>
      <c r="AC565" s="14"/>
      <c r="AD565" s="14"/>
      <c r="AE565" s="14"/>
      <c r="AF565" s="14"/>
      <c r="AG565" s="14"/>
      <c r="AH565" s="14"/>
      <c r="AI565" s="14"/>
      <c r="AJ565" s="14"/>
      <c r="AK565" s="14"/>
      <c r="AL565" s="14"/>
      <c r="AM565" s="14"/>
      <c r="AN565" s="14"/>
      <c r="AO565" s="14"/>
      <c r="AP565" s="14"/>
      <c r="AQ565" s="14"/>
      <c r="AR565" s="14"/>
      <c r="AS565" s="14"/>
      <c r="AT565" s="14"/>
      <c r="AU565" s="14"/>
      <c r="AV565" s="14"/>
      <c r="AW565" s="14"/>
      <c r="AX565" s="14"/>
      <c r="AY565" s="14"/>
      <c r="AZ565" s="14"/>
      <c r="BA565" s="14"/>
      <c r="BB565" s="14"/>
      <c r="BC565" s="14"/>
      <c r="BD565" s="14"/>
      <c r="BE565" s="14"/>
      <c r="BF565" s="14"/>
    </row>
    <row r="566" spans="2:58" x14ac:dyDescent="0.35">
      <c r="B566" s="24" t="s">
        <v>214</v>
      </c>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c r="AA566" s="14"/>
      <c r="AB566" s="14"/>
      <c r="AC566" s="14"/>
      <c r="AD566" s="14"/>
      <c r="AE566" s="14"/>
      <c r="AF566" s="14"/>
      <c r="AG566" s="14"/>
      <c r="AH566" s="14"/>
      <c r="AI566" s="14"/>
      <c r="AJ566" s="14"/>
      <c r="AK566" s="14"/>
      <c r="AL566" s="14"/>
      <c r="AM566" s="14"/>
      <c r="AN566" s="14"/>
      <c r="AO566" s="14"/>
      <c r="AP566" s="14"/>
      <c r="AQ566" s="14"/>
      <c r="AR566" s="14"/>
      <c r="AS566" s="14"/>
      <c r="AT566" s="14"/>
      <c r="AU566" s="14"/>
      <c r="AV566" s="14"/>
      <c r="AW566" s="14"/>
      <c r="AX566" s="14"/>
      <c r="AY566" s="14"/>
      <c r="AZ566" s="14"/>
      <c r="BA566" s="14"/>
      <c r="BB566" s="14"/>
      <c r="BC566" s="14"/>
      <c r="BD566" s="14"/>
      <c r="BE566" s="14"/>
      <c r="BF566" s="14"/>
    </row>
    <row r="567" spans="2:58" x14ac:dyDescent="0.35">
      <c r="B567" t="s">
        <v>207</v>
      </c>
      <c r="C567" s="14">
        <v>6.0613859452233E-2</v>
      </c>
      <c r="D567" s="14">
        <v>7.1125651892590194E-2</v>
      </c>
      <c r="E567" s="14">
        <v>4.9229811640384202E-2</v>
      </c>
      <c r="F567" s="14"/>
      <c r="G567" s="14">
        <v>4.4612189228344402E-2</v>
      </c>
      <c r="H567" s="14">
        <v>4.7579753828235503E-2</v>
      </c>
      <c r="I567" s="14">
        <v>6.9948603114503197E-2</v>
      </c>
      <c r="J567" s="14">
        <v>4.3244472685071901E-2</v>
      </c>
      <c r="K567" s="14">
        <v>5.8315686556141701E-2</v>
      </c>
      <c r="L567" s="14">
        <v>9.1858896486712305E-2</v>
      </c>
      <c r="M567" s="14"/>
      <c r="N567" s="14">
        <v>5.81237947026206E-2</v>
      </c>
      <c r="O567" s="14">
        <v>4.8254450755282799E-2</v>
      </c>
      <c r="P567" s="14">
        <v>5.1833043950925001E-2</v>
      </c>
      <c r="Q567" s="14">
        <v>8.2514021556801001E-2</v>
      </c>
      <c r="R567" s="14"/>
      <c r="S567" s="14">
        <v>4.51416452993183E-2</v>
      </c>
      <c r="T567" s="14">
        <v>5.17889616672133E-2</v>
      </c>
      <c r="U567" s="14">
        <v>9.7302608111094202E-2</v>
      </c>
      <c r="V567" s="14">
        <v>6.0691770895468497E-2</v>
      </c>
      <c r="W567" s="14">
        <v>1.4380500056046601E-2</v>
      </c>
      <c r="X567" s="14">
        <v>3.4551600752179099E-2</v>
      </c>
      <c r="Y567" s="14">
        <v>9.4309828861528597E-2</v>
      </c>
      <c r="Z567" s="14">
        <v>1.8517902243631101E-2</v>
      </c>
      <c r="AA567" s="14">
        <v>7.2063758773473E-2</v>
      </c>
      <c r="AB567" s="14">
        <v>0.117833514162986</v>
      </c>
      <c r="AC567" s="14">
        <v>1.6571589895727001E-2</v>
      </c>
      <c r="AD567" s="14">
        <v>0.108924641748123</v>
      </c>
      <c r="AE567" s="14"/>
      <c r="AF567" s="14">
        <v>9.1957767343947894E-2</v>
      </c>
      <c r="AG567" s="14">
        <v>4.2266489843482101E-2</v>
      </c>
      <c r="AH567" s="14">
        <v>3.7631174520133599E-2</v>
      </c>
      <c r="AI567" s="14"/>
      <c r="AJ567" s="14">
        <v>0.10699527763766201</v>
      </c>
      <c r="AK567" s="14">
        <v>1.00973741823965E-2</v>
      </c>
      <c r="AL567" s="14">
        <v>1.4869243045737701E-2</v>
      </c>
      <c r="AM567" s="14">
        <v>9.6095338861462501E-2</v>
      </c>
      <c r="AN567" s="14">
        <v>7.9727156016787995E-2</v>
      </c>
      <c r="AO567" s="14"/>
      <c r="AP567" s="14">
        <v>0.130294917758215</v>
      </c>
      <c r="AQ567" s="14">
        <v>4.5333706876902998E-3</v>
      </c>
      <c r="AR567" s="14">
        <v>0</v>
      </c>
      <c r="AS567" s="14">
        <v>0.134023652553934</v>
      </c>
      <c r="AT567" s="14">
        <v>5.3966533618019598E-2</v>
      </c>
      <c r="AU567" s="14"/>
      <c r="AV567" s="14">
        <v>7.0212152184652196E-2</v>
      </c>
      <c r="AW567" s="14">
        <v>4.2827878870220701E-2</v>
      </c>
      <c r="AX567" s="14">
        <v>6.2245991098234303E-2</v>
      </c>
      <c r="AY567" s="14">
        <v>5.4409097729482603E-2</v>
      </c>
      <c r="AZ567" s="14">
        <v>0</v>
      </c>
      <c r="BA567" s="14"/>
      <c r="BB567" s="14">
        <v>1.48283434294155E-2</v>
      </c>
      <c r="BC567" s="14">
        <v>0.12249704127911699</v>
      </c>
      <c r="BD567" s="14">
        <v>6.7130821957239697E-2</v>
      </c>
      <c r="BE567" s="14"/>
      <c r="BF567" s="14">
        <v>7.15734507107606E-2</v>
      </c>
    </row>
    <row r="568" spans="2:58" x14ac:dyDescent="0.35">
      <c r="B568" t="s">
        <v>208</v>
      </c>
      <c r="C568" s="14">
        <v>6.88105418643052E-2</v>
      </c>
      <c r="D568" s="14">
        <v>7.0960448419844696E-2</v>
      </c>
      <c r="E568" s="14">
        <v>6.7102365964981397E-2</v>
      </c>
      <c r="F568" s="14"/>
      <c r="G568" s="14">
        <v>8.9632876791770899E-2</v>
      </c>
      <c r="H568" s="14">
        <v>5.9002162518572897E-2</v>
      </c>
      <c r="I568" s="14">
        <v>4.5587769375058103E-2</v>
      </c>
      <c r="J568" s="14">
        <v>6.6164291402148301E-2</v>
      </c>
      <c r="K568" s="14">
        <v>7.9819645426962904E-2</v>
      </c>
      <c r="L568" s="14">
        <v>7.6802658956663994E-2</v>
      </c>
      <c r="M568" s="14"/>
      <c r="N568" s="14">
        <v>6.66280562041449E-2</v>
      </c>
      <c r="O568" s="14">
        <v>6.83302218138232E-2</v>
      </c>
      <c r="P568" s="14">
        <v>8.7413107239473403E-2</v>
      </c>
      <c r="Q568" s="14">
        <v>5.8640612662261803E-2</v>
      </c>
      <c r="R568" s="14"/>
      <c r="S568" s="14">
        <v>6.1033009236200801E-2</v>
      </c>
      <c r="T568" s="14">
        <v>5.5671025858702601E-2</v>
      </c>
      <c r="U568" s="14">
        <v>8.6580477734545497E-2</v>
      </c>
      <c r="V568" s="14">
        <v>5.4026491701448999E-2</v>
      </c>
      <c r="W568" s="14">
        <v>4.7541390493424499E-2</v>
      </c>
      <c r="X568" s="14">
        <v>6.9249095622104503E-2</v>
      </c>
      <c r="Y568" s="14">
        <v>8.1180982978930005E-2</v>
      </c>
      <c r="Z568" s="14">
        <v>7.2344760267056399E-2</v>
      </c>
      <c r="AA568" s="14">
        <v>6.7736082113353302E-2</v>
      </c>
      <c r="AB568" s="14">
        <v>9.8766150761980601E-2</v>
      </c>
      <c r="AC568" s="14">
        <v>6.3812247009738601E-2</v>
      </c>
      <c r="AD568" s="14">
        <v>8.9498619248869898E-2</v>
      </c>
      <c r="AE568" s="14"/>
      <c r="AF568" s="14">
        <v>9.7891262499589904E-2</v>
      </c>
      <c r="AG568" s="14">
        <v>4.2963035138477303E-2</v>
      </c>
      <c r="AH568" s="14">
        <v>4.69268852577698E-2</v>
      </c>
      <c r="AI568" s="14"/>
      <c r="AJ568" s="14">
        <v>0.11564148914389399</v>
      </c>
      <c r="AK568" s="14">
        <v>3.30738827168474E-2</v>
      </c>
      <c r="AL568" s="14">
        <v>4.35017102833965E-2</v>
      </c>
      <c r="AM568" s="14">
        <v>0.19546963199075801</v>
      </c>
      <c r="AN568" s="14">
        <v>6.8460945337056198E-2</v>
      </c>
      <c r="AO568" s="14"/>
      <c r="AP568" s="14">
        <v>0.14111471135189199</v>
      </c>
      <c r="AQ568" s="14">
        <v>2.3030169349036601E-2</v>
      </c>
      <c r="AR568" s="14">
        <v>5.3297272195693898E-2</v>
      </c>
      <c r="AS568" s="14">
        <v>0.14964086103629401</v>
      </c>
      <c r="AT568" s="14">
        <v>2.3034034291493501E-2</v>
      </c>
      <c r="AU568" s="14"/>
      <c r="AV568" s="14">
        <v>8.1550871675906703E-2</v>
      </c>
      <c r="AW568" s="14">
        <v>6.8667098466416096E-2</v>
      </c>
      <c r="AX568" s="14">
        <v>5.1951145029189301E-2</v>
      </c>
      <c r="AY568" s="14">
        <v>5.1595739001031003E-2</v>
      </c>
      <c r="AZ568" s="14">
        <v>5.7509436174378599E-2</v>
      </c>
      <c r="BA568" s="14"/>
      <c r="BB568" s="14">
        <v>1.55451117023065E-2</v>
      </c>
      <c r="BC568" s="14">
        <v>0.170683566785479</v>
      </c>
      <c r="BD568" s="14">
        <v>5.4034930302902601E-2</v>
      </c>
      <c r="BE568" s="14"/>
      <c r="BF568" s="14">
        <v>8.62799391440085E-2</v>
      </c>
    </row>
    <row r="569" spans="2:58" x14ac:dyDescent="0.35">
      <c r="B569" t="s">
        <v>209</v>
      </c>
      <c r="C569" s="14">
        <v>0.15619989658668401</v>
      </c>
      <c r="D569" s="14">
        <v>0.159526860010858</v>
      </c>
      <c r="E569" s="14">
        <v>0.15177769852124201</v>
      </c>
      <c r="F569" s="14"/>
      <c r="G569" s="14">
        <v>0.12891667435458001</v>
      </c>
      <c r="H569" s="14">
        <v>0.17285746496998999</v>
      </c>
      <c r="I569" s="14">
        <v>0.14965564083725999</v>
      </c>
      <c r="J569" s="14">
        <v>0.189117983666302</v>
      </c>
      <c r="K569" s="14">
        <v>0.19696617089033799</v>
      </c>
      <c r="L569" s="14">
        <v>0.111344706893029</v>
      </c>
      <c r="M569" s="14"/>
      <c r="N569" s="14">
        <v>0.13146450196502599</v>
      </c>
      <c r="O569" s="14">
        <v>0.162945182671625</v>
      </c>
      <c r="P569" s="14">
        <v>0.165410309281011</v>
      </c>
      <c r="Q569" s="14">
        <v>0.16637378575213099</v>
      </c>
      <c r="R569" s="14"/>
      <c r="S569" s="14">
        <v>9.0782423199296497E-2</v>
      </c>
      <c r="T569" s="14">
        <v>0.16549430688092601</v>
      </c>
      <c r="U569" s="14">
        <v>0.20477247159525599</v>
      </c>
      <c r="V569" s="14">
        <v>0.14756071854708799</v>
      </c>
      <c r="W569" s="14">
        <v>0.17717229891083899</v>
      </c>
      <c r="X569" s="14">
        <v>0.15328634906326799</v>
      </c>
      <c r="Y569" s="14">
        <v>0.22932036568054301</v>
      </c>
      <c r="Z569" s="14">
        <v>0.15363514990647101</v>
      </c>
      <c r="AA569" s="14">
        <v>0.14000202175834101</v>
      </c>
      <c r="AB569" s="14">
        <v>0.128838625360638</v>
      </c>
      <c r="AC569" s="14">
        <v>0.17916279575348501</v>
      </c>
      <c r="AD569" s="14">
        <v>0.215292645608579</v>
      </c>
      <c r="AE569" s="14"/>
      <c r="AF569" s="14">
        <v>0.188606773069595</v>
      </c>
      <c r="AG569" s="14">
        <v>0.135746016138898</v>
      </c>
      <c r="AH569" s="14">
        <v>0.144074993463704</v>
      </c>
      <c r="AI569" s="14"/>
      <c r="AJ569" s="14">
        <v>0.16736026989095901</v>
      </c>
      <c r="AK569" s="14">
        <v>0.126777281820528</v>
      </c>
      <c r="AL569" s="14">
        <v>0.138941183982115</v>
      </c>
      <c r="AM569" s="14">
        <v>9.9280750133063603E-2</v>
      </c>
      <c r="AN569" s="14">
        <v>0.18038231999184801</v>
      </c>
      <c r="AO569" s="14"/>
      <c r="AP569" s="14">
        <v>0.16441369119431501</v>
      </c>
      <c r="AQ569" s="14">
        <v>7.0544645284843097E-2</v>
      </c>
      <c r="AR569" s="14">
        <v>0.19549533962510701</v>
      </c>
      <c r="AS569" s="14">
        <v>0.25609313040270099</v>
      </c>
      <c r="AT569" s="14">
        <v>0.23004481788087999</v>
      </c>
      <c r="AU569" s="14"/>
      <c r="AV569" s="14">
        <v>0.14791436647607301</v>
      </c>
      <c r="AW569" s="14">
        <v>0.173956701016167</v>
      </c>
      <c r="AX569" s="14">
        <v>0.132885925585597</v>
      </c>
      <c r="AY569" s="14">
        <v>0.152612838869255</v>
      </c>
      <c r="AZ569" s="14">
        <v>9.8104664044262394E-2</v>
      </c>
      <c r="BA569" s="14"/>
      <c r="BB569" s="14">
        <v>0</v>
      </c>
      <c r="BC569" s="14">
        <v>0.24341078467444399</v>
      </c>
      <c r="BD569" s="14">
        <v>0.231677198311034</v>
      </c>
      <c r="BE569" s="14"/>
      <c r="BF569" s="14">
        <v>0.16605159889623999</v>
      </c>
    </row>
    <row r="570" spans="2:58" x14ac:dyDescent="0.35">
      <c r="B570" t="s">
        <v>122</v>
      </c>
      <c r="C570" s="14">
        <v>0.26275642905887903</v>
      </c>
      <c r="D570" s="14">
        <v>0.25756038683329802</v>
      </c>
      <c r="E570" s="14">
        <v>0.26856836783398702</v>
      </c>
      <c r="F570" s="14"/>
      <c r="G570" s="14">
        <v>0.26358321287076603</v>
      </c>
      <c r="H570" s="14">
        <v>0.23270200025422599</v>
      </c>
      <c r="I570" s="14">
        <v>0.29651872921050698</v>
      </c>
      <c r="J570" s="14">
        <v>0.23651248123025501</v>
      </c>
      <c r="K570" s="14">
        <v>0.28180512275772301</v>
      </c>
      <c r="L570" s="14">
        <v>0.26601759663850499</v>
      </c>
      <c r="M570" s="14"/>
      <c r="N570" s="14">
        <v>0.259366464276855</v>
      </c>
      <c r="O570" s="14">
        <v>0.24828922643094301</v>
      </c>
      <c r="P570" s="14">
        <v>0.30345246797613801</v>
      </c>
      <c r="Q570" s="14">
        <v>0.24982526323731899</v>
      </c>
      <c r="R570" s="14"/>
      <c r="S570" s="14">
        <v>0.31609833460797399</v>
      </c>
      <c r="T570" s="14">
        <v>0.27689769737030401</v>
      </c>
      <c r="U570" s="14">
        <v>0.21381837053028999</v>
      </c>
      <c r="V570" s="14">
        <v>0.310830633581895</v>
      </c>
      <c r="W570" s="14">
        <v>0.23348609599658399</v>
      </c>
      <c r="X570" s="14">
        <v>0.21533883150952901</v>
      </c>
      <c r="Y570" s="14">
        <v>0.25870108081219301</v>
      </c>
      <c r="Z570" s="14">
        <v>0.202302776121006</v>
      </c>
      <c r="AA570" s="14">
        <v>0.28355993381321898</v>
      </c>
      <c r="AB570" s="14">
        <v>0.20928995383287699</v>
      </c>
      <c r="AC570" s="14">
        <v>0.254204807324311</v>
      </c>
      <c r="AD570" s="14">
        <v>0.333427002286317</v>
      </c>
      <c r="AE570" s="14"/>
      <c r="AF570" s="14">
        <v>0.28151222715333502</v>
      </c>
      <c r="AG570" s="14">
        <v>0.232055496222417</v>
      </c>
      <c r="AH570" s="14">
        <v>0.27921395433051199</v>
      </c>
      <c r="AI570" s="14"/>
      <c r="AJ570" s="14">
        <v>0.29454337682473503</v>
      </c>
      <c r="AK570" s="14">
        <v>0.209547903268059</v>
      </c>
      <c r="AL570" s="14">
        <v>0.22778599479945499</v>
      </c>
      <c r="AM570" s="14">
        <v>0.18979667395304101</v>
      </c>
      <c r="AN570" s="14">
        <v>0.25423372945165701</v>
      </c>
      <c r="AO570" s="14"/>
      <c r="AP570" s="14">
        <v>0.28731409129645202</v>
      </c>
      <c r="AQ570" s="14">
        <v>0.192907524588881</v>
      </c>
      <c r="AR570" s="14">
        <v>0.23155813394983599</v>
      </c>
      <c r="AS570" s="14">
        <v>0.29622766767724801</v>
      </c>
      <c r="AT570" s="14">
        <v>0.39373235037131099</v>
      </c>
      <c r="AU570" s="14"/>
      <c r="AV570" s="14">
        <v>0.30880263716100098</v>
      </c>
      <c r="AW570" s="14">
        <v>0.25335511863330401</v>
      </c>
      <c r="AX570" s="14">
        <v>0.23555290257599401</v>
      </c>
      <c r="AY570" s="14">
        <v>0.264510520907068</v>
      </c>
      <c r="AZ570" s="14">
        <v>0.25948055812969401</v>
      </c>
      <c r="BA570" s="14"/>
      <c r="BB570" s="14">
        <v>0.21025320214153001</v>
      </c>
      <c r="BC570" s="14">
        <v>0.31505111386594298</v>
      </c>
      <c r="BD570" s="14">
        <v>0.376261064463909</v>
      </c>
      <c r="BE570" s="14"/>
      <c r="BF570" s="14">
        <v>0.30399652856162102</v>
      </c>
    </row>
    <row r="571" spans="2:58" x14ac:dyDescent="0.35">
      <c r="B571" t="s">
        <v>210</v>
      </c>
      <c r="C571" s="14">
        <v>0.27568365938286599</v>
      </c>
      <c r="D571" s="14">
        <v>0.28916892248036702</v>
      </c>
      <c r="E571" s="14">
        <v>0.26435732934872302</v>
      </c>
      <c r="F571" s="14"/>
      <c r="G571" s="14">
        <v>0.28523186126042799</v>
      </c>
      <c r="H571" s="14">
        <v>0.30985464624819797</v>
      </c>
      <c r="I571" s="14">
        <v>0.25086753478323898</v>
      </c>
      <c r="J571" s="14">
        <v>0.31039913266463198</v>
      </c>
      <c r="K571" s="14">
        <v>0.210337541530596</v>
      </c>
      <c r="L571" s="14">
        <v>0.27820034447049302</v>
      </c>
      <c r="M571" s="14"/>
      <c r="N571" s="14">
        <v>0.29863015050458702</v>
      </c>
      <c r="O571" s="14">
        <v>0.297999787729751</v>
      </c>
      <c r="P571" s="14">
        <v>0.25552676875253899</v>
      </c>
      <c r="Q571" s="14">
        <v>0.244156990280088</v>
      </c>
      <c r="R571" s="14"/>
      <c r="S571" s="14">
        <v>0.30867656118459003</v>
      </c>
      <c r="T571" s="14">
        <v>0.253499690420046</v>
      </c>
      <c r="U571" s="14">
        <v>0.226728962001391</v>
      </c>
      <c r="V571" s="14">
        <v>0.25572205379745999</v>
      </c>
      <c r="W571" s="14">
        <v>0.32897257257674301</v>
      </c>
      <c r="X571" s="14">
        <v>0.35193801447536999</v>
      </c>
      <c r="Y571" s="14">
        <v>0.16469716584260899</v>
      </c>
      <c r="Z571" s="14">
        <v>0.420734489973838</v>
      </c>
      <c r="AA571" s="14">
        <v>0.28253037367190298</v>
      </c>
      <c r="AB571" s="14">
        <v>0.24327275426301201</v>
      </c>
      <c r="AC571" s="14">
        <v>0.25899746892205999</v>
      </c>
      <c r="AD571" s="14">
        <v>0.199759008120972</v>
      </c>
      <c r="AE571" s="14"/>
      <c r="AF571" s="14">
        <v>0.19867432303432001</v>
      </c>
      <c r="AG571" s="14">
        <v>0.34953972843742098</v>
      </c>
      <c r="AH571" s="14">
        <v>0.26160702559930699</v>
      </c>
      <c r="AI571" s="14"/>
      <c r="AJ571" s="14">
        <v>0.19202593096265999</v>
      </c>
      <c r="AK571" s="14">
        <v>0.37322650967576598</v>
      </c>
      <c r="AL571" s="14">
        <v>0.35225806787703901</v>
      </c>
      <c r="AM571" s="14">
        <v>0.10153376259319</v>
      </c>
      <c r="AN571" s="14">
        <v>0.23541890097437901</v>
      </c>
      <c r="AO571" s="14"/>
      <c r="AP571" s="14">
        <v>0.18236152911196599</v>
      </c>
      <c r="AQ571" s="14">
        <v>0.40751426749514602</v>
      </c>
      <c r="AR571" s="14">
        <v>0.355518378876374</v>
      </c>
      <c r="AS571" s="14">
        <v>0.113638930694356</v>
      </c>
      <c r="AT571" s="14">
        <v>0.19863076477609901</v>
      </c>
      <c r="AU571" s="14"/>
      <c r="AV571" s="14">
        <v>0.26838324226992299</v>
      </c>
      <c r="AW571" s="14">
        <v>0.27944166747028598</v>
      </c>
      <c r="AX571" s="14">
        <v>0.28620605504437402</v>
      </c>
      <c r="AY571" s="14">
        <v>0.27064439244704402</v>
      </c>
      <c r="AZ571" s="14">
        <v>0.42700086918017899</v>
      </c>
      <c r="BA571" s="14"/>
      <c r="BB571" s="14">
        <v>0.371092133172016</v>
      </c>
      <c r="BC571" s="14">
        <v>0.12270034442045701</v>
      </c>
      <c r="BD571" s="14">
        <v>0.20698145759620001</v>
      </c>
      <c r="BE571" s="14"/>
      <c r="BF571" s="14">
        <v>0.22030244195353901</v>
      </c>
    </row>
    <row r="572" spans="2:58" x14ac:dyDescent="0.35">
      <c r="B572" t="s">
        <v>211</v>
      </c>
      <c r="C572" s="14">
        <v>0.14993156748025499</v>
      </c>
      <c r="D572" s="14">
        <v>0.12632446443071099</v>
      </c>
      <c r="E572" s="14">
        <v>0.17224115263374601</v>
      </c>
      <c r="F572" s="14"/>
      <c r="G572" s="14">
        <v>0.15606027609690401</v>
      </c>
      <c r="H572" s="14">
        <v>0.16153521500593301</v>
      </c>
      <c r="I572" s="14">
        <v>0.172112110641817</v>
      </c>
      <c r="J572" s="14">
        <v>0.14243551085872699</v>
      </c>
      <c r="K572" s="14">
        <v>0.12953605615835101</v>
      </c>
      <c r="L572" s="14">
        <v>0.13661742459250001</v>
      </c>
      <c r="M572" s="14"/>
      <c r="N572" s="14">
        <v>0.158199880313552</v>
      </c>
      <c r="O572" s="14">
        <v>0.154835688402789</v>
      </c>
      <c r="P572" s="14">
        <v>0.101862113664256</v>
      </c>
      <c r="Q572" s="14">
        <v>0.173494880810701</v>
      </c>
      <c r="R572" s="14"/>
      <c r="S572" s="14">
        <v>0.162350956363319</v>
      </c>
      <c r="T572" s="14">
        <v>0.18013268823234899</v>
      </c>
      <c r="U572" s="14">
        <v>0.147312915571781</v>
      </c>
      <c r="V572" s="14">
        <v>0.147328897316124</v>
      </c>
      <c r="W572" s="14">
        <v>0.183758996831455</v>
      </c>
      <c r="X572" s="14">
        <v>0.14096898713980599</v>
      </c>
      <c r="Y572" s="14">
        <v>0.15888559940191599</v>
      </c>
      <c r="Z572" s="14">
        <v>0.11405186133168101</v>
      </c>
      <c r="AA572" s="14">
        <v>0.12418253654589299</v>
      </c>
      <c r="AB572" s="14">
        <v>0.15839007715311901</v>
      </c>
      <c r="AC572" s="14">
        <v>0.159669124586585</v>
      </c>
      <c r="AD572" s="14">
        <v>2.58437332954417E-2</v>
      </c>
      <c r="AE572" s="14"/>
      <c r="AF572" s="14">
        <v>0.124349208876936</v>
      </c>
      <c r="AG572" s="14">
        <v>0.162572206224226</v>
      </c>
      <c r="AH572" s="14">
        <v>0.202512166470833</v>
      </c>
      <c r="AI572" s="14"/>
      <c r="AJ572" s="14">
        <v>0.11183856613584001</v>
      </c>
      <c r="AK572" s="14">
        <v>0.20378446570886399</v>
      </c>
      <c r="AL572" s="14">
        <v>0.16007028826646499</v>
      </c>
      <c r="AM572" s="14">
        <v>0.317823842468485</v>
      </c>
      <c r="AN572" s="14">
        <v>0.157176735888367</v>
      </c>
      <c r="AO572" s="14"/>
      <c r="AP572" s="14">
        <v>7.9080236442457694E-2</v>
      </c>
      <c r="AQ572" s="14">
        <v>0.25213061535915299</v>
      </c>
      <c r="AR572" s="14">
        <v>0.13176494485388601</v>
      </c>
      <c r="AS572" s="14">
        <v>5.0375757635466402E-2</v>
      </c>
      <c r="AT572" s="14">
        <v>8.8004822399762705E-2</v>
      </c>
      <c r="AU572" s="14"/>
      <c r="AV572" s="14">
        <v>0.101908447416975</v>
      </c>
      <c r="AW572" s="14">
        <v>0.161460540111421</v>
      </c>
      <c r="AX572" s="14">
        <v>0.19076311670148699</v>
      </c>
      <c r="AY572" s="14">
        <v>0.19792361108127199</v>
      </c>
      <c r="AZ572" s="14">
        <v>0.15790447247148601</v>
      </c>
      <c r="BA572" s="14"/>
      <c r="BB572" s="14">
        <v>0.36978701517168999</v>
      </c>
      <c r="BC572" s="14">
        <v>2.5657148974560399E-2</v>
      </c>
      <c r="BD572" s="14">
        <v>6.3914527368715099E-2</v>
      </c>
      <c r="BE572" s="14"/>
      <c r="BF572" s="14">
        <v>0.14585934863153599</v>
      </c>
    </row>
    <row r="573" spans="2:58" x14ac:dyDescent="0.35">
      <c r="B573" t="s">
        <v>212</v>
      </c>
      <c r="C573" s="14">
        <v>2.6004046174778101E-2</v>
      </c>
      <c r="D573" s="14">
        <v>2.53332659323303E-2</v>
      </c>
      <c r="E573" s="14">
        <v>2.6723274056935999E-2</v>
      </c>
      <c r="F573" s="14"/>
      <c r="G573" s="14">
        <v>3.1962909397206897E-2</v>
      </c>
      <c r="H573" s="14">
        <v>1.6468757174845399E-2</v>
      </c>
      <c r="I573" s="14">
        <v>1.5309612037616599E-2</v>
      </c>
      <c r="J573" s="14">
        <v>1.2126127492864101E-2</v>
      </c>
      <c r="K573" s="14">
        <v>4.3219776679887301E-2</v>
      </c>
      <c r="L573" s="14">
        <v>3.91583719620964E-2</v>
      </c>
      <c r="M573" s="14"/>
      <c r="N573" s="14">
        <v>2.7587152033214601E-2</v>
      </c>
      <c r="O573" s="14">
        <v>1.9345442195785999E-2</v>
      </c>
      <c r="P573" s="14">
        <v>3.4502189135657002E-2</v>
      </c>
      <c r="Q573" s="14">
        <v>2.49944457006979E-2</v>
      </c>
      <c r="R573" s="14"/>
      <c r="S573" s="14">
        <v>1.5917070109301899E-2</v>
      </c>
      <c r="T573" s="14">
        <v>1.6515629570458899E-2</v>
      </c>
      <c r="U573" s="14">
        <v>2.3484194455642302E-2</v>
      </c>
      <c r="V573" s="14">
        <v>2.3839434160515899E-2</v>
      </c>
      <c r="W573" s="14">
        <v>1.46881451349079E-2</v>
      </c>
      <c r="X573" s="14">
        <v>3.4667121437744003E-2</v>
      </c>
      <c r="Y573" s="14">
        <v>1.2904976422280501E-2</v>
      </c>
      <c r="Z573" s="14">
        <v>1.8413060156317301E-2</v>
      </c>
      <c r="AA573" s="14">
        <v>2.9925293323817499E-2</v>
      </c>
      <c r="AB573" s="14">
        <v>4.3608924465387701E-2</v>
      </c>
      <c r="AC573" s="14">
        <v>6.7581966508092894E-2</v>
      </c>
      <c r="AD573" s="14">
        <v>2.7254349691696499E-2</v>
      </c>
      <c r="AE573" s="14"/>
      <c r="AF573" s="14">
        <v>1.7008438022276799E-2</v>
      </c>
      <c r="AG573" s="14">
        <v>3.4857027995077998E-2</v>
      </c>
      <c r="AH573" s="14">
        <v>2.8033800357740099E-2</v>
      </c>
      <c r="AI573" s="14"/>
      <c r="AJ573" s="14">
        <v>1.1595089404250501E-2</v>
      </c>
      <c r="AK573" s="14">
        <v>4.3492582627539397E-2</v>
      </c>
      <c r="AL573" s="14">
        <v>6.2573511745791704E-2</v>
      </c>
      <c r="AM573" s="14">
        <v>0</v>
      </c>
      <c r="AN573" s="14">
        <v>2.4600212339904001E-2</v>
      </c>
      <c r="AO573" s="14"/>
      <c r="AP573" s="14">
        <v>1.54208228447032E-2</v>
      </c>
      <c r="AQ573" s="14">
        <v>4.9339407235249599E-2</v>
      </c>
      <c r="AR573" s="14">
        <v>3.2365930499103399E-2</v>
      </c>
      <c r="AS573" s="14">
        <v>0</v>
      </c>
      <c r="AT573" s="14">
        <v>1.2586676662434701E-2</v>
      </c>
      <c r="AU573" s="14"/>
      <c r="AV573" s="14">
        <v>2.12282828154686E-2</v>
      </c>
      <c r="AW573" s="14">
        <v>2.0290995432184801E-2</v>
      </c>
      <c r="AX573" s="14">
        <v>4.0394863965123803E-2</v>
      </c>
      <c r="AY573" s="14">
        <v>8.3037999648477908E-3</v>
      </c>
      <c r="AZ573" s="14">
        <v>0</v>
      </c>
      <c r="BA573" s="14"/>
      <c r="BB573" s="14">
        <v>1.8494194383041899E-2</v>
      </c>
      <c r="BC573" s="14">
        <v>0</v>
      </c>
      <c r="BD573" s="14">
        <v>0</v>
      </c>
      <c r="BE573" s="14"/>
      <c r="BF573" s="14">
        <v>5.93669210229536E-3</v>
      </c>
    </row>
    <row r="574" spans="2:58" x14ac:dyDescent="0.35">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c r="AA574" s="14"/>
      <c r="AB574" s="14"/>
      <c r="AC574" s="14"/>
      <c r="AD574" s="14"/>
      <c r="AE574" s="14"/>
      <c r="AF574" s="14"/>
      <c r="AG574" s="14"/>
      <c r="AH574" s="14"/>
      <c r="AI574" s="14"/>
      <c r="AJ574" s="14"/>
      <c r="AK574" s="14"/>
      <c r="AL574" s="14"/>
      <c r="AM574" s="14"/>
      <c r="AN574" s="14"/>
      <c r="AO574" s="14"/>
      <c r="AP574" s="14"/>
      <c r="AQ574" s="14"/>
      <c r="AR574" s="14"/>
      <c r="AS574" s="14"/>
      <c r="AT574" s="14"/>
      <c r="AU574" s="14"/>
      <c r="AV574" s="14"/>
      <c r="AW574" s="14"/>
      <c r="AX574" s="14"/>
      <c r="AY574" s="14"/>
      <c r="AZ574" s="14"/>
      <c r="BA574" s="14"/>
      <c r="BB574" s="14"/>
      <c r="BC574" s="14"/>
      <c r="BD574" s="14"/>
      <c r="BE574" s="14"/>
      <c r="BF574" s="14"/>
    </row>
    <row r="575" spans="2:58" x14ac:dyDescent="0.35">
      <c r="B575" s="6" t="s">
        <v>248</v>
      </c>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c r="AA575" s="14"/>
      <c r="AB575" s="14"/>
      <c r="AC575" s="14"/>
      <c r="AD575" s="14"/>
      <c r="AE575" s="14"/>
      <c r="AF575" s="14"/>
      <c r="AG575" s="14"/>
      <c r="AH575" s="14"/>
      <c r="AI575" s="14"/>
      <c r="AJ575" s="14"/>
      <c r="AK575" s="14"/>
      <c r="AL575" s="14"/>
      <c r="AM575" s="14"/>
      <c r="AN575" s="14"/>
      <c r="AO575" s="14"/>
      <c r="AP575" s="14"/>
      <c r="AQ575" s="14"/>
      <c r="AR575" s="14"/>
      <c r="AS575" s="14"/>
      <c r="AT575" s="14"/>
      <c r="AU575" s="14"/>
      <c r="AV575" s="14"/>
      <c r="AW575" s="14"/>
      <c r="AX575" s="14"/>
      <c r="AY575" s="14"/>
      <c r="AZ575" s="14"/>
      <c r="BA575" s="14"/>
      <c r="BB575" s="14"/>
      <c r="BC575" s="14"/>
      <c r="BD575" s="14"/>
      <c r="BE575" s="14"/>
      <c r="BF575" s="14"/>
    </row>
    <row r="576" spans="2:58" x14ac:dyDescent="0.35">
      <c r="B576" s="24" t="s">
        <v>214</v>
      </c>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c r="AA576" s="14"/>
      <c r="AB576" s="14"/>
      <c r="AC576" s="14"/>
      <c r="AD576" s="14"/>
      <c r="AE576" s="14"/>
      <c r="AF576" s="14"/>
      <c r="AG576" s="14"/>
      <c r="AH576" s="14"/>
      <c r="AI576" s="14"/>
      <c r="AJ576" s="14"/>
      <c r="AK576" s="14"/>
      <c r="AL576" s="14"/>
      <c r="AM576" s="14"/>
      <c r="AN576" s="14"/>
      <c r="AO576" s="14"/>
      <c r="AP576" s="14"/>
      <c r="AQ576" s="14"/>
      <c r="AR576" s="14"/>
      <c r="AS576" s="14"/>
      <c r="AT576" s="14"/>
      <c r="AU576" s="14"/>
      <c r="AV576" s="14"/>
      <c r="AW576" s="14"/>
      <c r="AX576" s="14"/>
      <c r="AY576" s="14"/>
      <c r="AZ576" s="14"/>
      <c r="BA576" s="14"/>
      <c r="BB576" s="14"/>
      <c r="BC576" s="14"/>
      <c r="BD576" s="14"/>
      <c r="BE576" s="14"/>
      <c r="BF576" s="14"/>
    </row>
    <row r="577" spans="2:58" x14ac:dyDescent="0.35">
      <c r="B577" t="s">
        <v>207</v>
      </c>
      <c r="C577" s="14">
        <v>4.5535769087249302E-2</v>
      </c>
      <c r="D577" s="14">
        <v>5.0655897159991803E-2</v>
      </c>
      <c r="E577" s="14">
        <v>3.90535230797317E-2</v>
      </c>
      <c r="F577" s="14"/>
      <c r="G577" s="14">
        <v>4.4545626735996498E-2</v>
      </c>
      <c r="H577" s="14">
        <v>7.6394753443843902E-2</v>
      </c>
      <c r="I577" s="14">
        <v>4.4605903543071701E-2</v>
      </c>
      <c r="J577" s="14">
        <v>3.1290212433014698E-2</v>
      </c>
      <c r="K577" s="14">
        <v>2.6506158107451199E-2</v>
      </c>
      <c r="L577" s="14">
        <v>4.7644544319855597E-2</v>
      </c>
      <c r="M577" s="14"/>
      <c r="N577" s="14">
        <v>3.8534870319820301E-2</v>
      </c>
      <c r="O577" s="14">
        <v>6.1574972035945801E-2</v>
      </c>
      <c r="P577" s="14">
        <v>4.1274170352094998E-2</v>
      </c>
      <c r="Q577" s="14">
        <v>4.0553903632102102E-2</v>
      </c>
      <c r="R577" s="14"/>
      <c r="S577" s="14">
        <v>3.8600291600723598E-2</v>
      </c>
      <c r="T577" s="14">
        <v>1.6602953648731399E-2</v>
      </c>
      <c r="U577" s="14">
        <v>0.10596442321615999</v>
      </c>
      <c r="V577" s="14">
        <v>1.96165079142912E-2</v>
      </c>
      <c r="W577" s="14">
        <v>6.1845783580128801E-2</v>
      </c>
      <c r="X577" s="14">
        <v>3.7251361789418298E-2</v>
      </c>
      <c r="Y577" s="14">
        <v>2.5269335369126102E-2</v>
      </c>
      <c r="Z577" s="14">
        <v>5.5343895462699598E-2</v>
      </c>
      <c r="AA577" s="14">
        <v>5.4358510057802602E-2</v>
      </c>
      <c r="AB577" s="14">
        <v>5.63405741977583E-2</v>
      </c>
      <c r="AC577" s="14">
        <v>1.6907518991908E-2</v>
      </c>
      <c r="AD577" s="14">
        <v>0.116196455462811</v>
      </c>
      <c r="AE577" s="14"/>
      <c r="AF577" s="14">
        <v>5.8481743180984702E-2</v>
      </c>
      <c r="AG577" s="14">
        <v>4.3799071819362601E-2</v>
      </c>
      <c r="AH577" s="14">
        <v>2.55851253977043E-2</v>
      </c>
      <c r="AI577" s="14"/>
      <c r="AJ577" s="14">
        <v>7.7695639158479102E-2</v>
      </c>
      <c r="AK577" s="14">
        <v>2.4675744070188799E-2</v>
      </c>
      <c r="AL577" s="14">
        <v>0</v>
      </c>
      <c r="AM577" s="14">
        <v>9.6095338861462501E-2</v>
      </c>
      <c r="AN577" s="14">
        <v>3.6153145216528702E-2</v>
      </c>
      <c r="AO577" s="14"/>
      <c r="AP577" s="14">
        <v>7.2286499573097407E-2</v>
      </c>
      <c r="AQ577" s="14">
        <v>2.76270168911926E-2</v>
      </c>
      <c r="AR577" s="14">
        <v>0</v>
      </c>
      <c r="AS577" s="14">
        <v>7.6704789196662307E-2</v>
      </c>
      <c r="AT577" s="14">
        <v>3.8269583591174397E-2</v>
      </c>
      <c r="AU577" s="14"/>
      <c r="AV577" s="14">
        <v>4.3105583021288703E-2</v>
      </c>
      <c r="AW577" s="14">
        <v>2.9535845217380001E-2</v>
      </c>
      <c r="AX577" s="14">
        <v>6.5229707576509505E-2</v>
      </c>
      <c r="AY577" s="14">
        <v>4.4686488112412902E-2</v>
      </c>
      <c r="AZ577" s="14">
        <v>0</v>
      </c>
      <c r="BA577" s="14"/>
      <c r="BB577" s="14">
        <v>7.3619443505388099E-2</v>
      </c>
      <c r="BC577" s="14">
        <v>8.2465740462563206E-2</v>
      </c>
      <c r="BD577" s="14">
        <v>6.1384367490772099E-2</v>
      </c>
      <c r="BE577" s="14"/>
      <c r="BF577" s="14">
        <v>7.3935532072599203E-2</v>
      </c>
    </row>
    <row r="578" spans="2:58" x14ac:dyDescent="0.35">
      <c r="B578" t="s">
        <v>208</v>
      </c>
      <c r="C578" s="14">
        <v>8.9937394764006404E-2</v>
      </c>
      <c r="D578" s="14">
        <v>9.6278124898557901E-2</v>
      </c>
      <c r="E578" s="14">
        <v>8.4456064746571302E-2</v>
      </c>
      <c r="F578" s="14"/>
      <c r="G578" s="14">
        <v>6.4759920730375398E-2</v>
      </c>
      <c r="H578" s="14">
        <v>8.1283495814591197E-2</v>
      </c>
      <c r="I578" s="14">
        <v>9.9028493722615393E-2</v>
      </c>
      <c r="J578" s="14">
        <v>9.1594693655598594E-2</v>
      </c>
      <c r="K578" s="14">
        <v>0.10877917264140401</v>
      </c>
      <c r="L578" s="14">
        <v>9.3104121935654496E-2</v>
      </c>
      <c r="M578" s="14"/>
      <c r="N578" s="14">
        <v>0.10073991481013</v>
      </c>
      <c r="O578" s="14">
        <v>8.6109475095507204E-2</v>
      </c>
      <c r="P578" s="14">
        <v>7.3545756647775198E-2</v>
      </c>
      <c r="Q578" s="14">
        <v>9.5587670293010296E-2</v>
      </c>
      <c r="R578" s="14"/>
      <c r="S578" s="14">
        <v>9.2210738197608499E-2</v>
      </c>
      <c r="T578" s="14">
        <v>8.2455237821400407E-2</v>
      </c>
      <c r="U578" s="14">
        <v>7.2430923088816296E-2</v>
      </c>
      <c r="V578" s="14">
        <v>0.120064000616422</v>
      </c>
      <c r="W578" s="14">
        <v>2.9903052835636001E-2</v>
      </c>
      <c r="X578" s="14">
        <v>7.9619449727146796E-2</v>
      </c>
      <c r="Y578" s="14">
        <v>5.6617468876483799E-2</v>
      </c>
      <c r="Z578" s="14">
        <v>0.13092480998182399</v>
      </c>
      <c r="AA578" s="14">
        <v>8.8282899778115098E-2</v>
      </c>
      <c r="AB578" s="14">
        <v>0.111412270906131</v>
      </c>
      <c r="AC578" s="14">
        <v>0.11676098579088599</v>
      </c>
      <c r="AD578" s="14">
        <v>0.119845429486164</v>
      </c>
      <c r="AE578" s="14"/>
      <c r="AF578" s="14">
        <v>9.8645090397203303E-2</v>
      </c>
      <c r="AG578" s="14">
        <v>9.7740907223037493E-2</v>
      </c>
      <c r="AH578" s="14">
        <v>6.4131085991662298E-2</v>
      </c>
      <c r="AI578" s="14"/>
      <c r="AJ578" s="14">
        <v>9.6647684590254801E-2</v>
      </c>
      <c r="AK578" s="14">
        <v>7.8475580594043304E-2</v>
      </c>
      <c r="AL578" s="14">
        <v>7.1234566762300305E-2</v>
      </c>
      <c r="AM578" s="14">
        <v>0.208685074822548</v>
      </c>
      <c r="AN578" s="14">
        <v>5.1325234520616603E-2</v>
      </c>
      <c r="AO578" s="14"/>
      <c r="AP578" s="14">
        <v>8.7165593063483898E-2</v>
      </c>
      <c r="AQ578" s="14">
        <v>7.8372445850024494E-2</v>
      </c>
      <c r="AR578" s="14">
        <v>6.5277937895078006E-2</v>
      </c>
      <c r="AS578" s="14">
        <v>0.102142511920759</v>
      </c>
      <c r="AT578" s="14">
        <v>5.0566986352861498E-2</v>
      </c>
      <c r="AU578" s="14"/>
      <c r="AV578" s="14">
        <v>0.11805889942804899</v>
      </c>
      <c r="AW578" s="14">
        <v>6.3163650111095995E-2</v>
      </c>
      <c r="AX578" s="14">
        <v>8.4169664935782304E-2</v>
      </c>
      <c r="AY578" s="14">
        <v>0.118566636034612</v>
      </c>
      <c r="AZ578" s="14">
        <v>5.2793339115657201E-2</v>
      </c>
      <c r="BA578" s="14"/>
      <c r="BB578" s="14">
        <v>5.3734141648817901E-2</v>
      </c>
      <c r="BC578" s="14">
        <v>0.12248409561255599</v>
      </c>
      <c r="BD578" s="14">
        <v>0.11862375251450299</v>
      </c>
      <c r="BE578" s="14"/>
      <c r="BF578" s="14">
        <v>9.86050716732539E-2</v>
      </c>
    </row>
    <row r="579" spans="2:58" x14ac:dyDescent="0.35">
      <c r="B579" t="s">
        <v>209</v>
      </c>
      <c r="C579" s="14">
        <v>0.289594153233033</v>
      </c>
      <c r="D579" s="14">
        <v>0.28248559467186501</v>
      </c>
      <c r="E579" s="14">
        <v>0.29529725450417599</v>
      </c>
      <c r="F579" s="14"/>
      <c r="G579" s="14">
        <v>0.26352464266564701</v>
      </c>
      <c r="H579" s="14">
        <v>0.32532556994845502</v>
      </c>
      <c r="I579" s="14">
        <v>0.27848607425806099</v>
      </c>
      <c r="J579" s="14">
        <v>0.30909424954174203</v>
      </c>
      <c r="K579" s="14">
        <v>0.28341253173029601</v>
      </c>
      <c r="L579" s="14">
        <v>0.27707149167989797</v>
      </c>
      <c r="M579" s="14"/>
      <c r="N579" s="14">
        <v>0.31653303107001401</v>
      </c>
      <c r="O579" s="14">
        <v>0.29105491947689499</v>
      </c>
      <c r="P579" s="14">
        <v>0.34551193047226503</v>
      </c>
      <c r="Q579" s="14">
        <v>0.218780735850064</v>
      </c>
      <c r="R579" s="14"/>
      <c r="S579" s="14">
        <v>0.21769639176674699</v>
      </c>
      <c r="T579" s="14">
        <v>0.30148014237198001</v>
      </c>
      <c r="U579" s="14">
        <v>0.28532550365484499</v>
      </c>
      <c r="V579" s="14">
        <v>0.28514251821239001</v>
      </c>
      <c r="W579" s="14">
        <v>0.33878483688455902</v>
      </c>
      <c r="X579" s="14">
        <v>0.31795533684517302</v>
      </c>
      <c r="Y579" s="14">
        <v>0.30898107025087901</v>
      </c>
      <c r="Z579" s="14">
        <v>0.27222850814336003</v>
      </c>
      <c r="AA579" s="14">
        <v>0.31817780392971001</v>
      </c>
      <c r="AB579" s="14">
        <v>0.301445414473127</v>
      </c>
      <c r="AC579" s="14">
        <v>0.337497182349553</v>
      </c>
      <c r="AD579" s="14">
        <v>0.210993647798638</v>
      </c>
      <c r="AE579" s="14"/>
      <c r="AF579" s="14">
        <v>0.29458661721782398</v>
      </c>
      <c r="AG579" s="14">
        <v>0.309435775525294</v>
      </c>
      <c r="AH579" s="14">
        <v>0.21998514083373499</v>
      </c>
      <c r="AI579" s="14"/>
      <c r="AJ579" s="14">
        <v>0.311212633720301</v>
      </c>
      <c r="AK579" s="14">
        <v>0.30528865243020897</v>
      </c>
      <c r="AL579" s="14">
        <v>0.33564897790505599</v>
      </c>
      <c r="AM579" s="14">
        <v>0.29700339458394798</v>
      </c>
      <c r="AN579" s="14">
        <v>0.216329955203409</v>
      </c>
      <c r="AO579" s="14"/>
      <c r="AP579" s="14">
        <v>0.28897021799067202</v>
      </c>
      <c r="AQ579" s="14">
        <v>0.27203612251575898</v>
      </c>
      <c r="AR579" s="14">
        <v>0.310543133463208</v>
      </c>
      <c r="AS579" s="14">
        <v>0.38904804499597601</v>
      </c>
      <c r="AT579" s="14">
        <v>0.28374365119932099</v>
      </c>
      <c r="AU579" s="14"/>
      <c r="AV579" s="14">
        <v>0.25762823291381898</v>
      </c>
      <c r="AW579" s="14">
        <v>0.33048790673411499</v>
      </c>
      <c r="AX579" s="14">
        <v>0.28147086002174299</v>
      </c>
      <c r="AY579" s="14">
        <v>0.25111785861838598</v>
      </c>
      <c r="AZ579" s="14">
        <v>0.23856589555303301</v>
      </c>
      <c r="BA579" s="14"/>
      <c r="BB579" s="14">
        <v>0.268689273952607</v>
      </c>
      <c r="BC579" s="14">
        <v>0.36855419171613002</v>
      </c>
      <c r="BD579" s="14">
        <v>0.373813086545081</v>
      </c>
      <c r="BE579" s="14"/>
      <c r="BF579" s="14">
        <v>0.32360886318003002</v>
      </c>
    </row>
    <row r="580" spans="2:58" x14ac:dyDescent="0.35">
      <c r="B580" t="s">
        <v>122</v>
      </c>
      <c r="C580" s="14">
        <v>0.32076865941094201</v>
      </c>
      <c r="D580" s="14">
        <v>0.28982075073494601</v>
      </c>
      <c r="E580" s="14">
        <v>0.35050295553817801</v>
      </c>
      <c r="F580" s="14"/>
      <c r="G580" s="14">
        <v>0.29975603012222302</v>
      </c>
      <c r="H580" s="14">
        <v>0.26663511487041902</v>
      </c>
      <c r="I580" s="14">
        <v>0.27615559585231703</v>
      </c>
      <c r="J580" s="14">
        <v>0.29349143035962799</v>
      </c>
      <c r="K580" s="14">
        <v>0.38450389098486698</v>
      </c>
      <c r="L580" s="14">
        <v>0.40076214013211597</v>
      </c>
      <c r="M580" s="14"/>
      <c r="N580" s="14">
        <v>0.31127637936035601</v>
      </c>
      <c r="O580" s="14">
        <v>0.32619834937673198</v>
      </c>
      <c r="P580" s="14">
        <v>0.28777295670534497</v>
      </c>
      <c r="Q580" s="14">
        <v>0.34923316238317798</v>
      </c>
      <c r="R580" s="14"/>
      <c r="S580" s="14">
        <v>0.34747506821761798</v>
      </c>
      <c r="T580" s="14">
        <v>0.31524892048899</v>
      </c>
      <c r="U580" s="14">
        <v>0.29038504793488901</v>
      </c>
      <c r="V580" s="14">
        <v>0.32617808734880299</v>
      </c>
      <c r="W580" s="14">
        <v>0.27022123410013998</v>
      </c>
      <c r="X580" s="14">
        <v>0.31225669661338401</v>
      </c>
      <c r="Y580" s="14">
        <v>0.35284511736077201</v>
      </c>
      <c r="Z580" s="14">
        <v>0.258868607191025</v>
      </c>
      <c r="AA580" s="14">
        <v>0.38029514099908601</v>
      </c>
      <c r="AB580" s="14">
        <v>0.28131596680467802</v>
      </c>
      <c r="AC580" s="14">
        <v>0.36925989204023002</v>
      </c>
      <c r="AD580" s="14">
        <v>0.259578409352825</v>
      </c>
      <c r="AE580" s="14"/>
      <c r="AF580" s="14">
        <v>0.30362320701311801</v>
      </c>
      <c r="AG580" s="14">
        <v>0.311808532470916</v>
      </c>
      <c r="AH580" s="14">
        <v>0.39404953339917898</v>
      </c>
      <c r="AI580" s="14"/>
      <c r="AJ580" s="14">
        <v>0.27621886172364302</v>
      </c>
      <c r="AK580" s="14">
        <v>0.30821580428524298</v>
      </c>
      <c r="AL580" s="14">
        <v>0.42917386757838699</v>
      </c>
      <c r="AM580" s="14">
        <v>0.29692877035142101</v>
      </c>
      <c r="AN580" s="14">
        <v>0.39183863417219</v>
      </c>
      <c r="AO580" s="14"/>
      <c r="AP580" s="14">
        <v>0.288877764995004</v>
      </c>
      <c r="AQ580" s="14">
        <v>0.32540012244794098</v>
      </c>
      <c r="AR580" s="14">
        <v>0.38242957209269202</v>
      </c>
      <c r="AS580" s="14">
        <v>0.23842812603403901</v>
      </c>
      <c r="AT580" s="14">
        <v>0.45686478576293399</v>
      </c>
      <c r="AU580" s="14"/>
      <c r="AV580" s="14">
        <v>0.345680653741121</v>
      </c>
      <c r="AW580" s="14">
        <v>0.32883080280815402</v>
      </c>
      <c r="AX580" s="14">
        <v>0.316532450708019</v>
      </c>
      <c r="AY580" s="14">
        <v>0.298769909895922</v>
      </c>
      <c r="AZ580" s="14">
        <v>0.31447167552314098</v>
      </c>
      <c r="BA580" s="14"/>
      <c r="BB580" s="14">
        <v>0.317916200268959</v>
      </c>
      <c r="BC580" s="14">
        <v>0.22714527284057501</v>
      </c>
      <c r="BD580" s="14">
        <v>0.33130580893064898</v>
      </c>
      <c r="BE580" s="14"/>
      <c r="BF580" s="14">
        <v>0.282496101386635</v>
      </c>
    </row>
    <row r="581" spans="2:58" x14ac:dyDescent="0.35">
      <c r="B581" t="s">
        <v>210</v>
      </c>
      <c r="C581" s="14">
        <v>0.177026463328878</v>
      </c>
      <c r="D581" s="14">
        <v>0.20303646022601099</v>
      </c>
      <c r="E581" s="14">
        <v>0.15378881107995901</v>
      </c>
      <c r="F581" s="14"/>
      <c r="G581" s="14">
        <v>0.21531162428284301</v>
      </c>
      <c r="H581" s="14">
        <v>0.14327351466015101</v>
      </c>
      <c r="I581" s="14">
        <v>0.22314685210848101</v>
      </c>
      <c r="J581" s="14">
        <v>0.238677135707247</v>
      </c>
      <c r="K581" s="14">
        <v>0.142453136493635</v>
      </c>
      <c r="L581" s="14">
        <v>0.104219918940476</v>
      </c>
      <c r="M581" s="14"/>
      <c r="N581" s="14">
        <v>0.16027265200388899</v>
      </c>
      <c r="O581" s="14">
        <v>0.16228916011035999</v>
      </c>
      <c r="P581" s="14">
        <v>0.18369484964068999</v>
      </c>
      <c r="Q581" s="14">
        <v>0.20233772645367701</v>
      </c>
      <c r="R581" s="14"/>
      <c r="S581" s="14">
        <v>0.20931694056976399</v>
      </c>
      <c r="T581" s="14">
        <v>0.18310405128043999</v>
      </c>
      <c r="U581" s="14">
        <v>0.14369670265925399</v>
      </c>
      <c r="V581" s="14">
        <v>0.14403351036329301</v>
      </c>
      <c r="W581" s="14">
        <v>0.26701263620538401</v>
      </c>
      <c r="X581" s="14">
        <v>0.22037907849409499</v>
      </c>
      <c r="Y581" s="14">
        <v>0.18437811075444899</v>
      </c>
      <c r="Z581" s="14">
        <v>0.20546262629568801</v>
      </c>
      <c r="AA581" s="14">
        <v>0.111744997235468</v>
      </c>
      <c r="AB581" s="14">
        <v>0.15216690771161401</v>
      </c>
      <c r="AC581" s="14">
        <v>0.113490560356066</v>
      </c>
      <c r="AD581" s="14">
        <v>0.223650822147515</v>
      </c>
      <c r="AE581" s="14"/>
      <c r="AF581" s="14">
        <v>0.16248384927120699</v>
      </c>
      <c r="AG581" s="14">
        <v>0.18296710498063601</v>
      </c>
      <c r="AH581" s="14">
        <v>0.19712376155453801</v>
      </c>
      <c r="AI581" s="14"/>
      <c r="AJ581" s="14">
        <v>0.15497633088528501</v>
      </c>
      <c r="AK581" s="14">
        <v>0.20635877757020701</v>
      </c>
      <c r="AL581" s="14">
        <v>0.13480343184593699</v>
      </c>
      <c r="AM581" s="14">
        <v>0</v>
      </c>
      <c r="AN581" s="14">
        <v>0.20610169349117799</v>
      </c>
      <c r="AO581" s="14"/>
      <c r="AP581" s="14">
        <v>0.15597576563778201</v>
      </c>
      <c r="AQ581" s="14">
        <v>0.217030754689639</v>
      </c>
      <c r="AR581" s="14">
        <v>0.161329725433217</v>
      </c>
      <c r="AS581" s="14">
        <v>0.110975767454391</v>
      </c>
      <c r="AT581" s="14">
        <v>0.145205016327178</v>
      </c>
      <c r="AU581" s="14"/>
      <c r="AV581" s="14">
        <v>0.17805679685241901</v>
      </c>
      <c r="AW581" s="14">
        <v>0.173041641098439</v>
      </c>
      <c r="AX581" s="14">
        <v>0.16481116431787099</v>
      </c>
      <c r="AY581" s="14">
        <v>0.16652596212082299</v>
      </c>
      <c r="AZ581" s="14">
        <v>0.22875368753086001</v>
      </c>
      <c r="BA581" s="14"/>
      <c r="BB581" s="14">
        <v>0.193284893078361</v>
      </c>
      <c r="BC581" s="14">
        <v>0.13218711251485199</v>
      </c>
      <c r="BD581" s="14">
        <v>0.114872984518995</v>
      </c>
      <c r="BE581" s="14"/>
      <c r="BF581" s="14">
        <v>0.159413073613385</v>
      </c>
    </row>
    <row r="582" spans="2:58" x14ac:dyDescent="0.35">
      <c r="B582" t="s">
        <v>211</v>
      </c>
      <c r="C582" s="14">
        <v>6.3265443322902196E-2</v>
      </c>
      <c r="D582" s="14">
        <v>6.3248688964099797E-2</v>
      </c>
      <c r="E582" s="14">
        <v>6.3529092316858299E-2</v>
      </c>
      <c r="F582" s="14"/>
      <c r="G582" s="14">
        <v>0.105371440487531</v>
      </c>
      <c r="H582" s="14">
        <v>0.10708755126254101</v>
      </c>
      <c r="I582" s="14">
        <v>6.0256284991476103E-2</v>
      </c>
      <c r="J582" s="14">
        <v>2.4173793834731502E-2</v>
      </c>
      <c r="K582" s="14">
        <v>2.7664777463753398E-2</v>
      </c>
      <c r="L582" s="14">
        <v>5.7625190071186001E-2</v>
      </c>
      <c r="M582" s="14"/>
      <c r="N582" s="14">
        <v>6.2084360066038999E-2</v>
      </c>
      <c r="O582" s="14">
        <v>6.1521847472993101E-2</v>
      </c>
      <c r="P582" s="14">
        <v>6.3062619811060802E-2</v>
      </c>
      <c r="Q582" s="14">
        <v>6.7055781280929497E-2</v>
      </c>
      <c r="R582" s="14"/>
      <c r="S582" s="14">
        <v>8.8077618682271402E-2</v>
      </c>
      <c r="T582" s="14">
        <v>7.5456097687523496E-2</v>
      </c>
      <c r="U582" s="14">
        <v>0.10219739944603599</v>
      </c>
      <c r="V582" s="14">
        <v>8.0760030469676905E-2</v>
      </c>
      <c r="W582" s="14">
        <v>1.6071123353796402E-2</v>
      </c>
      <c r="X582" s="14">
        <v>2.2315803953102901E-2</v>
      </c>
      <c r="Y582" s="14">
        <v>5.8544905811214298E-2</v>
      </c>
      <c r="Z582" s="14">
        <v>5.8721301881582401E-2</v>
      </c>
      <c r="AA582" s="14">
        <v>3.7456442780007898E-2</v>
      </c>
      <c r="AB582" s="14">
        <v>7.5357525233109304E-2</v>
      </c>
      <c r="AC582" s="14">
        <v>3.1310184494074099E-2</v>
      </c>
      <c r="AD582" s="14">
        <v>6.9735235752046806E-2</v>
      </c>
      <c r="AE582" s="14"/>
      <c r="AF582" s="14">
        <v>6.0010465099987198E-2</v>
      </c>
      <c r="AG582" s="14">
        <v>4.6940988271250199E-2</v>
      </c>
      <c r="AH582" s="14">
        <v>8.4379635706018197E-2</v>
      </c>
      <c r="AI582" s="14"/>
      <c r="AJ582" s="14">
        <v>5.9789722050711099E-2</v>
      </c>
      <c r="AK582" s="14">
        <v>6.7756731585662894E-2</v>
      </c>
      <c r="AL582" s="14">
        <v>2.91391559083196E-2</v>
      </c>
      <c r="AM582" s="14">
        <v>0.101287421380621</v>
      </c>
      <c r="AN582" s="14">
        <v>8.0904563323372494E-2</v>
      </c>
      <c r="AO582" s="14"/>
      <c r="AP582" s="14">
        <v>6.8340096809795206E-2</v>
      </c>
      <c r="AQ582" s="14">
        <v>7.1343389413645195E-2</v>
      </c>
      <c r="AR582" s="14">
        <v>8.0419631115805107E-2</v>
      </c>
      <c r="AS582" s="14">
        <v>6.5998926257637605E-2</v>
      </c>
      <c r="AT582" s="14">
        <v>0</v>
      </c>
      <c r="AU582" s="14"/>
      <c r="AV582" s="14">
        <v>3.27915445617004E-2</v>
      </c>
      <c r="AW582" s="14">
        <v>7.0581478028488201E-2</v>
      </c>
      <c r="AX582" s="14">
        <v>7.4916349705536997E-2</v>
      </c>
      <c r="AY582" s="14">
        <v>0.112237761811205</v>
      </c>
      <c r="AZ582" s="14">
        <v>0.165415402277309</v>
      </c>
      <c r="BA582" s="14"/>
      <c r="BB582" s="14">
        <v>9.2756047545866693E-2</v>
      </c>
      <c r="BC582" s="14">
        <v>4.05657042791365E-2</v>
      </c>
      <c r="BD582" s="14">
        <v>0</v>
      </c>
      <c r="BE582" s="14"/>
      <c r="BF582" s="14">
        <v>5.1668234256839501E-2</v>
      </c>
    </row>
    <row r="583" spans="2:58" x14ac:dyDescent="0.35">
      <c r="B583" t="s">
        <v>212</v>
      </c>
      <c r="C583" s="14">
        <v>1.3872116852989299E-2</v>
      </c>
      <c r="D583" s="14">
        <v>1.4474483344529099E-2</v>
      </c>
      <c r="E583" s="14">
        <v>1.3372298734526399E-2</v>
      </c>
      <c r="F583" s="14"/>
      <c r="G583" s="14">
        <v>6.7307149753843103E-3</v>
      </c>
      <c r="H583" s="14">
        <v>0</v>
      </c>
      <c r="I583" s="14">
        <v>1.8320795523978299E-2</v>
      </c>
      <c r="J583" s="14">
        <v>1.1678484468038401E-2</v>
      </c>
      <c r="K583" s="14">
        <v>2.66803325785928E-2</v>
      </c>
      <c r="L583" s="14">
        <v>1.9572592920814501E-2</v>
      </c>
      <c r="M583" s="14"/>
      <c r="N583" s="14">
        <v>1.05587923697521E-2</v>
      </c>
      <c r="O583" s="14">
        <v>1.12512764315675E-2</v>
      </c>
      <c r="P583" s="14">
        <v>5.13771637076874E-3</v>
      </c>
      <c r="Q583" s="14">
        <v>2.6451020107038401E-2</v>
      </c>
      <c r="R583" s="14"/>
      <c r="S583" s="14">
        <v>6.62295096526781E-3</v>
      </c>
      <c r="T583" s="14">
        <v>2.5652596700935299E-2</v>
      </c>
      <c r="U583" s="14">
        <v>0</v>
      </c>
      <c r="V583" s="14">
        <v>2.42053450751233E-2</v>
      </c>
      <c r="W583" s="14">
        <v>1.6161333040355799E-2</v>
      </c>
      <c r="X583" s="14">
        <v>1.0222272577680099E-2</v>
      </c>
      <c r="Y583" s="14">
        <v>1.3363991577075201E-2</v>
      </c>
      <c r="Z583" s="14">
        <v>1.84502510438211E-2</v>
      </c>
      <c r="AA583" s="14">
        <v>9.68420521981069E-3</v>
      </c>
      <c r="AB583" s="14">
        <v>2.1961340673582502E-2</v>
      </c>
      <c r="AC583" s="14">
        <v>1.4773675977283201E-2</v>
      </c>
      <c r="AD583" s="14">
        <v>0</v>
      </c>
      <c r="AE583" s="14"/>
      <c r="AF583" s="14">
        <v>2.2169027819676002E-2</v>
      </c>
      <c r="AG583" s="14">
        <v>7.3076197095028701E-3</v>
      </c>
      <c r="AH583" s="14">
        <v>1.47457171171636E-2</v>
      </c>
      <c r="AI583" s="14"/>
      <c r="AJ583" s="14">
        <v>2.3459127871326702E-2</v>
      </c>
      <c r="AK583" s="14">
        <v>9.2287094644453501E-3</v>
      </c>
      <c r="AL583" s="14">
        <v>0</v>
      </c>
      <c r="AM583" s="14">
        <v>0</v>
      </c>
      <c r="AN583" s="14">
        <v>1.7346774072705001E-2</v>
      </c>
      <c r="AO583" s="14"/>
      <c r="AP583" s="14">
        <v>3.8384061930164699E-2</v>
      </c>
      <c r="AQ583" s="14">
        <v>8.1901481917982296E-3</v>
      </c>
      <c r="AR583" s="14">
        <v>0</v>
      </c>
      <c r="AS583" s="14">
        <v>1.67018341405352E-2</v>
      </c>
      <c r="AT583" s="14">
        <v>2.5349976766531598E-2</v>
      </c>
      <c r="AU583" s="14"/>
      <c r="AV583" s="14">
        <v>2.4678289481602101E-2</v>
      </c>
      <c r="AW583" s="14">
        <v>4.35867600232746E-3</v>
      </c>
      <c r="AX583" s="14">
        <v>1.28698027345386E-2</v>
      </c>
      <c r="AY583" s="14">
        <v>8.0953834066386492E-3</v>
      </c>
      <c r="AZ583" s="14">
        <v>0</v>
      </c>
      <c r="BA583" s="14"/>
      <c r="BB583" s="14">
        <v>0</v>
      </c>
      <c r="BC583" s="14">
        <v>2.6597882574187399E-2</v>
      </c>
      <c r="BD583" s="14">
        <v>0</v>
      </c>
      <c r="BE583" s="14"/>
      <c r="BF583" s="14">
        <v>1.02731238172575E-2</v>
      </c>
    </row>
    <row r="584" spans="2:58" x14ac:dyDescent="0.35">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c r="AA584" s="14"/>
      <c r="AB584" s="14"/>
      <c r="AC584" s="14"/>
      <c r="AD584" s="14"/>
      <c r="AE584" s="14"/>
      <c r="AF584" s="14"/>
      <c r="AG584" s="14"/>
      <c r="AH584" s="14"/>
      <c r="AI584" s="14"/>
      <c r="AJ584" s="14"/>
      <c r="AK584" s="14"/>
      <c r="AL584" s="14"/>
      <c r="AM584" s="14"/>
      <c r="AN584" s="14"/>
      <c r="AO584" s="14"/>
      <c r="AP584" s="14"/>
      <c r="AQ584" s="14"/>
      <c r="AR584" s="14"/>
      <c r="AS584" s="14"/>
      <c r="AT584" s="14"/>
      <c r="AU584" s="14"/>
      <c r="AV584" s="14"/>
      <c r="AW584" s="14"/>
      <c r="AX584" s="14"/>
      <c r="AY584" s="14"/>
      <c r="AZ584" s="14"/>
      <c r="BA584" s="14"/>
      <c r="BB584" s="14"/>
      <c r="BC584" s="14"/>
      <c r="BD584" s="14"/>
      <c r="BE584" s="14"/>
      <c r="BF584" s="14"/>
    </row>
    <row r="585" spans="2:58" x14ac:dyDescent="0.35">
      <c r="B585" s="6" t="s">
        <v>249</v>
      </c>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14"/>
      <c r="AD585" s="14"/>
      <c r="AE585" s="14"/>
      <c r="AF585" s="14"/>
      <c r="AG585" s="14"/>
      <c r="AH585" s="14"/>
      <c r="AI585" s="14"/>
      <c r="AJ585" s="14"/>
      <c r="AK585" s="14"/>
      <c r="AL585" s="14"/>
      <c r="AM585" s="14"/>
      <c r="AN585" s="14"/>
      <c r="AO585" s="14"/>
      <c r="AP585" s="14"/>
      <c r="AQ585" s="14"/>
      <c r="AR585" s="14"/>
      <c r="AS585" s="14"/>
      <c r="AT585" s="14"/>
      <c r="AU585" s="14"/>
      <c r="AV585" s="14"/>
      <c r="AW585" s="14"/>
      <c r="AX585" s="14"/>
      <c r="AY585" s="14"/>
      <c r="AZ585" s="14"/>
      <c r="BA585" s="14"/>
      <c r="BB585" s="14"/>
      <c r="BC585" s="14"/>
      <c r="BD585" s="14"/>
      <c r="BE585" s="14"/>
      <c r="BF585" s="14"/>
    </row>
    <row r="586" spans="2:58" x14ac:dyDescent="0.35">
      <c r="B586" s="24" t="s">
        <v>214</v>
      </c>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c r="AA586" s="14"/>
      <c r="AB586" s="14"/>
      <c r="AC586" s="14"/>
      <c r="AD586" s="14"/>
      <c r="AE586" s="14"/>
      <c r="AF586" s="14"/>
      <c r="AG586" s="14"/>
      <c r="AH586" s="14"/>
      <c r="AI586" s="14"/>
      <c r="AJ586" s="14"/>
      <c r="AK586" s="14"/>
      <c r="AL586" s="14"/>
      <c r="AM586" s="14"/>
      <c r="AN586" s="14"/>
      <c r="AO586" s="14"/>
      <c r="AP586" s="14"/>
      <c r="AQ586" s="14"/>
      <c r="AR586" s="14"/>
      <c r="AS586" s="14"/>
      <c r="AT586" s="14"/>
      <c r="AU586" s="14"/>
      <c r="AV586" s="14"/>
      <c r="AW586" s="14"/>
      <c r="AX586" s="14"/>
      <c r="AY586" s="14"/>
      <c r="AZ586" s="14"/>
      <c r="BA586" s="14"/>
      <c r="BB586" s="14"/>
      <c r="BC586" s="14"/>
      <c r="BD586" s="14"/>
      <c r="BE586" s="14"/>
      <c r="BF586" s="14"/>
    </row>
    <row r="587" spans="2:58" x14ac:dyDescent="0.35">
      <c r="B587" t="s">
        <v>207</v>
      </c>
      <c r="C587" s="14">
        <v>6.9838224733908993E-2</v>
      </c>
      <c r="D587" s="14">
        <v>7.6564515769078495E-2</v>
      </c>
      <c r="E587" s="14">
        <v>6.1973475428114801E-2</v>
      </c>
      <c r="F587" s="14"/>
      <c r="G587" s="14">
        <v>5.1452846482034999E-2</v>
      </c>
      <c r="H587" s="14">
        <v>6.6012241343649594E-2</v>
      </c>
      <c r="I587" s="14">
        <v>7.1842357794111897E-2</v>
      </c>
      <c r="J587" s="14">
        <v>6.8061694035826098E-2</v>
      </c>
      <c r="K587" s="14">
        <v>7.0516352912453298E-2</v>
      </c>
      <c r="L587" s="14">
        <v>8.6118466922591896E-2</v>
      </c>
      <c r="M587" s="14"/>
      <c r="N587" s="14">
        <v>6.8969145695967404E-2</v>
      </c>
      <c r="O587" s="14">
        <v>5.2808400323753599E-2</v>
      </c>
      <c r="P587" s="14">
        <v>6.4586659156643994E-2</v>
      </c>
      <c r="Q587" s="14">
        <v>9.2188506080791002E-2</v>
      </c>
      <c r="R587" s="14"/>
      <c r="S587" s="14">
        <v>4.51819758486647E-2</v>
      </c>
      <c r="T587" s="14">
        <v>3.4207468801694001E-2</v>
      </c>
      <c r="U587" s="14">
        <v>0.12734411588043201</v>
      </c>
      <c r="V587" s="14">
        <v>9.1881353117510306E-2</v>
      </c>
      <c r="W587" s="14">
        <v>6.1188037602346E-2</v>
      </c>
      <c r="X587" s="14">
        <v>4.6286588460130701E-2</v>
      </c>
      <c r="Y587" s="14">
        <v>8.0674345556735597E-2</v>
      </c>
      <c r="Z587" s="14">
        <v>3.6968153287452198E-2</v>
      </c>
      <c r="AA587" s="14">
        <v>0.10211445165933999</v>
      </c>
      <c r="AB587" s="14">
        <v>8.7096851659605998E-2</v>
      </c>
      <c r="AC587" s="14">
        <v>6.2968996530945606E-2</v>
      </c>
      <c r="AD587" s="14">
        <v>6.9735235752046806E-2</v>
      </c>
      <c r="AE587" s="14"/>
      <c r="AF587" s="14">
        <v>9.7009366101650105E-2</v>
      </c>
      <c r="AG587" s="14">
        <v>5.8893733444688498E-2</v>
      </c>
      <c r="AH587" s="14">
        <v>4.4364086620718897E-2</v>
      </c>
      <c r="AI587" s="14"/>
      <c r="AJ587" s="14">
        <v>0.104362041234433</v>
      </c>
      <c r="AK587" s="14">
        <v>3.1920671386255497E-2</v>
      </c>
      <c r="AL587" s="14">
        <v>1.4887387639234501E-2</v>
      </c>
      <c r="AM587" s="14">
        <v>9.6095338861462501E-2</v>
      </c>
      <c r="AN587" s="14">
        <v>0.10269930027051399</v>
      </c>
      <c r="AO587" s="14"/>
      <c r="AP587" s="14">
        <v>0.12890775035007199</v>
      </c>
      <c r="AQ587" s="14">
        <v>4.2842982770976397E-3</v>
      </c>
      <c r="AR587" s="14">
        <v>1.3542253079770699E-2</v>
      </c>
      <c r="AS587" s="14">
        <v>0.15920389509492999</v>
      </c>
      <c r="AT587" s="14">
        <v>3.73995385695301E-2</v>
      </c>
      <c r="AU587" s="14"/>
      <c r="AV587" s="14">
        <v>8.2930786456273498E-2</v>
      </c>
      <c r="AW587" s="14">
        <v>5.02359079914899E-2</v>
      </c>
      <c r="AX587" s="14">
        <v>6.8811897027440505E-2</v>
      </c>
      <c r="AY587" s="14">
        <v>9.0092466089531698E-2</v>
      </c>
      <c r="AZ587" s="14">
        <v>0</v>
      </c>
      <c r="BA587" s="14"/>
      <c r="BB587" s="14">
        <v>1.48283434294155E-2</v>
      </c>
      <c r="BC587" s="14">
        <v>0.144999619995936</v>
      </c>
      <c r="BD587" s="14">
        <v>0</v>
      </c>
      <c r="BE587" s="14"/>
      <c r="BF587" s="14">
        <v>6.8017115599796202E-2</v>
      </c>
    </row>
    <row r="588" spans="2:58" x14ac:dyDescent="0.35">
      <c r="B588" t="s">
        <v>208</v>
      </c>
      <c r="C588" s="14">
        <v>7.3236096232293602E-2</v>
      </c>
      <c r="D588" s="14">
        <v>8.4530366644171198E-2</v>
      </c>
      <c r="E588" s="14">
        <v>6.3131397954053106E-2</v>
      </c>
      <c r="F588" s="14"/>
      <c r="G588" s="14">
        <v>7.6982554873936695E-2</v>
      </c>
      <c r="H588" s="14">
        <v>3.4879885393535599E-2</v>
      </c>
      <c r="I588" s="14">
        <v>8.0587500723854899E-2</v>
      </c>
      <c r="J588" s="14">
        <v>6.6914111838328197E-2</v>
      </c>
      <c r="K588" s="14">
        <v>7.2330203842090296E-2</v>
      </c>
      <c r="L588" s="14">
        <v>0.101526776395649</v>
      </c>
      <c r="M588" s="14"/>
      <c r="N588" s="14">
        <v>6.13658256636051E-2</v>
      </c>
      <c r="O588" s="14">
        <v>8.3801464383822494E-2</v>
      </c>
      <c r="P588" s="14">
        <v>7.0602691569146295E-2</v>
      </c>
      <c r="Q588" s="14">
        <v>7.7803348557514501E-2</v>
      </c>
      <c r="R588" s="14"/>
      <c r="S588" s="14">
        <v>5.6589745932162698E-2</v>
      </c>
      <c r="T588" s="14">
        <v>8.8800901739781904E-2</v>
      </c>
      <c r="U588" s="14">
        <v>6.4525435873622999E-2</v>
      </c>
      <c r="V588" s="14">
        <v>4.1092104440380202E-2</v>
      </c>
      <c r="W588" s="14">
        <v>5.8306681792925003E-2</v>
      </c>
      <c r="X588" s="14">
        <v>4.8246426110184197E-2</v>
      </c>
      <c r="Y588" s="14">
        <v>9.5065852157723896E-2</v>
      </c>
      <c r="Z588" s="14">
        <v>8.9477383317513995E-2</v>
      </c>
      <c r="AA588" s="14">
        <v>7.3615284415911295E-2</v>
      </c>
      <c r="AB588" s="14">
        <v>9.34859765806344E-2</v>
      </c>
      <c r="AC588" s="14">
        <v>6.1669153818613903E-2</v>
      </c>
      <c r="AD588" s="14">
        <v>0.20419797987129801</v>
      </c>
      <c r="AE588" s="14"/>
      <c r="AF588" s="14">
        <v>9.2718096231912295E-2</v>
      </c>
      <c r="AG588" s="14">
        <v>5.7797779620850198E-2</v>
      </c>
      <c r="AH588" s="14">
        <v>4.78492291233759E-2</v>
      </c>
      <c r="AI588" s="14"/>
      <c r="AJ588" s="14">
        <v>0.10218301059696799</v>
      </c>
      <c r="AK588" s="14">
        <v>3.7292518574606102E-2</v>
      </c>
      <c r="AL588" s="14">
        <v>6.0366018906731302E-2</v>
      </c>
      <c r="AM588" s="14">
        <v>0.100132519508249</v>
      </c>
      <c r="AN588" s="14">
        <v>9.1592676341855001E-2</v>
      </c>
      <c r="AO588" s="14"/>
      <c r="AP588" s="14">
        <v>0.122124984771649</v>
      </c>
      <c r="AQ588" s="14">
        <v>2.0296689957227401E-2</v>
      </c>
      <c r="AR588" s="14">
        <v>4.13282415663766E-2</v>
      </c>
      <c r="AS588" s="14">
        <v>0.128237722576973</v>
      </c>
      <c r="AT588" s="14">
        <v>9.0502810937061307E-2</v>
      </c>
      <c r="AU588" s="14"/>
      <c r="AV588" s="14">
        <v>7.4518588071343497E-2</v>
      </c>
      <c r="AW588" s="14">
        <v>8.8123039972281395E-2</v>
      </c>
      <c r="AX588" s="14">
        <v>6.8649425772116607E-2</v>
      </c>
      <c r="AY588" s="14">
        <v>4.0912168874297002E-2</v>
      </c>
      <c r="AZ588" s="14">
        <v>0</v>
      </c>
      <c r="BA588" s="14"/>
      <c r="BB588" s="14">
        <v>0</v>
      </c>
      <c r="BC588" s="14">
        <v>0.14774363016050901</v>
      </c>
      <c r="BD588" s="14">
        <v>0.152613455217599</v>
      </c>
      <c r="BE588" s="14"/>
      <c r="BF588" s="14">
        <v>9.0414804163787693E-2</v>
      </c>
    </row>
    <row r="589" spans="2:58" x14ac:dyDescent="0.35">
      <c r="B589" t="s">
        <v>209</v>
      </c>
      <c r="C589" s="14">
        <v>0.18586956961154499</v>
      </c>
      <c r="D589" s="14">
        <v>0.16340821798316099</v>
      </c>
      <c r="E589" s="14">
        <v>0.20726593816185901</v>
      </c>
      <c r="F589" s="14"/>
      <c r="G589" s="14">
        <v>0.18528672283657299</v>
      </c>
      <c r="H589" s="14">
        <v>0.19812754364736501</v>
      </c>
      <c r="I589" s="14">
        <v>0.226268279376339</v>
      </c>
      <c r="J589" s="14">
        <v>0.17590560915227099</v>
      </c>
      <c r="K589" s="14">
        <v>0.221950293456326</v>
      </c>
      <c r="L589" s="14">
        <v>0.123057005929015</v>
      </c>
      <c r="M589" s="14"/>
      <c r="N589" s="14">
        <v>0.151945117388426</v>
      </c>
      <c r="O589" s="14">
        <v>0.20378643132808999</v>
      </c>
      <c r="P589" s="14">
        <v>0.22327075106792801</v>
      </c>
      <c r="Q589" s="14">
        <v>0.177806413343644</v>
      </c>
      <c r="R589" s="14"/>
      <c r="S589" s="14">
        <v>0.184338211308613</v>
      </c>
      <c r="T589" s="14">
        <v>0.218419072606099</v>
      </c>
      <c r="U589" s="14">
        <v>0.20735942859627399</v>
      </c>
      <c r="V589" s="14">
        <v>0.18861366625118201</v>
      </c>
      <c r="W589" s="14">
        <v>0.13776706530772201</v>
      </c>
      <c r="X589" s="14">
        <v>0.17333974662376</v>
      </c>
      <c r="Y589" s="14">
        <v>0.277332319146261</v>
      </c>
      <c r="Z589" s="14">
        <v>0.19283598827524201</v>
      </c>
      <c r="AA589" s="14">
        <v>0.15709539486962501</v>
      </c>
      <c r="AB589" s="14">
        <v>0.17648334409915001</v>
      </c>
      <c r="AC589" s="14">
        <v>0.14168468374799001</v>
      </c>
      <c r="AD589" s="14">
        <v>0.110940009143114</v>
      </c>
      <c r="AE589" s="14"/>
      <c r="AF589" s="14">
        <v>0.196406142803661</v>
      </c>
      <c r="AG589" s="14">
        <v>0.17038761034812</v>
      </c>
      <c r="AH589" s="14">
        <v>0.18599555550421201</v>
      </c>
      <c r="AI589" s="14"/>
      <c r="AJ589" s="14">
        <v>0.218837985983377</v>
      </c>
      <c r="AK589" s="14">
        <v>0.13489095472451501</v>
      </c>
      <c r="AL589" s="14">
        <v>0.20525217798155199</v>
      </c>
      <c r="AM589" s="14">
        <v>0.29778788809281598</v>
      </c>
      <c r="AN589" s="14">
        <v>0.17392436407973799</v>
      </c>
      <c r="AO589" s="14"/>
      <c r="AP589" s="14">
        <v>0.20261909497550601</v>
      </c>
      <c r="AQ589" s="14">
        <v>0.10731943724409899</v>
      </c>
      <c r="AR589" s="14">
        <v>0.239333587169378</v>
      </c>
      <c r="AS589" s="14">
        <v>0.24169029485082699</v>
      </c>
      <c r="AT589" s="14">
        <v>0.32578479818468298</v>
      </c>
      <c r="AU589" s="14"/>
      <c r="AV589" s="14">
        <v>0.207440473870765</v>
      </c>
      <c r="AW589" s="14">
        <v>0.20530376514243801</v>
      </c>
      <c r="AX589" s="14">
        <v>0.15340295724379599</v>
      </c>
      <c r="AY589" s="14">
        <v>0.15259844489111199</v>
      </c>
      <c r="AZ589" s="14">
        <v>0.155614100218641</v>
      </c>
      <c r="BA589" s="14"/>
      <c r="BB589" s="14">
        <v>0.111668564825807</v>
      </c>
      <c r="BC589" s="14">
        <v>0.23255735064196101</v>
      </c>
      <c r="BD589" s="14">
        <v>0.39818180935823899</v>
      </c>
      <c r="BE589" s="14"/>
      <c r="BF589" s="14">
        <v>0.22704609609277299</v>
      </c>
    </row>
    <row r="590" spans="2:58" x14ac:dyDescent="0.35">
      <c r="B590" t="s">
        <v>122</v>
      </c>
      <c r="C590" s="14">
        <v>0.31813319320814398</v>
      </c>
      <c r="D590" s="14">
        <v>0.32659712291575299</v>
      </c>
      <c r="E590" s="14">
        <v>0.31159363674579199</v>
      </c>
      <c r="F590" s="14"/>
      <c r="G590" s="14">
        <v>0.32547485651895702</v>
      </c>
      <c r="H590" s="14">
        <v>0.27071554675345499</v>
      </c>
      <c r="I590" s="14">
        <v>0.27283834524031397</v>
      </c>
      <c r="J590" s="14">
        <v>0.33312030095600198</v>
      </c>
      <c r="K590" s="14">
        <v>0.30572757531064998</v>
      </c>
      <c r="L590" s="14">
        <v>0.38815636496988298</v>
      </c>
      <c r="M590" s="14"/>
      <c r="N590" s="14">
        <v>0.28953422508311799</v>
      </c>
      <c r="O590" s="14">
        <v>0.33818929036860601</v>
      </c>
      <c r="P590" s="14">
        <v>0.33632273145078501</v>
      </c>
      <c r="Q590" s="14">
        <v>0.31059589627518103</v>
      </c>
      <c r="R590" s="14"/>
      <c r="S590" s="14">
        <v>0.286474334568869</v>
      </c>
      <c r="T590" s="14">
        <v>0.31430480265205202</v>
      </c>
      <c r="U590" s="14">
        <v>0.35266535948771699</v>
      </c>
      <c r="V590" s="14">
        <v>0.36177730283702503</v>
      </c>
      <c r="W590" s="14">
        <v>0.31296207486177602</v>
      </c>
      <c r="X590" s="14">
        <v>0.36308457072345401</v>
      </c>
      <c r="Y590" s="14">
        <v>0.29473097495018902</v>
      </c>
      <c r="Z590" s="14">
        <v>0.32075079432773601</v>
      </c>
      <c r="AA590" s="14">
        <v>0.27960931183194199</v>
      </c>
      <c r="AB590" s="14">
        <v>0.256923337398823</v>
      </c>
      <c r="AC590" s="14">
        <v>0.36327290507332599</v>
      </c>
      <c r="AD590" s="14">
        <v>0.399322068490988</v>
      </c>
      <c r="AE590" s="14"/>
      <c r="AF590" s="14">
        <v>0.35405864311114799</v>
      </c>
      <c r="AG590" s="14">
        <v>0.27663064934182502</v>
      </c>
      <c r="AH590" s="14">
        <v>0.32585503503951702</v>
      </c>
      <c r="AI590" s="14"/>
      <c r="AJ590" s="14">
        <v>0.361415319755718</v>
      </c>
      <c r="AK590" s="14">
        <v>0.25622929341013601</v>
      </c>
      <c r="AL590" s="14">
        <v>0.32211115594931899</v>
      </c>
      <c r="AM590" s="14">
        <v>0.29756473575847198</v>
      </c>
      <c r="AN590" s="14">
        <v>0.318707937809797</v>
      </c>
      <c r="AO590" s="14"/>
      <c r="AP590" s="14">
        <v>0.36803393909971199</v>
      </c>
      <c r="AQ590" s="14">
        <v>0.26937942655079899</v>
      </c>
      <c r="AR590" s="14">
        <v>0.30931315179474</v>
      </c>
      <c r="AS590" s="14">
        <v>0.38434064456105899</v>
      </c>
      <c r="AT590" s="14">
        <v>0.39795458545161899</v>
      </c>
      <c r="AU590" s="14"/>
      <c r="AV590" s="14">
        <v>0.33194620649942302</v>
      </c>
      <c r="AW590" s="14">
        <v>0.308285143317718</v>
      </c>
      <c r="AX590" s="14">
        <v>0.31782520495435101</v>
      </c>
      <c r="AY590" s="14">
        <v>0.30042732961065399</v>
      </c>
      <c r="AZ590" s="14">
        <v>0.36485997411334897</v>
      </c>
      <c r="BA590" s="14"/>
      <c r="BB590" s="14">
        <v>0.22918401497197899</v>
      </c>
      <c r="BC590" s="14">
        <v>0.40658229499285597</v>
      </c>
      <c r="BD590" s="14">
        <v>0.33103681860427903</v>
      </c>
      <c r="BE590" s="14"/>
      <c r="BF590" s="14">
        <v>0.336963361605502</v>
      </c>
    </row>
    <row r="591" spans="2:58" x14ac:dyDescent="0.35">
      <c r="B591" t="s">
        <v>210</v>
      </c>
      <c r="C591" s="14">
        <v>0.22189950919284501</v>
      </c>
      <c r="D591" s="14">
        <v>0.219604659154715</v>
      </c>
      <c r="E591" s="14">
        <v>0.22290782251087099</v>
      </c>
      <c r="F591" s="14"/>
      <c r="G591" s="14">
        <v>0.225369969893539</v>
      </c>
      <c r="H591" s="14">
        <v>0.25951313089304601</v>
      </c>
      <c r="I591" s="14">
        <v>0.190883631556207</v>
      </c>
      <c r="J591" s="14">
        <v>0.25607275182372002</v>
      </c>
      <c r="K591" s="14">
        <v>0.25271598388051603</v>
      </c>
      <c r="L591" s="14">
        <v>0.16465939892568099</v>
      </c>
      <c r="M591" s="14"/>
      <c r="N591" s="14">
        <v>0.278784815715169</v>
      </c>
      <c r="O591" s="14">
        <v>0.191110666243238</v>
      </c>
      <c r="P591" s="14">
        <v>0.196139811409762</v>
      </c>
      <c r="Q591" s="14">
        <v>0.21129694780349101</v>
      </c>
      <c r="R591" s="14"/>
      <c r="S591" s="14">
        <v>0.25440176683808902</v>
      </c>
      <c r="T591" s="14">
        <v>0.22695594116190199</v>
      </c>
      <c r="U591" s="14">
        <v>0.110938485443418</v>
      </c>
      <c r="V591" s="14">
        <v>0.17640278617600599</v>
      </c>
      <c r="W591" s="14">
        <v>0.33713474994875903</v>
      </c>
      <c r="X591" s="14">
        <v>0.25681617583493399</v>
      </c>
      <c r="Y591" s="14">
        <v>0.17877468425211801</v>
      </c>
      <c r="Z591" s="14">
        <v>0.20494356331469801</v>
      </c>
      <c r="AA591" s="14">
        <v>0.244882964746679</v>
      </c>
      <c r="AB591" s="14">
        <v>0.24448756653923201</v>
      </c>
      <c r="AC591" s="14">
        <v>0.22318891202465799</v>
      </c>
      <c r="AD591" s="14">
        <v>0.15437217997357</v>
      </c>
      <c r="AE591" s="14"/>
      <c r="AF591" s="14">
        <v>0.16447998893072499</v>
      </c>
      <c r="AG591" s="14">
        <v>0.28292223434139901</v>
      </c>
      <c r="AH591" s="14">
        <v>0.225789571732053</v>
      </c>
      <c r="AI591" s="14"/>
      <c r="AJ591" s="14">
        <v>0.11638511886137499</v>
      </c>
      <c r="AK591" s="14">
        <v>0.34822149644169997</v>
      </c>
      <c r="AL591" s="14">
        <v>0.25474895879397003</v>
      </c>
      <c r="AM591" s="14">
        <v>0.101287421380621</v>
      </c>
      <c r="AN591" s="14">
        <v>0.17182357349435001</v>
      </c>
      <c r="AO591" s="14"/>
      <c r="AP591" s="14">
        <v>0.108137708460705</v>
      </c>
      <c r="AQ591" s="14">
        <v>0.34905417485643903</v>
      </c>
      <c r="AR591" s="14">
        <v>0.29884951349217997</v>
      </c>
      <c r="AS591" s="14">
        <v>8.6527442916211394E-2</v>
      </c>
      <c r="AT591" s="14">
        <v>8.5276721797764896E-2</v>
      </c>
      <c r="AU591" s="14"/>
      <c r="AV591" s="14">
        <v>0.216547206665782</v>
      </c>
      <c r="AW591" s="14">
        <v>0.23457667711567301</v>
      </c>
      <c r="AX591" s="14">
        <v>0.226766843368501</v>
      </c>
      <c r="AY591" s="14">
        <v>0.25178981714305898</v>
      </c>
      <c r="AZ591" s="14">
        <v>0.33090213040708999</v>
      </c>
      <c r="BA591" s="14"/>
      <c r="BB591" s="14">
        <v>0.289034689518053</v>
      </c>
      <c r="BC591" s="14">
        <v>6.81171042087379E-2</v>
      </c>
      <c r="BD591" s="14">
        <v>8.6273844614142503E-2</v>
      </c>
      <c r="BE591" s="14"/>
      <c r="BF591" s="14">
        <v>0.157692344166561</v>
      </c>
    </row>
    <row r="592" spans="2:58" x14ac:dyDescent="0.35">
      <c r="B592" t="s">
        <v>211</v>
      </c>
      <c r="C592" s="14">
        <v>0.114921682461432</v>
      </c>
      <c r="D592" s="14">
        <v>0.11828525391749301</v>
      </c>
      <c r="E592" s="14">
        <v>0.11227771768193801</v>
      </c>
      <c r="F592" s="14"/>
      <c r="G592" s="14">
        <v>9.0093959689899097E-2</v>
      </c>
      <c r="H592" s="14">
        <v>0.17075165196894901</v>
      </c>
      <c r="I592" s="14">
        <v>0.15013456899685401</v>
      </c>
      <c r="J592" s="14">
        <v>8.7799404700988806E-2</v>
      </c>
      <c r="K592" s="14">
        <v>5.4975896537063002E-2</v>
      </c>
      <c r="L592" s="14">
        <v>0.12182398131042201</v>
      </c>
      <c r="M592" s="14"/>
      <c r="N592" s="14">
        <v>0.135647045087924</v>
      </c>
      <c r="O592" s="14">
        <v>0.114712518622357</v>
      </c>
      <c r="P592" s="14">
        <v>8.8411007850414697E-2</v>
      </c>
      <c r="Q592" s="14">
        <v>0.114450933120714</v>
      </c>
      <c r="R592" s="14"/>
      <c r="S592" s="14">
        <v>0.15977663814926099</v>
      </c>
      <c r="T592" s="14">
        <v>0.109073881452315</v>
      </c>
      <c r="U592" s="14">
        <v>0.13716717471853601</v>
      </c>
      <c r="V592" s="14">
        <v>0.11639335301738001</v>
      </c>
      <c r="W592" s="14">
        <v>7.7953245351564504E-2</v>
      </c>
      <c r="X592" s="14">
        <v>0.100095926596414</v>
      </c>
      <c r="Y592" s="14">
        <v>4.6578199373233799E-2</v>
      </c>
      <c r="Z592" s="14">
        <v>0.155024117477357</v>
      </c>
      <c r="AA592" s="14">
        <v>0.11275729915268499</v>
      </c>
      <c r="AB592" s="14">
        <v>0.11850789990491099</v>
      </c>
      <c r="AC592" s="14">
        <v>0.113349710255724</v>
      </c>
      <c r="AD592" s="14">
        <v>6.1432526768983302E-2</v>
      </c>
      <c r="AE592" s="14"/>
      <c r="AF592" s="14">
        <v>8.3965510869850699E-2</v>
      </c>
      <c r="AG592" s="14">
        <v>0.14066874834593801</v>
      </c>
      <c r="AH592" s="14">
        <v>0.14250510514768999</v>
      </c>
      <c r="AI592" s="14"/>
      <c r="AJ592" s="14">
        <v>8.7554995752005302E-2</v>
      </c>
      <c r="AK592" s="14">
        <v>0.16646445721206901</v>
      </c>
      <c r="AL592" s="14">
        <v>0.142634300729194</v>
      </c>
      <c r="AM592" s="14">
        <v>0.10713209639838001</v>
      </c>
      <c r="AN592" s="14">
        <v>0.11665193566384199</v>
      </c>
      <c r="AO592" s="14"/>
      <c r="AP592" s="14">
        <v>5.92923264930715E-2</v>
      </c>
      <c r="AQ592" s="14">
        <v>0.214417070401418</v>
      </c>
      <c r="AR592" s="14">
        <v>9.7633252897554396E-2</v>
      </c>
      <c r="AS592" s="14">
        <v>0</v>
      </c>
      <c r="AT592" s="14">
        <v>6.3081545059341701E-2</v>
      </c>
      <c r="AU592" s="14"/>
      <c r="AV592" s="14">
        <v>7.8347109719418703E-2</v>
      </c>
      <c r="AW592" s="14">
        <v>9.6840355236618006E-2</v>
      </c>
      <c r="AX592" s="14">
        <v>0.14011283842488101</v>
      </c>
      <c r="AY592" s="14">
        <v>0.15568508449010399</v>
      </c>
      <c r="AZ592" s="14">
        <v>0.14862379526092001</v>
      </c>
      <c r="BA592" s="14"/>
      <c r="BB592" s="14">
        <v>0.31992785312884298</v>
      </c>
      <c r="BC592" s="14">
        <v>0</v>
      </c>
      <c r="BD592" s="14">
        <v>3.1894072205740399E-2</v>
      </c>
      <c r="BE592" s="14"/>
      <c r="BF592" s="14">
        <v>0.108516724421707</v>
      </c>
    </row>
    <row r="593" spans="2:58" x14ac:dyDescent="0.35">
      <c r="B593" t="s">
        <v>212</v>
      </c>
      <c r="C593" s="14">
        <v>1.6101724559830499E-2</v>
      </c>
      <c r="D593" s="14">
        <v>1.10098636156289E-2</v>
      </c>
      <c r="E593" s="14">
        <v>2.08500115173713E-2</v>
      </c>
      <c r="F593" s="14"/>
      <c r="G593" s="14">
        <v>4.5339089705059302E-2</v>
      </c>
      <c r="H593" s="14">
        <v>0</v>
      </c>
      <c r="I593" s="14">
        <v>7.4453163123184597E-3</v>
      </c>
      <c r="J593" s="14">
        <v>1.2126127492864101E-2</v>
      </c>
      <c r="K593" s="14">
        <v>2.17836940609012E-2</v>
      </c>
      <c r="L593" s="14">
        <v>1.4658005546757899E-2</v>
      </c>
      <c r="M593" s="14"/>
      <c r="N593" s="14">
        <v>1.3753825365789899E-2</v>
      </c>
      <c r="O593" s="14">
        <v>1.5591228730132699E-2</v>
      </c>
      <c r="P593" s="14">
        <v>2.0666347495319801E-2</v>
      </c>
      <c r="Q593" s="14">
        <v>1.5857954818666101E-2</v>
      </c>
      <c r="R593" s="14"/>
      <c r="S593" s="14">
        <v>1.32373273543409E-2</v>
      </c>
      <c r="T593" s="14">
        <v>8.2379315861562594E-3</v>
      </c>
      <c r="U593" s="14">
        <v>0</v>
      </c>
      <c r="V593" s="14">
        <v>2.3839434160515899E-2</v>
      </c>
      <c r="W593" s="14">
        <v>1.46881451349079E-2</v>
      </c>
      <c r="X593" s="14">
        <v>1.2130565651122501E-2</v>
      </c>
      <c r="Y593" s="14">
        <v>2.6843624563739399E-2</v>
      </c>
      <c r="Z593" s="14">
        <v>0</v>
      </c>
      <c r="AA593" s="14">
        <v>2.9925293323817499E-2</v>
      </c>
      <c r="AB593" s="14">
        <v>2.3015023817643501E-2</v>
      </c>
      <c r="AC593" s="14">
        <v>3.3865638548743103E-2</v>
      </c>
      <c r="AD593" s="14">
        <v>0</v>
      </c>
      <c r="AE593" s="14"/>
      <c r="AF593" s="14">
        <v>1.1362251951053001E-2</v>
      </c>
      <c r="AG593" s="14">
        <v>1.2699244557178999E-2</v>
      </c>
      <c r="AH593" s="14">
        <v>2.7641416832432601E-2</v>
      </c>
      <c r="AI593" s="14"/>
      <c r="AJ593" s="14">
        <v>9.2615278161219897E-3</v>
      </c>
      <c r="AK593" s="14">
        <v>2.4980608250717701E-2</v>
      </c>
      <c r="AL593" s="14">
        <v>0</v>
      </c>
      <c r="AM593" s="14">
        <v>0</v>
      </c>
      <c r="AN593" s="14">
        <v>2.4600212339904001E-2</v>
      </c>
      <c r="AO593" s="14"/>
      <c r="AP593" s="14">
        <v>1.0884195849284101E-2</v>
      </c>
      <c r="AQ593" s="14">
        <v>3.5248902712920097E-2</v>
      </c>
      <c r="AR593" s="14">
        <v>0</v>
      </c>
      <c r="AS593" s="14">
        <v>0</v>
      </c>
      <c r="AT593" s="14">
        <v>0</v>
      </c>
      <c r="AU593" s="14"/>
      <c r="AV593" s="14">
        <v>8.2696287169942897E-3</v>
      </c>
      <c r="AW593" s="14">
        <v>1.66351112237818E-2</v>
      </c>
      <c r="AX593" s="14">
        <v>2.44308332089129E-2</v>
      </c>
      <c r="AY593" s="14">
        <v>8.4946889012426294E-3</v>
      </c>
      <c r="AZ593" s="14">
        <v>0</v>
      </c>
      <c r="BA593" s="14"/>
      <c r="BB593" s="14">
        <v>3.53565341259027E-2</v>
      </c>
      <c r="BC593" s="14">
        <v>0</v>
      </c>
      <c r="BD593" s="14">
        <v>0</v>
      </c>
      <c r="BE593" s="14"/>
      <c r="BF593" s="14">
        <v>1.13495539498736E-2</v>
      </c>
    </row>
    <row r="594" spans="2:58" x14ac:dyDescent="0.35">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c r="AA594" s="14"/>
      <c r="AB594" s="14"/>
      <c r="AC594" s="14"/>
      <c r="AD594" s="14"/>
      <c r="AE594" s="14"/>
      <c r="AF594" s="14"/>
      <c r="AG594" s="14"/>
      <c r="AH594" s="14"/>
      <c r="AI594" s="14"/>
      <c r="AJ594" s="14"/>
      <c r="AK594" s="14"/>
      <c r="AL594" s="14"/>
      <c r="AM594" s="14"/>
      <c r="AN594" s="14"/>
      <c r="AO594" s="14"/>
      <c r="AP594" s="14"/>
      <c r="AQ594" s="14"/>
      <c r="AR594" s="14"/>
      <c r="AS594" s="14"/>
      <c r="AT594" s="14"/>
      <c r="AU594" s="14"/>
      <c r="AV594" s="14"/>
      <c r="AW594" s="14"/>
      <c r="AX594" s="14"/>
      <c r="AY594" s="14"/>
      <c r="AZ594" s="14"/>
      <c r="BA594" s="14"/>
      <c r="BB594" s="14"/>
      <c r="BC594" s="14"/>
      <c r="BD594" s="14"/>
      <c r="BE594" s="14"/>
      <c r="BF594" s="14"/>
    </row>
    <row r="595" spans="2:58" x14ac:dyDescent="0.35">
      <c r="B595" s="6" t="s">
        <v>250</v>
      </c>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c r="AA595" s="14"/>
      <c r="AB595" s="14"/>
      <c r="AC595" s="14"/>
      <c r="AD595" s="14"/>
      <c r="AE595" s="14"/>
      <c r="AF595" s="14"/>
      <c r="AG595" s="14"/>
      <c r="AH595" s="14"/>
      <c r="AI595" s="14"/>
      <c r="AJ595" s="14"/>
      <c r="AK595" s="14"/>
      <c r="AL595" s="14"/>
      <c r="AM595" s="14"/>
      <c r="AN595" s="14"/>
      <c r="AO595" s="14"/>
      <c r="AP595" s="14"/>
      <c r="AQ595" s="14"/>
      <c r="AR595" s="14"/>
      <c r="AS595" s="14"/>
      <c r="AT595" s="14"/>
      <c r="AU595" s="14"/>
      <c r="AV595" s="14"/>
      <c r="AW595" s="14"/>
      <c r="AX595" s="14"/>
      <c r="AY595" s="14"/>
      <c r="AZ595" s="14"/>
      <c r="BA595" s="14"/>
      <c r="BB595" s="14"/>
      <c r="BC595" s="14"/>
      <c r="BD595" s="14"/>
      <c r="BE595" s="14"/>
      <c r="BF595" s="14"/>
    </row>
    <row r="596" spans="2:58" x14ac:dyDescent="0.35">
      <c r="B596" s="24" t="s">
        <v>214</v>
      </c>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14"/>
      <c r="AD596" s="14"/>
      <c r="AE596" s="14"/>
      <c r="AF596" s="14"/>
      <c r="AG596" s="14"/>
      <c r="AH596" s="14"/>
      <c r="AI596" s="14"/>
      <c r="AJ596" s="14"/>
      <c r="AK596" s="14"/>
      <c r="AL596" s="14"/>
      <c r="AM596" s="14"/>
      <c r="AN596" s="14"/>
      <c r="AO596" s="14"/>
      <c r="AP596" s="14"/>
      <c r="AQ596" s="14"/>
      <c r="AR596" s="14"/>
      <c r="AS596" s="14"/>
      <c r="AT596" s="14"/>
      <c r="AU596" s="14"/>
      <c r="AV596" s="14"/>
      <c r="AW596" s="14"/>
      <c r="AX596" s="14"/>
      <c r="AY596" s="14"/>
      <c r="AZ596" s="14"/>
      <c r="BA596" s="14"/>
      <c r="BB596" s="14"/>
      <c r="BC596" s="14"/>
      <c r="BD596" s="14"/>
      <c r="BE596" s="14"/>
      <c r="BF596" s="14"/>
    </row>
    <row r="597" spans="2:58" x14ac:dyDescent="0.35">
      <c r="B597" t="s">
        <v>207</v>
      </c>
      <c r="C597" s="14">
        <v>0.17756697242407599</v>
      </c>
      <c r="D597" s="14">
        <v>0.174309430071315</v>
      </c>
      <c r="E597" s="14">
        <v>0.179311212881925</v>
      </c>
      <c r="F597" s="14"/>
      <c r="G597" s="14">
        <v>0.17979867488308901</v>
      </c>
      <c r="H597" s="14">
        <v>0.188865643596484</v>
      </c>
      <c r="I597" s="14">
        <v>0.17427763373298699</v>
      </c>
      <c r="J597" s="14">
        <v>0.145624072704616</v>
      </c>
      <c r="K597" s="14">
        <v>0.17914956542365201</v>
      </c>
      <c r="L597" s="14">
        <v>0.19657316516913101</v>
      </c>
      <c r="M597" s="14"/>
      <c r="N597" s="14">
        <v>0.17636651322150099</v>
      </c>
      <c r="O597" s="14">
        <v>0.16181217319778499</v>
      </c>
      <c r="P597" s="14">
        <v>0.21571401091968601</v>
      </c>
      <c r="Q597" s="14">
        <v>0.16832371659624701</v>
      </c>
      <c r="R597" s="14"/>
      <c r="S597" s="14">
        <v>0.167815341576564</v>
      </c>
      <c r="T597" s="14">
        <v>0.127686595977651</v>
      </c>
      <c r="U597" s="14">
        <v>0.25961007750531101</v>
      </c>
      <c r="V597" s="14">
        <v>0.18590143484303101</v>
      </c>
      <c r="W597" s="14">
        <v>8.6365320886892E-2</v>
      </c>
      <c r="X597" s="14">
        <v>0.13786694284571299</v>
      </c>
      <c r="Y597" s="14">
        <v>0.22865100384922901</v>
      </c>
      <c r="Z597" s="14">
        <v>0.12642737465832801</v>
      </c>
      <c r="AA597" s="14">
        <v>0.18552405105641301</v>
      </c>
      <c r="AB597" s="14">
        <v>0.27148292159505999</v>
      </c>
      <c r="AC597" s="14">
        <v>0.129475838608927</v>
      </c>
      <c r="AD597" s="14">
        <v>0.223017804139754</v>
      </c>
      <c r="AE597" s="14"/>
      <c r="AF597" s="14">
        <v>0.21944652541965701</v>
      </c>
      <c r="AG597" s="14">
        <v>0.12608445011004199</v>
      </c>
      <c r="AH597" s="14">
        <v>0.16907890925470101</v>
      </c>
      <c r="AI597" s="14"/>
      <c r="AJ597" s="14">
        <v>0.23314586856971001</v>
      </c>
      <c r="AK597" s="14">
        <v>9.9638257451176507E-2</v>
      </c>
      <c r="AL597" s="14">
        <v>0.11777510838852499</v>
      </c>
      <c r="AM597" s="14">
        <v>0.50101532335265797</v>
      </c>
      <c r="AN597" s="14">
        <v>0.213357558507515</v>
      </c>
      <c r="AO597" s="14"/>
      <c r="AP597" s="14">
        <v>0.22479987561422801</v>
      </c>
      <c r="AQ597" s="14">
        <v>0.11428387016392599</v>
      </c>
      <c r="AR597" s="14">
        <v>0.10731668725076</v>
      </c>
      <c r="AS597" s="14">
        <v>0.29963680194763398</v>
      </c>
      <c r="AT597" s="14">
        <v>0.17376173700257899</v>
      </c>
      <c r="AU597" s="14"/>
      <c r="AV597" s="14">
        <v>0.150151573523258</v>
      </c>
      <c r="AW597" s="14">
        <v>0.19522929630137401</v>
      </c>
      <c r="AX597" s="14">
        <v>0.17549951626893201</v>
      </c>
      <c r="AY597" s="14">
        <v>0.18238552538750899</v>
      </c>
      <c r="AZ597" s="14">
        <v>0.14863185935650999</v>
      </c>
      <c r="BA597" s="14"/>
      <c r="BB597" s="14">
        <v>0.12265441116591</v>
      </c>
      <c r="BC597" s="14">
        <v>0.30774388999643798</v>
      </c>
      <c r="BD597" s="14">
        <v>0.20849758480093</v>
      </c>
      <c r="BE597" s="14"/>
      <c r="BF597" s="14">
        <v>0.22143014322128399</v>
      </c>
    </row>
    <row r="598" spans="2:58" x14ac:dyDescent="0.35">
      <c r="B598" t="s">
        <v>208</v>
      </c>
      <c r="C598" s="14">
        <v>0.249110155740455</v>
      </c>
      <c r="D598" s="14">
        <v>0.26801820164300899</v>
      </c>
      <c r="E598" s="14">
        <v>0.232689963985482</v>
      </c>
      <c r="F598" s="14"/>
      <c r="G598" s="14">
        <v>0.25634861834964501</v>
      </c>
      <c r="H598" s="14">
        <v>0.20813795959026599</v>
      </c>
      <c r="I598" s="14">
        <v>0.27857444272087301</v>
      </c>
      <c r="J598" s="14">
        <v>0.23451622117468901</v>
      </c>
      <c r="K598" s="14">
        <v>0.27036220041919801</v>
      </c>
      <c r="L598" s="14">
        <v>0.24860962554566099</v>
      </c>
      <c r="M598" s="14"/>
      <c r="N598" s="14">
        <v>0.22236220478862401</v>
      </c>
      <c r="O598" s="14">
        <v>0.290756152165215</v>
      </c>
      <c r="P598" s="14">
        <v>0.22538412217109799</v>
      </c>
      <c r="Q598" s="14">
        <v>0.252023078746615</v>
      </c>
      <c r="R598" s="14"/>
      <c r="S598" s="14">
        <v>0.16843376749735101</v>
      </c>
      <c r="T598" s="14">
        <v>0.24272569845778799</v>
      </c>
      <c r="U598" s="14">
        <v>0.217058754361525</v>
      </c>
      <c r="V598" s="14">
        <v>0.36627679207146502</v>
      </c>
      <c r="W598" s="14">
        <v>0.26215660682843001</v>
      </c>
      <c r="X598" s="14">
        <v>0.24136645147585201</v>
      </c>
      <c r="Y598" s="14">
        <v>0.243247962775065</v>
      </c>
      <c r="Z598" s="14">
        <v>0.208569985712032</v>
      </c>
      <c r="AA598" s="14">
        <v>0.27366323308766299</v>
      </c>
      <c r="AB598" s="14">
        <v>0.28695267754911502</v>
      </c>
      <c r="AC598" s="14">
        <v>0.27105231662196799</v>
      </c>
      <c r="AD598" s="14">
        <v>0.245353465127922</v>
      </c>
      <c r="AE598" s="14"/>
      <c r="AF598" s="14">
        <v>0.281995934958919</v>
      </c>
      <c r="AG598" s="14">
        <v>0.23383062563981599</v>
      </c>
      <c r="AH598" s="14">
        <v>0.24167330733971401</v>
      </c>
      <c r="AI598" s="14"/>
      <c r="AJ598" s="14">
        <v>0.26033866702931902</v>
      </c>
      <c r="AK598" s="14">
        <v>0.216644555941512</v>
      </c>
      <c r="AL598" s="14">
        <v>0.240866127155176</v>
      </c>
      <c r="AM598" s="14">
        <v>0.30210193410687503</v>
      </c>
      <c r="AN598" s="14">
        <v>0.24921681626105599</v>
      </c>
      <c r="AO598" s="14"/>
      <c r="AP598" s="14">
        <v>0.21729856383881099</v>
      </c>
      <c r="AQ598" s="14">
        <v>0.24233357848593401</v>
      </c>
      <c r="AR598" s="14">
        <v>0.231923032137482</v>
      </c>
      <c r="AS598" s="14">
        <v>0.28497778438952098</v>
      </c>
      <c r="AT598" s="14">
        <v>0.32668049046654901</v>
      </c>
      <c r="AU598" s="14"/>
      <c r="AV598" s="14">
        <v>0.27013487253468998</v>
      </c>
      <c r="AW598" s="14">
        <v>0.24696609990042501</v>
      </c>
      <c r="AX598" s="14">
        <v>0.23252302204924499</v>
      </c>
      <c r="AY598" s="14">
        <v>0.208939409706797</v>
      </c>
      <c r="AZ598" s="14">
        <v>0.14707088833526599</v>
      </c>
      <c r="BA598" s="14"/>
      <c r="BB598" s="14">
        <v>0.29289514453476201</v>
      </c>
      <c r="BC598" s="14">
        <v>0.31580348040591999</v>
      </c>
      <c r="BD598" s="14">
        <v>0.371537581006398</v>
      </c>
      <c r="BE598" s="14"/>
      <c r="BF598" s="14">
        <v>0.31752897479967301</v>
      </c>
    </row>
    <row r="599" spans="2:58" x14ac:dyDescent="0.35">
      <c r="B599" t="s">
        <v>209</v>
      </c>
      <c r="C599" s="14">
        <v>0.28321585050888698</v>
      </c>
      <c r="D599" s="14">
        <v>0.28201560734554199</v>
      </c>
      <c r="E599" s="14">
        <v>0.28543146180170398</v>
      </c>
      <c r="F599" s="14"/>
      <c r="G599" s="14">
        <v>0.27196942765147802</v>
      </c>
      <c r="H599" s="14">
        <v>0.30286390660681001</v>
      </c>
      <c r="I599" s="14">
        <v>0.26793119277413202</v>
      </c>
      <c r="J599" s="14">
        <v>0.31033794824743999</v>
      </c>
      <c r="K599" s="14">
        <v>0.28257045127439701</v>
      </c>
      <c r="L599" s="14">
        <v>0.26593599534757101</v>
      </c>
      <c r="M599" s="14"/>
      <c r="N599" s="14">
        <v>0.30543166554613499</v>
      </c>
      <c r="O599" s="14">
        <v>0.26366245128909199</v>
      </c>
      <c r="P599" s="14">
        <v>0.30215126873831899</v>
      </c>
      <c r="Q599" s="14">
        <v>0.26519015168140903</v>
      </c>
      <c r="R599" s="14"/>
      <c r="S599" s="14">
        <v>0.30659800472635101</v>
      </c>
      <c r="T599" s="14">
        <v>0.27938885302355698</v>
      </c>
      <c r="U599" s="14">
        <v>0.25558317271654601</v>
      </c>
      <c r="V599" s="14">
        <v>0.236420090577519</v>
      </c>
      <c r="W599" s="14">
        <v>0.29936863059916402</v>
      </c>
      <c r="X599" s="14">
        <v>0.32985629772960201</v>
      </c>
      <c r="Y599" s="14">
        <v>0.28231352311602498</v>
      </c>
      <c r="Z599" s="14">
        <v>0.44342463432524198</v>
      </c>
      <c r="AA599" s="14">
        <v>0.29748831919263102</v>
      </c>
      <c r="AB599" s="14">
        <v>0.174272418262085</v>
      </c>
      <c r="AC599" s="14">
        <v>0.32758620907684599</v>
      </c>
      <c r="AD599" s="14">
        <v>0.160005783900772</v>
      </c>
      <c r="AE599" s="14"/>
      <c r="AF599" s="14">
        <v>0.23429455252551201</v>
      </c>
      <c r="AG599" s="14">
        <v>0.325316781372264</v>
      </c>
      <c r="AH599" s="14">
        <v>0.292301904772092</v>
      </c>
      <c r="AI599" s="14"/>
      <c r="AJ599" s="14">
        <v>0.273582405730598</v>
      </c>
      <c r="AK599" s="14">
        <v>0.34508628239154399</v>
      </c>
      <c r="AL599" s="14">
        <v>0.31994270353107102</v>
      </c>
      <c r="AM599" s="14">
        <v>0.100132519508249</v>
      </c>
      <c r="AN599" s="14">
        <v>0.209943767800229</v>
      </c>
      <c r="AO599" s="14"/>
      <c r="AP599" s="14">
        <v>0.28914033570422798</v>
      </c>
      <c r="AQ599" s="14">
        <v>0.30403510887216201</v>
      </c>
      <c r="AR599" s="14">
        <v>0.330255473113298</v>
      </c>
      <c r="AS599" s="14">
        <v>0.22785980525900901</v>
      </c>
      <c r="AT599" s="14">
        <v>0.239081771473488</v>
      </c>
      <c r="AU599" s="14"/>
      <c r="AV599" s="14">
        <v>0.31969069093354902</v>
      </c>
      <c r="AW599" s="14">
        <v>0.24688431974838601</v>
      </c>
      <c r="AX599" s="14">
        <v>0.32825276694783301</v>
      </c>
      <c r="AY599" s="14">
        <v>0.29984098502954498</v>
      </c>
      <c r="AZ599" s="14">
        <v>0.103176068895591</v>
      </c>
      <c r="BA599" s="14"/>
      <c r="BB599" s="14">
        <v>0.32535713854957699</v>
      </c>
      <c r="BC599" s="14">
        <v>0.232745179895534</v>
      </c>
      <c r="BD599" s="14">
        <v>0.20964293556469199</v>
      </c>
      <c r="BE599" s="14"/>
      <c r="BF599" s="14">
        <v>0.252518949163411</v>
      </c>
    </row>
    <row r="600" spans="2:58" x14ac:dyDescent="0.35">
      <c r="B600" t="s">
        <v>122</v>
      </c>
      <c r="C600" s="14">
        <v>0.19129644501371601</v>
      </c>
      <c r="D600" s="14">
        <v>0.174275116406089</v>
      </c>
      <c r="E600" s="14">
        <v>0.205734768649595</v>
      </c>
      <c r="F600" s="14"/>
      <c r="G600" s="14">
        <v>0.15473830900048199</v>
      </c>
      <c r="H600" s="14">
        <v>0.14824338778375901</v>
      </c>
      <c r="I600" s="14">
        <v>0.17062032621404999</v>
      </c>
      <c r="J600" s="14">
        <v>0.23071983719839401</v>
      </c>
      <c r="K600" s="14">
        <v>0.17379533501372299</v>
      </c>
      <c r="L600" s="14">
        <v>0.25059894132497401</v>
      </c>
      <c r="M600" s="14"/>
      <c r="N600" s="14">
        <v>0.18554115599832999</v>
      </c>
      <c r="O600" s="14">
        <v>0.19445902294690001</v>
      </c>
      <c r="P600" s="14">
        <v>0.17056787672908899</v>
      </c>
      <c r="Q600" s="14">
        <v>0.207771544909787</v>
      </c>
      <c r="R600" s="14"/>
      <c r="S600" s="14">
        <v>0.21218776316897101</v>
      </c>
      <c r="T600" s="14">
        <v>0.23878492282356001</v>
      </c>
      <c r="U600" s="14">
        <v>0.188511860611149</v>
      </c>
      <c r="V600" s="14">
        <v>0.16957877486666101</v>
      </c>
      <c r="W600" s="14">
        <v>0.23083610629373399</v>
      </c>
      <c r="X600" s="14">
        <v>0.21293798100108899</v>
      </c>
      <c r="Y600" s="14">
        <v>0.176166319180208</v>
      </c>
      <c r="Z600" s="14">
        <v>0.16570903351729499</v>
      </c>
      <c r="AA600" s="14">
        <v>0.152441611595585</v>
      </c>
      <c r="AB600" s="14">
        <v>0.135067145051253</v>
      </c>
      <c r="AC600" s="14">
        <v>0.17245662544895399</v>
      </c>
      <c r="AD600" s="14">
        <v>0.23427266494642199</v>
      </c>
      <c r="AE600" s="14"/>
      <c r="AF600" s="14">
        <v>0.18156096001907401</v>
      </c>
      <c r="AG600" s="14">
        <v>0.20270488262945099</v>
      </c>
      <c r="AH600" s="14">
        <v>0.18886637350378299</v>
      </c>
      <c r="AI600" s="14"/>
      <c r="AJ600" s="14">
        <v>0.16705616125195</v>
      </c>
      <c r="AK600" s="14">
        <v>0.21024606577044</v>
      </c>
      <c r="AL600" s="14">
        <v>0.26584757400597497</v>
      </c>
      <c r="AM600" s="14">
        <v>9.6750223032218294E-2</v>
      </c>
      <c r="AN600" s="14">
        <v>0.180565714567826</v>
      </c>
      <c r="AO600" s="14"/>
      <c r="AP600" s="14">
        <v>0.17356757787343599</v>
      </c>
      <c r="AQ600" s="14">
        <v>0.21823895693277101</v>
      </c>
      <c r="AR600" s="14">
        <v>0.265811454637987</v>
      </c>
      <c r="AS600" s="14">
        <v>0.137936721515273</v>
      </c>
      <c r="AT600" s="14">
        <v>0.199414115395252</v>
      </c>
      <c r="AU600" s="14"/>
      <c r="AV600" s="14">
        <v>0.18575258926860699</v>
      </c>
      <c r="AW600" s="14">
        <v>0.21624249622066899</v>
      </c>
      <c r="AX600" s="14">
        <v>0.18481748723323599</v>
      </c>
      <c r="AY600" s="14">
        <v>0.162660366389976</v>
      </c>
      <c r="AZ600" s="14">
        <v>0.37940769391089202</v>
      </c>
      <c r="BA600" s="14"/>
      <c r="BB600" s="14">
        <v>0.191762801492533</v>
      </c>
      <c r="BC600" s="14">
        <v>9.1776626369929101E-2</v>
      </c>
      <c r="BD600" s="14">
        <v>0.18130587638603901</v>
      </c>
      <c r="BE600" s="14"/>
      <c r="BF600" s="14">
        <v>0.15613770383195399</v>
      </c>
    </row>
    <row r="601" spans="2:58" x14ac:dyDescent="0.35">
      <c r="B601" t="s">
        <v>210</v>
      </c>
      <c r="C601" s="14">
        <v>7.1278013258653003E-2</v>
      </c>
      <c r="D601" s="14">
        <v>6.8833137462702004E-2</v>
      </c>
      <c r="E601" s="14">
        <v>7.3807257360827203E-2</v>
      </c>
      <c r="F601" s="14"/>
      <c r="G601" s="14">
        <v>9.0820706117150499E-2</v>
      </c>
      <c r="H601" s="14">
        <v>0.12358393445817301</v>
      </c>
      <c r="I601" s="14">
        <v>8.77348675521432E-2</v>
      </c>
      <c r="J601" s="14">
        <v>6.1472868667526E-2</v>
      </c>
      <c r="K601" s="14">
        <v>6.12118608498722E-2</v>
      </c>
      <c r="L601" s="14">
        <v>1.4308288348845901E-2</v>
      </c>
      <c r="M601" s="14"/>
      <c r="N601" s="14">
        <v>7.0717827718786597E-2</v>
      </c>
      <c r="O601" s="14">
        <v>6.9443744398903495E-2</v>
      </c>
      <c r="P601" s="14">
        <v>7.18623455325718E-2</v>
      </c>
      <c r="Q601" s="14">
        <v>7.4026966621648205E-2</v>
      </c>
      <c r="R601" s="14"/>
      <c r="S601" s="14">
        <v>0.108659722154934</v>
      </c>
      <c r="T601" s="14">
        <v>7.0045302639417398E-2</v>
      </c>
      <c r="U601" s="14">
        <v>6.7542380061128102E-2</v>
      </c>
      <c r="V601" s="14">
        <v>4.1822907641323098E-2</v>
      </c>
      <c r="W601" s="14">
        <v>7.8784381028738401E-2</v>
      </c>
      <c r="X601" s="14">
        <v>4.5870548156728502E-2</v>
      </c>
      <c r="Y601" s="14">
        <v>5.6783522548998697E-2</v>
      </c>
      <c r="Z601" s="14">
        <v>5.5868971787102997E-2</v>
      </c>
      <c r="AA601" s="14">
        <v>6.5090576395569102E-2</v>
      </c>
      <c r="AB601" s="14">
        <v>9.6964741619569902E-2</v>
      </c>
      <c r="AC601" s="14">
        <v>4.97274871788407E-2</v>
      </c>
      <c r="AD601" s="14">
        <v>9.8160875889053395E-2</v>
      </c>
      <c r="AE601" s="14"/>
      <c r="AF601" s="14">
        <v>6.3308047071541404E-2</v>
      </c>
      <c r="AG601" s="14">
        <v>8.1073164485764695E-2</v>
      </c>
      <c r="AH601" s="14">
        <v>7.2718622348798195E-2</v>
      </c>
      <c r="AI601" s="14"/>
      <c r="AJ601" s="14">
        <v>4.6082951795579599E-2</v>
      </c>
      <c r="AK601" s="14">
        <v>9.4675045907481006E-2</v>
      </c>
      <c r="AL601" s="14">
        <v>2.7610686174174899E-2</v>
      </c>
      <c r="AM601" s="14">
        <v>0</v>
      </c>
      <c r="AN601" s="14">
        <v>0.105328610869368</v>
      </c>
      <c r="AO601" s="14"/>
      <c r="AP601" s="14">
        <v>7.4257048900337103E-2</v>
      </c>
      <c r="AQ601" s="14">
        <v>8.3725192093979703E-2</v>
      </c>
      <c r="AR601" s="14">
        <v>3.9261650373878403E-2</v>
      </c>
      <c r="AS601" s="14">
        <v>1.7040826978998901E-2</v>
      </c>
      <c r="AT601" s="14">
        <v>4.8901424997531501E-2</v>
      </c>
      <c r="AU601" s="14"/>
      <c r="AV601" s="14">
        <v>6.1786980794100901E-2</v>
      </c>
      <c r="AW601" s="14">
        <v>8.2209992348593303E-2</v>
      </c>
      <c r="AX601" s="14">
        <v>5.9057995458717601E-2</v>
      </c>
      <c r="AY601" s="14">
        <v>7.4797535213418406E-2</v>
      </c>
      <c r="AZ601" s="14">
        <v>0.127712032949751</v>
      </c>
      <c r="BA601" s="14"/>
      <c r="BB601" s="14">
        <v>4.9817033352667101E-2</v>
      </c>
      <c r="BC601" s="14">
        <v>2.71377329663707E-2</v>
      </c>
      <c r="BD601" s="14">
        <v>2.90160222419397E-2</v>
      </c>
      <c r="BE601" s="14"/>
      <c r="BF601" s="14">
        <v>3.7186308323742701E-2</v>
      </c>
    </row>
    <row r="602" spans="2:58" x14ac:dyDescent="0.35">
      <c r="B602" t="s">
        <v>211</v>
      </c>
      <c r="C602" s="14">
        <v>2.5707353377043999E-2</v>
      </c>
      <c r="D602" s="14">
        <v>3.0658480776654101E-2</v>
      </c>
      <c r="E602" s="14">
        <v>2.1252603001348201E-2</v>
      </c>
      <c r="F602" s="14"/>
      <c r="G602" s="14">
        <v>4.6324263998154702E-2</v>
      </c>
      <c r="H602" s="14">
        <v>2.8305167964508899E-2</v>
      </c>
      <c r="I602" s="14">
        <v>2.0861537005814699E-2</v>
      </c>
      <c r="J602" s="14">
        <v>1.20278646278999E-2</v>
      </c>
      <c r="K602" s="14">
        <v>3.2910587019157903E-2</v>
      </c>
      <c r="L602" s="14">
        <v>1.9395617607953899E-2</v>
      </c>
      <c r="M602" s="14"/>
      <c r="N602" s="14">
        <v>3.6221685036977598E-2</v>
      </c>
      <c r="O602" s="14">
        <v>1.9866456002105098E-2</v>
      </c>
      <c r="P602" s="14">
        <v>1.43203759092357E-2</v>
      </c>
      <c r="Q602" s="14">
        <v>2.9260265044476701E-2</v>
      </c>
      <c r="R602" s="14"/>
      <c r="S602" s="14">
        <v>3.6305400875829397E-2</v>
      </c>
      <c r="T602" s="14">
        <v>4.1368627078027201E-2</v>
      </c>
      <c r="U602" s="14">
        <v>1.16937547443409E-2</v>
      </c>
      <c r="V602" s="14">
        <v>0</v>
      </c>
      <c r="W602" s="14">
        <v>4.2488954363040898E-2</v>
      </c>
      <c r="X602" s="14">
        <v>3.2101778791015001E-2</v>
      </c>
      <c r="Y602" s="14">
        <v>0</v>
      </c>
      <c r="Z602" s="14">
        <v>0</v>
      </c>
      <c r="AA602" s="14">
        <v>2.5792208672139098E-2</v>
      </c>
      <c r="AB602" s="14">
        <v>2.47680457681844E-2</v>
      </c>
      <c r="AC602" s="14">
        <v>4.97015230644638E-2</v>
      </c>
      <c r="AD602" s="14">
        <v>3.9189405996076697E-2</v>
      </c>
      <c r="AE602" s="14"/>
      <c r="AF602" s="14">
        <v>1.6731828854559701E-2</v>
      </c>
      <c r="AG602" s="14">
        <v>2.8732070573981802E-2</v>
      </c>
      <c r="AH602" s="14">
        <v>3.53608827809124E-2</v>
      </c>
      <c r="AI602" s="14"/>
      <c r="AJ602" s="14">
        <v>1.41882727492761E-2</v>
      </c>
      <c r="AK602" s="14">
        <v>3.3709792537847297E-2</v>
      </c>
      <c r="AL602" s="14">
        <v>2.79578007450773E-2</v>
      </c>
      <c r="AM602" s="14">
        <v>0</v>
      </c>
      <c r="AN602" s="14">
        <v>4.1587531994005403E-2</v>
      </c>
      <c r="AO602" s="14"/>
      <c r="AP602" s="14">
        <v>1.04271295854113E-2</v>
      </c>
      <c r="AQ602" s="14">
        <v>3.7383293451227199E-2</v>
      </c>
      <c r="AR602" s="14">
        <v>2.5431702486596E-2</v>
      </c>
      <c r="AS602" s="14">
        <v>3.2548059909564102E-2</v>
      </c>
      <c r="AT602" s="14">
        <v>1.2160460664601301E-2</v>
      </c>
      <c r="AU602" s="14"/>
      <c r="AV602" s="14">
        <v>1.24832929457948E-2</v>
      </c>
      <c r="AW602" s="14">
        <v>1.2467795480552201E-2</v>
      </c>
      <c r="AX602" s="14">
        <v>1.6256937568259199E-2</v>
      </c>
      <c r="AY602" s="14">
        <v>7.1376178272753693E-2</v>
      </c>
      <c r="AZ602" s="14">
        <v>9.4001456551990506E-2</v>
      </c>
      <c r="BA602" s="14"/>
      <c r="BB602" s="14">
        <v>1.7513470904551701E-2</v>
      </c>
      <c r="BC602" s="14">
        <v>2.4793090365808599E-2</v>
      </c>
      <c r="BD602" s="14">
        <v>0</v>
      </c>
      <c r="BE602" s="14"/>
      <c r="BF602" s="14">
        <v>1.5197920659936E-2</v>
      </c>
    </row>
    <row r="603" spans="2:58" x14ac:dyDescent="0.35">
      <c r="B603" t="s">
        <v>212</v>
      </c>
      <c r="C603" s="14">
        <v>1.82520967716825E-3</v>
      </c>
      <c r="D603" s="14">
        <v>1.89002629468965E-3</v>
      </c>
      <c r="E603" s="14">
        <v>1.7727323191188101E-3</v>
      </c>
      <c r="F603" s="14"/>
      <c r="G603" s="14">
        <v>0</v>
      </c>
      <c r="H603" s="14">
        <v>0</v>
      </c>
      <c r="I603" s="14">
        <v>0</v>
      </c>
      <c r="J603" s="14">
        <v>5.3011873794352E-3</v>
      </c>
      <c r="K603" s="14">
        <v>0</v>
      </c>
      <c r="L603" s="14">
        <v>4.5783666558624602E-3</v>
      </c>
      <c r="M603" s="14"/>
      <c r="N603" s="14">
        <v>3.3589476896456901E-3</v>
      </c>
      <c r="O603" s="14">
        <v>0</v>
      </c>
      <c r="P603" s="14">
        <v>0</v>
      </c>
      <c r="Q603" s="14">
        <v>3.40427639981622E-3</v>
      </c>
      <c r="R603" s="14"/>
      <c r="S603" s="14">
        <v>0</v>
      </c>
      <c r="T603" s="14">
        <v>0</v>
      </c>
      <c r="U603" s="14">
        <v>0</v>
      </c>
      <c r="V603" s="14">
        <v>0</v>
      </c>
      <c r="W603" s="14">
        <v>0</v>
      </c>
      <c r="X603" s="14">
        <v>0</v>
      </c>
      <c r="Y603" s="14">
        <v>1.2837668530474401E-2</v>
      </c>
      <c r="Z603" s="14">
        <v>0</v>
      </c>
      <c r="AA603" s="14">
        <v>0</v>
      </c>
      <c r="AB603" s="14">
        <v>1.0492050154733401E-2</v>
      </c>
      <c r="AC603" s="14">
        <v>0</v>
      </c>
      <c r="AD603" s="14">
        <v>0</v>
      </c>
      <c r="AE603" s="14"/>
      <c r="AF603" s="14">
        <v>2.6621511507364999E-3</v>
      </c>
      <c r="AG603" s="14">
        <v>2.2580251886810802E-3</v>
      </c>
      <c r="AH603" s="14">
        <v>0</v>
      </c>
      <c r="AI603" s="14"/>
      <c r="AJ603" s="14">
        <v>5.6056728735676097E-3</v>
      </c>
      <c r="AK603" s="14">
        <v>0</v>
      </c>
      <c r="AL603" s="14">
        <v>0</v>
      </c>
      <c r="AM603" s="14">
        <v>0</v>
      </c>
      <c r="AN603" s="14">
        <v>0</v>
      </c>
      <c r="AO603" s="14"/>
      <c r="AP603" s="14">
        <v>1.05094684835481E-2</v>
      </c>
      <c r="AQ603" s="14">
        <v>0</v>
      </c>
      <c r="AR603" s="14">
        <v>0</v>
      </c>
      <c r="AS603" s="14">
        <v>0</v>
      </c>
      <c r="AT603" s="14">
        <v>0</v>
      </c>
      <c r="AU603" s="14"/>
      <c r="AV603" s="14">
        <v>0</v>
      </c>
      <c r="AW603" s="14">
        <v>0</v>
      </c>
      <c r="AX603" s="14">
        <v>3.5922744737775202E-3</v>
      </c>
      <c r="AY603" s="14">
        <v>0</v>
      </c>
      <c r="AZ603" s="14">
        <v>0</v>
      </c>
      <c r="BA603" s="14"/>
      <c r="BB603" s="14">
        <v>0</v>
      </c>
      <c r="BC603" s="14">
        <v>0</v>
      </c>
      <c r="BD603" s="14">
        <v>0</v>
      </c>
      <c r="BE603" s="14"/>
      <c r="BF603" s="14">
        <v>0</v>
      </c>
    </row>
    <row r="604" spans="2:58" x14ac:dyDescent="0.35">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c r="AA604" s="14"/>
      <c r="AB604" s="14"/>
      <c r="AC604" s="14"/>
      <c r="AD604" s="14"/>
      <c r="AE604" s="14"/>
      <c r="AF604" s="14"/>
      <c r="AG604" s="14"/>
      <c r="AH604" s="14"/>
      <c r="AI604" s="14"/>
      <c r="AJ604" s="14"/>
      <c r="AK604" s="14"/>
      <c r="AL604" s="14"/>
      <c r="AM604" s="14"/>
      <c r="AN604" s="14"/>
      <c r="AO604" s="14"/>
      <c r="AP604" s="14"/>
      <c r="AQ604" s="14"/>
      <c r="AR604" s="14"/>
      <c r="AS604" s="14"/>
      <c r="AT604" s="14"/>
      <c r="AU604" s="14"/>
      <c r="AV604" s="14"/>
      <c r="AW604" s="14"/>
      <c r="AX604" s="14"/>
      <c r="AY604" s="14"/>
      <c r="AZ604" s="14"/>
      <c r="BA604" s="14"/>
      <c r="BB604" s="14"/>
      <c r="BC604" s="14"/>
      <c r="BD604" s="14"/>
      <c r="BE604" s="14"/>
      <c r="BF604" s="14"/>
    </row>
    <row r="605" spans="2:58" x14ac:dyDescent="0.35">
      <c r="B605" s="6" t="s">
        <v>251</v>
      </c>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c r="AA605" s="14"/>
      <c r="AB605" s="14"/>
      <c r="AC605" s="14"/>
      <c r="AD605" s="14"/>
      <c r="AE605" s="14"/>
      <c r="AF605" s="14"/>
      <c r="AG605" s="14"/>
      <c r="AH605" s="14"/>
      <c r="AI605" s="14"/>
      <c r="AJ605" s="14"/>
      <c r="AK605" s="14"/>
      <c r="AL605" s="14"/>
      <c r="AM605" s="14"/>
      <c r="AN605" s="14"/>
      <c r="AO605" s="14"/>
      <c r="AP605" s="14"/>
      <c r="AQ605" s="14"/>
      <c r="AR605" s="14"/>
      <c r="AS605" s="14"/>
      <c r="AT605" s="14"/>
      <c r="AU605" s="14"/>
      <c r="AV605" s="14"/>
      <c r="AW605" s="14"/>
      <c r="AX605" s="14"/>
      <c r="AY605" s="14"/>
      <c r="AZ605" s="14"/>
      <c r="BA605" s="14"/>
      <c r="BB605" s="14"/>
      <c r="BC605" s="14"/>
      <c r="BD605" s="14"/>
      <c r="BE605" s="14"/>
      <c r="BF605" s="14"/>
    </row>
    <row r="606" spans="2:58" x14ac:dyDescent="0.35">
      <c r="B606" s="24" t="s">
        <v>214</v>
      </c>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c r="AA606" s="14"/>
      <c r="AB606" s="14"/>
      <c r="AC606" s="14"/>
      <c r="AD606" s="14"/>
      <c r="AE606" s="14"/>
      <c r="AF606" s="14"/>
      <c r="AG606" s="14"/>
      <c r="AH606" s="14"/>
      <c r="AI606" s="14"/>
      <c r="AJ606" s="14"/>
      <c r="AK606" s="14"/>
      <c r="AL606" s="14"/>
      <c r="AM606" s="14"/>
      <c r="AN606" s="14"/>
      <c r="AO606" s="14"/>
      <c r="AP606" s="14"/>
      <c r="AQ606" s="14"/>
      <c r="AR606" s="14"/>
      <c r="AS606" s="14"/>
      <c r="AT606" s="14"/>
      <c r="AU606" s="14"/>
      <c r="AV606" s="14"/>
      <c r="AW606" s="14"/>
      <c r="AX606" s="14"/>
      <c r="AY606" s="14"/>
      <c r="AZ606" s="14"/>
      <c r="BA606" s="14"/>
      <c r="BB606" s="14"/>
      <c r="BC606" s="14"/>
      <c r="BD606" s="14"/>
      <c r="BE606" s="14"/>
      <c r="BF606" s="14"/>
    </row>
    <row r="607" spans="2:58" x14ac:dyDescent="0.35">
      <c r="B607" t="s">
        <v>207</v>
      </c>
      <c r="C607" s="14">
        <v>8.0468348625635705E-2</v>
      </c>
      <c r="D607" s="14">
        <v>9.0793832348439601E-2</v>
      </c>
      <c r="E607" s="14">
        <v>6.9333629233327795E-2</v>
      </c>
      <c r="F607" s="14"/>
      <c r="G607" s="14">
        <v>4.4066468217115899E-2</v>
      </c>
      <c r="H607" s="14">
        <v>8.1890146252384402E-2</v>
      </c>
      <c r="I607" s="14">
        <v>8.2616404938597204E-2</v>
      </c>
      <c r="J607" s="14">
        <v>6.3287205205584895E-2</v>
      </c>
      <c r="K607" s="14">
        <v>7.9849079787630603E-2</v>
      </c>
      <c r="L607" s="14">
        <v>0.12035358752094</v>
      </c>
      <c r="M607" s="14"/>
      <c r="N607" s="14">
        <v>6.3176122432935106E-2</v>
      </c>
      <c r="O607" s="14">
        <v>7.8652325930675296E-2</v>
      </c>
      <c r="P607" s="14">
        <v>8.5624881448286103E-2</v>
      </c>
      <c r="Q607" s="14">
        <v>9.7229909285316496E-2</v>
      </c>
      <c r="R607" s="14"/>
      <c r="S607" s="14">
        <v>2.90487072867372E-2</v>
      </c>
      <c r="T607" s="14">
        <v>5.0535275634120198E-2</v>
      </c>
      <c r="U607" s="14">
        <v>9.3079528332262407E-2</v>
      </c>
      <c r="V607" s="14">
        <v>9.0882302458650602E-2</v>
      </c>
      <c r="W607" s="14">
        <v>6.1989471683344503E-2</v>
      </c>
      <c r="X607" s="14">
        <v>5.6855575495561E-2</v>
      </c>
      <c r="Y607" s="14">
        <v>0.120862987036919</v>
      </c>
      <c r="Z607" s="14">
        <v>5.5839594329070902E-2</v>
      </c>
      <c r="AA607" s="14">
        <v>0.10161996440508</v>
      </c>
      <c r="AB607" s="14">
        <v>0.11242776512352499</v>
      </c>
      <c r="AC607" s="14">
        <v>6.5166557492838603E-2</v>
      </c>
      <c r="AD607" s="14">
        <v>0.29771013552643499</v>
      </c>
      <c r="AE607" s="14"/>
      <c r="AF607" s="14">
        <v>0.14470689671825701</v>
      </c>
      <c r="AG607" s="14">
        <v>5.1391009727490902E-2</v>
      </c>
      <c r="AH607" s="14">
        <v>2.5115773117068901E-2</v>
      </c>
      <c r="AI607" s="14"/>
      <c r="AJ607" s="14">
        <v>0.155680579730235</v>
      </c>
      <c r="AK607" s="14">
        <v>2.2403015676726399E-2</v>
      </c>
      <c r="AL607" s="14">
        <v>1.4869243045737701E-2</v>
      </c>
      <c r="AM607" s="14">
        <v>9.6095338861462501E-2</v>
      </c>
      <c r="AN607" s="14">
        <v>5.8002530886868797E-2</v>
      </c>
      <c r="AO607" s="14"/>
      <c r="AP607" s="14">
        <v>0.13897088306146599</v>
      </c>
      <c r="AQ607" s="14">
        <v>6.7487561382542803E-3</v>
      </c>
      <c r="AR607" s="14">
        <v>0</v>
      </c>
      <c r="AS607" s="14">
        <v>0.261835323199545</v>
      </c>
      <c r="AT607" s="14">
        <v>5.2538418236251702E-2</v>
      </c>
      <c r="AU607" s="14"/>
      <c r="AV607" s="14">
        <v>9.5941688499299502E-2</v>
      </c>
      <c r="AW607" s="14">
        <v>7.1025995043381598E-2</v>
      </c>
      <c r="AX607" s="14">
        <v>6.1044297203247298E-2</v>
      </c>
      <c r="AY607" s="14">
        <v>7.9181146433443594E-2</v>
      </c>
      <c r="AZ607" s="14">
        <v>0</v>
      </c>
      <c r="BA607" s="14"/>
      <c r="BB607" s="14">
        <v>2.9621682575382301E-2</v>
      </c>
      <c r="BC607" s="14">
        <v>0.30891030809762798</v>
      </c>
      <c r="BD607" s="14">
        <v>3.6425122603959997E-2</v>
      </c>
      <c r="BE607" s="14"/>
      <c r="BF607" s="14">
        <v>0.149192710271219</v>
      </c>
    </row>
    <row r="608" spans="2:58" x14ac:dyDescent="0.35">
      <c r="B608" t="s">
        <v>208</v>
      </c>
      <c r="C608" s="14">
        <v>6.40092007271236E-2</v>
      </c>
      <c r="D608" s="14">
        <v>7.3591919989987403E-2</v>
      </c>
      <c r="E608" s="14">
        <v>5.5443126828295997E-2</v>
      </c>
      <c r="F608" s="14"/>
      <c r="G608" s="14">
        <v>7.6978128449046404E-2</v>
      </c>
      <c r="H608" s="14">
        <v>5.3253756031357097E-2</v>
      </c>
      <c r="I608" s="14">
        <v>4.4761987635239302E-2</v>
      </c>
      <c r="J608" s="14">
        <v>6.0756818760267998E-2</v>
      </c>
      <c r="K608" s="14">
        <v>9.8360397360214E-2</v>
      </c>
      <c r="L608" s="14">
        <v>5.9227277720864301E-2</v>
      </c>
      <c r="M608" s="14"/>
      <c r="N608" s="14">
        <v>6.1120644568759701E-2</v>
      </c>
      <c r="O608" s="14">
        <v>6.1606967032059902E-2</v>
      </c>
      <c r="P608" s="14">
        <v>8.5454395503404904E-2</v>
      </c>
      <c r="Q608" s="14">
        <v>5.4327332170857001E-2</v>
      </c>
      <c r="R608" s="14"/>
      <c r="S608" s="14">
        <v>4.6809863834549298E-2</v>
      </c>
      <c r="T608" s="14">
        <v>9.2543220343893895E-2</v>
      </c>
      <c r="U608" s="14">
        <v>0.103509350468555</v>
      </c>
      <c r="V608" s="14">
        <v>6.1299162889639297E-2</v>
      </c>
      <c r="W608" s="14">
        <v>5.8450366862799003E-2</v>
      </c>
      <c r="X608" s="14">
        <v>7.5528569575044294E-2</v>
      </c>
      <c r="Y608" s="14">
        <v>7.1373590538853296E-2</v>
      </c>
      <c r="Z608" s="14">
        <v>5.0764527278485697E-2</v>
      </c>
      <c r="AA608" s="14">
        <v>3.5868568746105202E-2</v>
      </c>
      <c r="AB608" s="14">
        <v>5.7108338031904203E-2</v>
      </c>
      <c r="AC608" s="14">
        <v>3.1375098466645802E-2</v>
      </c>
      <c r="AD608" s="14">
        <v>8.9731460533579499E-2</v>
      </c>
      <c r="AE608" s="14"/>
      <c r="AF608" s="14">
        <v>9.7486644798083402E-2</v>
      </c>
      <c r="AG608" s="14">
        <v>4.2210844395305702E-2</v>
      </c>
      <c r="AH608" s="14">
        <v>3.7850610339889297E-2</v>
      </c>
      <c r="AI608" s="14"/>
      <c r="AJ608" s="14">
        <v>0.121023374760025</v>
      </c>
      <c r="AK608" s="14">
        <v>2.2125808072975098E-2</v>
      </c>
      <c r="AL608" s="14">
        <v>0</v>
      </c>
      <c r="AM608" s="14">
        <v>0.19546963199075801</v>
      </c>
      <c r="AN608" s="14">
        <v>5.7347172503746602E-2</v>
      </c>
      <c r="AO608" s="14"/>
      <c r="AP608" s="14">
        <v>0.136291978577912</v>
      </c>
      <c r="AQ608" s="14">
        <v>9.7042280119754906E-3</v>
      </c>
      <c r="AR608" s="14">
        <v>5.35174438911004E-2</v>
      </c>
      <c r="AS608" s="14">
        <v>0.170420336437312</v>
      </c>
      <c r="AT608" s="14">
        <v>5.9343040580052797E-2</v>
      </c>
      <c r="AU608" s="14"/>
      <c r="AV608" s="14">
        <v>5.8988303912663E-2</v>
      </c>
      <c r="AW608" s="14">
        <v>7.7719402851450098E-2</v>
      </c>
      <c r="AX608" s="14">
        <v>6.00746511422263E-2</v>
      </c>
      <c r="AY608" s="14">
        <v>5.3954359172528797E-2</v>
      </c>
      <c r="AZ608" s="14">
        <v>5.2992806707038501E-2</v>
      </c>
      <c r="BA608" s="14"/>
      <c r="BB608" s="14">
        <v>0</v>
      </c>
      <c r="BC608" s="14">
        <v>0.177983162383266</v>
      </c>
      <c r="BD608" s="14">
        <v>0.13921126543124401</v>
      </c>
      <c r="BE608" s="14"/>
      <c r="BF608" s="14">
        <v>9.9618569124578796E-2</v>
      </c>
    </row>
    <row r="609" spans="2:58" x14ac:dyDescent="0.35">
      <c r="B609" t="s">
        <v>209</v>
      </c>
      <c r="C609" s="14">
        <v>0.12020338550050801</v>
      </c>
      <c r="D609" s="14">
        <v>0.124623094166756</v>
      </c>
      <c r="E609" s="14">
        <v>0.11660837435285</v>
      </c>
      <c r="F609" s="14"/>
      <c r="G609" s="14">
        <v>0.13124179680196199</v>
      </c>
      <c r="H609" s="14">
        <v>0.154477076837268</v>
      </c>
      <c r="I609" s="14">
        <v>9.8716696828300907E-2</v>
      </c>
      <c r="J609" s="14">
        <v>0.14923151889321001</v>
      </c>
      <c r="K609" s="14">
        <v>0.100720575203575</v>
      </c>
      <c r="L609" s="14">
        <v>9.1266740212624695E-2</v>
      </c>
      <c r="M609" s="14"/>
      <c r="N609" s="14">
        <v>0.103757155408782</v>
      </c>
      <c r="O609" s="14">
        <v>0.12758005666362701</v>
      </c>
      <c r="P609" s="14">
        <v>0.15129009670621699</v>
      </c>
      <c r="Q609" s="14">
        <v>0.10840798798717401</v>
      </c>
      <c r="R609" s="14"/>
      <c r="S609" s="14">
        <v>8.3753775385048898E-2</v>
      </c>
      <c r="T609" s="14">
        <v>0.13593909397145301</v>
      </c>
      <c r="U609" s="14">
        <v>0.15136481203560201</v>
      </c>
      <c r="V609" s="14">
        <v>0.14597294562347099</v>
      </c>
      <c r="W609" s="14">
        <v>7.6805842234609706E-2</v>
      </c>
      <c r="X609" s="14">
        <v>0.13702513097885899</v>
      </c>
      <c r="Y609" s="14">
        <v>0.16196532475762301</v>
      </c>
      <c r="Z609" s="14">
        <v>0.193778554080341</v>
      </c>
      <c r="AA609" s="14">
        <v>0.13721521575124901</v>
      </c>
      <c r="AB609" s="14">
        <v>5.5657130627434097E-2</v>
      </c>
      <c r="AC609" s="14">
        <v>8.4880366149213002E-2</v>
      </c>
      <c r="AD609" s="14">
        <v>8.5812233673203495E-2</v>
      </c>
      <c r="AE609" s="14"/>
      <c r="AF609" s="14">
        <v>0.14719233306363999</v>
      </c>
      <c r="AG609" s="14">
        <v>0.104657609073633</v>
      </c>
      <c r="AH609" s="14">
        <v>0.10205739260178</v>
      </c>
      <c r="AI609" s="14"/>
      <c r="AJ609" s="14">
        <v>0.13930657275567801</v>
      </c>
      <c r="AK609" s="14">
        <v>8.6711712029604704E-2</v>
      </c>
      <c r="AL609" s="14">
        <v>0.13163318868988899</v>
      </c>
      <c r="AM609" s="14">
        <v>0.10940432468948399</v>
      </c>
      <c r="AN609" s="14">
        <v>0.13471964602393299</v>
      </c>
      <c r="AO609" s="14"/>
      <c r="AP609" s="14">
        <v>0.151962590259341</v>
      </c>
      <c r="AQ609" s="14">
        <v>7.2887924698458895E-2</v>
      </c>
      <c r="AR609" s="14">
        <v>0.108434023231119</v>
      </c>
      <c r="AS609" s="14">
        <v>0.16447726054759901</v>
      </c>
      <c r="AT609" s="14">
        <v>0.13502716381489599</v>
      </c>
      <c r="AU609" s="14"/>
      <c r="AV609" s="14">
        <v>0.123239317291139</v>
      </c>
      <c r="AW609" s="14">
        <v>0.12589799539559099</v>
      </c>
      <c r="AX609" s="14">
        <v>0.103189551721837</v>
      </c>
      <c r="AY609" s="14">
        <v>0.103627827003774</v>
      </c>
      <c r="AZ609" s="14">
        <v>0</v>
      </c>
      <c r="BA609" s="14"/>
      <c r="BB609" s="14">
        <v>0.107610828368363</v>
      </c>
      <c r="BC609" s="14">
        <v>0.108781084138279</v>
      </c>
      <c r="BD609" s="14">
        <v>0.224244991597359</v>
      </c>
      <c r="BE609" s="14"/>
      <c r="BF609" s="14">
        <v>0.122978201423717</v>
      </c>
    </row>
    <row r="610" spans="2:58" x14ac:dyDescent="0.35">
      <c r="B610" t="s">
        <v>122</v>
      </c>
      <c r="C610" s="14">
        <v>0.28366641140424598</v>
      </c>
      <c r="D610" s="14">
        <v>0.256662929019014</v>
      </c>
      <c r="E610" s="14">
        <v>0.30962579575540999</v>
      </c>
      <c r="F610" s="14"/>
      <c r="G610" s="14">
        <v>0.27624460926279998</v>
      </c>
      <c r="H610" s="14">
        <v>0.224884467542842</v>
      </c>
      <c r="I610" s="14">
        <v>0.33555040182886098</v>
      </c>
      <c r="J610" s="14">
        <v>0.320352852685448</v>
      </c>
      <c r="K610" s="14">
        <v>0.303588014823298</v>
      </c>
      <c r="L610" s="14">
        <v>0.244366139547991</v>
      </c>
      <c r="M610" s="14"/>
      <c r="N610" s="14">
        <v>0.25495245615657403</v>
      </c>
      <c r="O610" s="14">
        <v>0.30632598250862503</v>
      </c>
      <c r="P610" s="14">
        <v>0.26504606726531499</v>
      </c>
      <c r="Q610" s="14">
        <v>0.300453619574855</v>
      </c>
      <c r="R610" s="14"/>
      <c r="S610" s="14">
        <v>0.33826559948381602</v>
      </c>
      <c r="T610" s="14">
        <v>0.276871972570509</v>
      </c>
      <c r="U610" s="14">
        <v>0.26760225642641899</v>
      </c>
      <c r="V610" s="14">
        <v>0.23008255304987399</v>
      </c>
      <c r="W610" s="14">
        <v>0.22910201614216699</v>
      </c>
      <c r="X610" s="14">
        <v>0.31251419312852002</v>
      </c>
      <c r="Y610" s="14">
        <v>0.310684158285849</v>
      </c>
      <c r="Z610" s="14">
        <v>0.28333172537676099</v>
      </c>
      <c r="AA610" s="14">
        <v>0.243208058939796</v>
      </c>
      <c r="AB610" s="14">
        <v>0.27699078283790302</v>
      </c>
      <c r="AC610" s="14">
        <v>0.30729298713049003</v>
      </c>
      <c r="AD610" s="14">
        <v>0.32546231727680702</v>
      </c>
      <c r="AE610" s="14"/>
      <c r="AF610" s="14">
        <v>0.24692350931360299</v>
      </c>
      <c r="AG610" s="14">
        <v>0.29663465434992398</v>
      </c>
      <c r="AH610" s="14">
        <v>0.31135376704434498</v>
      </c>
      <c r="AI610" s="14"/>
      <c r="AJ610" s="14">
        <v>0.222888752461332</v>
      </c>
      <c r="AK610" s="14">
        <v>0.298654438058156</v>
      </c>
      <c r="AL610" s="14">
        <v>0.25905235799123699</v>
      </c>
      <c r="AM610" s="14">
        <v>0.19232720105388601</v>
      </c>
      <c r="AN610" s="14">
        <v>0.347737415881406</v>
      </c>
      <c r="AO610" s="14"/>
      <c r="AP610" s="14">
        <v>0.241835060357809</v>
      </c>
      <c r="AQ610" s="14">
        <v>0.251662164452995</v>
      </c>
      <c r="AR610" s="14">
        <v>0.29802344235070799</v>
      </c>
      <c r="AS610" s="14">
        <v>0.216246361435986</v>
      </c>
      <c r="AT610" s="14">
        <v>0.4801855235268</v>
      </c>
      <c r="AU610" s="14"/>
      <c r="AV610" s="14">
        <v>0.308463023947051</v>
      </c>
      <c r="AW610" s="14">
        <v>0.32668104936466302</v>
      </c>
      <c r="AX610" s="14">
        <v>0.25234179876419399</v>
      </c>
      <c r="AY610" s="14">
        <v>0.27571638369919999</v>
      </c>
      <c r="AZ610" s="14">
        <v>0.36585250152395099</v>
      </c>
      <c r="BA610" s="14"/>
      <c r="BB610" s="14">
        <v>8.91623613186837E-2</v>
      </c>
      <c r="BC610" s="14">
        <v>0.21401869257049</v>
      </c>
      <c r="BD610" s="14">
        <v>0.33148745299997801</v>
      </c>
      <c r="BE610" s="14"/>
      <c r="BF610" s="14">
        <v>0.20730790144279801</v>
      </c>
    </row>
    <row r="611" spans="2:58" x14ac:dyDescent="0.35">
      <c r="B611" t="s">
        <v>210</v>
      </c>
      <c r="C611" s="14">
        <v>0.26629345660355502</v>
      </c>
      <c r="D611" s="14">
        <v>0.26646877415956</v>
      </c>
      <c r="E611" s="14">
        <v>0.26520311354597098</v>
      </c>
      <c r="F611" s="14"/>
      <c r="G611" s="14">
        <v>0.317840373549239</v>
      </c>
      <c r="H611" s="14">
        <v>0.29644422043252699</v>
      </c>
      <c r="I611" s="14">
        <v>0.28624528507964198</v>
      </c>
      <c r="J611" s="14">
        <v>0.211368621679453</v>
      </c>
      <c r="K611" s="14">
        <v>0.232236165385173</v>
      </c>
      <c r="L611" s="14">
        <v>0.25685588796186698</v>
      </c>
      <c r="M611" s="14"/>
      <c r="N611" s="14">
        <v>0.28309766803764103</v>
      </c>
      <c r="O611" s="14">
        <v>0.24908953084483901</v>
      </c>
      <c r="P611" s="14">
        <v>0.27887534730918401</v>
      </c>
      <c r="Q611" s="14">
        <v>0.25588502717637501</v>
      </c>
      <c r="R611" s="14"/>
      <c r="S611" s="14">
        <v>0.32495512379347402</v>
      </c>
      <c r="T611" s="14">
        <v>0.26822256491691598</v>
      </c>
      <c r="U611" s="14">
        <v>0.226792691220641</v>
      </c>
      <c r="V611" s="14">
        <v>0.220813172727547</v>
      </c>
      <c r="W611" s="14">
        <v>0.449589660952467</v>
      </c>
      <c r="X611" s="14">
        <v>0.258588739521463</v>
      </c>
      <c r="Y611" s="14">
        <v>0.19804043693524101</v>
      </c>
      <c r="Z611" s="14">
        <v>0.22535942364497899</v>
      </c>
      <c r="AA611" s="14">
        <v>0.25784715014655402</v>
      </c>
      <c r="AB611" s="14">
        <v>0.26056238227203499</v>
      </c>
      <c r="AC611" s="14">
        <v>0.28296770930224602</v>
      </c>
      <c r="AD611" s="14">
        <v>0.11400759292555</v>
      </c>
      <c r="AE611" s="14"/>
      <c r="AF611" s="14">
        <v>0.20194978718415499</v>
      </c>
      <c r="AG611" s="14">
        <v>0.30232422616045201</v>
      </c>
      <c r="AH611" s="14">
        <v>0.29058382679304201</v>
      </c>
      <c r="AI611" s="14"/>
      <c r="AJ611" s="14">
        <v>0.217599467905844</v>
      </c>
      <c r="AK611" s="14">
        <v>0.31908133614677398</v>
      </c>
      <c r="AL611" s="14">
        <v>0.37110805917457601</v>
      </c>
      <c r="AM611" s="14">
        <v>0.10153376259319</v>
      </c>
      <c r="AN611" s="14">
        <v>0.21894135829401501</v>
      </c>
      <c r="AO611" s="14"/>
      <c r="AP611" s="14">
        <v>0.23208572294978499</v>
      </c>
      <c r="AQ611" s="14">
        <v>0.34643269809237698</v>
      </c>
      <c r="AR611" s="14">
        <v>0.34871840053571301</v>
      </c>
      <c r="AS611" s="14">
        <v>0.12610030016128601</v>
      </c>
      <c r="AT611" s="14">
        <v>0.20804222109180501</v>
      </c>
      <c r="AU611" s="14"/>
      <c r="AV611" s="14">
        <v>0.23798921181595001</v>
      </c>
      <c r="AW611" s="14">
        <v>0.257979760438874</v>
      </c>
      <c r="AX611" s="14">
        <v>0.31187724322206001</v>
      </c>
      <c r="AY611" s="14">
        <v>0.24191537579856801</v>
      </c>
      <c r="AZ611" s="14">
        <v>0.48061685970780299</v>
      </c>
      <c r="BA611" s="14"/>
      <c r="BB611" s="14">
        <v>0.36735150081242701</v>
      </c>
      <c r="BC611" s="14">
        <v>0.14766328168992099</v>
      </c>
      <c r="BD611" s="14">
        <v>0.17564682214579699</v>
      </c>
      <c r="BE611" s="14"/>
      <c r="BF611" s="14">
        <v>0.239536192612128</v>
      </c>
    </row>
    <row r="612" spans="2:58" x14ac:dyDescent="0.35">
      <c r="B612" t="s">
        <v>211</v>
      </c>
      <c r="C612" s="14">
        <v>0.14350106793682099</v>
      </c>
      <c r="D612" s="14">
        <v>0.148838790232555</v>
      </c>
      <c r="E612" s="14">
        <v>0.13915278915120399</v>
      </c>
      <c r="F612" s="14"/>
      <c r="G612" s="14">
        <v>0.108605781018804</v>
      </c>
      <c r="H612" s="14">
        <v>0.17777702648208399</v>
      </c>
      <c r="I612" s="14">
        <v>0.124971849223179</v>
      </c>
      <c r="J612" s="14">
        <v>0.15093720823294901</v>
      </c>
      <c r="K612" s="14">
        <v>0.13263319726029801</v>
      </c>
      <c r="L612" s="14">
        <v>0.15946231126910099</v>
      </c>
      <c r="M612" s="14"/>
      <c r="N612" s="14">
        <v>0.183667170374927</v>
      </c>
      <c r="O612" s="14">
        <v>0.14041032661619601</v>
      </c>
      <c r="P612" s="14">
        <v>9.8692332484530798E-2</v>
      </c>
      <c r="Q612" s="14">
        <v>0.13954355288905301</v>
      </c>
      <c r="R612" s="14"/>
      <c r="S612" s="14">
        <v>0.12733539713891401</v>
      </c>
      <c r="T612" s="14">
        <v>0.14079886350111201</v>
      </c>
      <c r="U612" s="14">
        <v>0.132595015426798</v>
      </c>
      <c r="V612" s="14">
        <v>0.184293707260798</v>
      </c>
      <c r="W612" s="14">
        <v>0.109374496989705</v>
      </c>
      <c r="X612" s="14">
        <v>0.112281004421085</v>
      </c>
      <c r="Y612" s="14">
        <v>0.110229877881775</v>
      </c>
      <c r="Z612" s="14">
        <v>0.15065107616105</v>
      </c>
      <c r="AA612" s="14">
        <v>0.18271199786973499</v>
      </c>
      <c r="AB612" s="14">
        <v>0.19300332923084801</v>
      </c>
      <c r="AC612" s="14">
        <v>0.16282218529502299</v>
      </c>
      <c r="AD612" s="14">
        <v>6.0021910372728499E-2</v>
      </c>
      <c r="AE612" s="14"/>
      <c r="AF612" s="14">
        <v>0.12990001637058199</v>
      </c>
      <c r="AG612" s="14">
        <v>0.15927007340445901</v>
      </c>
      <c r="AH612" s="14">
        <v>0.170556625468302</v>
      </c>
      <c r="AI612" s="14"/>
      <c r="AJ612" s="14">
        <v>0.12532166617057</v>
      </c>
      <c r="AK612" s="14">
        <v>0.18658767815591901</v>
      </c>
      <c r="AL612" s="14">
        <v>0.16076363935276899</v>
      </c>
      <c r="AM612" s="14">
        <v>0.20388231943059801</v>
      </c>
      <c r="AN612" s="14">
        <v>0.119937717651372</v>
      </c>
      <c r="AO612" s="14"/>
      <c r="AP612" s="14">
        <v>8.2330971714081602E-2</v>
      </c>
      <c r="AQ612" s="14">
        <v>0.23946454800287001</v>
      </c>
      <c r="AR612" s="14">
        <v>0.13243266908742399</v>
      </c>
      <c r="AS612" s="14">
        <v>6.09204182182723E-2</v>
      </c>
      <c r="AT612" s="14">
        <v>5.2276956087759702E-2</v>
      </c>
      <c r="AU612" s="14"/>
      <c r="AV612" s="14">
        <v>0.132054848178461</v>
      </c>
      <c r="AW612" s="14">
        <v>0.11596031852671999</v>
      </c>
      <c r="AX612" s="14">
        <v>0.15353161305347801</v>
      </c>
      <c r="AY612" s="14">
        <v>0.20969874620852599</v>
      </c>
      <c r="AZ612" s="14">
        <v>0.100537832061208</v>
      </c>
      <c r="BA612" s="14"/>
      <c r="BB612" s="14">
        <v>0.35484754206608299</v>
      </c>
      <c r="BC612" s="14">
        <v>4.2643471120416498E-2</v>
      </c>
      <c r="BD612" s="14">
        <v>9.2984345221661102E-2</v>
      </c>
      <c r="BE612" s="14"/>
      <c r="BF612" s="14">
        <v>0.164864917048378</v>
      </c>
    </row>
    <row r="613" spans="2:58" x14ac:dyDescent="0.35">
      <c r="B613" t="s">
        <v>212</v>
      </c>
      <c r="C613" s="14">
        <v>4.1858129202111599E-2</v>
      </c>
      <c r="D613" s="14">
        <v>3.9020660083687798E-2</v>
      </c>
      <c r="E613" s="14">
        <v>4.4633171132941102E-2</v>
      </c>
      <c r="F613" s="14"/>
      <c r="G613" s="14">
        <v>4.5022842701032802E-2</v>
      </c>
      <c r="H613" s="14">
        <v>1.1273306421537401E-2</v>
      </c>
      <c r="I613" s="14">
        <v>2.7137374466181099E-2</v>
      </c>
      <c r="J613" s="14">
        <v>4.4065774543087501E-2</v>
      </c>
      <c r="K613" s="14">
        <v>5.2612570179811503E-2</v>
      </c>
      <c r="L613" s="14">
        <v>6.8468055766611899E-2</v>
      </c>
      <c r="M613" s="14"/>
      <c r="N613" s="14">
        <v>5.0228783020381397E-2</v>
      </c>
      <c r="O613" s="14">
        <v>3.6334810403976799E-2</v>
      </c>
      <c r="P613" s="14">
        <v>3.5016879283061998E-2</v>
      </c>
      <c r="Q613" s="14">
        <v>4.4152570916370301E-2</v>
      </c>
      <c r="R613" s="14"/>
      <c r="S613" s="14">
        <v>4.9831533077460702E-2</v>
      </c>
      <c r="T613" s="14">
        <v>3.5089009061994497E-2</v>
      </c>
      <c r="U613" s="14">
        <v>2.5056346089723201E-2</v>
      </c>
      <c r="V613" s="14">
        <v>6.6656155990019506E-2</v>
      </c>
      <c r="W613" s="14">
        <v>1.46881451349079E-2</v>
      </c>
      <c r="X613" s="14">
        <v>4.7206786879467201E-2</v>
      </c>
      <c r="Y613" s="14">
        <v>2.6843624563739399E-2</v>
      </c>
      <c r="Z613" s="14">
        <v>4.0275099129312597E-2</v>
      </c>
      <c r="AA613" s="14">
        <v>4.1529044141481203E-2</v>
      </c>
      <c r="AB613" s="14">
        <v>4.4250271876351298E-2</v>
      </c>
      <c r="AC613" s="14">
        <v>6.5495096163544403E-2</v>
      </c>
      <c r="AD613" s="14">
        <v>2.7254349691696499E-2</v>
      </c>
      <c r="AE613" s="14"/>
      <c r="AF613" s="14">
        <v>3.1840812551679698E-2</v>
      </c>
      <c r="AG613" s="14">
        <v>4.3511582888734301E-2</v>
      </c>
      <c r="AH613" s="14">
        <v>6.24820046355739E-2</v>
      </c>
      <c r="AI613" s="14"/>
      <c r="AJ613" s="14">
        <v>1.8179586216316199E-2</v>
      </c>
      <c r="AK613" s="14">
        <v>6.44360118598446E-2</v>
      </c>
      <c r="AL613" s="14">
        <v>6.2573511745791704E-2</v>
      </c>
      <c r="AM613" s="14">
        <v>0.101287421380621</v>
      </c>
      <c r="AN613" s="14">
        <v>6.3314158758659603E-2</v>
      </c>
      <c r="AO613" s="14"/>
      <c r="AP613" s="14">
        <v>1.6522793079603901E-2</v>
      </c>
      <c r="AQ613" s="14">
        <v>7.3099680603068901E-2</v>
      </c>
      <c r="AR613" s="14">
        <v>5.8874020903935502E-2</v>
      </c>
      <c r="AS613" s="14">
        <v>0</v>
      </c>
      <c r="AT613" s="14">
        <v>1.2586676662434701E-2</v>
      </c>
      <c r="AU613" s="14"/>
      <c r="AV613" s="14">
        <v>4.3323606355436001E-2</v>
      </c>
      <c r="AW613" s="14">
        <v>2.4735478379320601E-2</v>
      </c>
      <c r="AX613" s="14">
        <v>5.7940844892958102E-2</v>
      </c>
      <c r="AY613" s="14">
        <v>3.5906161683959298E-2</v>
      </c>
      <c r="AZ613" s="14">
        <v>0</v>
      </c>
      <c r="BA613" s="14"/>
      <c r="BB613" s="14">
        <v>5.1406084859061098E-2</v>
      </c>
      <c r="BC613" s="14">
        <v>0</v>
      </c>
      <c r="BD613" s="14">
        <v>0</v>
      </c>
      <c r="BE613" s="14"/>
      <c r="BF613" s="14">
        <v>1.65015080771806E-2</v>
      </c>
    </row>
    <row r="614" spans="2:58" x14ac:dyDescent="0.35">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c r="AA614" s="14"/>
      <c r="AB614" s="14"/>
      <c r="AC614" s="14"/>
      <c r="AD614" s="14"/>
      <c r="AE614" s="14"/>
      <c r="AF614" s="14"/>
      <c r="AG614" s="14"/>
      <c r="AH614" s="14"/>
      <c r="AI614" s="14"/>
      <c r="AJ614" s="14"/>
      <c r="AK614" s="14"/>
      <c r="AL614" s="14"/>
      <c r="AM614" s="14"/>
      <c r="AN614" s="14"/>
      <c r="AO614" s="14"/>
      <c r="AP614" s="14"/>
      <c r="AQ614" s="14"/>
      <c r="AR614" s="14"/>
      <c r="AS614" s="14"/>
      <c r="AT614" s="14"/>
      <c r="AU614" s="14"/>
      <c r="AV614" s="14"/>
      <c r="AW614" s="14"/>
      <c r="AX614" s="14"/>
      <c r="AY614" s="14"/>
      <c r="AZ614" s="14"/>
      <c r="BA614" s="14"/>
      <c r="BB614" s="14"/>
      <c r="BC614" s="14"/>
      <c r="BD614" s="14"/>
      <c r="BE614" s="14"/>
      <c r="BF614" s="14"/>
    </row>
    <row r="615" spans="2:58" x14ac:dyDescent="0.35">
      <c r="B615" s="6" t="s">
        <v>252</v>
      </c>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c r="AA615" s="14"/>
      <c r="AB615" s="14"/>
      <c r="AC615" s="14"/>
      <c r="AD615" s="14"/>
      <c r="AE615" s="14"/>
      <c r="AF615" s="14"/>
      <c r="AG615" s="14"/>
      <c r="AH615" s="14"/>
      <c r="AI615" s="14"/>
      <c r="AJ615" s="14"/>
      <c r="AK615" s="14"/>
      <c r="AL615" s="14"/>
      <c r="AM615" s="14"/>
      <c r="AN615" s="14"/>
      <c r="AO615" s="14"/>
      <c r="AP615" s="14"/>
      <c r="AQ615" s="14"/>
      <c r="AR615" s="14"/>
      <c r="AS615" s="14"/>
      <c r="AT615" s="14"/>
      <c r="AU615" s="14"/>
      <c r="AV615" s="14"/>
      <c r="AW615" s="14"/>
      <c r="AX615" s="14"/>
      <c r="AY615" s="14"/>
      <c r="AZ615" s="14"/>
      <c r="BA615" s="14"/>
      <c r="BB615" s="14"/>
      <c r="BC615" s="14"/>
      <c r="BD615" s="14"/>
      <c r="BE615" s="14"/>
      <c r="BF615" s="14"/>
    </row>
    <row r="616" spans="2:58" x14ac:dyDescent="0.35">
      <c r="B616" s="24" t="s">
        <v>214</v>
      </c>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c r="AA616" s="14"/>
      <c r="AB616" s="14"/>
      <c r="AC616" s="14"/>
      <c r="AD616" s="14"/>
      <c r="AE616" s="14"/>
      <c r="AF616" s="14"/>
      <c r="AG616" s="14"/>
      <c r="AH616" s="14"/>
      <c r="AI616" s="14"/>
      <c r="AJ616" s="14"/>
      <c r="AK616" s="14"/>
      <c r="AL616" s="14"/>
      <c r="AM616" s="14"/>
      <c r="AN616" s="14"/>
      <c r="AO616" s="14"/>
      <c r="AP616" s="14"/>
      <c r="AQ616" s="14"/>
      <c r="AR616" s="14"/>
      <c r="AS616" s="14"/>
      <c r="AT616" s="14"/>
      <c r="AU616" s="14"/>
      <c r="AV616" s="14"/>
      <c r="AW616" s="14"/>
      <c r="AX616" s="14"/>
      <c r="AY616" s="14"/>
      <c r="AZ616" s="14"/>
      <c r="BA616" s="14"/>
      <c r="BB616" s="14"/>
      <c r="BC616" s="14"/>
      <c r="BD616" s="14"/>
      <c r="BE616" s="14"/>
      <c r="BF616" s="14"/>
    </row>
    <row r="617" spans="2:58" x14ac:dyDescent="0.35">
      <c r="B617" t="s">
        <v>207</v>
      </c>
      <c r="C617" s="14">
        <v>0.13442794286666901</v>
      </c>
      <c r="D617" s="14">
        <v>0.149587639508346</v>
      </c>
      <c r="E617" s="14">
        <v>0.119056900730574</v>
      </c>
      <c r="F617" s="14"/>
      <c r="G617" s="14">
        <v>7.0422312197014503E-2</v>
      </c>
      <c r="H617" s="14">
        <v>9.50770784268819E-2</v>
      </c>
      <c r="I617" s="14">
        <v>0.124194623814375</v>
      </c>
      <c r="J617" s="14">
        <v>0.123979798175903</v>
      </c>
      <c r="K617" s="14">
        <v>0.20524164282494001</v>
      </c>
      <c r="L617" s="14">
        <v>0.18374611258106699</v>
      </c>
      <c r="M617" s="14"/>
      <c r="N617" s="14">
        <v>9.9384651827693807E-2</v>
      </c>
      <c r="O617" s="14">
        <v>0.15676021266734999</v>
      </c>
      <c r="P617" s="14">
        <v>0.14111719282242599</v>
      </c>
      <c r="Q617" s="14">
        <v>0.14514072770803499</v>
      </c>
      <c r="R617" s="14"/>
      <c r="S617" s="14">
        <v>6.3899451761083595E-2</v>
      </c>
      <c r="T617" s="14">
        <v>0.12341910558010601</v>
      </c>
      <c r="U617" s="14">
        <v>0.24418128195414501</v>
      </c>
      <c r="V617" s="14">
        <v>0.16028040379223399</v>
      </c>
      <c r="W617" s="14">
        <v>7.7332285467406697E-2</v>
      </c>
      <c r="X617" s="14">
        <v>0.101944548731039</v>
      </c>
      <c r="Y617" s="14">
        <v>0.173793055878076</v>
      </c>
      <c r="Z617" s="14">
        <v>7.1232616479549205E-2</v>
      </c>
      <c r="AA617" s="14">
        <v>0.12967519696445301</v>
      </c>
      <c r="AB617" s="14">
        <v>0.16471366703243301</v>
      </c>
      <c r="AC617" s="14">
        <v>0.16129634822807001</v>
      </c>
      <c r="AD617" s="14">
        <v>0.23002965254671201</v>
      </c>
      <c r="AE617" s="14"/>
      <c r="AF617" s="14">
        <v>0.24058029835143399</v>
      </c>
      <c r="AG617" s="14">
        <v>8.39491598016157E-2</v>
      </c>
      <c r="AH617" s="14">
        <v>5.5617234171108101E-2</v>
      </c>
      <c r="AI617" s="14"/>
      <c r="AJ617" s="14">
        <v>0.23930464824928299</v>
      </c>
      <c r="AK617" s="14">
        <v>4.7103339243839103E-2</v>
      </c>
      <c r="AL617" s="14">
        <v>4.6062563663083901E-2</v>
      </c>
      <c r="AM617" s="14">
        <v>0.20549966355094701</v>
      </c>
      <c r="AN617" s="14">
        <v>0.13982588100981799</v>
      </c>
      <c r="AO617" s="14"/>
      <c r="AP617" s="14">
        <v>0.22186197431281299</v>
      </c>
      <c r="AQ617" s="14">
        <v>1.1716172990963499E-2</v>
      </c>
      <c r="AR617" s="14">
        <v>1.5274328645686499E-2</v>
      </c>
      <c r="AS617" s="14">
        <v>0.34717061655199399</v>
      </c>
      <c r="AT617" s="14">
        <v>0.18717680502312201</v>
      </c>
      <c r="AU617" s="14"/>
      <c r="AV617" s="14">
        <v>0.15291504893895999</v>
      </c>
      <c r="AW617" s="14">
        <v>0.141532627802372</v>
      </c>
      <c r="AX617" s="14">
        <v>9.6457545991560895E-2</v>
      </c>
      <c r="AY617" s="14">
        <v>0.11418975959567</v>
      </c>
      <c r="AZ617" s="14">
        <v>0</v>
      </c>
      <c r="BA617" s="14"/>
      <c r="BB617" s="14">
        <v>1.48283434294155E-2</v>
      </c>
      <c r="BC617" s="14">
        <v>0.41830370245836201</v>
      </c>
      <c r="BD617" s="14">
        <v>0.20623313174650801</v>
      </c>
      <c r="BE617" s="14"/>
      <c r="BF617" s="14">
        <v>0.234735110968151</v>
      </c>
    </row>
    <row r="618" spans="2:58" x14ac:dyDescent="0.35">
      <c r="B618" t="s">
        <v>208</v>
      </c>
      <c r="C618" s="14">
        <v>0.133378238886673</v>
      </c>
      <c r="D618" s="14">
        <v>0.13985576053437901</v>
      </c>
      <c r="E618" s="14">
        <v>0.12794149238118299</v>
      </c>
      <c r="F618" s="14"/>
      <c r="G618" s="14">
        <v>0.115212828858892</v>
      </c>
      <c r="H618" s="14">
        <v>0.130954157553821</v>
      </c>
      <c r="I618" s="14">
        <v>0.11792059754624599</v>
      </c>
      <c r="J618" s="14">
        <v>0.102574833193</v>
      </c>
      <c r="K618" s="14">
        <v>0.14278272844272999</v>
      </c>
      <c r="L618" s="14">
        <v>0.183568008186385</v>
      </c>
      <c r="M618" s="14"/>
      <c r="N618" s="14">
        <v>0.13768133061033899</v>
      </c>
      <c r="O618" s="14">
        <v>0.111766271991366</v>
      </c>
      <c r="P618" s="14">
        <v>0.14223238776479899</v>
      </c>
      <c r="Q618" s="14">
        <v>0.14157796845326701</v>
      </c>
      <c r="R618" s="14"/>
      <c r="S618" s="14">
        <v>0.115895085252957</v>
      </c>
      <c r="T618" s="14">
        <v>0.14821707433714301</v>
      </c>
      <c r="U618" s="14">
        <v>0.15983946022137499</v>
      </c>
      <c r="V618" s="14">
        <v>0.129050627393759</v>
      </c>
      <c r="W618" s="14">
        <v>0.149306305182799</v>
      </c>
      <c r="X618" s="14">
        <v>0.152696085502983</v>
      </c>
      <c r="Y618" s="14">
        <v>0.141707998027508</v>
      </c>
      <c r="Z618" s="14">
        <v>8.9427378762819601E-2</v>
      </c>
      <c r="AA618" s="14">
        <v>0.103859562738135</v>
      </c>
      <c r="AB618" s="14">
        <v>0.161607769276751</v>
      </c>
      <c r="AC618" s="14">
        <v>8.0908586920377903E-2</v>
      </c>
      <c r="AD618" s="14">
        <v>0.18072523562583301</v>
      </c>
      <c r="AE618" s="14"/>
      <c r="AF618" s="14">
        <v>0.159524714364076</v>
      </c>
      <c r="AG618" s="14">
        <v>0.10666358203826699</v>
      </c>
      <c r="AH618" s="14">
        <v>0.131929736680613</v>
      </c>
      <c r="AI618" s="14"/>
      <c r="AJ618" s="14">
        <v>0.18336485167431801</v>
      </c>
      <c r="AK618" s="14">
        <v>5.5748204613447698E-2</v>
      </c>
      <c r="AL618" s="14">
        <v>0.14673124112000499</v>
      </c>
      <c r="AM618" s="14">
        <v>0.29245972056213498</v>
      </c>
      <c r="AN618" s="14">
        <v>0.15728656321795401</v>
      </c>
      <c r="AO618" s="14"/>
      <c r="AP618" s="14">
        <v>0.19858192327812499</v>
      </c>
      <c r="AQ618" s="14">
        <v>4.1274058923883701E-2</v>
      </c>
      <c r="AR618" s="14">
        <v>0.123845019081604</v>
      </c>
      <c r="AS618" s="14">
        <v>0.19754192086924799</v>
      </c>
      <c r="AT618" s="14">
        <v>0.18782969861058399</v>
      </c>
      <c r="AU618" s="14"/>
      <c r="AV618" s="14">
        <v>0.128097964128046</v>
      </c>
      <c r="AW618" s="14">
        <v>0.14115150418231701</v>
      </c>
      <c r="AX618" s="14">
        <v>0.13435662025040501</v>
      </c>
      <c r="AY618" s="14">
        <v>0.112347031133189</v>
      </c>
      <c r="AZ618" s="14">
        <v>5.2992806707038501E-2</v>
      </c>
      <c r="BA618" s="14"/>
      <c r="BB618" s="14">
        <v>2.24297221368235E-2</v>
      </c>
      <c r="BC618" s="14">
        <v>0.22111668826080599</v>
      </c>
      <c r="BD618" s="14">
        <v>0.23003393750987999</v>
      </c>
      <c r="BE618" s="14"/>
      <c r="BF618" s="14">
        <v>0.15121650623353</v>
      </c>
    </row>
    <row r="619" spans="2:58" x14ac:dyDescent="0.35">
      <c r="B619" t="s">
        <v>209</v>
      </c>
      <c r="C619" s="14">
        <v>0.164364503209803</v>
      </c>
      <c r="D619" s="14">
        <v>0.15108845484316699</v>
      </c>
      <c r="E619" s="14">
        <v>0.175251057756064</v>
      </c>
      <c r="F619" s="14"/>
      <c r="G619" s="14">
        <v>0.226382411901005</v>
      </c>
      <c r="H619" s="14">
        <v>0.12294146955129701</v>
      </c>
      <c r="I619" s="14">
        <v>0.106602439877814</v>
      </c>
      <c r="J619" s="14">
        <v>0.176780245717861</v>
      </c>
      <c r="K619" s="14">
        <v>0.14608276330957601</v>
      </c>
      <c r="L619" s="14">
        <v>0.205921437751234</v>
      </c>
      <c r="M619" s="14"/>
      <c r="N619" s="14">
        <v>0.143098615176143</v>
      </c>
      <c r="O619" s="14">
        <v>0.185053009502993</v>
      </c>
      <c r="P619" s="14">
        <v>0.19138385271130501</v>
      </c>
      <c r="Q619" s="14">
        <v>0.14412373461824399</v>
      </c>
      <c r="R619" s="14"/>
      <c r="S619" s="14">
        <v>0.117465250925991</v>
      </c>
      <c r="T619" s="14">
        <v>0.241836542022622</v>
      </c>
      <c r="U619" s="14">
        <v>0.13774211095406699</v>
      </c>
      <c r="V619" s="14">
        <v>0.150809917963656</v>
      </c>
      <c r="W619" s="14">
        <v>0.15639507126087801</v>
      </c>
      <c r="X619" s="14">
        <v>0.16199554499402699</v>
      </c>
      <c r="Y619" s="14">
        <v>0.18105412501901899</v>
      </c>
      <c r="Z619" s="14">
        <v>0.18006035348059299</v>
      </c>
      <c r="AA619" s="14">
        <v>0.19684911549850501</v>
      </c>
      <c r="AB619" s="14">
        <v>0.133281746536969</v>
      </c>
      <c r="AC619" s="14">
        <v>8.7247985056709304E-2</v>
      </c>
      <c r="AD619" s="14">
        <v>0.29485967500992499</v>
      </c>
      <c r="AE619" s="14"/>
      <c r="AF619" s="14">
        <v>0.18894691286550599</v>
      </c>
      <c r="AG619" s="14">
        <v>0.138216334118865</v>
      </c>
      <c r="AH619" s="14">
        <v>0.138964146464228</v>
      </c>
      <c r="AI619" s="14"/>
      <c r="AJ619" s="14">
        <v>0.21021242386382</v>
      </c>
      <c r="AK619" s="14">
        <v>0.11015183927849299</v>
      </c>
      <c r="AL619" s="14">
        <v>0.14426164411141501</v>
      </c>
      <c r="AM619" s="14">
        <v>0.196870875075699</v>
      </c>
      <c r="AN619" s="14">
        <v>0.183667152175819</v>
      </c>
      <c r="AO619" s="14"/>
      <c r="AP619" s="14">
        <v>0.237986900714969</v>
      </c>
      <c r="AQ619" s="14">
        <v>0.10230405904126</v>
      </c>
      <c r="AR619" s="14">
        <v>0.19720510525399099</v>
      </c>
      <c r="AS619" s="14">
        <v>0.233866019945388</v>
      </c>
      <c r="AT619" s="14">
        <v>0.19224803727374501</v>
      </c>
      <c r="AU619" s="14"/>
      <c r="AV619" s="14">
        <v>0.20787175107129</v>
      </c>
      <c r="AW619" s="14">
        <v>0.170306868650558</v>
      </c>
      <c r="AX619" s="14">
        <v>0.15325714895294901</v>
      </c>
      <c r="AY619" s="14">
        <v>9.9760490766537605E-2</v>
      </c>
      <c r="AZ619" s="14">
        <v>5.7509436174378599E-2</v>
      </c>
      <c r="BA619" s="14"/>
      <c r="BB619" s="14">
        <v>0.116482221576277</v>
      </c>
      <c r="BC619" s="14">
        <v>0.18719454002281299</v>
      </c>
      <c r="BD619" s="14">
        <v>0.17603108032165499</v>
      </c>
      <c r="BE619" s="14"/>
      <c r="BF619" s="14">
        <v>0.17168293119001299</v>
      </c>
    </row>
    <row r="620" spans="2:58" x14ac:dyDescent="0.35">
      <c r="B620" t="s">
        <v>122</v>
      </c>
      <c r="C620" s="14">
        <v>0.20653062776379399</v>
      </c>
      <c r="D620" s="14">
        <v>0.184925269832449</v>
      </c>
      <c r="E620" s="14">
        <v>0.227220449029086</v>
      </c>
      <c r="F620" s="14"/>
      <c r="G620" s="14">
        <v>0.22680669191334099</v>
      </c>
      <c r="H620" s="14">
        <v>0.15602800748756601</v>
      </c>
      <c r="I620" s="14">
        <v>0.25488688731846798</v>
      </c>
      <c r="J620" s="14">
        <v>0.22346215619954801</v>
      </c>
      <c r="K620" s="14">
        <v>0.21323207957752199</v>
      </c>
      <c r="L620" s="14">
        <v>0.169416680791657</v>
      </c>
      <c r="M620" s="14"/>
      <c r="N620" s="14">
        <v>0.18610556966237601</v>
      </c>
      <c r="O620" s="14">
        <v>0.19848593998047401</v>
      </c>
      <c r="P620" s="14">
        <v>0.23550173407776601</v>
      </c>
      <c r="Q620" s="14">
        <v>0.212972388508264</v>
      </c>
      <c r="R620" s="14"/>
      <c r="S620" s="14">
        <v>0.26238458683885102</v>
      </c>
      <c r="T620" s="14">
        <v>0.17986041715099499</v>
      </c>
      <c r="U620" s="14">
        <v>0.165167494685349</v>
      </c>
      <c r="V620" s="14">
        <v>0.20098371790889299</v>
      </c>
      <c r="W620" s="14">
        <v>0.183510591702891</v>
      </c>
      <c r="X620" s="14">
        <v>0.21914430746667299</v>
      </c>
      <c r="Y620" s="14">
        <v>0.272640066843711</v>
      </c>
      <c r="Z620" s="14">
        <v>0.26469887532082798</v>
      </c>
      <c r="AA620" s="14">
        <v>0.15191199105646799</v>
      </c>
      <c r="AB620" s="14">
        <v>0.119188015691812</v>
      </c>
      <c r="AC620" s="14">
        <v>0.32240300470125399</v>
      </c>
      <c r="AD620" s="14">
        <v>0.13696722699658501</v>
      </c>
      <c r="AE620" s="14"/>
      <c r="AF620" s="14">
        <v>0.15305255706454499</v>
      </c>
      <c r="AG620" s="14">
        <v>0.224420133073088</v>
      </c>
      <c r="AH620" s="14">
        <v>0.23350818815007701</v>
      </c>
      <c r="AI620" s="14"/>
      <c r="AJ620" s="14">
        <v>0.14965627940183801</v>
      </c>
      <c r="AK620" s="14">
        <v>0.21118201976833301</v>
      </c>
      <c r="AL620" s="14">
        <v>0.30103187517779301</v>
      </c>
      <c r="AM620" s="14">
        <v>0</v>
      </c>
      <c r="AN620" s="14">
        <v>0.23743496655704899</v>
      </c>
      <c r="AO620" s="14"/>
      <c r="AP620" s="14">
        <v>0.143826365380858</v>
      </c>
      <c r="AQ620" s="14">
        <v>0.205761914164828</v>
      </c>
      <c r="AR620" s="14">
        <v>0.32690855276681302</v>
      </c>
      <c r="AS620" s="14">
        <v>0.15063127705712001</v>
      </c>
      <c r="AT620" s="14">
        <v>0.32134354013521099</v>
      </c>
      <c r="AU620" s="14"/>
      <c r="AV620" s="14">
        <v>0.18638336628607999</v>
      </c>
      <c r="AW620" s="14">
        <v>0.226261815910133</v>
      </c>
      <c r="AX620" s="14">
        <v>0.18446859137193899</v>
      </c>
      <c r="AY620" s="14">
        <v>0.230492541343395</v>
      </c>
      <c r="AZ620" s="14">
        <v>0.30699523014636299</v>
      </c>
      <c r="BA620" s="14"/>
      <c r="BB620" s="14">
        <v>0.17300095793983</v>
      </c>
      <c r="BC620" s="14">
        <v>0.128948440559816</v>
      </c>
      <c r="BD620" s="14">
        <v>0.29473489924846202</v>
      </c>
      <c r="BE620" s="14"/>
      <c r="BF620" s="14">
        <v>0.18133868456510699</v>
      </c>
    </row>
    <row r="621" spans="2:58" x14ac:dyDescent="0.35">
      <c r="B621" t="s">
        <v>210</v>
      </c>
      <c r="C621" s="14">
        <v>0.22111626979567001</v>
      </c>
      <c r="D621" s="14">
        <v>0.228533664009655</v>
      </c>
      <c r="E621" s="14">
        <v>0.21515898583290199</v>
      </c>
      <c r="F621" s="14"/>
      <c r="G621" s="14">
        <v>0.244198024403285</v>
      </c>
      <c r="H621" s="14">
        <v>0.31408320169598197</v>
      </c>
      <c r="I621" s="14">
        <v>0.23805689099080099</v>
      </c>
      <c r="J621" s="14">
        <v>0.26271971302138702</v>
      </c>
      <c r="K621" s="14">
        <v>0.168515875348728</v>
      </c>
      <c r="L621" s="14">
        <v>0.11221579328339699</v>
      </c>
      <c r="M621" s="14"/>
      <c r="N621" s="14">
        <v>0.27244207047018298</v>
      </c>
      <c r="O621" s="14">
        <v>0.20286992276514301</v>
      </c>
      <c r="P621" s="14">
        <v>0.15692638909919199</v>
      </c>
      <c r="Q621" s="14">
        <v>0.23569066745584499</v>
      </c>
      <c r="R621" s="14"/>
      <c r="S621" s="14">
        <v>0.26411141179617897</v>
      </c>
      <c r="T621" s="14">
        <v>0.188622086966937</v>
      </c>
      <c r="U621" s="14">
        <v>0.135612460414992</v>
      </c>
      <c r="V621" s="14">
        <v>0.23645968780408499</v>
      </c>
      <c r="W621" s="14">
        <v>0.32736800302209901</v>
      </c>
      <c r="X621" s="14">
        <v>0.24665233716080201</v>
      </c>
      <c r="Y621" s="14">
        <v>0.15953119032264901</v>
      </c>
      <c r="Z621" s="14">
        <v>0.244156999953938</v>
      </c>
      <c r="AA621" s="14">
        <v>0.22064491899437</v>
      </c>
      <c r="AB621" s="14">
        <v>0.27699168740518298</v>
      </c>
      <c r="AC621" s="14">
        <v>0.16777300220920599</v>
      </c>
      <c r="AD621" s="14">
        <v>9.5985683051960993E-2</v>
      </c>
      <c r="AE621" s="14"/>
      <c r="AF621" s="14">
        <v>0.160958763115607</v>
      </c>
      <c r="AG621" s="14">
        <v>0.27125474415818301</v>
      </c>
      <c r="AH621" s="14">
        <v>0.25232097946680898</v>
      </c>
      <c r="AI621" s="14"/>
      <c r="AJ621" s="14">
        <v>0.12844537461143599</v>
      </c>
      <c r="AK621" s="14">
        <v>0.37265076620193099</v>
      </c>
      <c r="AL621" s="14">
        <v>0.17098067897598301</v>
      </c>
      <c r="AM621" s="14">
        <v>9.6750223032218294E-2</v>
      </c>
      <c r="AN621" s="14">
        <v>0.14429168716437801</v>
      </c>
      <c r="AO621" s="14"/>
      <c r="AP621" s="14">
        <v>0.13177240978927099</v>
      </c>
      <c r="AQ621" s="14">
        <v>0.370406618367634</v>
      </c>
      <c r="AR621" s="14">
        <v>0.183593924485173</v>
      </c>
      <c r="AS621" s="14">
        <v>3.5941067127833903E-2</v>
      </c>
      <c r="AT621" s="14">
        <v>9.8815242294903002E-2</v>
      </c>
      <c r="AU621" s="14"/>
      <c r="AV621" s="14">
        <v>0.22119277325956399</v>
      </c>
      <c r="AW621" s="14">
        <v>0.18031570290954299</v>
      </c>
      <c r="AX621" s="14">
        <v>0.27965382997820598</v>
      </c>
      <c r="AY621" s="14">
        <v>0.252722362547742</v>
      </c>
      <c r="AZ621" s="14">
        <v>0.37431116471930098</v>
      </c>
      <c r="BA621" s="14"/>
      <c r="BB621" s="14">
        <v>0.37152051985534301</v>
      </c>
      <c r="BC621" s="14">
        <v>2.9780722314199499E-2</v>
      </c>
      <c r="BD621" s="14">
        <v>9.2966951173495405E-2</v>
      </c>
      <c r="BE621" s="14"/>
      <c r="BF621" s="14">
        <v>0.15292128203799801</v>
      </c>
    </row>
    <row r="622" spans="2:58" x14ac:dyDescent="0.35">
      <c r="B622" t="s">
        <v>211</v>
      </c>
      <c r="C622" s="14">
        <v>0.116813211552802</v>
      </c>
      <c r="D622" s="14">
        <v>0.124146057691133</v>
      </c>
      <c r="E622" s="14">
        <v>0.110524470460693</v>
      </c>
      <c r="F622" s="14"/>
      <c r="G622" s="14">
        <v>8.4766643140901196E-2</v>
      </c>
      <c r="H622" s="14">
        <v>0.16435491765014101</v>
      </c>
      <c r="I622" s="14">
        <v>0.13690371396861201</v>
      </c>
      <c r="J622" s="14">
        <v>9.2042990925603405E-2</v>
      </c>
      <c r="K622" s="14">
        <v>9.5876468445133894E-2</v>
      </c>
      <c r="L622" s="14">
        <v>0.120177719685051</v>
      </c>
      <c r="M622" s="14"/>
      <c r="N622" s="14">
        <v>0.14090772594277901</v>
      </c>
      <c r="O622" s="14">
        <v>0.12507108495639599</v>
      </c>
      <c r="P622" s="14">
        <v>9.8103361676636802E-2</v>
      </c>
      <c r="Q622" s="14">
        <v>9.87894367335862E-2</v>
      </c>
      <c r="R622" s="14"/>
      <c r="S622" s="14">
        <v>0.146473891289708</v>
      </c>
      <c r="T622" s="14">
        <v>0.110438458170194</v>
      </c>
      <c r="U622" s="14">
        <v>0.14560713029977199</v>
      </c>
      <c r="V622" s="14">
        <v>9.8576210976857398E-2</v>
      </c>
      <c r="W622" s="14">
        <v>9.13995982290184E-2</v>
      </c>
      <c r="X622" s="14">
        <v>9.4625533342579504E-2</v>
      </c>
      <c r="Y622" s="14">
        <v>5.8368587486755198E-2</v>
      </c>
      <c r="Z622" s="14">
        <v>0.128572163770207</v>
      </c>
      <c r="AA622" s="14">
        <v>0.16713392142424999</v>
      </c>
      <c r="AB622" s="14">
        <v>0.111044271261866</v>
      </c>
      <c r="AC622" s="14">
        <v>0.128486065321819</v>
      </c>
      <c r="AD622" s="14">
        <v>3.4178177077286799E-2</v>
      </c>
      <c r="AE622" s="14"/>
      <c r="AF622" s="14">
        <v>8.5057095839621705E-2</v>
      </c>
      <c r="AG622" s="14">
        <v>0.14552855964118799</v>
      </c>
      <c r="AH622" s="14">
        <v>0.15245698797118501</v>
      </c>
      <c r="AI622" s="14"/>
      <c r="AJ622" s="14">
        <v>7.4050908519792902E-2</v>
      </c>
      <c r="AK622" s="14">
        <v>0.165523223323538</v>
      </c>
      <c r="AL622" s="14">
        <v>0.141479628170258</v>
      </c>
      <c r="AM622" s="14">
        <v>0.208419517779001</v>
      </c>
      <c r="AN622" s="14">
        <v>0.112893537535079</v>
      </c>
      <c r="AO622" s="14"/>
      <c r="AP622" s="14">
        <v>4.4230760518774899E-2</v>
      </c>
      <c r="AQ622" s="14">
        <v>0.22598554346136299</v>
      </c>
      <c r="AR622" s="14">
        <v>0.120807139267629</v>
      </c>
      <c r="AS622" s="14">
        <v>3.48490984484153E-2</v>
      </c>
      <c r="AT622" s="14">
        <v>1.2586676662434701E-2</v>
      </c>
      <c r="AU622" s="14"/>
      <c r="AV622" s="14">
        <v>8.6335432729633094E-2</v>
      </c>
      <c r="AW622" s="14">
        <v>0.119981118835449</v>
      </c>
      <c r="AX622" s="14">
        <v>0.12251461704092</v>
      </c>
      <c r="AY622" s="14">
        <v>0.164409365130742</v>
      </c>
      <c r="AZ622" s="14">
        <v>0.20819136225292001</v>
      </c>
      <c r="BA622" s="14"/>
      <c r="BB622" s="14">
        <v>0.283244040679269</v>
      </c>
      <c r="BC622" s="14">
        <v>1.46559063840037E-2</v>
      </c>
      <c r="BD622" s="14">
        <v>0</v>
      </c>
      <c r="BE622" s="14"/>
      <c r="BF622" s="14">
        <v>0.10216879290290699</v>
      </c>
    </row>
    <row r="623" spans="2:58" x14ac:dyDescent="0.35">
      <c r="B623" t="s">
        <v>212</v>
      </c>
      <c r="C623" s="14">
        <v>2.33692059245902E-2</v>
      </c>
      <c r="D623" s="14">
        <v>2.1863153580871101E-2</v>
      </c>
      <c r="E623" s="14">
        <v>2.48466438094984E-2</v>
      </c>
      <c r="F623" s="14"/>
      <c r="G623" s="14">
        <v>3.2211087585560801E-2</v>
      </c>
      <c r="H623" s="14">
        <v>1.6561167634310401E-2</v>
      </c>
      <c r="I623" s="14">
        <v>2.1434846483684201E-2</v>
      </c>
      <c r="J623" s="14">
        <v>1.84402627666975E-2</v>
      </c>
      <c r="K623" s="14">
        <v>2.8268442051370701E-2</v>
      </c>
      <c r="L623" s="14">
        <v>2.49542477212077E-2</v>
      </c>
      <c r="M623" s="14"/>
      <c r="N623" s="14">
        <v>2.03800363104868E-2</v>
      </c>
      <c r="O623" s="14">
        <v>1.9993558136278299E-2</v>
      </c>
      <c r="P623" s="14">
        <v>3.4735081847876E-2</v>
      </c>
      <c r="Q623" s="14">
        <v>2.1705076522759E-2</v>
      </c>
      <c r="R623" s="14"/>
      <c r="S623" s="14">
        <v>2.97703221352313E-2</v>
      </c>
      <c r="T623" s="14">
        <v>7.6063157720037602E-3</v>
      </c>
      <c r="U623" s="14">
        <v>1.18500614702991E-2</v>
      </c>
      <c r="V623" s="14">
        <v>2.3839434160515899E-2</v>
      </c>
      <c r="W623" s="14">
        <v>1.46881451349079E-2</v>
      </c>
      <c r="X623" s="14">
        <v>2.2941642801895399E-2</v>
      </c>
      <c r="Y623" s="14">
        <v>1.2904976422280501E-2</v>
      </c>
      <c r="Z623" s="14">
        <v>2.18516122320652E-2</v>
      </c>
      <c r="AA623" s="14">
        <v>2.9925293323817499E-2</v>
      </c>
      <c r="AB623" s="14">
        <v>3.31728427949858E-2</v>
      </c>
      <c r="AC623" s="14">
        <v>5.1885007562563298E-2</v>
      </c>
      <c r="AD623" s="14">
        <v>2.7254349691696499E-2</v>
      </c>
      <c r="AE623" s="14"/>
      <c r="AF623" s="14">
        <v>1.18796583992107E-2</v>
      </c>
      <c r="AG623" s="14">
        <v>2.9967487168794001E-2</v>
      </c>
      <c r="AH623" s="14">
        <v>3.5202727095978499E-2</v>
      </c>
      <c r="AI623" s="14"/>
      <c r="AJ623" s="14">
        <v>1.4965513679513501E-2</v>
      </c>
      <c r="AK623" s="14">
        <v>3.7640607570418302E-2</v>
      </c>
      <c r="AL623" s="14">
        <v>4.9452368781462398E-2</v>
      </c>
      <c r="AM623" s="14">
        <v>0</v>
      </c>
      <c r="AN623" s="14">
        <v>2.4600212339904001E-2</v>
      </c>
      <c r="AO623" s="14"/>
      <c r="AP623" s="14">
        <v>2.1739666005188799E-2</v>
      </c>
      <c r="AQ623" s="14">
        <v>4.2551633050067698E-2</v>
      </c>
      <c r="AR623" s="14">
        <v>3.2365930499103399E-2</v>
      </c>
      <c r="AS623" s="14">
        <v>0</v>
      </c>
      <c r="AT623" s="14">
        <v>0</v>
      </c>
      <c r="AU623" s="14"/>
      <c r="AV623" s="14">
        <v>1.72036635864278E-2</v>
      </c>
      <c r="AW623" s="14">
        <v>2.0450361709627499E-2</v>
      </c>
      <c r="AX623" s="14">
        <v>2.92916464140206E-2</v>
      </c>
      <c r="AY623" s="14">
        <v>2.6078449482723198E-2</v>
      </c>
      <c r="AZ623" s="14">
        <v>0</v>
      </c>
      <c r="BA623" s="14"/>
      <c r="BB623" s="14">
        <v>1.8494194383041899E-2</v>
      </c>
      <c r="BC623" s="14">
        <v>0</v>
      </c>
      <c r="BD623" s="14">
        <v>0</v>
      </c>
      <c r="BE623" s="14"/>
      <c r="BF623" s="14">
        <v>5.93669210229536E-3</v>
      </c>
    </row>
    <row r="624" spans="2:58" x14ac:dyDescent="0.35">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c r="AA624" s="14"/>
      <c r="AB624" s="14"/>
      <c r="AC624" s="14"/>
      <c r="AD624" s="14"/>
      <c r="AE624" s="14"/>
      <c r="AF624" s="14"/>
      <c r="AG624" s="14"/>
      <c r="AH624" s="14"/>
      <c r="AI624" s="14"/>
      <c r="AJ624" s="14"/>
      <c r="AK624" s="14"/>
      <c r="AL624" s="14"/>
      <c r="AM624" s="14"/>
      <c r="AN624" s="14"/>
      <c r="AO624" s="14"/>
      <c r="AP624" s="14"/>
      <c r="AQ624" s="14"/>
      <c r="AR624" s="14"/>
      <c r="AS624" s="14"/>
      <c r="AT624" s="14"/>
      <c r="AU624" s="14"/>
      <c r="AV624" s="14"/>
      <c r="AW624" s="14"/>
      <c r="AX624" s="14"/>
      <c r="AY624" s="14"/>
      <c r="AZ624" s="14"/>
      <c r="BA624" s="14"/>
      <c r="BB624" s="14"/>
      <c r="BC624" s="14"/>
      <c r="BD624" s="14"/>
      <c r="BE624" s="14"/>
      <c r="BF624" s="14"/>
    </row>
    <row r="625" spans="2:58" x14ac:dyDescent="0.35">
      <c r="B625" s="6" t="s">
        <v>254</v>
      </c>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c r="AA625" s="14"/>
      <c r="AB625" s="14"/>
      <c r="AC625" s="14"/>
      <c r="AD625" s="14"/>
      <c r="AE625" s="14"/>
      <c r="AF625" s="14"/>
      <c r="AG625" s="14"/>
      <c r="AH625" s="14"/>
      <c r="AI625" s="14"/>
      <c r="AJ625" s="14"/>
      <c r="AK625" s="14"/>
      <c r="AL625" s="14"/>
      <c r="AM625" s="14"/>
      <c r="AN625" s="14"/>
      <c r="AO625" s="14"/>
      <c r="AP625" s="14"/>
      <c r="AQ625" s="14"/>
      <c r="AR625" s="14"/>
      <c r="AS625" s="14"/>
      <c r="AT625" s="14"/>
      <c r="AU625" s="14"/>
      <c r="AV625" s="14"/>
      <c r="AW625" s="14"/>
      <c r="AX625" s="14"/>
      <c r="AY625" s="14"/>
      <c r="AZ625" s="14"/>
      <c r="BA625" s="14"/>
      <c r="BB625" s="14"/>
      <c r="BC625" s="14"/>
      <c r="BD625" s="14"/>
      <c r="BE625" s="14"/>
      <c r="BF625" s="14"/>
    </row>
    <row r="626" spans="2:58" x14ac:dyDescent="0.35">
      <c r="B626" s="24" t="s">
        <v>214</v>
      </c>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c r="AA626" s="14"/>
      <c r="AB626" s="14"/>
      <c r="AC626" s="14"/>
      <c r="AD626" s="14"/>
      <c r="AE626" s="14"/>
      <c r="AF626" s="14"/>
      <c r="AG626" s="14"/>
      <c r="AH626" s="14"/>
      <c r="AI626" s="14"/>
      <c r="AJ626" s="14"/>
      <c r="AK626" s="14"/>
      <c r="AL626" s="14"/>
      <c r="AM626" s="14"/>
      <c r="AN626" s="14"/>
      <c r="AO626" s="14"/>
      <c r="AP626" s="14"/>
      <c r="AQ626" s="14"/>
      <c r="AR626" s="14"/>
      <c r="AS626" s="14"/>
      <c r="AT626" s="14"/>
      <c r="AU626" s="14"/>
      <c r="AV626" s="14"/>
      <c r="AW626" s="14"/>
      <c r="AX626" s="14"/>
      <c r="AY626" s="14"/>
      <c r="AZ626" s="14"/>
      <c r="BA626" s="14"/>
      <c r="BB626" s="14"/>
      <c r="BC626" s="14"/>
      <c r="BD626" s="14"/>
      <c r="BE626" s="14"/>
      <c r="BF626" s="14"/>
    </row>
    <row r="627" spans="2:58" x14ac:dyDescent="0.35">
      <c r="B627" t="s">
        <v>207</v>
      </c>
      <c r="C627" s="14">
        <v>0.16765713429219001</v>
      </c>
      <c r="D627" s="14">
        <v>0.16833176025982699</v>
      </c>
      <c r="E627" s="14">
        <v>0.162201654405702</v>
      </c>
      <c r="F627" s="14"/>
      <c r="G627" s="14">
        <v>0.21546276276436799</v>
      </c>
      <c r="H627" s="14">
        <v>0.221221337204072</v>
      </c>
      <c r="I627" s="14">
        <v>0.17428434709735899</v>
      </c>
      <c r="J627" s="14">
        <v>0.17573982207502001</v>
      </c>
      <c r="K627" s="14">
        <v>0.13868018742011801</v>
      </c>
      <c r="L627" s="14">
        <v>0.10420404763708099</v>
      </c>
      <c r="M627" s="14"/>
      <c r="N627" s="14">
        <v>0.152991824413415</v>
      </c>
      <c r="O627" s="14">
        <v>0.18430352848761</v>
      </c>
      <c r="P627" s="14">
        <v>0.16509445256852701</v>
      </c>
      <c r="Q627" s="14">
        <v>0.17298574995757299</v>
      </c>
      <c r="R627" s="14"/>
      <c r="S627" s="14">
        <v>0.12806751703239899</v>
      </c>
      <c r="T627" s="14">
        <v>0.14170869680996301</v>
      </c>
      <c r="U627" s="14">
        <v>0.187356567529854</v>
      </c>
      <c r="V627" s="14">
        <v>0.166073500428949</v>
      </c>
      <c r="W627" s="14">
        <v>0.14642717364934801</v>
      </c>
      <c r="X627" s="14">
        <v>0.12697988461759299</v>
      </c>
      <c r="Y627" s="14">
        <v>0.186035551393927</v>
      </c>
      <c r="Z627" s="14">
        <v>0.15425242543623699</v>
      </c>
      <c r="AA627" s="14">
        <v>0.18069687239746501</v>
      </c>
      <c r="AB627" s="14">
        <v>0.19896591101154401</v>
      </c>
      <c r="AC627" s="14">
        <v>0.32250269933807102</v>
      </c>
      <c r="AD627" s="14">
        <v>0.18743537302611901</v>
      </c>
      <c r="AE627" s="14"/>
      <c r="AF627" s="14">
        <v>0.11820918263456801</v>
      </c>
      <c r="AG627" s="14">
        <v>0.177136128816301</v>
      </c>
      <c r="AH627" s="14">
        <v>0.23128474362798701</v>
      </c>
      <c r="AI627" s="14"/>
      <c r="AJ627" s="14">
        <v>7.0425159953987099E-2</v>
      </c>
      <c r="AK627" s="14">
        <v>0.24732208993836899</v>
      </c>
      <c r="AL627" s="14">
        <v>0.15294028285817099</v>
      </c>
      <c r="AM627" s="14">
        <v>0</v>
      </c>
      <c r="AN627" s="14">
        <v>0.154431508067019</v>
      </c>
      <c r="AO627" s="14"/>
      <c r="AP627" s="14">
        <v>3.1082482417106799E-2</v>
      </c>
      <c r="AQ627" s="14">
        <v>0.22831430873629999</v>
      </c>
      <c r="AR627" s="14">
        <v>0.16233240193893</v>
      </c>
      <c r="AS627" s="14">
        <v>0.17171435782324401</v>
      </c>
      <c r="AT627" s="14">
        <v>0.117296052225989</v>
      </c>
      <c r="AU627" s="14"/>
      <c r="AV627" s="14">
        <v>0.13625506429366799</v>
      </c>
      <c r="AW627" s="14">
        <v>0.17086977569318701</v>
      </c>
      <c r="AX627" s="14">
        <v>0.183061795067958</v>
      </c>
      <c r="AY627" s="14">
        <v>0.17736651390463701</v>
      </c>
      <c r="AZ627" s="14">
        <v>0.161532261970493</v>
      </c>
      <c r="BA627" s="14"/>
      <c r="BB627" s="14">
        <v>0.11402993391121</v>
      </c>
      <c r="BC627" s="14">
        <v>0.148797657499116</v>
      </c>
      <c r="BD627" s="14">
        <v>6.1074315501459003E-2</v>
      </c>
      <c r="BE627" s="14"/>
      <c r="BF627" s="14">
        <v>0.11430201395475401</v>
      </c>
    </row>
    <row r="628" spans="2:58" x14ac:dyDescent="0.35">
      <c r="B628" t="s">
        <v>208</v>
      </c>
      <c r="C628" s="14">
        <v>0.15589374952419699</v>
      </c>
      <c r="D628" s="14">
        <v>0.15402048644448499</v>
      </c>
      <c r="E628" s="14">
        <v>0.159070459053121</v>
      </c>
      <c r="F628" s="14"/>
      <c r="G628" s="14">
        <v>0.18009150783048899</v>
      </c>
      <c r="H628" s="14">
        <v>0.149073927403683</v>
      </c>
      <c r="I628" s="14">
        <v>0.17434675158672</v>
      </c>
      <c r="J628" s="14">
        <v>0.186889251671011</v>
      </c>
      <c r="K628" s="14">
        <v>0.127948457832366</v>
      </c>
      <c r="L628" s="14">
        <v>0.128273173965021</v>
      </c>
      <c r="M628" s="14"/>
      <c r="N628" s="14">
        <v>0.17295542790452101</v>
      </c>
      <c r="O628" s="14">
        <v>0.17949026195703499</v>
      </c>
      <c r="P628" s="14">
        <v>0.137522801876894</v>
      </c>
      <c r="Q628" s="14">
        <v>0.12925826569809201</v>
      </c>
      <c r="R628" s="14"/>
      <c r="S628" s="14">
        <v>0.148965613021912</v>
      </c>
      <c r="T628" s="14">
        <v>0.17510152449177999</v>
      </c>
      <c r="U628" s="14">
        <v>0.103324454721479</v>
      </c>
      <c r="V628" s="14">
        <v>0.166035298277941</v>
      </c>
      <c r="W628" s="14">
        <v>0.13802159941758901</v>
      </c>
      <c r="X628" s="14">
        <v>0.17887769433571199</v>
      </c>
      <c r="Y628" s="14">
        <v>0.13901876636296501</v>
      </c>
      <c r="Z628" s="14">
        <v>0.18048055824404199</v>
      </c>
      <c r="AA628" s="14">
        <v>0.160832196256433</v>
      </c>
      <c r="AB628" s="14">
        <v>0.11186596193838701</v>
      </c>
      <c r="AC628" s="14">
        <v>0.20387784532514799</v>
      </c>
      <c r="AD628" s="14">
        <v>0.25087396977474402</v>
      </c>
      <c r="AE628" s="14"/>
      <c r="AF628" s="14">
        <v>0.10718126144835299</v>
      </c>
      <c r="AG628" s="14">
        <v>0.193269749590849</v>
      </c>
      <c r="AH628" s="14">
        <v>0.137228407962219</v>
      </c>
      <c r="AI628" s="14"/>
      <c r="AJ628" s="14">
        <v>9.2542920517001498E-2</v>
      </c>
      <c r="AK628" s="14">
        <v>0.205787397310771</v>
      </c>
      <c r="AL628" s="14">
        <v>0.187778882841802</v>
      </c>
      <c r="AM628" s="14">
        <v>0.12548972308279499</v>
      </c>
      <c r="AN628" s="14">
        <v>0.18028503924699699</v>
      </c>
      <c r="AO628" s="14"/>
      <c r="AP628" s="14">
        <v>5.45156467385145E-2</v>
      </c>
      <c r="AQ628" s="14">
        <v>0.20593938132040401</v>
      </c>
      <c r="AR628" s="14">
        <v>0.15283915263724299</v>
      </c>
      <c r="AS628" s="14">
        <v>0.118684465709</v>
      </c>
      <c r="AT628" s="14">
        <v>0.113972603634953</v>
      </c>
      <c r="AU628" s="14"/>
      <c r="AV628" s="14">
        <v>0.12288688674175401</v>
      </c>
      <c r="AW628" s="14">
        <v>0.18005077266306799</v>
      </c>
      <c r="AX628" s="14">
        <v>0.170065384745054</v>
      </c>
      <c r="AY628" s="14">
        <v>0.14445767955293301</v>
      </c>
      <c r="AZ628" s="14">
        <v>0.117350446069391</v>
      </c>
      <c r="BA628" s="14"/>
      <c r="BB628" s="14">
        <v>0.11976143450167701</v>
      </c>
      <c r="BC628" s="14">
        <v>9.7168120782939502E-2</v>
      </c>
      <c r="BD628" s="14">
        <v>0.180293941171706</v>
      </c>
      <c r="BE628" s="14"/>
      <c r="BF628" s="14">
        <v>0.133714347554651</v>
      </c>
    </row>
    <row r="629" spans="2:58" x14ac:dyDescent="0.35">
      <c r="B629" t="s">
        <v>209</v>
      </c>
      <c r="C629" s="14">
        <v>0.196723917912038</v>
      </c>
      <c r="D629" s="14">
        <v>0.201418422248619</v>
      </c>
      <c r="E629" s="14">
        <v>0.193451527743042</v>
      </c>
      <c r="F629" s="14"/>
      <c r="G629" s="14">
        <v>0.22323635226029501</v>
      </c>
      <c r="H629" s="14">
        <v>0.24213183424319801</v>
      </c>
      <c r="I629" s="14">
        <v>0.23173686273639299</v>
      </c>
      <c r="J629" s="14">
        <v>0.155179179002333</v>
      </c>
      <c r="K629" s="14">
        <v>0.18559762971310301</v>
      </c>
      <c r="L629" s="14">
        <v>0.15733056694176001</v>
      </c>
      <c r="M629" s="14"/>
      <c r="N629" s="14">
        <v>0.1717590517025</v>
      </c>
      <c r="O629" s="14">
        <v>0.19926196575246199</v>
      </c>
      <c r="P629" s="14">
        <v>0.216652461172511</v>
      </c>
      <c r="Q629" s="14">
        <v>0.20247403087469201</v>
      </c>
      <c r="R629" s="14"/>
      <c r="S629" s="14">
        <v>0.215486406361872</v>
      </c>
      <c r="T629" s="14">
        <v>0.170808655398378</v>
      </c>
      <c r="U629" s="14">
        <v>0.172425623229369</v>
      </c>
      <c r="V629" s="14">
        <v>0.221720455786903</v>
      </c>
      <c r="W629" s="14">
        <v>0.211105284110917</v>
      </c>
      <c r="X629" s="14">
        <v>0.29424380291376701</v>
      </c>
      <c r="Y629" s="14">
        <v>0.25490220074220699</v>
      </c>
      <c r="Z629" s="14">
        <v>0.12675070978573599</v>
      </c>
      <c r="AA629" s="14">
        <v>0.13310312263861701</v>
      </c>
      <c r="AB629" s="14">
        <v>0.171094174089338</v>
      </c>
      <c r="AC629" s="14">
        <v>0.185964301626377</v>
      </c>
      <c r="AD629" s="14">
        <v>0.12919302270109601</v>
      </c>
      <c r="AE629" s="14"/>
      <c r="AF629" s="14">
        <v>0.203164991728497</v>
      </c>
      <c r="AG629" s="14">
        <v>0.205990626263784</v>
      </c>
      <c r="AH629" s="14">
        <v>0.16291461261794901</v>
      </c>
      <c r="AI629" s="14"/>
      <c r="AJ629" s="14">
        <v>0.16658289100290199</v>
      </c>
      <c r="AK629" s="14">
        <v>0.21064755500165699</v>
      </c>
      <c r="AL629" s="14">
        <v>0.28636072663338202</v>
      </c>
      <c r="AM629" s="14">
        <v>0.28260555909478802</v>
      </c>
      <c r="AN629" s="14">
        <v>0.18781127901973499</v>
      </c>
      <c r="AO629" s="14"/>
      <c r="AP629" s="14">
        <v>9.6383734628363901E-2</v>
      </c>
      <c r="AQ629" s="14">
        <v>0.23180030317383399</v>
      </c>
      <c r="AR629" s="14">
        <v>0.21767264202494599</v>
      </c>
      <c r="AS629" s="14">
        <v>0.250391785688798</v>
      </c>
      <c r="AT629" s="14">
        <v>0.194178555740739</v>
      </c>
      <c r="AU629" s="14"/>
      <c r="AV629" s="14">
        <v>0.18329732256123701</v>
      </c>
      <c r="AW629" s="14">
        <v>0.232696998181704</v>
      </c>
      <c r="AX629" s="14">
        <v>0.20621676145156401</v>
      </c>
      <c r="AY629" s="14">
        <v>0.13115010634848501</v>
      </c>
      <c r="AZ629" s="14">
        <v>0.33855235425177899</v>
      </c>
      <c r="BA629" s="14"/>
      <c r="BB629" s="14">
        <v>0.26779716735060699</v>
      </c>
      <c r="BC629" s="14">
        <v>0.279507362553717</v>
      </c>
      <c r="BD629" s="14">
        <v>0.15732812865648699</v>
      </c>
      <c r="BE629" s="14"/>
      <c r="BF629" s="14">
        <v>0.23846824132154701</v>
      </c>
    </row>
    <row r="630" spans="2:58" x14ac:dyDescent="0.35">
      <c r="B630" t="s">
        <v>122</v>
      </c>
      <c r="C630" s="14">
        <v>0.23336458319391001</v>
      </c>
      <c r="D630" s="14">
        <v>0.225330439505777</v>
      </c>
      <c r="E630" s="14">
        <v>0.24351494104832599</v>
      </c>
      <c r="F630" s="14"/>
      <c r="G630" s="14">
        <v>0.19455840654088499</v>
      </c>
      <c r="H630" s="14">
        <v>0.172841345557215</v>
      </c>
      <c r="I630" s="14">
        <v>0.209434592289411</v>
      </c>
      <c r="J630" s="14">
        <v>0.28988093542868199</v>
      </c>
      <c r="K630" s="14">
        <v>0.25795418059815201</v>
      </c>
      <c r="L630" s="14">
        <v>0.26424420775552299</v>
      </c>
      <c r="M630" s="14"/>
      <c r="N630" s="14">
        <v>0.21593806360597101</v>
      </c>
      <c r="O630" s="14">
        <v>0.22099532414855899</v>
      </c>
      <c r="P630" s="14">
        <v>0.23143484997576699</v>
      </c>
      <c r="Q630" s="14">
        <v>0.270566294480727</v>
      </c>
      <c r="R630" s="14"/>
      <c r="S630" s="14">
        <v>0.208998623421221</v>
      </c>
      <c r="T630" s="14">
        <v>0.25992728782427299</v>
      </c>
      <c r="U630" s="14">
        <v>0.30608910268546102</v>
      </c>
      <c r="V630" s="14">
        <v>0.23716939676492901</v>
      </c>
      <c r="W630" s="14">
        <v>0.24599556492056801</v>
      </c>
      <c r="X630" s="14">
        <v>0.219732307410998</v>
      </c>
      <c r="Y630" s="14">
        <v>0.202327163756437</v>
      </c>
      <c r="Z630" s="14">
        <v>0.25699932047709001</v>
      </c>
      <c r="AA630" s="14">
        <v>0.25464422732082598</v>
      </c>
      <c r="AB630" s="14">
        <v>0.26140118790816702</v>
      </c>
      <c r="AC630" s="14">
        <v>0.13226078337849101</v>
      </c>
      <c r="AD630" s="14">
        <v>6.6159743889373804E-2</v>
      </c>
      <c r="AE630" s="14"/>
      <c r="AF630" s="14">
        <v>0.28681226257545001</v>
      </c>
      <c r="AG630" s="14">
        <v>0.19587164175730101</v>
      </c>
      <c r="AH630" s="14">
        <v>0.21179791954715699</v>
      </c>
      <c r="AI630" s="14"/>
      <c r="AJ630" s="14">
        <v>0.248486050579206</v>
      </c>
      <c r="AK630" s="14">
        <v>0.18923920828993901</v>
      </c>
      <c r="AL630" s="14">
        <v>0.236547787029003</v>
      </c>
      <c r="AM630" s="14">
        <v>0.38428649870841503</v>
      </c>
      <c r="AN630" s="14">
        <v>0.31092155831479101</v>
      </c>
      <c r="AO630" s="14"/>
      <c r="AP630" s="14">
        <v>0.21955395977314701</v>
      </c>
      <c r="AQ630" s="14">
        <v>0.19664805393016499</v>
      </c>
      <c r="AR630" s="14">
        <v>0.314061017952392</v>
      </c>
      <c r="AS630" s="14">
        <v>0.26570035715635798</v>
      </c>
      <c r="AT630" s="14">
        <v>0.411548079103638</v>
      </c>
      <c r="AU630" s="14"/>
      <c r="AV630" s="14">
        <v>0.29145980061034399</v>
      </c>
      <c r="AW630" s="14">
        <v>0.23736499544575701</v>
      </c>
      <c r="AX630" s="14">
        <v>0.20297793960220201</v>
      </c>
      <c r="AY630" s="14">
        <v>0.18789609193000201</v>
      </c>
      <c r="AZ630" s="14">
        <v>0.17510360608292</v>
      </c>
      <c r="BA630" s="14"/>
      <c r="BB630" s="14">
        <v>0.34725825133424099</v>
      </c>
      <c r="BC630" s="14">
        <v>0.29264929517336002</v>
      </c>
      <c r="BD630" s="14">
        <v>0.28095359106516199</v>
      </c>
      <c r="BE630" s="14"/>
      <c r="BF630" s="14">
        <v>0.29667640602641498</v>
      </c>
    </row>
    <row r="631" spans="2:58" x14ac:dyDescent="0.35">
      <c r="B631" t="s">
        <v>210</v>
      </c>
      <c r="C631" s="14">
        <v>0.16352153429532301</v>
      </c>
      <c r="D631" s="14">
        <v>0.17795988309772601</v>
      </c>
      <c r="E631" s="14">
        <v>0.14804866253784099</v>
      </c>
      <c r="F631" s="14"/>
      <c r="G631" s="14">
        <v>0.12859021114883401</v>
      </c>
      <c r="H631" s="14">
        <v>0.15994346737700099</v>
      </c>
      <c r="I631" s="14">
        <v>0.148815400410376</v>
      </c>
      <c r="J631" s="14">
        <v>0.110829337497879</v>
      </c>
      <c r="K631" s="14">
        <v>0.20452604221849099</v>
      </c>
      <c r="L631" s="14">
        <v>0.21090162779917501</v>
      </c>
      <c r="M631" s="14"/>
      <c r="N631" s="14">
        <v>0.19210450826686701</v>
      </c>
      <c r="O631" s="14">
        <v>0.15563455763815201</v>
      </c>
      <c r="P631" s="14">
        <v>0.14604381460972099</v>
      </c>
      <c r="Q631" s="14">
        <v>0.149190227158393</v>
      </c>
      <c r="R631" s="14"/>
      <c r="S631" s="14">
        <v>0.23398534059044901</v>
      </c>
      <c r="T631" s="14">
        <v>0.12519178693910499</v>
      </c>
      <c r="U631" s="14">
        <v>0.20109136444585199</v>
      </c>
      <c r="V631" s="14">
        <v>0.11467756505617099</v>
      </c>
      <c r="W631" s="14">
        <v>0.198577894290518</v>
      </c>
      <c r="X631" s="14">
        <v>0.117643346634997</v>
      </c>
      <c r="Y631" s="14">
        <v>0.111669693235795</v>
      </c>
      <c r="Z631" s="14">
        <v>0.186110185104368</v>
      </c>
      <c r="AA631" s="14">
        <v>0.17380513237708201</v>
      </c>
      <c r="AB631" s="14">
        <v>0.173773219404492</v>
      </c>
      <c r="AC631" s="14">
        <v>0.12915179094490301</v>
      </c>
      <c r="AD631" s="14">
        <v>0.24712369720463101</v>
      </c>
      <c r="AE631" s="14"/>
      <c r="AF631" s="14">
        <v>0.189588691308373</v>
      </c>
      <c r="AG631" s="14">
        <v>0.14806476231379101</v>
      </c>
      <c r="AH631" s="14">
        <v>0.146543070463865</v>
      </c>
      <c r="AI631" s="14"/>
      <c r="AJ631" s="14">
        <v>0.261951041890363</v>
      </c>
      <c r="AK631" s="14">
        <v>0.11048665334135301</v>
      </c>
      <c r="AL631" s="14">
        <v>0.10765771206081499</v>
      </c>
      <c r="AM631" s="14">
        <v>0.14041885064155199</v>
      </c>
      <c r="AN631" s="14">
        <v>9.85450656052482E-2</v>
      </c>
      <c r="AO631" s="14"/>
      <c r="AP631" s="14">
        <v>0.36639860660045498</v>
      </c>
      <c r="AQ631" s="14">
        <v>9.3340757775502103E-2</v>
      </c>
      <c r="AR631" s="14">
        <v>0.115687864676128</v>
      </c>
      <c r="AS631" s="14">
        <v>0.121657793898542</v>
      </c>
      <c r="AT631" s="14">
        <v>0.13990716946214701</v>
      </c>
      <c r="AU631" s="14"/>
      <c r="AV631" s="14">
        <v>0.14255631189959</v>
      </c>
      <c r="AW631" s="14">
        <v>0.13112001415493099</v>
      </c>
      <c r="AX631" s="14">
        <v>0.18963749745575201</v>
      </c>
      <c r="AY631" s="14">
        <v>0.21576479468662199</v>
      </c>
      <c r="AZ631" s="14">
        <v>0.121549590597096</v>
      </c>
      <c r="BA631" s="14"/>
      <c r="BB631" s="14">
        <v>7.8091285801902804E-2</v>
      </c>
      <c r="BC631" s="14">
        <v>0.117763243098</v>
      </c>
      <c r="BD631" s="14">
        <v>0.25694451732025297</v>
      </c>
      <c r="BE631" s="14"/>
      <c r="BF631" s="14">
        <v>0.150084894720175</v>
      </c>
    </row>
    <row r="632" spans="2:58" x14ac:dyDescent="0.35">
      <c r="B632" t="s">
        <v>211</v>
      </c>
      <c r="C632" s="14">
        <v>6.4787359147884499E-2</v>
      </c>
      <c r="D632" s="14">
        <v>5.4972260752066397E-2</v>
      </c>
      <c r="E632" s="14">
        <v>7.5429290222624706E-2</v>
      </c>
      <c r="F632" s="14"/>
      <c r="G632" s="14">
        <v>5.80607594551295E-2</v>
      </c>
      <c r="H632" s="14">
        <v>4.8984897631346502E-2</v>
      </c>
      <c r="I632" s="14">
        <v>5.4035487366889803E-2</v>
      </c>
      <c r="J632" s="14">
        <v>5.46798460214993E-2</v>
      </c>
      <c r="K632" s="14">
        <v>8.5293502217770698E-2</v>
      </c>
      <c r="L632" s="14">
        <v>8.3617200289249002E-2</v>
      </c>
      <c r="M632" s="14"/>
      <c r="N632" s="14">
        <v>7.8828033641531403E-2</v>
      </c>
      <c r="O632" s="14">
        <v>4.8321918746635002E-2</v>
      </c>
      <c r="P632" s="14">
        <v>8.3450732402975195E-2</v>
      </c>
      <c r="Q632" s="14">
        <v>4.9161494169098298E-2</v>
      </c>
      <c r="R632" s="14"/>
      <c r="S632" s="14">
        <v>4.8637638162050703E-2</v>
      </c>
      <c r="T632" s="14">
        <v>0.10499751739684</v>
      </c>
      <c r="U632" s="14">
        <v>2.97128873879841E-2</v>
      </c>
      <c r="V632" s="14">
        <v>6.7235306853382804E-2</v>
      </c>
      <c r="W632" s="14">
        <v>4.7789980573442699E-2</v>
      </c>
      <c r="X632" s="14">
        <v>5.1927530051243599E-2</v>
      </c>
      <c r="Y632" s="14">
        <v>6.4316850335321599E-2</v>
      </c>
      <c r="Z632" s="14">
        <v>9.5406800952527404E-2</v>
      </c>
      <c r="AA632" s="14">
        <v>7.2036959354651001E-2</v>
      </c>
      <c r="AB632" s="14">
        <v>7.3418745431431995E-2</v>
      </c>
      <c r="AC632" s="14">
        <v>0</v>
      </c>
      <c r="AD632" s="14">
        <v>0.119214193404036</v>
      </c>
      <c r="AE632" s="14"/>
      <c r="AF632" s="14">
        <v>6.8441742631320898E-2</v>
      </c>
      <c r="AG632" s="14">
        <v>6.5041469514828698E-2</v>
      </c>
      <c r="AH632" s="14">
        <v>9.3847563556894997E-2</v>
      </c>
      <c r="AI632" s="14"/>
      <c r="AJ632" s="14">
        <v>0.114348322340336</v>
      </c>
      <c r="AK632" s="14">
        <v>3.65170961179117E-2</v>
      </c>
      <c r="AL632" s="14">
        <v>1.45278097525473E-2</v>
      </c>
      <c r="AM632" s="14">
        <v>6.7199368472450893E-2</v>
      </c>
      <c r="AN632" s="14">
        <v>5.7849707297129099E-2</v>
      </c>
      <c r="AO632" s="14"/>
      <c r="AP632" s="14">
        <v>0.15293619908518799</v>
      </c>
      <c r="AQ632" s="14">
        <v>4.39571950637953E-2</v>
      </c>
      <c r="AR632" s="14">
        <v>3.7406920770360397E-2</v>
      </c>
      <c r="AS632" s="14">
        <v>5.3610352163059698E-2</v>
      </c>
      <c r="AT632" s="14">
        <v>2.3097539832533601E-2</v>
      </c>
      <c r="AU632" s="14"/>
      <c r="AV632" s="14">
        <v>7.9338352982992202E-2</v>
      </c>
      <c r="AW632" s="14">
        <v>3.5888888328285101E-2</v>
      </c>
      <c r="AX632" s="14">
        <v>4.11459812795789E-2</v>
      </c>
      <c r="AY632" s="14">
        <v>0.13359701120424899</v>
      </c>
      <c r="AZ632" s="14">
        <v>8.5911741028321206E-2</v>
      </c>
      <c r="BA632" s="14"/>
      <c r="BB632" s="14">
        <v>7.3061927100362897E-2</v>
      </c>
      <c r="BC632" s="14">
        <v>4.7085157992519999E-2</v>
      </c>
      <c r="BD632" s="14">
        <v>6.3405506284932397E-2</v>
      </c>
      <c r="BE632" s="14"/>
      <c r="BF632" s="14">
        <v>5.9884055924295403E-2</v>
      </c>
    </row>
    <row r="633" spans="2:58" x14ac:dyDescent="0.35">
      <c r="B633" t="s">
        <v>212</v>
      </c>
      <c r="C633" s="14">
        <v>1.8051721634457799E-2</v>
      </c>
      <c r="D633" s="14">
        <v>1.7966747691500601E-2</v>
      </c>
      <c r="E633" s="14">
        <v>1.82834649893431E-2</v>
      </c>
      <c r="F633" s="14"/>
      <c r="G633" s="14">
        <v>0</v>
      </c>
      <c r="H633" s="14">
        <v>5.80319058348484E-3</v>
      </c>
      <c r="I633" s="14">
        <v>7.3465585128517103E-3</v>
      </c>
      <c r="J633" s="14">
        <v>2.6801628303575499E-2</v>
      </c>
      <c r="K633" s="14">
        <v>0</v>
      </c>
      <c r="L633" s="14">
        <v>5.1429175612191097E-2</v>
      </c>
      <c r="M633" s="14"/>
      <c r="N633" s="14">
        <v>1.54230904651957E-2</v>
      </c>
      <c r="O633" s="14">
        <v>1.19924432695473E-2</v>
      </c>
      <c r="P633" s="14">
        <v>1.9800887393604499E-2</v>
      </c>
      <c r="Q633" s="14">
        <v>2.6363937661425901E-2</v>
      </c>
      <c r="R633" s="14"/>
      <c r="S633" s="14">
        <v>1.5858861410095099E-2</v>
      </c>
      <c r="T633" s="14">
        <v>2.2264531139660801E-2</v>
      </c>
      <c r="U633" s="14">
        <v>0</v>
      </c>
      <c r="V633" s="14">
        <v>2.7088476831724901E-2</v>
      </c>
      <c r="W633" s="14">
        <v>1.2082503037616901E-2</v>
      </c>
      <c r="X633" s="14">
        <v>1.05954340356893E-2</v>
      </c>
      <c r="Y633" s="14">
        <v>4.1729774173346501E-2</v>
      </c>
      <c r="Z633" s="14">
        <v>0</v>
      </c>
      <c r="AA633" s="14">
        <v>2.4881489654925999E-2</v>
      </c>
      <c r="AB633" s="14">
        <v>9.48080021664016E-3</v>
      </c>
      <c r="AC633" s="14">
        <v>2.6242579387009999E-2</v>
      </c>
      <c r="AD633" s="14">
        <v>0</v>
      </c>
      <c r="AE633" s="14"/>
      <c r="AF633" s="14">
        <v>2.6601867673438698E-2</v>
      </c>
      <c r="AG633" s="14">
        <v>1.46256217431446E-2</v>
      </c>
      <c r="AH633" s="14">
        <v>1.6383682223927502E-2</v>
      </c>
      <c r="AI633" s="14"/>
      <c r="AJ633" s="14">
        <v>4.5663613716203998E-2</v>
      </c>
      <c r="AK633" s="14">
        <v>0</v>
      </c>
      <c r="AL633" s="14">
        <v>1.4186798824279799E-2</v>
      </c>
      <c r="AM633" s="14">
        <v>0</v>
      </c>
      <c r="AN633" s="14">
        <v>1.0155842449080301E-2</v>
      </c>
      <c r="AO633" s="14"/>
      <c r="AP633" s="14">
        <v>7.9129370757224399E-2</v>
      </c>
      <c r="AQ633" s="14">
        <v>0</v>
      </c>
      <c r="AR633" s="14">
        <v>0</v>
      </c>
      <c r="AS633" s="14">
        <v>1.8240887560997E-2</v>
      </c>
      <c r="AT633" s="14">
        <v>0</v>
      </c>
      <c r="AU633" s="14"/>
      <c r="AV633" s="14">
        <v>4.4206260910414602E-2</v>
      </c>
      <c r="AW633" s="14">
        <v>1.20085555330682E-2</v>
      </c>
      <c r="AX633" s="14">
        <v>6.8946403978907E-3</v>
      </c>
      <c r="AY633" s="14">
        <v>9.7678023730722197E-3</v>
      </c>
      <c r="AZ633" s="14">
        <v>0</v>
      </c>
      <c r="BA633" s="14"/>
      <c r="BB633" s="14">
        <v>0</v>
      </c>
      <c r="BC633" s="14">
        <v>1.7029162900347498E-2</v>
      </c>
      <c r="BD633" s="14">
        <v>0</v>
      </c>
      <c r="BE633" s="14"/>
      <c r="BF633" s="14">
        <v>6.8700404981623204E-3</v>
      </c>
    </row>
    <row r="634" spans="2:58" x14ac:dyDescent="0.35">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c r="AA634" s="14"/>
      <c r="AB634" s="14"/>
      <c r="AC634" s="14"/>
      <c r="AD634" s="14"/>
      <c r="AE634" s="14"/>
      <c r="AF634" s="14"/>
      <c r="AG634" s="14"/>
      <c r="AH634" s="14"/>
      <c r="AI634" s="14"/>
      <c r="AJ634" s="14"/>
      <c r="AK634" s="14"/>
      <c r="AL634" s="14"/>
      <c r="AM634" s="14"/>
      <c r="AN634" s="14"/>
      <c r="AO634" s="14"/>
      <c r="AP634" s="14"/>
      <c r="AQ634" s="14"/>
      <c r="AR634" s="14"/>
      <c r="AS634" s="14"/>
      <c r="AT634" s="14"/>
      <c r="AU634" s="14"/>
      <c r="AV634" s="14"/>
      <c r="AW634" s="14"/>
      <c r="AX634" s="14"/>
      <c r="AY634" s="14"/>
      <c r="AZ634" s="14"/>
      <c r="BA634" s="14"/>
      <c r="BB634" s="14"/>
      <c r="BC634" s="14"/>
      <c r="BD634" s="14"/>
      <c r="BE634" s="14"/>
      <c r="BF634" s="14"/>
    </row>
    <row r="635" spans="2:58" x14ac:dyDescent="0.35">
      <c r="B635" s="6" t="s">
        <v>255</v>
      </c>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c r="AA635" s="14"/>
      <c r="AB635" s="14"/>
      <c r="AC635" s="14"/>
      <c r="AD635" s="14"/>
      <c r="AE635" s="14"/>
      <c r="AF635" s="14"/>
      <c r="AG635" s="14"/>
      <c r="AH635" s="14"/>
      <c r="AI635" s="14"/>
      <c r="AJ635" s="14"/>
      <c r="AK635" s="14"/>
      <c r="AL635" s="14"/>
      <c r="AM635" s="14"/>
      <c r="AN635" s="14"/>
      <c r="AO635" s="14"/>
      <c r="AP635" s="14"/>
      <c r="AQ635" s="14"/>
      <c r="AR635" s="14"/>
      <c r="AS635" s="14"/>
      <c r="AT635" s="14"/>
      <c r="AU635" s="14"/>
      <c r="AV635" s="14"/>
      <c r="AW635" s="14"/>
      <c r="AX635" s="14"/>
      <c r="AY635" s="14"/>
      <c r="AZ635" s="14"/>
      <c r="BA635" s="14"/>
      <c r="BB635" s="14"/>
      <c r="BC635" s="14"/>
      <c r="BD635" s="14"/>
      <c r="BE635" s="14"/>
      <c r="BF635" s="14"/>
    </row>
    <row r="636" spans="2:58" x14ac:dyDescent="0.35">
      <c r="B636" s="24" t="s">
        <v>214</v>
      </c>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c r="AA636" s="14"/>
      <c r="AB636" s="14"/>
      <c r="AC636" s="14"/>
      <c r="AD636" s="14"/>
      <c r="AE636" s="14"/>
      <c r="AF636" s="14"/>
      <c r="AG636" s="14"/>
      <c r="AH636" s="14"/>
      <c r="AI636" s="14"/>
      <c r="AJ636" s="14"/>
      <c r="AK636" s="14"/>
      <c r="AL636" s="14"/>
      <c r="AM636" s="14"/>
      <c r="AN636" s="14"/>
      <c r="AO636" s="14"/>
      <c r="AP636" s="14"/>
      <c r="AQ636" s="14"/>
      <c r="AR636" s="14"/>
      <c r="AS636" s="14"/>
      <c r="AT636" s="14"/>
      <c r="AU636" s="14"/>
      <c r="AV636" s="14"/>
      <c r="AW636" s="14"/>
      <c r="AX636" s="14"/>
      <c r="AY636" s="14"/>
      <c r="AZ636" s="14"/>
      <c r="BA636" s="14"/>
      <c r="BB636" s="14"/>
      <c r="BC636" s="14"/>
      <c r="BD636" s="14"/>
      <c r="BE636" s="14"/>
      <c r="BF636" s="14"/>
    </row>
    <row r="637" spans="2:58" x14ac:dyDescent="0.35">
      <c r="B637" t="s">
        <v>207</v>
      </c>
      <c r="C637" s="14">
        <v>0.20888878683377199</v>
      </c>
      <c r="D637" s="14">
        <v>0.20369880054379999</v>
      </c>
      <c r="E637" s="14">
        <v>0.209812078769198</v>
      </c>
      <c r="F637" s="14"/>
      <c r="G637" s="14">
        <v>0.257618106784613</v>
      </c>
      <c r="H637" s="14">
        <v>0.25401757539112702</v>
      </c>
      <c r="I637" s="14">
        <v>0.22498766614253299</v>
      </c>
      <c r="J637" s="14">
        <v>0.230297381923218</v>
      </c>
      <c r="K637" s="14">
        <v>0.18627444902097201</v>
      </c>
      <c r="L637" s="14">
        <v>0.13068223087608299</v>
      </c>
      <c r="M637" s="14"/>
      <c r="N637" s="14">
        <v>0.21574045216113799</v>
      </c>
      <c r="O637" s="14">
        <v>0.20461014708411199</v>
      </c>
      <c r="P637" s="14">
        <v>0.19470441394981</v>
      </c>
      <c r="Q637" s="14">
        <v>0.226034626366137</v>
      </c>
      <c r="R637" s="14"/>
      <c r="S637" s="14">
        <v>0.17505938651876199</v>
      </c>
      <c r="T637" s="14">
        <v>0.21045466847428801</v>
      </c>
      <c r="U637" s="14">
        <v>0.24978699473034899</v>
      </c>
      <c r="V637" s="14">
        <v>0.208210174741076</v>
      </c>
      <c r="W637" s="14">
        <v>0.17299666306874001</v>
      </c>
      <c r="X637" s="14">
        <v>0.20144645912426501</v>
      </c>
      <c r="Y637" s="14">
        <v>0.24363908949582899</v>
      </c>
      <c r="Z637" s="14">
        <v>0.18202200728026599</v>
      </c>
      <c r="AA637" s="14">
        <v>0.198545374629991</v>
      </c>
      <c r="AB637" s="14">
        <v>0.24152052780806799</v>
      </c>
      <c r="AC637" s="14">
        <v>0.27936602555965101</v>
      </c>
      <c r="AD637" s="14">
        <v>0.12419237609071999</v>
      </c>
      <c r="AE637" s="14"/>
      <c r="AF637" s="14">
        <v>0.15824866789046499</v>
      </c>
      <c r="AG637" s="14">
        <v>0.22887662346805199</v>
      </c>
      <c r="AH637" s="14">
        <v>0.26492334218296898</v>
      </c>
      <c r="AI637" s="14"/>
      <c r="AJ637" s="14">
        <v>7.8533844092846902E-2</v>
      </c>
      <c r="AK637" s="14">
        <v>0.31431529774472799</v>
      </c>
      <c r="AL637" s="14">
        <v>0.20236186955531499</v>
      </c>
      <c r="AM637" s="14">
        <v>0.132871419969741</v>
      </c>
      <c r="AN637" s="14">
        <v>0.201572119365273</v>
      </c>
      <c r="AO637" s="14"/>
      <c r="AP637" s="14">
        <v>3.4285703549882598E-2</v>
      </c>
      <c r="AQ637" s="14">
        <v>0.276035271585238</v>
      </c>
      <c r="AR637" s="14">
        <v>0.20806653807158801</v>
      </c>
      <c r="AS637" s="14">
        <v>0.22415777152600799</v>
      </c>
      <c r="AT637" s="14">
        <v>0.11812109715001599</v>
      </c>
      <c r="AU637" s="14"/>
      <c r="AV637" s="14">
        <v>0.21521548534309801</v>
      </c>
      <c r="AW637" s="14">
        <v>0.19898190757730899</v>
      </c>
      <c r="AX637" s="14">
        <v>0.211645487102186</v>
      </c>
      <c r="AY637" s="14">
        <v>0.19481251755699899</v>
      </c>
      <c r="AZ637" s="14">
        <v>0.23968309517807401</v>
      </c>
      <c r="BA637" s="14"/>
      <c r="BB637" s="14">
        <v>0.110703862374894</v>
      </c>
      <c r="BC637" s="14">
        <v>0.16814466027782901</v>
      </c>
      <c r="BD637" s="14">
        <v>3.08288701361931E-2</v>
      </c>
      <c r="BE637" s="14"/>
      <c r="BF637" s="14">
        <v>0.12657883302973499</v>
      </c>
    </row>
    <row r="638" spans="2:58" x14ac:dyDescent="0.35">
      <c r="B638" t="s">
        <v>208</v>
      </c>
      <c r="C638" s="14">
        <v>0.14460762189418</v>
      </c>
      <c r="D638" s="14">
        <v>0.166513757777806</v>
      </c>
      <c r="E638" s="14">
        <v>0.12316451968342799</v>
      </c>
      <c r="F638" s="14"/>
      <c r="G638" s="14">
        <v>0.16639852398482899</v>
      </c>
      <c r="H638" s="14">
        <v>0.15386506663101601</v>
      </c>
      <c r="I638" s="14">
        <v>0.15508186622487799</v>
      </c>
      <c r="J638" s="14">
        <v>0.144513455147597</v>
      </c>
      <c r="K638" s="14">
        <v>0.148860950640088</v>
      </c>
      <c r="L638" s="14">
        <v>0.113952554830571</v>
      </c>
      <c r="M638" s="14"/>
      <c r="N638" s="14">
        <v>8.4211436147688001E-2</v>
      </c>
      <c r="O638" s="14">
        <v>0.17571989882962</v>
      </c>
      <c r="P638" s="14">
        <v>0.13775035540059499</v>
      </c>
      <c r="Q638" s="14">
        <v>0.18987524521749899</v>
      </c>
      <c r="R638" s="14"/>
      <c r="S638" s="14">
        <v>0.12992240384347301</v>
      </c>
      <c r="T638" s="14">
        <v>0.123418729631125</v>
      </c>
      <c r="U638" s="14">
        <v>0.14751453513502899</v>
      </c>
      <c r="V638" s="14">
        <v>0.16225934121334301</v>
      </c>
      <c r="W638" s="14">
        <v>0.13948270844749999</v>
      </c>
      <c r="X638" s="14">
        <v>0.18492662889278499</v>
      </c>
      <c r="Y638" s="14">
        <v>0.11001508262335501</v>
      </c>
      <c r="Z638" s="14">
        <v>0.18779633869148599</v>
      </c>
      <c r="AA638" s="14">
        <v>0.14573070369001601</v>
      </c>
      <c r="AB638" s="14">
        <v>0.13308863132141399</v>
      </c>
      <c r="AC638" s="14">
        <v>0.158199995973515</v>
      </c>
      <c r="AD638" s="14">
        <v>0.213755599882889</v>
      </c>
      <c r="AE638" s="14"/>
      <c r="AF638" s="14">
        <v>0.11217598668049</v>
      </c>
      <c r="AG638" s="14">
        <v>0.166009861757099</v>
      </c>
      <c r="AH638" s="14">
        <v>0.13458410920580799</v>
      </c>
      <c r="AI638" s="14"/>
      <c r="AJ638" s="14">
        <v>7.5161947676713206E-2</v>
      </c>
      <c r="AK638" s="14">
        <v>0.18854716757871201</v>
      </c>
      <c r="AL638" s="14">
        <v>0.16913562548581401</v>
      </c>
      <c r="AM638" s="14">
        <v>0.128508633889657</v>
      </c>
      <c r="AN638" s="14">
        <v>0.134127456473256</v>
      </c>
      <c r="AO638" s="14"/>
      <c r="AP638" s="14">
        <v>1.4898689936389599E-2</v>
      </c>
      <c r="AQ638" s="14">
        <v>0.197674672168377</v>
      </c>
      <c r="AR638" s="14">
        <v>0.20052877703548699</v>
      </c>
      <c r="AS638" s="14">
        <v>0.158010376658199</v>
      </c>
      <c r="AT638" s="14">
        <v>7.1632191356668803E-2</v>
      </c>
      <c r="AU638" s="14"/>
      <c r="AV638" s="14">
        <v>0.129099928169013</v>
      </c>
      <c r="AW638" s="14">
        <v>0.17292507099776699</v>
      </c>
      <c r="AX638" s="14">
        <v>0.13585973650709099</v>
      </c>
      <c r="AY638" s="14">
        <v>0.114415902109694</v>
      </c>
      <c r="AZ638" s="14">
        <v>0.13593652315479901</v>
      </c>
      <c r="BA638" s="14"/>
      <c r="BB638" s="14">
        <v>0.14556918927061699</v>
      </c>
      <c r="BC638" s="14">
        <v>0.16180687115481501</v>
      </c>
      <c r="BD638" s="14">
        <v>9.5992664541383804E-2</v>
      </c>
      <c r="BE638" s="14"/>
      <c r="BF638" s="14">
        <v>0.131673596485712</v>
      </c>
    </row>
    <row r="639" spans="2:58" x14ac:dyDescent="0.35">
      <c r="B639" t="s">
        <v>209</v>
      </c>
      <c r="C639" s="14">
        <v>0.17572655728441799</v>
      </c>
      <c r="D639" s="14">
        <v>0.14932388595681101</v>
      </c>
      <c r="E639" s="14">
        <v>0.20436497266716599</v>
      </c>
      <c r="F639" s="14"/>
      <c r="G639" s="14">
        <v>0.21517857157328199</v>
      </c>
      <c r="H639" s="14">
        <v>0.21035422231011799</v>
      </c>
      <c r="I639" s="14">
        <v>0.156295094985233</v>
      </c>
      <c r="J639" s="14">
        <v>0.18160484058768001</v>
      </c>
      <c r="K639" s="14">
        <v>0.176911366779409</v>
      </c>
      <c r="L639" s="14">
        <v>0.133640403387108</v>
      </c>
      <c r="M639" s="14"/>
      <c r="N639" s="14">
        <v>0.16886844263453701</v>
      </c>
      <c r="O639" s="14">
        <v>0.172883191372462</v>
      </c>
      <c r="P639" s="14">
        <v>0.21375173708353701</v>
      </c>
      <c r="Q639" s="14">
        <v>0.14705776903995799</v>
      </c>
      <c r="R639" s="14"/>
      <c r="S639" s="14">
        <v>0.134674760313331</v>
      </c>
      <c r="T639" s="14">
        <v>0.220357744095832</v>
      </c>
      <c r="U639" s="14">
        <v>0.13317877222188301</v>
      </c>
      <c r="V639" s="14">
        <v>0.166178449075225</v>
      </c>
      <c r="W639" s="14">
        <v>0.20170998428207701</v>
      </c>
      <c r="X639" s="14">
        <v>0.23387485558990201</v>
      </c>
      <c r="Y639" s="14">
        <v>0.20622804156656599</v>
      </c>
      <c r="Z639" s="14">
        <v>0.125353829597394</v>
      </c>
      <c r="AA639" s="14">
        <v>0.16007810384023199</v>
      </c>
      <c r="AB639" s="14">
        <v>0.14873264841818601</v>
      </c>
      <c r="AC639" s="14">
        <v>0.17661242994368501</v>
      </c>
      <c r="AD639" s="14">
        <v>0.12994410432831799</v>
      </c>
      <c r="AE639" s="14"/>
      <c r="AF639" s="14">
        <v>0.147223644009566</v>
      </c>
      <c r="AG639" s="14">
        <v>0.19796305419469501</v>
      </c>
      <c r="AH639" s="14">
        <v>0.1454060147572</v>
      </c>
      <c r="AI639" s="14"/>
      <c r="AJ639" s="14">
        <v>0.14812874984643501</v>
      </c>
      <c r="AK639" s="14">
        <v>0.20329330927883901</v>
      </c>
      <c r="AL639" s="14">
        <v>0.226003237595093</v>
      </c>
      <c r="AM639" s="14">
        <v>6.6837191412703098E-2</v>
      </c>
      <c r="AN639" s="14">
        <v>0.16472305516989699</v>
      </c>
      <c r="AO639" s="14"/>
      <c r="AP639" s="14">
        <v>7.6576172511208504E-2</v>
      </c>
      <c r="AQ639" s="14">
        <v>0.21590199686731401</v>
      </c>
      <c r="AR639" s="14">
        <v>0.20690071152147699</v>
      </c>
      <c r="AS639" s="14">
        <v>0.17508518992370101</v>
      </c>
      <c r="AT639" s="14">
        <v>0.25208966189601001</v>
      </c>
      <c r="AU639" s="14"/>
      <c r="AV639" s="14">
        <v>0.16154716148190801</v>
      </c>
      <c r="AW639" s="14">
        <v>0.226743511940069</v>
      </c>
      <c r="AX639" s="14">
        <v>0.17760986452521499</v>
      </c>
      <c r="AY639" s="14">
        <v>0.15522482754837399</v>
      </c>
      <c r="AZ639" s="14">
        <v>0.21253870071234701</v>
      </c>
      <c r="BA639" s="14"/>
      <c r="BB639" s="14">
        <v>0.203055085404441</v>
      </c>
      <c r="BC639" s="14">
        <v>0.19273314333598901</v>
      </c>
      <c r="BD639" s="14">
        <v>0.31293024115872198</v>
      </c>
      <c r="BE639" s="14"/>
      <c r="BF639" s="14">
        <v>0.23187632930494201</v>
      </c>
    </row>
    <row r="640" spans="2:58" x14ac:dyDescent="0.35">
      <c r="B640" t="s">
        <v>122</v>
      </c>
      <c r="C640" s="14">
        <v>0.19197967009022901</v>
      </c>
      <c r="D640" s="14">
        <v>0.20537431511547799</v>
      </c>
      <c r="E640" s="14">
        <v>0.17969474944814601</v>
      </c>
      <c r="F640" s="14"/>
      <c r="G640" s="14">
        <v>0.15948245449970599</v>
      </c>
      <c r="H640" s="14">
        <v>0.12781030726332401</v>
      </c>
      <c r="I640" s="14">
        <v>0.21263277599069999</v>
      </c>
      <c r="J640" s="14">
        <v>0.20586009308851</v>
      </c>
      <c r="K640" s="14">
        <v>0.19935449602734401</v>
      </c>
      <c r="L640" s="14">
        <v>0.232357303924521</v>
      </c>
      <c r="M640" s="14"/>
      <c r="N640" s="14">
        <v>0.17828926467912801</v>
      </c>
      <c r="O640" s="14">
        <v>0.19537114028559199</v>
      </c>
      <c r="P640" s="14">
        <v>0.180789386748856</v>
      </c>
      <c r="Q640" s="14">
        <v>0.21204195901401701</v>
      </c>
      <c r="R640" s="14"/>
      <c r="S640" s="14">
        <v>0.213649180638634</v>
      </c>
      <c r="T640" s="14">
        <v>0.159963814308552</v>
      </c>
      <c r="U640" s="14">
        <v>0.162010745886317</v>
      </c>
      <c r="V640" s="14">
        <v>0.15226376058496499</v>
      </c>
      <c r="W640" s="14">
        <v>0.20027249723350901</v>
      </c>
      <c r="X640" s="14">
        <v>0.22025862255574299</v>
      </c>
      <c r="Y640" s="14">
        <v>0.19187934399333301</v>
      </c>
      <c r="Z640" s="14">
        <v>0.16068650873960799</v>
      </c>
      <c r="AA640" s="14">
        <v>0.17786867358949501</v>
      </c>
      <c r="AB640" s="14">
        <v>0.287862691394279</v>
      </c>
      <c r="AC640" s="14">
        <v>0.17696540042217601</v>
      </c>
      <c r="AD640" s="14">
        <v>0.129150152708883</v>
      </c>
      <c r="AE640" s="14"/>
      <c r="AF640" s="14">
        <v>0.25482437582818901</v>
      </c>
      <c r="AG640" s="14">
        <v>0.151247477134069</v>
      </c>
      <c r="AH640" s="14">
        <v>0.174485340811214</v>
      </c>
      <c r="AI640" s="14"/>
      <c r="AJ640" s="14">
        <v>0.216847304824209</v>
      </c>
      <c r="AK640" s="14">
        <v>0.15490855702367701</v>
      </c>
      <c r="AL640" s="14">
        <v>0.20011659920723099</v>
      </c>
      <c r="AM640" s="14">
        <v>0.36201613151026601</v>
      </c>
      <c r="AN640" s="14">
        <v>0.24057078347223301</v>
      </c>
      <c r="AO640" s="14"/>
      <c r="AP640" s="14">
        <v>0.198624199576141</v>
      </c>
      <c r="AQ640" s="14">
        <v>0.16348548818658201</v>
      </c>
      <c r="AR640" s="14">
        <v>0.191169619398912</v>
      </c>
      <c r="AS640" s="14">
        <v>0.22863796765393499</v>
      </c>
      <c r="AT640" s="14">
        <v>0.32827267372185498</v>
      </c>
      <c r="AU640" s="14"/>
      <c r="AV640" s="14">
        <v>0.211199717731228</v>
      </c>
      <c r="AW640" s="14">
        <v>0.190247297248608</v>
      </c>
      <c r="AX640" s="14">
        <v>0.201755996254699</v>
      </c>
      <c r="AY640" s="14">
        <v>0.16012567851968201</v>
      </c>
      <c r="AZ640" s="14">
        <v>0.12556094638998599</v>
      </c>
      <c r="BA640" s="14"/>
      <c r="BB640" s="14">
        <v>0.34418747746853701</v>
      </c>
      <c r="BC640" s="14">
        <v>0.22993320413379101</v>
      </c>
      <c r="BD640" s="14">
        <v>0.21462865951835799</v>
      </c>
      <c r="BE640" s="14"/>
      <c r="BF640" s="14">
        <v>0.233422227042586</v>
      </c>
    </row>
    <row r="641" spans="2:58" x14ac:dyDescent="0.35">
      <c r="B641" t="s">
        <v>210</v>
      </c>
      <c r="C641" s="14">
        <v>0.176786190495896</v>
      </c>
      <c r="D641" s="14">
        <v>0.18134238446236001</v>
      </c>
      <c r="E641" s="14">
        <v>0.17161316982739699</v>
      </c>
      <c r="F641" s="14"/>
      <c r="G641" s="14">
        <v>0.115802114402543</v>
      </c>
      <c r="H641" s="14">
        <v>0.14025104322317899</v>
      </c>
      <c r="I641" s="14">
        <v>0.17165761690801301</v>
      </c>
      <c r="J641" s="14">
        <v>0.15990121275710101</v>
      </c>
      <c r="K641" s="14">
        <v>0.22317400264126</v>
      </c>
      <c r="L641" s="14">
        <v>0.228811559271582</v>
      </c>
      <c r="M641" s="14"/>
      <c r="N641" s="14">
        <v>0.223283647446334</v>
      </c>
      <c r="O641" s="14">
        <v>0.16280941363162199</v>
      </c>
      <c r="P641" s="14">
        <v>0.16451498667938</v>
      </c>
      <c r="Q641" s="14">
        <v>0.14370405925773899</v>
      </c>
      <c r="R641" s="14"/>
      <c r="S641" s="14">
        <v>0.227262862946981</v>
      </c>
      <c r="T641" s="14">
        <v>0.16023379478417599</v>
      </c>
      <c r="U641" s="14">
        <v>0.251496036084635</v>
      </c>
      <c r="V641" s="14">
        <v>0.20614421789232401</v>
      </c>
      <c r="W641" s="14">
        <v>0.178388696459756</v>
      </c>
      <c r="X641" s="14">
        <v>9.7492287031095595E-2</v>
      </c>
      <c r="Y641" s="14">
        <v>9.9250238654556996E-2</v>
      </c>
      <c r="Z641" s="14">
        <v>0.24873451473871899</v>
      </c>
      <c r="AA641" s="14">
        <v>0.193886170684197</v>
      </c>
      <c r="AB641" s="14">
        <v>0.15044027964937201</v>
      </c>
      <c r="AC641" s="14">
        <v>0.113740663043634</v>
      </c>
      <c r="AD641" s="14">
        <v>0.28039686493733701</v>
      </c>
      <c r="AE641" s="14"/>
      <c r="AF641" s="14">
        <v>0.20626581531535701</v>
      </c>
      <c r="AG641" s="14">
        <v>0.15925284675880499</v>
      </c>
      <c r="AH641" s="14">
        <v>0.159015540513402</v>
      </c>
      <c r="AI641" s="14"/>
      <c r="AJ641" s="14">
        <v>0.282268468098751</v>
      </c>
      <c r="AK641" s="14">
        <v>8.9657185616146995E-2</v>
      </c>
      <c r="AL641" s="14">
        <v>0.128161154959303</v>
      </c>
      <c r="AM641" s="14">
        <v>0.30976662321763199</v>
      </c>
      <c r="AN641" s="14">
        <v>0.21951509349146101</v>
      </c>
      <c r="AO641" s="14"/>
      <c r="AP641" s="14">
        <v>0.34650141444185201</v>
      </c>
      <c r="AQ641" s="14">
        <v>9.2382422918020901E-2</v>
      </c>
      <c r="AR641" s="14">
        <v>0.15652712341976099</v>
      </c>
      <c r="AS641" s="14">
        <v>0.18834315987363301</v>
      </c>
      <c r="AT641" s="14">
        <v>0.19671947118908101</v>
      </c>
      <c r="AU641" s="14"/>
      <c r="AV641" s="14">
        <v>0.15968036198177299</v>
      </c>
      <c r="AW641" s="14">
        <v>0.14694854678613201</v>
      </c>
      <c r="AX641" s="14">
        <v>0.195292510401265</v>
      </c>
      <c r="AY641" s="14">
        <v>0.216804247855229</v>
      </c>
      <c r="AZ641" s="14">
        <v>7.9342734467599804E-2</v>
      </c>
      <c r="BA641" s="14"/>
      <c r="BB641" s="14">
        <v>0.10028524560831199</v>
      </c>
      <c r="BC641" s="14">
        <v>0.23035295819722801</v>
      </c>
      <c r="BD641" s="14">
        <v>0.28520819678611797</v>
      </c>
      <c r="BE641" s="14"/>
      <c r="BF641" s="14">
        <v>0.223449918929017</v>
      </c>
    </row>
    <row r="642" spans="2:58" x14ac:dyDescent="0.35">
      <c r="B642" t="s">
        <v>211</v>
      </c>
      <c r="C642" s="14">
        <v>8.1492924466815594E-2</v>
      </c>
      <c r="D642" s="14">
        <v>7.6722443131325202E-2</v>
      </c>
      <c r="E642" s="14">
        <v>8.7064405498033903E-2</v>
      </c>
      <c r="F642" s="14"/>
      <c r="G642" s="14">
        <v>8.5520228755028502E-2</v>
      </c>
      <c r="H642" s="14">
        <v>0.1024440007094</v>
      </c>
      <c r="I642" s="14">
        <v>7.9344979748644004E-2</v>
      </c>
      <c r="J642" s="14">
        <v>5.2352461804549201E-2</v>
      </c>
      <c r="K642" s="14">
        <v>6.5424734890928093E-2</v>
      </c>
      <c r="L642" s="14">
        <v>9.6003543689706705E-2</v>
      </c>
      <c r="M642" s="14"/>
      <c r="N642" s="14">
        <v>0.111156658153338</v>
      </c>
      <c r="O642" s="14">
        <v>7.27046316914403E-2</v>
      </c>
      <c r="P642" s="14">
        <v>8.9508280574485899E-2</v>
      </c>
      <c r="Q642" s="14">
        <v>5.11875514748584E-2</v>
      </c>
      <c r="R642" s="14"/>
      <c r="S642" s="14">
        <v>8.8221355567243906E-2</v>
      </c>
      <c r="T642" s="14">
        <v>0.103306717566366</v>
      </c>
      <c r="U642" s="14">
        <v>5.6012915941787499E-2</v>
      </c>
      <c r="V642" s="14">
        <v>8.0533088899492997E-2</v>
      </c>
      <c r="W642" s="14">
        <v>9.5066947470801105E-2</v>
      </c>
      <c r="X642" s="14">
        <v>5.14057127705193E-2</v>
      </c>
      <c r="Y642" s="14">
        <v>0.10604893859068899</v>
      </c>
      <c r="Z642" s="14">
        <v>6.6020554722327096E-2</v>
      </c>
      <c r="AA642" s="14">
        <v>0.101241090285384</v>
      </c>
      <c r="AB642" s="14">
        <v>2.8874421192040499E-2</v>
      </c>
      <c r="AC642" s="14">
        <v>6.8872905670328902E-2</v>
      </c>
      <c r="AD642" s="14">
        <v>0.12256090205185199</v>
      </c>
      <c r="AE642" s="14"/>
      <c r="AF642" s="14">
        <v>9.0073136492668002E-2</v>
      </c>
      <c r="AG642" s="14">
        <v>8.0238329368478994E-2</v>
      </c>
      <c r="AH642" s="14">
        <v>0.10520197030547999</v>
      </c>
      <c r="AI642" s="14"/>
      <c r="AJ642" s="14">
        <v>0.15440590572405</v>
      </c>
      <c r="AK642" s="14">
        <v>4.3557720997702797E-2</v>
      </c>
      <c r="AL642" s="14">
        <v>4.5506904620417003E-2</v>
      </c>
      <c r="AM642" s="14">
        <v>0</v>
      </c>
      <c r="AN642" s="14">
        <v>2.9335649578800499E-2</v>
      </c>
      <c r="AO642" s="14"/>
      <c r="AP642" s="14">
        <v>0.241158790203224</v>
      </c>
      <c r="AQ642" s="14">
        <v>5.2103080252008098E-2</v>
      </c>
      <c r="AR642" s="14">
        <v>2.4175426241653E-2</v>
      </c>
      <c r="AS642" s="14">
        <v>1.7130737481256601E-2</v>
      </c>
      <c r="AT642" s="14">
        <v>3.3164904686368998E-2</v>
      </c>
      <c r="AU642" s="14"/>
      <c r="AV642" s="14">
        <v>7.5405651224376799E-2</v>
      </c>
      <c r="AW642" s="14">
        <v>5.2145109917047398E-2</v>
      </c>
      <c r="AX642" s="14">
        <v>6.7144237135735793E-2</v>
      </c>
      <c r="AY642" s="14">
        <v>0.15861682641002101</v>
      </c>
      <c r="AZ642" s="14">
        <v>0.164361279758693</v>
      </c>
      <c r="BA642" s="14"/>
      <c r="BB642" s="14">
        <v>9.6199139873198794E-2</v>
      </c>
      <c r="BC642" s="14">
        <v>1.7029162900347498E-2</v>
      </c>
      <c r="BD642" s="14">
        <v>6.0411367859226003E-2</v>
      </c>
      <c r="BE642" s="14"/>
      <c r="BF642" s="14">
        <v>5.2999095208007399E-2</v>
      </c>
    </row>
    <row r="643" spans="2:58" x14ac:dyDescent="0.35">
      <c r="B643" t="s">
        <v>212</v>
      </c>
      <c r="C643" s="14">
        <v>2.05182489346891E-2</v>
      </c>
      <c r="D643" s="14">
        <v>1.7024413012419099E-2</v>
      </c>
      <c r="E643" s="14">
        <v>2.42861041066313E-2</v>
      </c>
      <c r="F643" s="14"/>
      <c r="G643" s="14">
        <v>0</v>
      </c>
      <c r="H643" s="14">
        <v>1.1257784471835799E-2</v>
      </c>
      <c r="I643" s="14">
        <v>0</v>
      </c>
      <c r="J643" s="14">
        <v>2.5470554691344901E-2</v>
      </c>
      <c r="K643" s="14">
        <v>0</v>
      </c>
      <c r="L643" s="14">
        <v>6.4552404020428E-2</v>
      </c>
      <c r="M643" s="14"/>
      <c r="N643" s="14">
        <v>1.8450098777835901E-2</v>
      </c>
      <c r="O643" s="14">
        <v>1.5901577105151499E-2</v>
      </c>
      <c r="P643" s="14">
        <v>1.8980839563336901E-2</v>
      </c>
      <c r="Q643" s="14">
        <v>3.00987896297913E-2</v>
      </c>
      <c r="R643" s="14"/>
      <c r="S643" s="14">
        <v>3.12100501715744E-2</v>
      </c>
      <c r="T643" s="14">
        <v>2.2264531139660801E-2</v>
      </c>
      <c r="U643" s="14">
        <v>0</v>
      </c>
      <c r="V643" s="14">
        <v>2.44109675935744E-2</v>
      </c>
      <c r="W643" s="14">
        <v>1.2082503037616901E-2</v>
      </c>
      <c r="X643" s="14">
        <v>1.05954340356893E-2</v>
      </c>
      <c r="Y643" s="14">
        <v>4.2939265075670502E-2</v>
      </c>
      <c r="Z643" s="14">
        <v>2.9386246230200301E-2</v>
      </c>
      <c r="AA643" s="14">
        <v>2.2649883280683701E-2</v>
      </c>
      <c r="AB643" s="14">
        <v>9.48080021664016E-3</v>
      </c>
      <c r="AC643" s="14">
        <v>2.6242579387009999E-2</v>
      </c>
      <c r="AD643" s="14">
        <v>0</v>
      </c>
      <c r="AE643" s="14"/>
      <c r="AF643" s="14">
        <v>3.1188373783264799E-2</v>
      </c>
      <c r="AG643" s="14">
        <v>1.64118073187998E-2</v>
      </c>
      <c r="AH643" s="14">
        <v>1.6383682223927502E-2</v>
      </c>
      <c r="AI643" s="14"/>
      <c r="AJ643" s="14">
        <v>4.4653779736995101E-2</v>
      </c>
      <c r="AK643" s="14">
        <v>5.7207617601938102E-3</v>
      </c>
      <c r="AL643" s="14">
        <v>2.8714608576826998E-2</v>
      </c>
      <c r="AM643" s="14">
        <v>0</v>
      </c>
      <c r="AN643" s="14">
        <v>1.0155842449080301E-2</v>
      </c>
      <c r="AO643" s="14"/>
      <c r="AP643" s="14">
        <v>8.7955029781302499E-2</v>
      </c>
      <c r="AQ643" s="14">
        <v>2.4170680224600599E-3</v>
      </c>
      <c r="AR643" s="14">
        <v>1.2631804311122E-2</v>
      </c>
      <c r="AS643" s="14">
        <v>8.6347968832670499E-3</v>
      </c>
      <c r="AT643" s="14">
        <v>0</v>
      </c>
      <c r="AU643" s="14"/>
      <c r="AV643" s="14">
        <v>4.7851694068603498E-2</v>
      </c>
      <c r="AW643" s="14">
        <v>1.20085555330682E-2</v>
      </c>
      <c r="AX643" s="14">
        <v>1.06921680738081E-2</v>
      </c>
      <c r="AY643" s="14">
        <v>0</v>
      </c>
      <c r="AZ643" s="14">
        <v>4.2576720338501003E-2</v>
      </c>
      <c r="BA643" s="14"/>
      <c r="BB643" s="14">
        <v>0</v>
      </c>
      <c r="BC643" s="14">
        <v>0</v>
      </c>
      <c r="BD643" s="14">
        <v>0</v>
      </c>
      <c r="BE643" s="14"/>
      <c r="BF643" s="14">
        <v>0</v>
      </c>
    </row>
    <row r="644" spans="2:58" x14ac:dyDescent="0.35">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c r="AA644" s="14"/>
      <c r="AB644" s="14"/>
      <c r="AC644" s="14"/>
      <c r="AD644" s="14"/>
      <c r="AE644" s="14"/>
      <c r="AF644" s="14"/>
      <c r="AG644" s="14"/>
      <c r="AH644" s="14"/>
      <c r="AI644" s="14"/>
      <c r="AJ644" s="14"/>
      <c r="AK644" s="14"/>
      <c r="AL644" s="14"/>
      <c r="AM644" s="14"/>
      <c r="AN644" s="14"/>
      <c r="AO644" s="14"/>
      <c r="AP644" s="14"/>
      <c r="AQ644" s="14"/>
      <c r="AR644" s="14"/>
      <c r="AS644" s="14"/>
      <c r="AT644" s="14"/>
      <c r="AU644" s="14"/>
      <c r="AV644" s="14"/>
      <c r="AW644" s="14"/>
      <c r="AX644" s="14"/>
      <c r="AY644" s="14"/>
      <c r="AZ644" s="14"/>
      <c r="BA644" s="14"/>
      <c r="BB644" s="14"/>
      <c r="BC644" s="14"/>
      <c r="BD644" s="14"/>
      <c r="BE644" s="14"/>
      <c r="BF644" s="14"/>
    </row>
    <row r="645" spans="2:58" x14ac:dyDescent="0.35">
      <c r="B645" s="6" t="s">
        <v>256</v>
      </c>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c r="AA645" s="14"/>
      <c r="AB645" s="14"/>
      <c r="AC645" s="14"/>
      <c r="AD645" s="14"/>
      <c r="AE645" s="14"/>
      <c r="AF645" s="14"/>
      <c r="AG645" s="14"/>
      <c r="AH645" s="14"/>
      <c r="AI645" s="14"/>
      <c r="AJ645" s="14"/>
      <c r="AK645" s="14"/>
      <c r="AL645" s="14"/>
      <c r="AM645" s="14"/>
      <c r="AN645" s="14"/>
      <c r="AO645" s="14"/>
      <c r="AP645" s="14"/>
      <c r="AQ645" s="14"/>
      <c r="AR645" s="14"/>
      <c r="AS645" s="14"/>
      <c r="AT645" s="14"/>
      <c r="AU645" s="14"/>
      <c r="AV645" s="14"/>
      <c r="AW645" s="14"/>
      <c r="AX645" s="14"/>
      <c r="AY645" s="14"/>
      <c r="AZ645" s="14"/>
      <c r="BA645" s="14"/>
      <c r="BB645" s="14"/>
      <c r="BC645" s="14"/>
      <c r="BD645" s="14"/>
      <c r="BE645" s="14"/>
      <c r="BF645" s="14"/>
    </row>
    <row r="646" spans="2:58" x14ac:dyDescent="0.35">
      <c r="B646" s="24" t="s">
        <v>214</v>
      </c>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c r="AA646" s="14"/>
      <c r="AB646" s="14"/>
      <c r="AC646" s="14"/>
      <c r="AD646" s="14"/>
      <c r="AE646" s="14"/>
      <c r="AF646" s="14"/>
      <c r="AG646" s="14"/>
      <c r="AH646" s="14"/>
      <c r="AI646" s="14"/>
      <c r="AJ646" s="14"/>
      <c r="AK646" s="14"/>
      <c r="AL646" s="14"/>
      <c r="AM646" s="14"/>
      <c r="AN646" s="14"/>
      <c r="AO646" s="14"/>
      <c r="AP646" s="14"/>
      <c r="AQ646" s="14"/>
      <c r="AR646" s="14"/>
      <c r="AS646" s="14"/>
      <c r="AT646" s="14"/>
      <c r="AU646" s="14"/>
      <c r="AV646" s="14"/>
      <c r="AW646" s="14"/>
      <c r="AX646" s="14"/>
      <c r="AY646" s="14"/>
      <c r="AZ646" s="14"/>
      <c r="BA646" s="14"/>
      <c r="BB646" s="14"/>
      <c r="BC646" s="14"/>
      <c r="BD646" s="14"/>
      <c r="BE646" s="14"/>
      <c r="BF646" s="14"/>
    </row>
    <row r="647" spans="2:58" x14ac:dyDescent="0.35">
      <c r="B647" t="s">
        <v>207</v>
      </c>
      <c r="C647" s="14">
        <v>0.21233221547494999</v>
      </c>
      <c r="D647" s="14">
        <v>0.20809699931623499</v>
      </c>
      <c r="E647" s="14">
        <v>0.21229809609641201</v>
      </c>
      <c r="F647" s="14"/>
      <c r="G647" s="14">
        <v>0.27185669704263299</v>
      </c>
      <c r="H647" s="14">
        <v>0.26921708008150502</v>
      </c>
      <c r="I647" s="14">
        <v>0.18588805194366201</v>
      </c>
      <c r="J647" s="14">
        <v>0.233469233290441</v>
      </c>
      <c r="K647" s="14">
        <v>0.21331245956794001</v>
      </c>
      <c r="L647" s="14">
        <v>0.13440437187861901</v>
      </c>
      <c r="M647" s="14"/>
      <c r="N647" s="14">
        <v>0.20861512307218599</v>
      </c>
      <c r="O647" s="14">
        <v>0.21330894367487699</v>
      </c>
      <c r="P647" s="14">
        <v>0.20592933531267099</v>
      </c>
      <c r="Q647" s="14">
        <v>0.22766074115395499</v>
      </c>
      <c r="R647" s="14"/>
      <c r="S647" s="14">
        <v>0.175096445502644</v>
      </c>
      <c r="T647" s="14">
        <v>0.207550133013263</v>
      </c>
      <c r="U647" s="14">
        <v>0.24125950842670699</v>
      </c>
      <c r="V647" s="14">
        <v>0.18671217228645201</v>
      </c>
      <c r="W647" s="14">
        <v>0.24857092896487401</v>
      </c>
      <c r="X647" s="14">
        <v>0.16795231174195699</v>
      </c>
      <c r="Y647" s="14">
        <v>0.227145820157477</v>
      </c>
      <c r="Z647" s="14">
        <v>0.21369739427960699</v>
      </c>
      <c r="AA647" s="14">
        <v>0.240023203411179</v>
      </c>
      <c r="AB647" s="14">
        <v>0.20260215425846201</v>
      </c>
      <c r="AC647" s="14">
        <v>0.32299297145279698</v>
      </c>
      <c r="AD647" s="14">
        <v>0.15571588390448601</v>
      </c>
      <c r="AE647" s="14"/>
      <c r="AF647" s="14">
        <v>0.173979086911424</v>
      </c>
      <c r="AG647" s="14">
        <v>0.23521649531749</v>
      </c>
      <c r="AH647" s="14">
        <v>0.21032690087112599</v>
      </c>
      <c r="AI647" s="14"/>
      <c r="AJ647" s="14">
        <v>8.7517394895274506E-2</v>
      </c>
      <c r="AK647" s="14">
        <v>0.33075962607091403</v>
      </c>
      <c r="AL647" s="14">
        <v>0.20149564511861701</v>
      </c>
      <c r="AM647" s="14">
        <v>0.14347437983761699</v>
      </c>
      <c r="AN647" s="14">
        <v>0.165993471380282</v>
      </c>
      <c r="AO647" s="14"/>
      <c r="AP647" s="14">
        <v>2.85536914245712E-2</v>
      </c>
      <c r="AQ647" s="14">
        <v>0.29432727068909398</v>
      </c>
      <c r="AR647" s="14">
        <v>0.23397516681859501</v>
      </c>
      <c r="AS647" s="14">
        <v>0.26060924884578102</v>
      </c>
      <c r="AT647" s="14">
        <v>0.113241350670491</v>
      </c>
      <c r="AU647" s="14"/>
      <c r="AV647" s="14">
        <v>0.19469872134454799</v>
      </c>
      <c r="AW647" s="14">
        <v>0.20794688514583501</v>
      </c>
      <c r="AX647" s="14">
        <v>0.20712692378971601</v>
      </c>
      <c r="AY647" s="14">
        <v>0.25134643794991901</v>
      </c>
      <c r="AZ647" s="14">
        <v>0.32594672451337597</v>
      </c>
      <c r="BA647" s="14"/>
      <c r="BB647" s="14">
        <v>0.13873150842652701</v>
      </c>
      <c r="BC647" s="14">
        <v>0.22452727711780501</v>
      </c>
      <c r="BD647" s="14">
        <v>9.2997510904222203E-2</v>
      </c>
      <c r="BE647" s="14"/>
      <c r="BF647" s="14">
        <v>0.15708051130435999</v>
      </c>
    </row>
    <row r="648" spans="2:58" x14ac:dyDescent="0.35">
      <c r="B648" t="s">
        <v>208</v>
      </c>
      <c r="C648" s="14">
        <v>0.13214727226529999</v>
      </c>
      <c r="D648" s="14">
        <v>0.147280021215316</v>
      </c>
      <c r="E648" s="14">
        <v>0.117591824160741</v>
      </c>
      <c r="F648" s="14"/>
      <c r="G648" s="14">
        <v>0.14432605890736899</v>
      </c>
      <c r="H648" s="14">
        <v>0.13858696639190099</v>
      </c>
      <c r="I648" s="14">
        <v>0.20803635017557301</v>
      </c>
      <c r="J648" s="14">
        <v>0.11775826777637501</v>
      </c>
      <c r="K648" s="14">
        <v>0.109762028094402</v>
      </c>
      <c r="L648" s="14">
        <v>8.9525736325135094E-2</v>
      </c>
      <c r="M648" s="14"/>
      <c r="N648" s="14">
        <v>0.10301292389266301</v>
      </c>
      <c r="O648" s="14">
        <v>0.154119034438123</v>
      </c>
      <c r="P648" s="14">
        <v>0.14575941403190701</v>
      </c>
      <c r="Q648" s="14">
        <v>0.13024194264521999</v>
      </c>
      <c r="R648" s="14"/>
      <c r="S648" s="14">
        <v>0.14559910777899801</v>
      </c>
      <c r="T648" s="14">
        <v>0.13453502305645401</v>
      </c>
      <c r="U648" s="14">
        <v>0.14583740015851901</v>
      </c>
      <c r="V648" s="14">
        <v>0.118617728933737</v>
      </c>
      <c r="W648" s="14">
        <v>4.8742912639584399E-2</v>
      </c>
      <c r="X648" s="14">
        <v>0.18585257938467301</v>
      </c>
      <c r="Y648" s="14">
        <v>9.8746837133542598E-2</v>
      </c>
      <c r="Z648" s="14">
        <v>5.9098766483008103E-2</v>
      </c>
      <c r="AA648" s="14">
        <v>0.15944931542677199</v>
      </c>
      <c r="AB648" s="14">
        <v>0.14841953704153801</v>
      </c>
      <c r="AC648" s="14">
        <v>8.9151825449650293E-2</v>
      </c>
      <c r="AD648" s="14">
        <v>0.19158026192854199</v>
      </c>
      <c r="AE648" s="14"/>
      <c r="AF648" s="14">
        <v>0.101587251524723</v>
      </c>
      <c r="AG648" s="14">
        <v>0.14329254385281601</v>
      </c>
      <c r="AH648" s="14">
        <v>0.15537415695079301</v>
      </c>
      <c r="AI648" s="14"/>
      <c r="AJ648" s="14">
        <v>8.3022553739931504E-2</v>
      </c>
      <c r="AK648" s="14">
        <v>0.14871383456503801</v>
      </c>
      <c r="AL648" s="14">
        <v>0.14572404349740301</v>
      </c>
      <c r="AM648" s="14">
        <v>0.19805248653653801</v>
      </c>
      <c r="AN648" s="14">
        <v>0.178414412523627</v>
      </c>
      <c r="AO648" s="14"/>
      <c r="AP648" s="14">
        <v>4.0211991822727097E-2</v>
      </c>
      <c r="AQ648" s="14">
        <v>0.157685016885621</v>
      </c>
      <c r="AR648" s="14">
        <v>0.167186727361227</v>
      </c>
      <c r="AS648" s="14">
        <v>0.16451682204596099</v>
      </c>
      <c r="AT648" s="14">
        <v>0.118695403135883</v>
      </c>
      <c r="AU648" s="14"/>
      <c r="AV648" s="14">
        <v>0.122608109405471</v>
      </c>
      <c r="AW648" s="14">
        <v>0.19348763952252099</v>
      </c>
      <c r="AX648" s="14">
        <v>0.13269533255394</v>
      </c>
      <c r="AY648" s="14">
        <v>5.0782615424891799E-2</v>
      </c>
      <c r="AZ648" s="14">
        <v>4.8851567022616997E-2</v>
      </c>
      <c r="BA648" s="14"/>
      <c r="BB648" s="14">
        <v>0.12683099621211499</v>
      </c>
      <c r="BC648" s="14">
        <v>0.13275948463651499</v>
      </c>
      <c r="BD648" s="14">
        <v>9.0680981174933006E-2</v>
      </c>
      <c r="BE648" s="14"/>
      <c r="BF648" s="14">
        <v>0.116738480918139</v>
      </c>
    </row>
    <row r="649" spans="2:58" x14ac:dyDescent="0.35">
      <c r="B649" t="s">
        <v>209</v>
      </c>
      <c r="C649" s="14">
        <v>0.17456579454438001</v>
      </c>
      <c r="D649" s="14">
        <v>0.18117803691360199</v>
      </c>
      <c r="E649" s="14">
        <v>0.16913828935001801</v>
      </c>
      <c r="F649" s="14"/>
      <c r="G649" s="14">
        <v>0.187372200102075</v>
      </c>
      <c r="H649" s="14">
        <v>0.16733950671703801</v>
      </c>
      <c r="I649" s="14">
        <v>0.14741030075872499</v>
      </c>
      <c r="J649" s="14">
        <v>0.19790341000223999</v>
      </c>
      <c r="K649" s="14">
        <v>0.161528583636454</v>
      </c>
      <c r="L649" s="14">
        <v>0.183454544712567</v>
      </c>
      <c r="M649" s="14"/>
      <c r="N649" s="14">
        <v>0.15511842143117799</v>
      </c>
      <c r="O649" s="14">
        <v>0.17019728416048399</v>
      </c>
      <c r="P649" s="14">
        <v>0.20457493017085099</v>
      </c>
      <c r="Q649" s="14">
        <v>0.17023902239545599</v>
      </c>
      <c r="R649" s="14"/>
      <c r="S649" s="14">
        <v>0.161849527262832</v>
      </c>
      <c r="T649" s="14">
        <v>0.16621888131864099</v>
      </c>
      <c r="U649" s="14">
        <v>0.14643658959918299</v>
      </c>
      <c r="V649" s="14">
        <v>0.21100082827744099</v>
      </c>
      <c r="W649" s="14">
        <v>0.22178253759165401</v>
      </c>
      <c r="X649" s="14">
        <v>0.183011486255478</v>
      </c>
      <c r="Y649" s="14">
        <v>0.19726872231954901</v>
      </c>
      <c r="Z649" s="14">
        <v>0.193247076706444</v>
      </c>
      <c r="AA649" s="14">
        <v>0.13807966181179501</v>
      </c>
      <c r="AB649" s="14">
        <v>0.177562357848779</v>
      </c>
      <c r="AC649" s="14">
        <v>0.18264832564434599</v>
      </c>
      <c r="AD649" s="14">
        <v>0.12259473491794801</v>
      </c>
      <c r="AE649" s="14"/>
      <c r="AF649" s="14">
        <v>0.15339906236807699</v>
      </c>
      <c r="AG649" s="14">
        <v>0.19422243760222399</v>
      </c>
      <c r="AH649" s="14">
        <v>0.17540939007620801</v>
      </c>
      <c r="AI649" s="14"/>
      <c r="AJ649" s="14">
        <v>0.143991177908113</v>
      </c>
      <c r="AK649" s="14">
        <v>0.21149519383483301</v>
      </c>
      <c r="AL649" s="14">
        <v>0.229693762701111</v>
      </c>
      <c r="AM649" s="14">
        <v>0.138498144705335</v>
      </c>
      <c r="AN649" s="14">
        <v>0.15562271534395999</v>
      </c>
      <c r="AO649" s="14"/>
      <c r="AP649" s="14">
        <v>6.5397986248886597E-2</v>
      </c>
      <c r="AQ649" s="14">
        <v>0.227919980538068</v>
      </c>
      <c r="AR649" s="14">
        <v>0.212645740612565</v>
      </c>
      <c r="AS649" s="14">
        <v>0.16649371283870601</v>
      </c>
      <c r="AT649" s="14">
        <v>0.170783543167668</v>
      </c>
      <c r="AU649" s="14"/>
      <c r="AV649" s="14">
        <v>0.178870290583</v>
      </c>
      <c r="AW649" s="14">
        <v>0.208094404339108</v>
      </c>
      <c r="AX649" s="14">
        <v>0.16169623796399399</v>
      </c>
      <c r="AY649" s="14">
        <v>0.13569791758073099</v>
      </c>
      <c r="AZ649" s="14">
        <v>0.25523556532359698</v>
      </c>
      <c r="BA649" s="14"/>
      <c r="BB649" s="14">
        <v>0.220230957381465</v>
      </c>
      <c r="BC649" s="14">
        <v>0.20240455804299001</v>
      </c>
      <c r="BD649" s="14">
        <v>0.21972616186895899</v>
      </c>
      <c r="BE649" s="14"/>
      <c r="BF649" s="14">
        <v>0.21914167407080601</v>
      </c>
    </row>
    <row r="650" spans="2:58" x14ac:dyDescent="0.35">
      <c r="B650" t="s">
        <v>122</v>
      </c>
      <c r="C650" s="14">
        <v>0.16457606639993</v>
      </c>
      <c r="D650" s="14">
        <v>0.14914135214408</v>
      </c>
      <c r="E650" s="14">
        <v>0.18181144260076301</v>
      </c>
      <c r="F650" s="14"/>
      <c r="G650" s="14">
        <v>0.180775243311875</v>
      </c>
      <c r="H650" s="14">
        <v>0.15185450132720499</v>
      </c>
      <c r="I650" s="14">
        <v>0.19261518037991099</v>
      </c>
      <c r="J650" s="14">
        <v>0.145369725018516</v>
      </c>
      <c r="K650" s="14">
        <v>0.17295078279923901</v>
      </c>
      <c r="L650" s="14">
        <v>0.15358500684010501</v>
      </c>
      <c r="M650" s="14"/>
      <c r="N650" s="14">
        <v>0.14796174611082899</v>
      </c>
      <c r="O650" s="14">
        <v>0.15882310249734</v>
      </c>
      <c r="P650" s="14">
        <v>0.15896501514629099</v>
      </c>
      <c r="Q650" s="14">
        <v>0.195821892591206</v>
      </c>
      <c r="R650" s="14"/>
      <c r="S650" s="14">
        <v>0.16194440131020099</v>
      </c>
      <c r="T650" s="14">
        <v>0.17565144606265001</v>
      </c>
      <c r="U650" s="14">
        <v>0.198120470306406</v>
      </c>
      <c r="V650" s="14">
        <v>0.17526973535903501</v>
      </c>
      <c r="W650" s="14">
        <v>0.205090425144665</v>
      </c>
      <c r="X650" s="14">
        <v>0.16376551197479899</v>
      </c>
      <c r="Y650" s="14">
        <v>0.15429310458991799</v>
      </c>
      <c r="Z650" s="14">
        <v>9.5087195419975304E-2</v>
      </c>
      <c r="AA650" s="14">
        <v>0.13551140564589001</v>
      </c>
      <c r="AB650" s="14">
        <v>0.15630629559984199</v>
      </c>
      <c r="AC650" s="14">
        <v>0.15710845411525401</v>
      </c>
      <c r="AD650" s="14">
        <v>0.16060189357049201</v>
      </c>
      <c r="AE650" s="14"/>
      <c r="AF650" s="14">
        <v>0.20617366455481301</v>
      </c>
      <c r="AG650" s="14">
        <v>0.116781435973538</v>
      </c>
      <c r="AH650" s="14">
        <v>0.17549988935458899</v>
      </c>
      <c r="AI650" s="14"/>
      <c r="AJ650" s="14">
        <v>0.14176790030061201</v>
      </c>
      <c r="AK650" s="14">
        <v>0.156167298257716</v>
      </c>
      <c r="AL650" s="14">
        <v>0.15929200449822001</v>
      </c>
      <c r="AM650" s="14">
        <v>0.13825917065839699</v>
      </c>
      <c r="AN650" s="14">
        <v>0.24012352631306799</v>
      </c>
      <c r="AO650" s="14"/>
      <c r="AP650" s="14">
        <v>9.55726290714113E-2</v>
      </c>
      <c r="AQ650" s="14">
        <v>0.151507283670856</v>
      </c>
      <c r="AR650" s="14">
        <v>0.15215152942954599</v>
      </c>
      <c r="AS650" s="14">
        <v>0.177839519755461</v>
      </c>
      <c r="AT650" s="14">
        <v>0.33541946994188698</v>
      </c>
      <c r="AU650" s="14"/>
      <c r="AV650" s="14">
        <v>0.19877138982466899</v>
      </c>
      <c r="AW650" s="14">
        <v>0.14844059852410599</v>
      </c>
      <c r="AX650" s="14">
        <v>0.16317560086840799</v>
      </c>
      <c r="AY650" s="14">
        <v>0.136443695183467</v>
      </c>
      <c r="AZ650" s="14">
        <v>8.3685408575616502E-2</v>
      </c>
      <c r="BA650" s="14"/>
      <c r="BB650" s="14">
        <v>0.168883498636935</v>
      </c>
      <c r="BC650" s="14">
        <v>0.21783735327648901</v>
      </c>
      <c r="BD650" s="14">
        <v>0.19553305464576801</v>
      </c>
      <c r="BE650" s="14"/>
      <c r="BF650" s="14">
        <v>0.204867094409942</v>
      </c>
    </row>
    <row r="651" spans="2:58" x14ac:dyDescent="0.35">
      <c r="B651" t="s">
        <v>210</v>
      </c>
      <c r="C651" s="14">
        <v>0.18108013803682901</v>
      </c>
      <c r="D651" s="14">
        <v>0.19415299447409601</v>
      </c>
      <c r="E651" s="14">
        <v>0.16904015993354499</v>
      </c>
      <c r="F651" s="14"/>
      <c r="G651" s="14">
        <v>0.15731115979747101</v>
      </c>
      <c r="H651" s="14">
        <v>0.16557032287917101</v>
      </c>
      <c r="I651" s="14">
        <v>0.14668769421699299</v>
      </c>
      <c r="J651" s="14">
        <v>0.16471039091390499</v>
      </c>
      <c r="K651" s="14">
        <v>0.20100921956498399</v>
      </c>
      <c r="L651" s="14">
        <v>0.232104712100212</v>
      </c>
      <c r="M651" s="14"/>
      <c r="N651" s="14">
        <v>0.20613700341433799</v>
      </c>
      <c r="O651" s="14">
        <v>0.18846672692222799</v>
      </c>
      <c r="P651" s="14">
        <v>0.15401192368140501</v>
      </c>
      <c r="Q651" s="14">
        <v>0.16483302379255199</v>
      </c>
      <c r="R651" s="14"/>
      <c r="S651" s="14">
        <v>0.177731395987862</v>
      </c>
      <c r="T651" s="14">
        <v>0.151212729689926</v>
      </c>
      <c r="U651" s="14">
        <v>0.218560856856192</v>
      </c>
      <c r="V651" s="14">
        <v>0.191159199979965</v>
      </c>
      <c r="W651" s="14">
        <v>0.179299061058322</v>
      </c>
      <c r="X651" s="14">
        <v>0.18517325737429199</v>
      </c>
      <c r="Y651" s="14">
        <v>0.150629209636474</v>
      </c>
      <c r="Z651" s="14">
        <v>0.35089241112493302</v>
      </c>
      <c r="AA651" s="14">
        <v>0.17457019539846899</v>
      </c>
      <c r="AB651" s="14">
        <v>0.18287101249983201</v>
      </c>
      <c r="AC651" s="14">
        <v>0.176503302390175</v>
      </c>
      <c r="AD651" s="14">
        <v>0.15554351146322301</v>
      </c>
      <c r="AE651" s="14"/>
      <c r="AF651" s="14">
        <v>0.21112284404121201</v>
      </c>
      <c r="AG651" s="14">
        <v>0.17651496022342</v>
      </c>
      <c r="AH651" s="14">
        <v>0.122593865864463</v>
      </c>
      <c r="AI651" s="14"/>
      <c r="AJ651" s="14">
        <v>0.28431413672601702</v>
      </c>
      <c r="AK651" s="14">
        <v>9.9808229488913394E-2</v>
      </c>
      <c r="AL651" s="14">
        <v>0.123316687749545</v>
      </c>
      <c r="AM651" s="14">
        <v>0.38171581826211298</v>
      </c>
      <c r="AN651" s="14">
        <v>0.16298812695366399</v>
      </c>
      <c r="AO651" s="14"/>
      <c r="AP651" s="14">
        <v>0.35482599175408602</v>
      </c>
      <c r="AQ651" s="14">
        <v>0.109709897441509</v>
      </c>
      <c r="AR651" s="14">
        <v>0.12917842357607401</v>
      </c>
      <c r="AS651" s="14">
        <v>0.161440536117919</v>
      </c>
      <c r="AT651" s="14">
        <v>0.20268785543297399</v>
      </c>
      <c r="AU651" s="14"/>
      <c r="AV651" s="14">
        <v>0.16640021497962501</v>
      </c>
      <c r="AW651" s="14">
        <v>0.143792882221107</v>
      </c>
      <c r="AX651" s="14">
        <v>0.20862362870238699</v>
      </c>
      <c r="AY651" s="14">
        <v>0.23162466370253501</v>
      </c>
      <c r="AZ651" s="14">
        <v>0.12036509984589901</v>
      </c>
      <c r="BA651" s="14"/>
      <c r="BB651" s="14">
        <v>0.208794800251037</v>
      </c>
      <c r="BC651" s="14">
        <v>0.16502850130708199</v>
      </c>
      <c r="BD651" s="14">
        <v>0.27311511385965098</v>
      </c>
      <c r="BE651" s="14"/>
      <c r="BF651" s="14">
        <v>0.19917267478961401</v>
      </c>
    </row>
    <row r="652" spans="2:58" x14ac:dyDescent="0.35">
      <c r="B652" t="s">
        <v>211</v>
      </c>
      <c r="C652" s="14">
        <v>0.11397056143173501</v>
      </c>
      <c r="D652" s="14">
        <v>0.101346703703189</v>
      </c>
      <c r="E652" s="14">
        <v>0.12601829413229201</v>
      </c>
      <c r="F652" s="14"/>
      <c r="G652" s="14">
        <v>5.8358640838577301E-2</v>
      </c>
      <c r="H652" s="14">
        <v>9.6173838131345099E-2</v>
      </c>
      <c r="I652" s="14">
        <v>0.119362422525136</v>
      </c>
      <c r="J652" s="14">
        <v>0.115258642318115</v>
      </c>
      <c r="K652" s="14">
        <v>0.121316596699104</v>
      </c>
      <c r="L652" s="14">
        <v>0.15167584635563</v>
      </c>
      <c r="M652" s="14"/>
      <c r="N652" s="14">
        <v>0.153301452865235</v>
      </c>
      <c r="O652" s="14">
        <v>9.9912798820653501E-2</v>
      </c>
      <c r="P652" s="14">
        <v>0.119608453279357</v>
      </c>
      <c r="Q652" s="14">
        <v>7.7049554878745902E-2</v>
      </c>
      <c r="R652" s="14"/>
      <c r="S652" s="14">
        <v>0.15446621108804401</v>
      </c>
      <c r="T652" s="14">
        <v>0.14270335875468501</v>
      </c>
      <c r="U652" s="14">
        <v>4.97851746529933E-2</v>
      </c>
      <c r="V652" s="14">
        <v>8.1810591554674794E-2</v>
      </c>
      <c r="W652" s="14">
        <v>8.4431631563283593E-2</v>
      </c>
      <c r="X652" s="14">
        <v>9.3670015665164003E-2</v>
      </c>
      <c r="Y652" s="14">
        <v>0.11945801933934599</v>
      </c>
      <c r="Z652" s="14">
        <v>5.8590909755831498E-2</v>
      </c>
      <c r="AA652" s="14">
        <v>0.144687319069357</v>
      </c>
      <c r="AB652" s="14">
        <v>0.11273718825033301</v>
      </c>
      <c r="AC652" s="14">
        <v>4.5352541560767901E-2</v>
      </c>
      <c r="AD652" s="14">
        <v>0.21396371421530899</v>
      </c>
      <c r="AE652" s="14"/>
      <c r="AF652" s="14">
        <v>0.120230139903796</v>
      </c>
      <c r="AG652" s="14">
        <v>0.11756775370641299</v>
      </c>
      <c r="AH652" s="14">
        <v>0.144985323487027</v>
      </c>
      <c r="AI652" s="14"/>
      <c r="AJ652" s="14">
        <v>0.21515895382887501</v>
      </c>
      <c r="AK652" s="14">
        <v>5.0129564535940301E-2</v>
      </c>
      <c r="AL652" s="14">
        <v>9.6828021815825005E-2</v>
      </c>
      <c r="AM652" s="14">
        <v>0</v>
      </c>
      <c r="AN652" s="14">
        <v>7.74880177489886E-2</v>
      </c>
      <c r="AO652" s="14"/>
      <c r="AP652" s="14">
        <v>0.32349839181686202</v>
      </c>
      <c r="AQ652" s="14">
        <v>5.8850550774851497E-2</v>
      </c>
      <c r="AR652" s="14">
        <v>7.9379222910165401E-2</v>
      </c>
      <c r="AS652" s="14">
        <v>6.0465363512905601E-2</v>
      </c>
      <c r="AT652" s="14">
        <v>5.9172377651096203E-2</v>
      </c>
      <c r="AU652" s="14"/>
      <c r="AV652" s="14">
        <v>0.104854966805354</v>
      </c>
      <c r="AW652" s="14">
        <v>7.8177777139382107E-2</v>
      </c>
      <c r="AX652" s="14">
        <v>0.116063226894334</v>
      </c>
      <c r="AY652" s="14">
        <v>0.186448688402613</v>
      </c>
      <c r="AZ652" s="14">
        <v>0.123338914380394</v>
      </c>
      <c r="BA652" s="14"/>
      <c r="BB652" s="14">
        <v>0.13652823909192199</v>
      </c>
      <c r="BC652" s="14">
        <v>5.7442825619118801E-2</v>
      </c>
      <c r="BD652" s="14">
        <v>0.12794717754646701</v>
      </c>
      <c r="BE652" s="14"/>
      <c r="BF652" s="14">
        <v>0.102999564507138</v>
      </c>
    </row>
    <row r="653" spans="2:58" x14ac:dyDescent="0.35">
      <c r="B653" t="s">
        <v>212</v>
      </c>
      <c r="C653" s="14">
        <v>2.1327951846876601E-2</v>
      </c>
      <c r="D653" s="14">
        <v>1.8803892233481601E-2</v>
      </c>
      <c r="E653" s="14">
        <v>2.4101893726229E-2</v>
      </c>
      <c r="F653" s="14"/>
      <c r="G653" s="14">
        <v>0</v>
      </c>
      <c r="H653" s="14">
        <v>1.1257784471835799E-2</v>
      </c>
      <c r="I653" s="14">
        <v>0</v>
      </c>
      <c r="J653" s="14">
        <v>2.5530330680406998E-2</v>
      </c>
      <c r="K653" s="14">
        <v>2.0120329637878E-2</v>
      </c>
      <c r="L653" s="14">
        <v>5.5249781787732398E-2</v>
      </c>
      <c r="M653" s="14"/>
      <c r="N653" s="14">
        <v>2.5853329213570801E-2</v>
      </c>
      <c r="O653" s="14">
        <v>1.51721094862952E-2</v>
      </c>
      <c r="P653" s="14">
        <v>1.1150928377516699E-2</v>
      </c>
      <c r="Q653" s="14">
        <v>3.4153822542864101E-2</v>
      </c>
      <c r="R653" s="14"/>
      <c r="S653" s="14">
        <v>2.3312911069420201E-2</v>
      </c>
      <c r="T653" s="14">
        <v>2.2128428104381401E-2</v>
      </c>
      <c r="U653" s="14">
        <v>0</v>
      </c>
      <c r="V653" s="14">
        <v>3.5429743608693401E-2</v>
      </c>
      <c r="W653" s="14">
        <v>1.2082503037616901E-2</v>
      </c>
      <c r="X653" s="14">
        <v>2.0574837603636799E-2</v>
      </c>
      <c r="Y653" s="14">
        <v>5.2458286823693301E-2</v>
      </c>
      <c r="Z653" s="14">
        <v>2.9386246230200301E-2</v>
      </c>
      <c r="AA653" s="14">
        <v>7.6788992365384497E-3</v>
      </c>
      <c r="AB653" s="14">
        <v>1.9501454501213301E-2</v>
      </c>
      <c r="AC653" s="14">
        <v>2.6242579387009999E-2</v>
      </c>
      <c r="AD653" s="14">
        <v>0</v>
      </c>
      <c r="AE653" s="14"/>
      <c r="AF653" s="14">
        <v>3.35079506959539E-2</v>
      </c>
      <c r="AG653" s="14">
        <v>1.6404373324099102E-2</v>
      </c>
      <c r="AH653" s="14">
        <v>1.5810473395794399E-2</v>
      </c>
      <c r="AI653" s="14"/>
      <c r="AJ653" s="14">
        <v>4.4227882601177701E-2</v>
      </c>
      <c r="AK653" s="14">
        <v>2.92625324664557E-3</v>
      </c>
      <c r="AL653" s="14">
        <v>4.3649834619278197E-2</v>
      </c>
      <c r="AM653" s="14">
        <v>0</v>
      </c>
      <c r="AN653" s="14">
        <v>1.93697297364115E-2</v>
      </c>
      <c r="AO653" s="14"/>
      <c r="AP653" s="14">
        <v>9.1939317861455802E-2</v>
      </c>
      <c r="AQ653" s="14">
        <v>0</v>
      </c>
      <c r="AR653" s="14">
        <v>2.5483189291828998E-2</v>
      </c>
      <c r="AS653" s="14">
        <v>8.6347968832670499E-3</v>
      </c>
      <c r="AT653" s="14">
        <v>0</v>
      </c>
      <c r="AU653" s="14"/>
      <c r="AV653" s="14">
        <v>3.3796307057333198E-2</v>
      </c>
      <c r="AW653" s="14">
        <v>2.00598131079394E-2</v>
      </c>
      <c r="AX653" s="14">
        <v>1.0619049227220701E-2</v>
      </c>
      <c r="AY653" s="14">
        <v>7.6559817558428302E-3</v>
      </c>
      <c r="AZ653" s="14">
        <v>4.2576720338501003E-2</v>
      </c>
      <c r="BA653" s="14"/>
      <c r="BB653" s="14">
        <v>0</v>
      </c>
      <c r="BC653" s="14">
        <v>0</v>
      </c>
      <c r="BD653" s="14">
        <v>0</v>
      </c>
      <c r="BE653" s="14"/>
      <c r="BF653" s="14">
        <v>0</v>
      </c>
    </row>
    <row r="654" spans="2:58" x14ac:dyDescent="0.35">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c r="AA654" s="14"/>
      <c r="AB654" s="14"/>
      <c r="AC654" s="14"/>
      <c r="AD654" s="14"/>
      <c r="AE654" s="14"/>
      <c r="AF654" s="14"/>
      <c r="AG654" s="14"/>
      <c r="AH654" s="14"/>
      <c r="AI654" s="14"/>
      <c r="AJ654" s="14"/>
      <c r="AK654" s="14"/>
      <c r="AL654" s="14"/>
      <c r="AM654" s="14"/>
      <c r="AN654" s="14"/>
      <c r="AO654" s="14"/>
      <c r="AP654" s="14"/>
      <c r="AQ654" s="14"/>
      <c r="AR654" s="14"/>
      <c r="AS654" s="14"/>
      <c r="AT654" s="14"/>
      <c r="AU654" s="14"/>
      <c r="AV654" s="14"/>
      <c r="AW654" s="14"/>
      <c r="AX654" s="14"/>
      <c r="AY654" s="14"/>
      <c r="AZ654" s="14"/>
      <c r="BA654" s="14"/>
      <c r="BB654" s="14"/>
      <c r="BC654" s="14"/>
      <c r="BD654" s="14"/>
      <c r="BE654" s="14"/>
      <c r="BF654" s="14"/>
    </row>
    <row r="655" spans="2:58" x14ac:dyDescent="0.35">
      <c r="B655" s="6" t="s">
        <v>257</v>
      </c>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c r="AA655" s="14"/>
      <c r="AB655" s="14"/>
      <c r="AC655" s="14"/>
      <c r="AD655" s="14"/>
      <c r="AE655" s="14"/>
      <c r="AF655" s="14"/>
      <c r="AG655" s="14"/>
      <c r="AH655" s="14"/>
      <c r="AI655" s="14"/>
      <c r="AJ655" s="14"/>
      <c r="AK655" s="14"/>
      <c r="AL655" s="14"/>
      <c r="AM655" s="14"/>
      <c r="AN655" s="14"/>
      <c r="AO655" s="14"/>
      <c r="AP655" s="14"/>
      <c r="AQ655" s="14"/>
      <c r="AR655" s="14"/>
      <c r="AS655" s="14"/>
      <c r="AT655" s="14"/>
      <c r="AU655" s="14"/>
      <c r="AV655" s="14"/>
      <c r="AW655" s="14"/>
      <c r="AX655" s="14"/>
      <c r="AY655" s="14"/>
      <c r="AZ655" s="14"/>
      <c r="BA655" s="14"/>
      <c r="BB655" s="14"/>
      <c r="BC655" s="14"/>
      <c r="BD655" s="14"/>
      <c r="BE655" s="14"/>
      <c r="BF655" s="14"/>
    </row>
    <row r="656" spans="2:58" x14ac:dyDescent="0.35">
      <c r="B656" s="24" t="s">
        <v>214</v>
      </c>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c r="AA656" s="14"/>
      <c r="AB656" s="14"/>
      <c r="AC656" s="14"/>
      <c r="AD656" s="14"/>
      <c r="AE656" s="14"/>
      <c r="AF656" s="14"/>
      <c r="AG656" s="14"/>
      <c r="AH656" s="14"/>
      <c r="AI656" s="14"/>
      <c r="AJ656" s="14"/>
      <c r="AK656" s="14"/>
      <c r="AL656" s="14"/>
      <c r="AM656" s="14"/>
      <c r="AN656" s="14"/>
      <c r="AO656" s="14"/>
      <c r="AP656" s="14"/>
      <c r="AQ656" s="14"/>
      <c r="AR656" s="14"/>
      <c r="AS656" s="14"/>
      <c r="AT656" s="14"/>
      <c r="AU656" s="14"/>
      <c r="AV656" s="14"/>
      <c r="AW656" s="14"/>
      <c r="AX656" s="14"/>
      <c r="AY656" s="14"/>
      <c r="AZ656" s="14"/>
      <c r="BA656" s="14"/>
      <c r="BB656" s="14"/>
      <c r="BC656" s="14"/>
      <c r="BD656" s="14"/>
      <c r="BE656" s="14"/>
      <c r="BF656" s="14"/>
    </row>
    <row r="657" spans="2:58" x14ac:dyDescent="0.35">
      <c r="B657" t="s">
        <v>207</v>
      </c>
      <c r="C657" s="14">
        <v>6.02403145980559E-2</v>
      </c>
      <c r="D657" s="14">
        <v>6.2280002955672702E-2</v>
      </c>
      <c r="E657" s="14">
        <v>5.65594434897485E-2</v>
      </c>
      <c r="F657" s="14"/>
      <c r="G657" s="14">
        <v>5.0911760334053903E-2</v>
      </c>
      <c r="H657" s="14">
        <v>8.6388883089070403E-2</v>
      </c>
      <c r="I657" s="14">
        <v>6.6003425606203495E-2</v>
      </c>
      <c r="J657" s="14">
        <v>4.1531453173586301E-2</v>
      </c>
      <c r="K657" s="14">
        <v>5.9400170084868503E-2</v>
      </c>
      <c r="L657" s="14">
        <v>5.5239441699172602E-2</v>
      </c>
      <c r="M657" s="14"/>
      <c r="N657" s="14">
        <v>5.5524036805130898E-2</v>
      </c>
      <c r="O657" s="14">
        <v>6.7151476469653207E-2</v>
      </c>
      <c r="P657" s="14">
        <v>5.7351501471842002E-2</v>
      </c>
      <c r="Q657" s="14">
        <v>6.2555962330420697E-2</v>
      </c>
      <c r="R657" s="14"/>
      <c r="S657" s="14">
        <v>8.6509315428307504E-2</v>
      </c>
      <c r="T657" s="14">
        <v>7.1996728136182797E-2</v>
      </c>
      <c r="U657" s="14">
        <v>3.79204967319169E-2</v>
      </c>
      <c r="V657" s="14">
        <v>2.5011596460673399E-2</v>
      </c>
      <c r="W657" s="14">
        <v>5.9025517779641198E-2</v>
      </c>
      <c r="X657" s="14">
        <v>4.0275524492226801E-2</v>
      </c>
      <c r="Y657" s="14">
        <v>7.3524661859684204E-2</v>
      </c>
      <c r="Z657" s="14">
        <v>9.2581079889052995E-2</v>
      </c>
      <c r="AA657" s="14">
        <v>7.8856209975331298E-2</v>
      </c>
      <c r="AB657" s="14">
        <v>4.4564135453930898E-2</v>
      </c>
      <c r="AC657" s="14">
        <v>2.2157732463202399E-2</v>
      </c>
      <c r="AD657" s="14">
        <v>6.9272472151214695E-2</v>
      </c>
      <c r="AE657" s="14"/>
      <c r="AF657" s="14">
        <v>6.5900097484912906E-2</v>
      </c>
      <c r="AG657" s="14">
        <v>5.7852173124993501E-2</v>
      </c>
      <c r="AH657" s="14">
        <v>6.47893467542804E-2</v>
      </c>
      <c r="AI657" s="14"/>
      <c r="AJ657" s="14">
        <v>6.1289969640452198E-2</v>
      </c>
      <c r="AK657" s="14">
        <v>6.67934871153993E-2</v>
      </c>
      <c r="AL657" s="14">
        <v>3.1100412961379501E-2</v>
      </c>
      <c r="AM657" s="14">
        <v>6.7199368472450893E-2</v>
      </c>
      <c r="AN657" s="14">
        <v>8.94692650788904E-2</v>
      </c>
      <c r="AO657" s="14"/>
      <c r="AP657" s="14">
        <v>7.4501240241057295E-2</v>
      </c>
      <c r="AQ657" s="14">
        <v>6.4004029740598295E-2</v>
      </c>
      <c r="AR657" s="14">
        <v>2.62206312958548E-2</v>
      </c>
      <c r="AS657" s="14">
        <v>6.6548830599178099E-2</v>
      </c>
      <c r="AT657" s="14">
        <v>3.9678119417340098E-2</v>
      </c>
      <c r="AU657" s="14"/>
      <c r="AV657" s="14">
        <v>4.6765531031478701E-2</v>
      </c>
      <c r="AW657" s="14">
        <v>4.4073449799455801E-2</v>
      </c>
      <c r="AX657" s="14">
        <v>5.5486641265326098E-2</v>
      </c>
      <c r="AY657" s="14">
        <v>8.31684479559366E-2</v>
      </c>
      <c r="AZ657" s="14">
        <v>0.118843711274533</v>
      </c>
      <c r="BA657" s="14"/>
      <c r="BB657" s="14">
        <v>6.8891276631482007E-2</v>
      </c>
      <c r="BC657" s="14">
        <v>5.9563025416338303E-2</v>
      </c>
      <c r="BD657" s="14">
        <v>3.3824023773354701E-2</v>
      </c>
      <c r="BE657" s="14"/>
      <c r="BF657" s="14">
        <v>6.0139018313684102E-2</v>
      </c>
    </row>
    <row r="658" spans="2:58" x14ac:dyDescent="0.35">
      <c r="B658" t="s">
        <v>208</v>
      </c>
      <c r="C658" s="14">
        <v>0.14332970166476999</v>
      </c>
      <c r="D658" s="14">
        <v>0.151200665525411</v>
      </c>
      <c r="E658" s="14">
        <v>0.13635443236147399</v>
      </c>
      <c r="F658" s="14"/>
      <c r="G658" s="14">
        <v>0.11497997290767401</v>
      </c>
      <c r="H658" s="14">
        <v>9.9959877124935398E-2</v>
      </c>
      <c r="I658" s="14">
        <v>0.15020224986479599</v>
      </c>
      <c r="J658" s="14">
        <v>0.18109103145793101</v>
      </c>
      <c r="K658" s="14">
        <v>0.139040634377574</v>
      </c>
      <c r="L658" s="14">
        <v>0.16436654086479299</v>
      </c>
      <c r="M658" s="14"/>
      <c r="N658" s="14">
        <v>0.16083996156654701</v>
      </c>
      <c r="O658" s="14">
        <v>7.2686122352631694E-2</v>
      </c>
      <c r="P658" s="14">
        <v>0.19847387881381601</v>
      </c>
      <c r="Q658" s="14">
        <v>0.13857220952500199</v>
      </c>
      <c r="R658" s="14"/>
      <c r="S658" s="14">
        <v>0.123239224396906</v>
      </c>
      <c r="T658" s="14">
        <v>0.14334414522643699</v>
      </c>
      <c r="U658" s="14">
        <v>0.13168263296132601</v>
      </c>
      <c r="V658" s="14">
        <v>0.17184941061190701</v>
      </c>
      <c r="W658" s="14">
        <v>0.165430726746153</v>
      </c>
      <c r="X658" s="14">
        <v>9.6640827114442995E-2</v>
      </c>
      <c r="Y658" s="14">
        <v>0.14781161996303899</v>
      </c>
      <c r="Z658" s="14">
        <v>5.5539163688058002E-2</v>
      </c>
      <c r="AA658" s="14">
        <v>0.16649048683738801</v>
      </c>
      <c r="AB658" s="14">
        <v>0.16363434486124601</v>
      </c>
      <c r="AC658" s="14">
        <v>9.4837672898733794E-2</v>
      </c>
      <c r="AD658" s="14">
        <v>0.258035085669586</v>
      </c>
      <c r="AE658" s="14"/>
      <c r="AF658" s="14">
        <v>0.13058328991330201</v>
      </c>
      <c r="AG658" s="14">
        <v>0.16219244682374301</v>
      </c>
      <c r="AH658" s="14">
        <v>0.13346500150180901</v>
      </c>
      <c r="AI658" s="14"/>
      <c r="AJ658" s="14">
        <v>0.17292854769133201</v>
      </c>
      <c r="AK658" s="14">
        <v>0.151572289444762</v>
      </c>
      <c r="AL658" s="14">
        <v>6.1162622281438497E-2</v>
      </c>
      <c r="AM658" s="14">
        <v>6.9275077037604896E-2</v>
      </c>
      <c r="AN658" s="14">
        <v>0.14190724978512301</v>
      </c>
      <c r="AO658" s="14"/>
      <c r="AP658" s="14">
        <v>0.18411687327467599</v>
      </c>
      <c r="AQ658" s="14">
        <v>0.12874440239492399</v>
      </c>
      <c r="AR658" s="14">
        <v>6.5428845548870698E-2</v>
      </c>
      <c r="AS658" s="14">
        <v>0.15819579571612499</v>
      </c>
      <c r="AT658" s="14">
        <v>0.14686369603027999</v>
      </c>
      <c r="AU658" s="14"/>
      <c r="AV658" s="14">
        <v>0.14151594581809099</v>
      </c>
      <c r="AW658" s="14">
        <v>0.141474625063083</v>
      </c>
      <c r="AX658" s="14">
        <v>0.11963299590425901</v>
      </c>
      <c r="AY658" s="14">
        <v>0.18998347752355299</v>
      </c>
      <c r="AZ658" s="14">
        <v>0.21119226112286399</v>
      </c>
      <c r="BA658" s="14"/>
      <c r="BB658" s="14">
        <v>7.82630393455125E-2</v>
      </c>
      <c r="BC658" s="14">
        <v>0.184328805332202</v>
      </c>
      <c r="BD658" s="14">
        <v>0.148193437678977</v>
      </c>
      <c r="BE658" s="14"/>
      <c r="BF658" s="14">
        <v>0.13918447425816399</v>
      </c>
    </row>
    <row r="659" spans="2:58" x14ac:dyDescent="0.35">
      <c r="B659" t="s">
        <v>209</v>
      </c>
      <c r="C659" s="14">
        <v>0.313160274977062</v>
      </c>
      <c r="D659" s="14">
        <v>0.32819921562718701</v>
      </c>
      <c r="E659" s="14">
        <v>0.29610629327268301</v>
      </c>
      <c r="F659" s="14"/>
      <c r="G659" s="14">
        <v>0.29322655177141799</v>
      </c>
      <c r="H659" s="14">
        <v>0.28025677924812198</v>
      </c>
      <c r="I659" s="14">
        <v>0.27603115209611601</v>
      </c>
      <c r="J659" s="14">
        <v>0.368474426615922</v>
      </c>
      <c r="K659" s="14">
        <v>0.345711212737007</v>
      </c>
      <c r="L659" s="14">
        <v>0.31618842221934201</v>
      </c>
      <c r="M659" s="14"/>
      <c r="N659" s="14">
        <v>0.307778489854444</v>
      </c>
      <c r="O659" s="14">
        <v>0.357279627649286</v>
      </c>
      <c r="P659" s="14">
        <v>0.30198195974562297</v>
      </c>
      <c r="Q659" s="14">
        <v>0.28219397919621803</v>
      </c>
      <c r="R659" s="14"/>
      <c r="S659" s="14">
        <v>0.29307981453250798</v>
      </c>
      <c r="T659" s="14">
        <v>0.29589645359706701</v>
      </c>
      <c r="U659" s="14">
        <v>0.412388713924151</v>
      </c>
      <c r="V659" s="14">
        <v>0.35043627990729798</v>
      </c>
      <c r="W659" s="14">
        <v>0.23721959167123199</v>
      </c>
      <c r="X659" s="14">
        <v>0.30543876541168502</v>
      </c>
      <c r="Y659" s="14">
        <v>0.30019250423385802</v>
      </c>
      <c r="Z659" s="14">
        <v>0.18352292320508901</v>
      </c>
      <c r="AA659" s="14">
        <v>0.29957941684126599</v>
      </c>
      <c r="AB659" s="14">
        <v>0.28277686930144902</v>
      </c>
      <c r="AC659" s="14">
        <v>0.50953465650458496</v>
      </c>
      <c r="AD659" s="14">
        <v>0.39407880322147498</v>
      </c>
      <c r="AE659" s="14"/>
      <c r="AF659" s="14">
        <v>0.31062889547978401</v>
      </c>
      <c r="AG659" s="14">
        <v>0.32904688490909301</v>
      </c>
      <c r="AH659" s="14">
        <v>0.24917180413790799</v>
      </c>
      <c r="AI659" s="14"/>
      <c r="AJ659" s="14">
        <v>0.32342229411312401</v>
      </c>
      <c r="AK659" s="14">
        <v>0.27850079293381302</v>
      </c>
      <c r="AL659" s="14">
        <v>0.41241284663207101</v>
      </c>
      <c r="AM659" s="14">
        <v>0.42027427453875299</v>
      </c>
      <c r="AN659" s="14">
        <v>0.25606538220466801</v>
      </c>
      <c r="AO659" s="14"/>
      <c r="AP659" s="14">
        <v>0.283061700674408</v>
      </c>
      <c r="AQ659" s="14">
        <v>0.317344575000928</v>
      </c>
      <c r="AR659" s="14">
        <v>0.40101164840557302</v>
      </c>
      <c r="AS659" s="14">
        <v>0.33969196575742999</v>
      </c>
      <c r="AT659" s="14">
        <v>0.29689597889736902</v>
      </c>
      <c r="AU659" s="14"/>
      <c r="AV659" s="14">
        <v>0.325108091630325</v>
      </c>
      <c r="AW659" s="14">
        <v>0.31024659511036401</v>
      </c>
      <c r="AX659" s="14">
        <v>0.31132728603274301</v>
      </c>
      <c r="AY659" s="14">
        <v>0.26804973224274498</v>
      </c>
      <c r="AZ659" s="14">
        <v>0.32979232826966798</v>
      </c>
      <c r="BA659" s="14"/>
      <c r="BB659" s="14">
        <v>0.386014032462209</v>
      </c>
      <c r="BC659" s="14">
        <v>0.36158275502256498</v>
      </c>
      <c r="BD659" s="14">
        <v>0.35105145820858402</v>
      </c>
      <c r="BE659" s="14"/>
      <c r="BF659" s="14">
        <v>0.36596897612721802</v>
      </c>
    </row>
    <row r="660" spans="2:58" x14ac:dyDescent="0.35">
      <c r="B660" t="s">
        <v>122</v>
      </c>
      <c r="C660" s="14">
        <v>0.313323131605799</v>
      </c>
      <c r="D660" s="14">
        <v>0.30194203356497301</v>
      </c>
      <c r="E660" s="14">
        <v>0.32568011580502798</v>
      </c>
      <c r="F660" s="14"/>
      <c r="G660" s="14">
        <v>0.238976076356713</v>
      </c>
      <c r="H660" s="14">
        <v>0.328047333877313</v>
      </c>
      <c r="I660" s="14">
        <v>0.26860062918935101</v>
      </c>
      <c r="J660" s="14">
        <v>0.32011701969772499</v>
      </c>
      <c r="K660" s="14">
        <v>0.351839429735544</v>
      </c>
      <c r="L660" s="14">
        <v>0.34868504101939402</v>
      </c>
      <c r="M660" s="14"/>
      <c r="N660" s="14">
        <v>0.28883036786723898</v>
      </c>
      <c r="O660" s="14">
        <v>0.33890733854197302</v>
      </c>
      <c r="P660" s="14">
        <v>0.30626288496859999</v>
      </c>
      <c r="Q660" s="14">
        <v>0.32406859153645601</v>
      </c>
      <c r="R660" s="14"/>
      <c r="S660" s="14">
        <v>0.30641542878655498</v>
      </c>
      <c r="T660" s="14">
        <v>0.33242451144331803</v>
      </c>
      <c r="U660" s="14">
        <v>0.333098366298547</v>
      </c>
      <c r="V660" s="14">
        <v>0.315073759402695</v>
      </c>
      <c r="W660" s="14">
        <v>0.35980733312986501</v>
      </c>
      <c r="X660" s="14">
        <v>0.36276240384159703</v>
      </c>
      <c r="Y660" s="14">
        <v>0.26619481072694101</v>
      </c>
      <c r="Z660" s="14">
        <v>0.50573938132047702</v>
      </c>
      <c r="AA660" s="14">
        <v>0.25975271850334097</v>
      </c>
      <c r="AB660" s="14">
        <v>0.32218988778385499</v>
      </c>
      <c r="AC660" s="14">
        <v>0.240278727168898</v>
      </c>
      <c r="AD660" s="14">
        <v>0.157673692772861</v>
      </c>
      <c r="AE660" s="14"/>
      <c r="AF660" s="14">
        <v>0.36334259921607698</v>
      </c>
      <c r="AG660" s="14">
        <v>0.312564564792916</v>
      </c>
      <c r="AH660" s="14">
        <v>0.22718752759316799</v>
      </c>
      <c r="AI660" s="14"/>
      <c r="AJ660" s="14">
        <v>0.32545674205882102</v>
      </c>
      <c r="AK660" s="14">
        <v>0.31503268832862102</v>
      </c>
      <c r="AL660" s="14">
        <v>0.37499063193535398</v>
      </c>
      <c r="AM660" s="14">
        <v>0.269153680803081</v>
      </c>
      <c r="AN660" s="14">
        <v>0.31039426139014897</v>
      </c>
      <c r="AO660" s="14"/>
      <c r="AP660" s="14">
        <v>0.29282304564922701</v>
      </c>
      <c r="AQ660" s="14">
        <v>0.29639685094946</v>
      </c>
      <c r="AR660" s="14">
        <v>0.37128814554892497</v>
      </c>
      <c r="AS660" s="14">
        <v>0.32602329929495699</v>
      </c>
      <c r="AT660" s="14">
        <v>0.391805252138682</v>
      </c>
      <c r="AU660" s="14"/>
      <c r="AV660" s="14">
        <v>0.37292469379852</v>
      </c>
      <c r="AW660" s="14">
        <v>0.285819616452272</v>
      </c>
      <c r="AX660" s="14">
        <v>0.31476569191285098</v>
      </c>
      <c r="AY660" s="14">
        <v>0.28599867501394599</v>
      </c>
      <c r="AZ660" s="14">
        <v>0.30271562172695998</v>
      </c>
      <c r="BA660" s="14"/>
      <c r="BB660" s="14">
        <v>0.37611676311569803</v>
      </c>
      <c r="BC660" s="14">
        <v>0.33229167912874202</v>
      </c>
      <c r="BD660" s="14">
        <v>0.34228159043780598</v>
      </c>
      <c r="BE660" s="14"/>
      <c r="BF660" s="14">
        <v>0.34418055650320001</v>
      </c>
    </row>
    <row r="661" spans="2:58" x14ac:dyDescent="0.35">
      <c r="B661" t="s">
        <v>210</v>
      </c>
      <c r="C661" s="14">
        <v>0.117803639501892</v>
      </c>
      <c r="D661" s="14">
        <v>0.110229305354762</v>
      </c>
      <c r="E661" s="14">
        <v>0.12655727597284699</v>
      </c>
      <c r="F661" s="14"/>
      <c r="G661" s="14">
        <v>0.16532670050062101</v>
      </c>
      <c r="H661" s="14">
        <v>0.134640213262405</v>
      </c>
      <c r="I661" s="14">
        <v>0.17029642684493401</v>
      </c>
      <c r="J661" s="14">
        <v>6.5257250863185803E-2</v>
      </c>
      <c r="K661" s="14">
        <v>9.8380106299384706E-2</v>
      </c>
      <c r="L661" s="14">
        <v>8.9467388202499304E-2</v>
      </c>
      <c r="M661" s="14"/>
      <c r="N661" s="14">
        <v>0.125281113280028</v>
      </c>
      <c r="O661" s="14">
        <v>0.106810338858406</v>
      </c>
      <c r="P661" s="14">
        <v>0.100057227832422</v>
      </c>
      <c r="Q661" s="14">
        <v>0.14300960470264501</v>
      </c>
      <c r="R661" s="14"/>
      <c r="S661" s="14">
        <v>0.13926780234358399</v>
      </c>
      <c r="T661" s="14">
        <v>0.10662090758244901</v>
      </c>
      <c r="U661" s="14">
        <v>5.1605359752454803E-2</v>
      </c>
      <c r="V661" s="14">
        <v>0.103579430823832</v>
      </c>
      <c r="W661" s="14">
        <v>0.178516830673108</v>
      </c>
      <c r="X661" s="14">
        <v>0.138521167643577</v>
      </c>
      <c r="Y661" s="14">
        <v>0.13452062929272299</v>
      </c>
      <c r="Z661" s="14">
        <v>0.16261745189732399</v>
      </c>
      <c r="AA661" s="14">
        <v>8.9991072241529996E-2</v>
      </c>
      <c r="AB661" s="14">
        <v>0.13551988624418901</v>
      </c>
      <c r="AC661" s="14">
        <v>8.7659283352504502E-2</v>
      </c>
      <c r="AD661" s="14">
        <v>5.9430600001513498E-2</v>
      </c>
      <c r="AE661" s="14"/>
      <c r="AF661" s="14">
        <v>9.4711587459163901E-2</v>
      </c>
      <c r="AG661" s="14">
        <v>0.10873719250911799</v>
      </c>
      <c r="AH661" s="14">
        <v>0.20005021508231899</v>
      </c>
      <c r="AI661" s="14"/>
      <c r="AJ661" s="14">
        <v>0.101487038287196</v>
      </c>
      <c r="AK661" s="14">
        <v>0.123580061213984</v>
      </c>
      <c r="AL661" s="14">
        <v>6.1576665227650602E-2</v>
      </c>
      <c r="AM661" s="14">
        <v>0.17409759914810999</v>
      </c>
      <c r="AN661" s="14">
        <v>0.13958449941564299</v>
      </c>
      <c r="AO661" s="14"/>
      <c r="AP661" s="14">
        <v>0.136781079138764</v>
      </c>
      <c r="AQ661" s="14">
        <v>0.120301429412981</v>
      </c>
      <c r="AR661" s="14">
        <v>0.109922009944496</v>
      </c>
      <c r="AS661" s="14">
        <v>8.7638010883712203E-2</v>
      </c>
      <c r="AT661" s="14">
        <v>0.103392868063124</v>
      </c>
      <c r="AU661" s="14"/>
      <c r="AV661" s="14">
        <v>8.1387648092522497E-2</v>
      </c>
      <c r="AW661" s="14">
        <v>0.14719392868362799</v>
      </c>
      <c r="AX661" s="14">
        <v>0.13296519499326701</v>
      </c>
      <c r="AY661" s="14">
        <v>0.12953763473978699</v>
      </c>
      <c r="AZ661" s="14">
        <v>3.7456077605975101E-2</v>
      </c>
      <c r="BA661" s="14"/>
      <c r="BB661" s="14">
        <v>9.0714888445098493E-2</v>
      </c>
      <c r="BC661" s="14">
        <v>4.3204503066923798E-2</v>
      </c>
      <c r="BD661" s="14">
        <v>0.124649489901278</v>
      </c>
      <c r="BE661" s="14"/>
      <c r="BF661" s="14">
        <v>8.2850050483707194E-2</v>
      </c>
    </row>
    <row r="662" spans="2:58" x14ac:dyDescent="0.35">
      <c r="B662" t="s">
        <v>211</v>
      </c>
      <c r="C662" s="14">
        <v>4.7956189864760398E-2</v>
      </c>
      <c r="D662" s="14">
        <v>3.9858327821714799E-2</v>
      </c>
      <c r="E662" s="14">
        <v>5.6692353707783999E-2</v>
      </c>
      <c r="F662" s="14"/>
      <c r="G662" s="14">
        <v>0.122245169261752</v>
      </c>
      <c r="H662" s="14">
        <v>7.0706913398154603E-2</v>
      </c>
      <c r="I662" s="14">
        <v>6.0572608676104797E-2</v>
      </c>
      <c r="J662" s="14">
        <v>2.3528818191650699E-2</v>
      </c>
      <c r="K662" s="14">
        <v>5.6284467656210896E-3</v>
      </c>
      <c r="L662" s="14">
        <v>2.1755343103566301E-2</v>
      </c>
      <c r="M662" s="14"/>
      <c r="N662" s="14">
        <v>5.8381044613413702E-2</v>
      </c>
      <c r="O662" s="14">
        <v>4.7996589823431197E-2</v>
      </c>
      <c r="P662" s="14">
        <v>3.5872547167696403E-2</v>
      </c>
      <c r="Q662" s="14">
        <v>4.5491574537965401E-2</v>
      </c>
      <c r="R662" s="14"/>
      <c r="S662" s="14">
        <v>5.1488414512138703E-2</v>
      </c>
      <c r="T662" s="14">
        <v>4.2925483334939903E-2</v>
      </c>
      <c r="U662" s="14">
        <v>3.3304430331604101E-2</v>
      </c>
      <c r="V662" s="14">
        <v>3.4049522793595903E-2</v>
      </c>
      <c r="W662" s="14">
        <v>0</v>
      </c>
      <c r="X662" s="14">
        <v>4.55557961534441E-2</v>
      </c>
      <c r="Y662" s="14">
        <v>7.7755773923755003E-2</v>
      </c>
      <c r="Z662" s="14">
        <v>0</v>
      </c>
      <c r="AA662" s="14">
        <v>9.7901605393596006E-2</v>
      </c>
      <c r="AB662" s="14">
        <v>3.7031882365753298E-2</v>
      </c>
      <c r="AC662" s="14">
        <v>4.5531927612075702E-2</v>
      </c>
      <c r="AD662" s="14">
        <v>6.1509346183349897E-2</v>
      </c>
      <c r="AE662" s="14"/>
      <c r="AF662" s="14">
        <v>3.4833530446760699E-2</v>
      </c>
      <c r="AG662" s="14">
        <v>2.72401343390863E-2</v>
      </c>
      <c r="AH662" s="14">
        <v>0.11450395921303499</v>
      </c>
      <c r="AI662" s="14"/>
      <c r="AJ662" s="14">
        <v>1.25345972494793E-2</v>
      </c>
      <c r="AK662" s="14">
        <v>6.4520680963419993E-2</v>
      </c>
      <c r="AL662" s="14">
        <v>5.8756820962107E-2</v>
      </c>
      <c r="AM662" s="14">
        <v>0</v>
      </c>
      <c r="AN662" s="14">
        <v>4.93086620035229E-2</v>
      </c>
      <c r="AO662" s="14"/>
      <c r="AP662" s="14">
        <v>2.39686122561912E-2</v>
      </c>
      <c r="AQ662" s="14">
        <v>6.8241352572757499E-2</v>
      </c>
      <c r="AR662" s="14">
        <v>2.6128719256279902E-2</v>
      </c>
      <c r="AS662" s="14">
        <v>2.19020977485971E-2</v>
      </c>
      <c r="AT662" s="14">
        <v>2.1364085453205301E-2</v>
      </c>
      <c r="AU662" s="14"/>
      <c r="AV662" s="14">
        <v>3.2298089629062401E-2</v>
      </c>
      <c r="AW662" s="14">
        <v>6.3504372790485097E-2</v>
      </c>
      <c r="AX662" s="14">
        <v>6.0839027047943403E-2</v>
      </c>
      <c r="AY662" s="14">
        <v>4.3262032524031997E-2</v>
      </c>
      <c r="AZ662" s="14">
        <v>0</v>
      </c>
      <c r="BA662" s="14"/>
      <c r="BB662" s="14">
        <v>0</v>
      </c>
      <c r="BC662" s="14">
        <v>1.9029232033228701E-2</v>
      </c>
      <c r="BD662" s="14">
        <v>0</v>
      </c>
      <c r="BE662" s="14"/>
      <c r="BF662" s="14">
        <v>7.6769243140272503E-3</v>
      </c>
    </row>
    <row r="663" spans="2:58" x14ac:dyDescent="0.35">
      <c r="B663" t="s">
        <v>212</v>
      </c>
      <c r="C663" s="14">
        <v>4.18674778766049E-3</v>
      </c>
      <c r="D663" s="14">
        <v>6.2904491502796299E-3</v>
      </c>
      <c r="E663" s="14">
        <v>2.05008539043586E-3</v>
      </c>
      <c r="F663" s="14"/>
      <c r="G663" s="14">
        <v>1.43337688677689E-2</v>
      </c>
      <c r="H663" s="14">
        <v>0</v>
      </c>
      <c r="I663" s="14">
        <v>8.2935077224955498E-3</v>
      </c>
      <c r="J663" s="14">
        <v>0</v>
      </c>
      <c r="K663" s="14">
        <v>0</v>
      </c>
      <c r="L663" s="14">
        <v>4.2978228912330203E-3</v>
      </c>
      <c r="M663" s="14"/>
      <c r="N663" s="14">
        <v>3.3649860131972102E-3</v>
      </c>
      <c r="O663" s="14">
        <v>9.1685063046191909E-3</v>
      </c>
      <c r="P663" s="14">
        <v>0</v>
      </c>
      <c r="Q663" s="14">
        <v>4.1080781712927797E-3</v>
      </c>
      <c r="R663" s="14"/>
      <c r="S663" s="14">
        <v>0</v>
      </c>
      <c r="T663" s="14">
        <v>6.7917706796057197E-3</v>
      </c>
      <c r="U663" s="14">
        <v>0</v>
      </c>
      <c r="V663" s="14">
        <v>0</v>
      </c>
      <c r="W663" s="14">
        <v>0</v>
      </c>
      <c r="X663" s="14">
        <v>1.0805515343027599E-2</v>
      </c>
      <c r="Y663" s="14">
        <v>0</v>
      </c>
      <c r="Z663" s="14">
        <v>0</v>
      </c>
      <c r="AA663" s="14">
        <v>7.4284902075476798E-3</v>
      </c>
      <c r="AB663" s="14">
        <v>1.42829939895769E-2</v>
      </c>
      <c r="AC663" s="14">
        <v>0</v>
      </c>
      <c r="AD663" s="14">
        <v>0</v>
      </c>
      <c r="AE663" s="14"/>
      <c r="AF663" s="14">
        <v>0</v>
      </c>
      <c r="AG663" s="14">
        <v>2.3666035010498801E-3</v>
      </c>
      <c r="AH663" s="14">
        <v>1.0832145717480699E-2</v>
      </c>
      <c r="AI663" s="14"/>
      <c r="AJ663" s="14">
        <v>2.8808109595948599E-3</v>
      </c>
      <c r="AK663" s="14">
        <v>0</v>
      </c>
      <c r="AL663" s="14">
        <v>0</v>
      </c>
      <c r="AM663" s="14">
        <v>0</v>
      </c>
      <c r="AN663" s="14">
        <v>1.3270680122003199E-2</v>
      </c>
      <c r="AO663" s="14"/>
      <c r="AP663" s="14">
        <v>4.7474487656766901E-3</v>
      </c>
      <c r="AQ663" s="14">
        <v>4.9673599283511496E-3</v>
      </c>
      <c r="AR663" s="14">
        <v>0</v>
      </c>
      <c r="AS663" s="14">
        <v>0</v>
      </c>
      <c r="AT663" s="14">
        <v>0</v>
      </c>
      <c r="AU663" s="14"/>
      <c r="AV663" s="14">
        <v>0</v>
      </c>
      <c r="AW663" s="14">
        <v>7.6874121007114897E-3</v>
      </c>
      <c r="AX663" s="14">
        <v>4.9831628436102201E-3</v>
      </c>
      <c r="AY663" s="14">
        <v>0</v>
      </c>
      <c r="AZ663" s="14">
        <v>0</v>
      </c>
      <c r="BA663" s="14"/>
      <c r="BB663" s="14">
        <v>0</v>
      </c>
      <c r="BC663" s="14">
        <v>0</v>
      </c>
      <c r="BD663" s="14">
        <v>0</v>
      </c>
      <c r="BE663" s="14"/>
      <c r="BF663" s="14">
        <v>0</v>
      </c>
    </row>
    <row r="664" spans="2:58" x14ac:dyDescent="0.35">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c r="AA664" s="14"/>
      <c r="AB664" s="14"/>
      <c r="AC664" s="14"/>
      <c r="AD664" s="14"/>
      <c r="AE664" s="14"/>
      <c r="AF664" s="14"/>
      <c r="AG664" s="14"/>
      <c r="AH664" s="14"/>
      <c r="AI664" s="14"/>
      <c r="AJ664" s="14"/>
      <c r="AK664" s="14"/>
      <c r="AL664" s="14"/>
      <c r="AM664" s="14"/>
      <c r="AN664" s="14"/>
      <c r="AO664" s="14"/>
      <c r="AP664" s="14"/>
      <c r="AQ664" s="14"/>
      <c r="AR664" s="14"/>
      <c r="AS664" s="14"/>
      <c r="AT664" s="14"/>
      <c r="AU664" s="14"/>
      <c r="AV664" s="14"/>
      <c r="AW664" s="14"/>
      <c r="AX664" s="14"/>
      <c r="AY664" s="14"/>
      <c r="AZ664" s="14"/>
      <c r="BA664" s="14"/>
      <c r="BB664" s="14"/>
      <c r="BC664" s="14"/>
      <c r="BD664" s="14"/>
      <c r="BE664" s="14"/>
      <c r="BF664" s="14"/>
    </row>
    <row r="665" spans="2:58" x14ac:dyDescent="0.35">
      <c r="B665" s="6" t="s">
        <v>258</v>
      </c>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c r="AA665" s="14"/>
      <c r="AB665" s="14"/>
      <c r="AC665" s="14"/>
      <c r="AD665" s="14"/>
      <c r="AE665" s="14"/>
      <c r="AF665" s="14"/>
      <c r="AG665" s="14"/>
      <c r="AH665" s="14"/>
      <c r="AI665" s="14"/>
      <c r="AJ665" s="14"/>
      <c r="AK665" s="14"/>
      <c r="AL665" s="14"/>
      <c r="AM665" s="14"/>
      <c r="AN665" s="14"/>
      <c r="AO665" s="14"/>
      <c r="AP665" s="14"/>
      <c r="AQ665" s="14"/>
      <c r="AR665" s="14"/>
      <c r="AS665" s="14"/>
      <c r="AT665" s="14"/>
      <c r="AU665" s="14"/>
      <c r="AV665" s="14"/>
      <c r="AW665" s="14"/>
      <c r="AX665" s="14"/>
      <c r="AY665" s="14"/>
      <c r="AZ665" s="14"/>
      <c r="BA665" s="14"/>
      <c r="BB665" s="14"/>
      <c r="BC665" s="14"/>
      <c r="BD665" s="14"/>
      <c r="BE665" s="14"/>
      <c r="BF665" s="14"/>
    </row>
    <row r="666" spans="2:58" x14ac:dyDescent="0.35">
      <c r="B666" s="24" t="s">
        <v>214</v>
      </c>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c r="AA666" s="14"/>
      <c r="AB666" s="14"/>
      <c r="AC666" s="14"/>
      <c r="AD666" s="14"/>
      <c r="AE666" s="14"/>
      <c r="AF666" s="14"/>
      <c r="AG666" s="14"/>
      <c r="AH666" s="14"/>
      <c r="AI666" s="14"/>
      <c r="AJ666" s="14"/>
      <c r="AK666" s="14"/>
      <c r="AL666" s="14"/>
      <c r="AM666" s="14"/>
      <c r="AN666" s="14"/>
      <c r="AO666" s="14"/>
      <c r="AP666" s="14"/>
      <c r="AQ666" s="14"/>
      <c r="AR666" s="14"/>
      <c r="AS666" s="14"/>
      <c r="AT666" s="14"/>
      <c r="AU666" s="14"/>
      <c r="AV666" s="14"/>
      <c r="AW666" s="14"/>
      <c r="AX666" s="14"/>
      <c r="AY666" s="14"/>
      <c r="AZ666" s="14"/>
      <c r="BA666" s="14"/>
      <c r="BB666" s="14"/>
      <c r="BC666" s="14"/>
      <c r="BD666" s="14"/>
      <c r="BE666" s="14"/>
      <c r="BF666" s="14"/>
    </row>
    <row r="667" spans="2:58" x14ac:dyDescent="0.35">
      <c r="B667" t="s">
        <v>207</v>
      </c>
      <c r="C667" s="14">
        <v>9.0283111680399902E-2</v>
      </c>
      <c r="D667" s="14">
        <v>9.7786125797051704E-2</v>
      </c>
      <c r="E667" s="14">
        <v>8.1206327322399297E-2</v>
      </c>
      <c r="F667" s="14"/>
      <c r="G667" s="14">
        <v>0.16521101697085699</v>
      </c>
      <c r="H667" s="14">
        <v>0.112190112210605</v>
      </c>
      <c r="I667" s="14">
        <v>8.9033121949197394E-2</v>
      </c>
      <c r="J667" s="14">
        <v>7.8427667921227698E-2</v>
      </c>
      <c r="K667" s="14">
        <v>7.0701086719549194E-2</v>
      </c>
      <c r="L667" s="14">
        <v>5.05113483592005E-2</v>
      </c>
      <c r="M667" s="14"/>
      <c r="N667" s="14">
        <v>7.7287329572568494E-2</v>
      </c>
      <c r="O667" s="14">
        <v>8.7160382146732399E-2</v>
      </c>
      <c r="P667" s="14">
        <v>8.5095378220990101E-2</v>
      </c>
      <c r="Q667" s="14">
        <v>0.116259685224572</v>
      </c>
      <c r="R667" s="14"/>
      <c r="S667" s="14">
        <v>6.4097634891096905E-2</v>
      </c>
      <c r="T667" s="14">
        <v>7.8196587891253694E-2</v>
      </c>
      <c r="U667" s="14">
        <v>9.4025721867513998E-2</v>
      </c>
      <c r="V667" s="14">
        <v>5.6278348399949801E-2</v>
      </c>
      <c r="W667" s="14">
        <v>8.6874670023852504E-2</v>
      </c>
      <c r="X667" s="14">
        <v>9.1618399839987402E-2</v>
      </c>
      <c r="Y667" s="14">
        <v>0.102386856607428</v>
      </c>
      <c r="Z667" s="14">
        <v>6.2761674394689104E-2</v>
      </c>
      <c r="AA667" s="14">
        <v>0.11827744616743301</v>
      </c>
      <c r="AB667" s="14">
        <v>0.115108562147599</v>
      </c>
      <c r="AC667" s="14">
        <v>0.174893400124215</v>
      </c>
      <c r="AD667" s="14">
        <v>2.9771648976207699E-2</v>
      </c>
      <c r="AE667" s="14"/>
      <c r="AF667" s="14">
        <v>5.7848933099632197E-2</v>
      </c>
      <c r="AG667" s="14">
        <v>8.8821461080595895E-2</v>
      </c>
      <c r="AH667" s="14">
        <v>0.16475673353360301</v>
      </c>
      <c r="AI667" s="14"/>
      <c r="AJ667" s="14">
        <v>2.0659332358978998E-2</v>
      </c>
      <c r="AK667" s="14">
        <v>0.117830055702106</v>
      </c>
      <c r="AL667" s="14">
        <v>0.137896799884134</v>
      </c>
      <c r="AM667" s="14">
        <v>6.3596342932136299E-2</v>
      </c>
      <c r="AN667" s="14">
        <v>0.123150131828329</v>
      </c>
      <c r="AO667" s="14"/>
      <c r="AP667" s="14">
        <v>1.49044304668665E-2</v>
      </c>
      <c r="AQ667" s="14">
        <v>0.106855220669292</v>
      </c>
      <c r="AR667" s="14">
        <v>0.10835370936034</v>
      </c>
      <c r="AS667" s="14">
        <v>9.0331996713336596E-2</v>
      </c>
      <c r="AT667" s="14">
        <v>6.8490287917095702E-2</v>
      </c>
      <c r="AU667" s="14"/>
      <c r="AV667" s="14">
        <v>9.4858423292554797E-2</v>
      </c>
      <c r="AW667" s="14">
        <v>8.5772746528371205E-2</v>
      </c>
      <c r="AX667" s="14">
        <v>8.7480893889076705E-2</v>
      </c>
      <c r="AY667" s="14">
        <v>7.8423034193878402E-2</v>
      </c>
      <c r="AZ667" s="14">
        <v>3.7456077605975101E-2</v>
      </c>
      <c r="BA667" s="14"/>
      <c r="BB667" s="14">
        <v>2.01945942951107E-2</v>
      </c>
      <c r="BC667" s="14">
        <v>5.6545523951722299E-2</v>
      </c>
      <c r="BD667" s="14">
        <v>0</v>
      </c>
      <c r="BE667" s="14"/>
      <c r="BF667" s="14">
        <v>3.4748146885759099E-2</v>
      </c>
    </row>
    <row r="668" spans="2:58" x14ac:dyDescent="0.35">
      <c r="B668" t="s">
        <v>208</v>
      </c>
      <c r="C668" s="14">
        <v>7.4380035757613094E-2</v>
      </c>
      <c r="D668" s="14">
        <v>7.7134917352353893E-2</v>
      </c>
      <c r="E668" s="14">
        <v>7.2131926221069897E-2</v>
      </c>
      <c r="F668" s="14"/>
      <c r="G668" s="14">
        <v>0.113716828433124</v>
      </c>
      <c r="H668" s="14">
        <v>0.121237415533568</v>
      </c>
      <c r="I668" s="14">
        <v>6.4734941187993902E-2</v>
      </c>
      <c r="J668" s="14">
        <v>8.6576174278783197E-2</v>
      </c>
      <c r="K668" s="14">
        <v>4.6375552576472301E-2</v>
      </c>
      <c r="L668" s="14">
        <v>2.9490078535791799E-2</v>
      </c>
      <c r="M668" s="14"/>
      <c r="N668" s="14">
        <v>8.5956137811023195E-2</v>
      </c>
      <c r="O668" s="14">
        <v>8.2970624260021206E-2</v>
      </c>
      <c r="P668" s="14">
        <v>4.3709168844358298E-2</v>
      </c>
      <c r="Q668" s="14">
        <v>8.1274618769109699E-2</v>
      </c>
      <c r="R668" s="14"/>
      <c r="S668" s="14">
        <v>6.8596120773285196E-2</v>
      </c>
      <c r="T668" s="14">
        <v>5.4924621104406601E-2</v>
      </c>
      <c r="U668" s="14">
        <v>5.5617865498963401E-2</v>
      </c>
      <c r="V668" s="14">
        <v>9.8777415295425997E-2</v>
      </c>
      <c r="W668" s="14">
        <v>4.8618685372015198E-2</v>
      </c>
      <c r="X668" s="14">
        <v>9.6176935626356194E-2</v>
      </c>
      <c r="Y668" s="14">
        <v>7.6856291475209407E-2</v>
      </c>
      <c r="Z668" s="14">
        <v>8.6711274657000306E-2</v>
      </c>
      <c r="AA668" s="14">
        <v>0.123413203543925</v>
      </c>
      <c r="AB668" s="14">
        <v>3.99693658658936E-2</v>
      </c>
      <c r="AC668" s="14">
        <v>7.1241102128064906E-2</v>
      </c>
      <c r="AD668" s="14">
        <v>6.3179772286280494E-2</v>
      </c>
      <c r="AE668" s="14"/>
      <c r="AF668" s="14">
        <v>4.4514182492402403E-2</v>
      </c>
      <c r="AG668" s="14">
        <v>9.4551075932574905E-2</v>
      </c>
      <c r="AH668" s="14">
        <v>9.7557329759662498E-2</v>
      </c>
      <c r="AI668" s="14"/>
      <c r="AJ668" s="14">
        <v>2.3570570070672699E-2</v>
      </c>
      <c r="AK668" s="14">
        <v>0.147415167094261</v>
      </c>
      <c r="AL668" s="14">
        <v>6.1331876466905501E-2</v>
      </c>
      <c r="AM668" s="14">
        <v>6.8984093620791706E-2</v>
      </c>
      <c r="AN668" s="14">
        <v>4.6475595082424E-2</v>
      </c>
      <c r="AO668" s="14"/>
      <c r="AP668" s="14">
        <v>1.36302618805208E-2</v>
      </c>
      <c r="AQ668" s="14">
        <v>0.118621254291549</v>
      </c>
      <c r="AR668" s="14">
        <v>4.3073999680336601E-2</v>
      </c>
      <c r="AS668" s="14">
        <v>7.5684217744372007E-2</v>
      </c>
      <c r="AT668" s="14">
        <v>1.06380978616123E-2</v>
      </c>
      <c r="AU668" s="14"/>
      <c r="AV668" s="14">
        <v>6.2115066695520402E-2</v>
      </c>
      <c r="AW668" s="14">
        <v>7.6336026727449505E-2</v>
      </c>
      <c r="AX668" s="14">
        <v>8.6984296454341303E-2</v>
      </c>
      <c r="AY668" s="14">
        <v>9.8132324994344697E-2</v>
      </c>
      <c r="AZ668" s="14">
        <v>0.12083635149699699</v>
      </c>
      <c r="BA668" s="14"/>
      <c r="BB668" s="14">
        <v>2.07158002525069E-2</v>
      </c>
      <c r="BC668" s="14">
        <v>7.6471786115153595E-2</v>
      </c>
      <c r="BD668" s="14">
        <v>0</v>
      </c>
      <c r="BE668" s="14"/>
      <c r="BF668" s="14">
        <v>3.6049145424148901E-2</v>
      </c>
    </row>
    <row r="669" spans="2:58" x14ac:dyDescent="0.35">
      <c r="B669" t="s">
        <v>209</v>
      </c>
      <c r="C669" s="14">
        <v>0.106717651554028</v>
      </c>
      <c r="D669" s="14">
        <v>0.103879366152902</v>
      </c>
      <c r="E669" s="14">
        <v>0.108511448472844</v>
      </c>
      <c r="F669" s="14"/>
      <c r="G669" s="14">
        <v>0.17334991578548101</v>
      </c>
      <c r="H669" s="14">
        <v>0.14553035147318699</v>
      </c>
      <c r="I669" s="14">
        <v>0.135357849001178</v>
      </c>
      <c r="J669" s="14">
        <v>8.2100874687192696E-2</v>
      </c>
      <c r="K669" s="14">
        <v>5.9534846991704797E-2</v>
      </c>
      <c r="L669" s="14">
        <v>6.3842112269241094E-2</v>
      </c>
      <c r="M669" s="14"/>
      <c r="N669" s="14">
        <v>8.2914631118971696E-2</v>
      </c>
      <c r="O669" s="14">
        <v>0.106763913338609</v>
      </c>
      <c r="P669" s="14">
        <v>9.1906438227721904E-2</v>
      </c>
      <c r="Q669" s="14">
        <v>0.15196623183153599</v>
      </c>
      <c r="R669" s="14"/>
      <c r="S669" s="14">
        <v>0.13949488136987601</v>
      </c>
      <c r="T669" s="14">
        <v>0.12603615597067</v>
      </c>
      <c r="U669" s="14">
        <v>0.13017019653359899</v>
      </c>
      <c r="V669" s="14">
        <v>0.119074615195781</v>
      </c>
      <c r="W669" s="14">
        <v>0.111393554902465</v>
      </c>
      <c r="X669" s="14">
        <v>7.3395852449787802E-2</v>
      </c>
      <c r="Y669" s="14">
        <v>8.53958721961839E-2</v>
      </c>
      <c r="Z669" s="14">
        <v>3.2755929427599598E-2</v>
      </c>
      <c r="AA669" s="14">
        <v>9.0604620111379902E-2</v>
      </c>
      <c r="AB669" s="14">
        <v>0.10452768402695101</v>
      </c>
      <c r="AC669" s="14">
        <v>9.7714611143170593E-2</v>
      </c>
      <c r="AD669" s="14">
        <v>9.27543358247154E-2</v>
      </c>
      <c r="AE669" s="14"/>
      <c r="AF669" s="14">
        <v>6.3084702236119103E-2</v>
      </c>
      <c r="AG669" s="14">
        <v>0.122600152658707</v>
      </c>
      <c r="AH669" s="14">
        <v>0.111204145514419</v>
      </c>
      <c r="AI669" s="14"/>
      <c r="AJ669" s="14">
        <v>6.0894259826553797E-2</v>
      </c>
      <c r="AK669" s="14">
        <v>0.117268410372295</v>
      </c>
      <c r="AL669" s="14">
        <v>0.15718382687013199</v>
      </c>
      <c r="AM669" s="14">
        <v>0.21523616802698001</v>
      </c>
      <c r="AN669" s="14">
        <v>0.135689338562204</v>
      </c>
      <c r="AO669" s="14"/>
      <c r="AP669" s="14">
        <v>4.7697351593047201E-2</v>
      </c>
      <c r="AQ669" s="14">
        <v>0.14367397543803501</v>
      </c>
      <c r="AR669" s="14">
        <v>0.14896756161056701</v>
      </c>
      <c r="AS669" s="14">
        <v>0.13882369067158101</v>
      </c>
      <c r="AT669" s="14">
        <v>3.3932891415038899E-2</v>
      </c>
      <c r="AU669" s="14"/>
      <c r="AV669" s="14">
        <v>9.7983287286152895E-2</v>
      </c>
      <c r="AW669" s="14">
        <v>0.14584488872881199</v>
      </c>
      <c r="AX669" s="14">
        <v>7.98252430557123E-2</v>
      </c>
      <c r="AY669" s="14">
        <v>0.10351773664318201</v>
      </c>
      <c r="AZ669" s="14">
        <v>0.17208529680387499</v>
      </c>
      <c r="BA669" s="14"/>
      <c r="BB669" s="14">
        <v>0.110381705874979</v>
      </c>
      <c r="BC669" s="14">
        <v>8.7435317532193593E-2</v>
      </c>
      <c r="BD669" s="14">
        <v>0</v>
      </c>
      <c r="BE669" s="14"/>
      <c r="BF669" s="14">
        <v>8.0606144867599705E-2</v>
      </c>
    </row>
    <row r="670" spans="2:58" x14ac:dyDescent="0.35">
      <c r="B670" t="s">
        <v>122</v>
      </c>
      <c r="C670" s="14">
        <v>0.22885604897346701</v>
      </c>
      <c r="D670" s="14">
        <v>0.20732871777736001</v>
      </c>
      <c r="E670" s="14">
        <v>0.25083508915220998</v>
      </c>
      <c r="F670" s="14"/>
      <c r="G670" s="14">
        <v>0.20813857641825201</v>
      </c>
      <c r="H670" s="14">
        <v>0.22645073955160699</v>
      </c>
      <c r="I670" s="14">
        <v>0.227070299792858</v>
      </c>
      <c r="J670" s="14">
        <v>0.23741423489395999</v>
      </c>
      <c r="K670" s="14">
        <v>0.27986476408858202</v>
      </c>
      <c r="L670" s="14">
        <v>0.20530141650858599</v>
      </c>
      <c r="M670" s="14"/>
      <c r="N670" s="14">
        <v>0.20802780610272401</v>
      </c>
      <c r="O670" s="14">
        <v>0.22594097160573801</v>
      </c>
      <c r="P670" s="14">
        <v>0.25356353898443901</v>
      </c>
      <c r="Q670" s="14">
        <v>0.23586573532799501</v>
      </c>
      <c r="R670" s="14"/>
      <c r="S670" s="14">
        <v>0.162711135472976</v>
      </c>
      <c r="T670" s="14">
        <v>0.231162764726143</v>
      </c>
      <c r="U670" s="14">
        <v>0.248411343415469</v>
      </c>
      <c r="V670" s="14">
        <v>0.25230070145129102</v>
      </c>
      <c r="W670" s="14">
        <v>0.30614000699407901</v>
      </c>
      <c r="X670" s="14">
        <v>0.25852780352342403</v>
      </c>
      <c r="Y670" s="14">
        <v>0.25319199480347998</v>
      </c>
      <c r="Z670" s="14">
        <v>0.259103224822258</v>
      </c>
      <c r="AA670" s="14">
        <v>0.17874636115523501</v>
      </c>
      <c r="AB670" s="14">
        <v>0.234955902603186</v>
      </c>
      <c r="AC670" s="14">
        <v>0.26297109149592801</v>
      </c>
      <c r="AD670" s="14">
        <v>0.12277803692435101</v>
      </c>
      <c r="AE670" s="14"/>
      <c r="AF670" s="14">
        <v>0.22654575780584599</v>
      </c>
      <c r="AG670" s="14">
        <v>0.230392294476821</v>
      </c>
      <c r="AH670" s="14">
        <v>0.248709668296037</v>
      </c>
      <c r="AI670" s="14"/>
      <c r="AJ670" s="14">
        <v>0.16455399262263801</v>
      </c>
      <c r="AK670" s="14">
        <v>0.27715219713762201</v>
      </c>
      <c r="AL670" s="14">
        <v>0.17419694795247001</v>
      </c>
      <c r="AM670" s="14">
        <v>0.20039152485599299</v>
      </c>
      <c r="AN670" s="14">
        <v>0.24393798308482001</v>
      </c>
      <c r="AO670" s="14"/>
      <c r="AP670" s="14">
        <v>8.4312665912476506E-2</v>
      </c>
      <c r="AQ670" s="14">
        <v>0.25813913802074601</v>
      </c>
      <c r="AR670" s="14">
        <v>0.174924572647885</v>
      </c>
      <c r="AS670" s="14">
        <v>0.231372398702785</v>
      </c>
      <c r="AT670" s="14">
        <v>0.35301715024151398</v>
      </c>
      <c r="AU670" s="14"/>
      <c r="AV670" s="14">
        <v>0.23557258241096801</v>
      </c>
      <c r="AW670" s="14">
        <v>0.23600769263520499</v>
      </c>
      <c r="AX670" s="14">
        <v>0.21295160163297</v>
      </c>
      <c r="AY670" s="14">
        <v>0.230170012160094</v>
      </c>
      <c r="AZ670" s="14">
        <v>0.33912749409614901</v>
      </c>
      <c r="BA670" s="14"/>
      <c r="BB670" s="14">
        <v>0.288160043355147</v>
      </c>
      <c r="BC670" s="14">
        <v>0.217255151549331</v>
      </c>
      <c r="BD670" s="14">
        <v>0.34734534664133099</v>
      </c>
      <c r="BE670" s="14"/>
      <c r="BF670" s="14">
        <v>0.24403700312724899</v>
      </c>
    </row>
    <row r="671" spans="2:58" x14ac:dyDescent="0.35">
      <c r="B671" t="s">
        <v>210</v>
      </c>
      <c r="C671" s="14">
        <v>0.27308869755240101</v>
      </c>
      <c r="D671" s="14">
        <v>0.29448574074243999</v>
      </c>
      <c r="E671" s="14">
        <v>0.25319628295589602</v>
      </c>
      <c r="F671" s="14"/>
      <c r="G671" s="14">
        <v>0.18677652559146099</v>
      </c>
      <c r="H671" s="14">
        <v>0.213904557796504</v>
      </c>
      <c r="I671" s="14">
        <v>0.30236899231872</v>
      </c>
      <c r="J671" s="14">
        <v>0.279641701024958</v>
      </c>
      <c r="K671" s="14">
        <v>0.315439934425014</v>
      </c>
      <c r="L671" s="14">
        <v>0.31827531686565902</v>
      </c>
      <c r="M671" s="14"/>
      <c r="N671" s="14">
        <v>0.28670360223430003</v>
      </c>
      <c r="O671" s="14">
        <v>0.27146879394780798</v>
      </c>
      <c r="P671" s="14">
        <v>0.29892630751295202</v>
      </c>
      <c r="Q671" s="14">
        <v>0.23121078943541401</v>
      </c>
      <c r="R671" s="14"/>
      <c r="S671" s="14">
        <v>0.303220523099547</v>
      </c>
      <c r="T671" s="14">
        <v>0.289740045477974</v>
      </c>
      <c r="U671" s="14">
        <v>0.31153972209362601</v>
      </c>
      <c r="V671" s="14">
        <v>0.31276248764400899</v>
      </c>
      <c r="W671" s="14">
        <v>0.254993554343944</v>
      </c>
      <c r="X671" s="14">
        <v>0.18653482324731299</v>
      </c>
      <c r="Y671" s="14">
        <v>0.22952861292808099</v>
      </c>
      <c r="Z671" s="14">
        <v>0.397059274752814</v>
      </c>
      <c r="AA671" s="14">
        <v>0.243681604030455</v>
      </c>
      <c r="AB671" s="14">
        <v>0.275848097482774</v>
      </c>
      <c r="AC671" s="14">
        <v>0.23480513002997</v>
      </c>
      <c r="AD671" s="14">
        <v>0.34828513540109701</v>
      </c>
      <c r="AE671" s="14"/>
      <c r="AF671" s="14">
        <v>0.31465560591001901</v>
      </c>
      <c r="AG671" s="14">
        <v>0.26453447919557599</v>
      </c>
      <c r="AH671" s="14">
        <v>0.20763737838669699</v>
      </c>
      <c r="AI671" s="14"/>
      <c r="AJ671" s="14">
        <v>0.343291564707493</v>
      </c>
      <c r="AK671" s="14">
        <v>0.21252226818341</v>
      </c>
      <c r="AL671" s="14">
        <v>0.307718715324447</v>
      </c>
      <c r="AM671" s="14">
        <v>0.31291652883259602</v>
      </c>
      <c r="AN671" s="14">
        <v>0.26249746505883598</v>
      </c>
      <c r="AO671" s="14"/>
      <c r="AP671" s="14">
        <v>0.35056202206502601</v>
      </c>
      <c r="AQ671" s="14">
        <v>0.223464926994867</v>
      </c>
      <c r="AR671" s="14">
        <v>0.34445964707184401</v>
      </c>
      <c r="AS671" s="14">
        <v>0.27421933495678302</v>
      </c>
      <c r="AT671" s="14">
        <v>0.32598509258818797</v>
      </c>
      <c r="AU671" s="14"/>
      <c r="AV671" s="14">
        <v>0.29051842633149499</v>
      </c>
      <c r="AW671" s="14">
        <v>0.25593713338830099</v>
      </c>
      <c r="AX671" s="14">
        <v>0.29167895768188501</v>
      </c>
      <c r="AY671" s="14">
        <v>0.29205328672627601</v>
      </c>
      <c r="AZ671" s="14">
        <v>7.9342734467599804E-2</v>
      </c>
      <c r="BA671" s="14"/>
      <c r="BB671" s="14">
        <v>0.30416325057650101</v>
      </c>
      <c r="BC671" s="14">
        <v>0.332058745129024</v>
      </c>
      <c r="BD671" s="14">
        <v>0.27595869890965302</v>
      </c>
      <c r="BE671" s="14"/>
      <c r="BF671" s="14">
        <v>0.33315894143582198</v>
      </c>
    </row>
    <row r="672" spans="2:58" x14ac:dyDescent="0.35">
      <c r="B672" t="s">
        <v>211</v>
      </c>
      <c r="C672" s="14">
        <v>0.18058093041933601</v>
      </c>
      <c r="D672" s="14">
        <v>0.17882769591140901</v>
      </c>
      <c r="E672" s="14">
        <v>0.181946713326882</v>
      </c>
      <c r="F672" s="14"/>
      <c r="G672" s="14">
        <v>0.124016935769519</v>
      </c>
      <c r="H672" s="14">
        <v>0.153122331277317</v>
      </c>
      <c r="I672" s="14">
        <v>0.16265419304746201</v>
      </c>
      <c r="J672" s="14">
        <v>0.19175476732018901</v>
      </c>
      <c r="K672" s="14">
        <v>0.16987511226763</v>
      </c>
      <c r="L672" s="14">
        <v>0.24776659430700901</v>
      </c>
      <c r="M672" s="14"/>
      <c r="N672" s="14">
        <v>0.21196534052087301</v>
      </c>
      <c r="O672" s="14">
        <v>0.186956892829442</v>
      </c>
      <c r="P672" s="14">
        <v>0.17733115878473499</v>
      </c>
      <c r="Q672" s="14">
        <v>0.132745752486705</v>
      </c>
      <c r="R672" s="14"/>
      <c r="S672" s="14">
        <v>0.222336377409142</v>
      </c>
      <c r="T672" s="14">
        <v>0.17733658880804901</v>
      </c>
      <c r="U672" s="14">
        <v>0.108432069366351</v>
      </c>
      <c r="V672" s="14">
        <v>0.136395464419968</v>
      </c>
      <c r="W672" s="14">
        <v>0.18048937603715501</v>
      </c>
      <c r="X672" s="14">
        <v>0.21195931055804701</v>
      </c>
      <c r="Y672" s="14">
        <v>0.168583896271499</v>
      </c>
      <c r="Z672" s="14">
        <v>0.16160862194563899</v>
      </c>
      <c r="AA672" s="14">
        <v>0.20562042406059</v>
      </c>
      <c r="AB672" s="14">
        <v>0.16128393441911301</v>
      </c>
      <c r="AC672" s="14">
        <v>0.109497869271098</v>
      </c>
      <c r="AD672" s="14">
        <v>0.34323107058734897</v>
      </c>
      <c r="AE672" s="14"/>
      <c r="AF672" s="14">
        <v>0.23029106171236399</v>
      </c>
      <c r="AG672" s="14">
        <v>0.15671463446065101</v>
      </c>
      <c r="AH672" s="14">
        <v>0.15311880511013801</v>
      </c>
      <c r="AI672" s="14"/>
      <c r="AJ672" s="14">
        <v>0.28943231380296103</v>
      </c>
      <c r="AK672" s="14">
        <v>0.113190553770078</v>
      </c>
      <c r="AL672" s="14">
        <v>0.130293131115055</v>
      </c>
      <c r="AM672" s="14">
        <v>7.1675973259051895E-2</v>
      </c>
      <c r="AN672" s="14">
        <v>0.16848132288109499</v>
      </c>
      <c r="AO672" s="14"/>
      <c r="AP672" s="14">
        <v>0.35442885008911001</v>
      </c>
      <c r="AQ672" s="14">
        <v>0.13663734393021501</v>
      </c>
      <c r="AR672" s="14">
        <v>0.14009613984751801</v>
      </c>
      <c r="AS672" s="14">
        <v>0.14217003434328301</v>
      </c>
      <c r="AT672" s="14">
        <v>0.17560273066808199</v>
      </c>
      <c r="AU672" s="14"/>
      <c r="AV672" s="14">
        <v>0.15762403837817399</v>
      </c>
      <c r="AW672" s="14">
        <v>0.16817938487623399</v>
      </c>
      <c r="AX672" s="14">
        <v>0.201747743009422</v>
      </c>
      <c r="AY672" s="14">
        <v>0.15929305719792999</v>
      </c>
      <c r="AZ672" s="14">
        <v>0.20857532519090199</v>
      </c>
      <c r="BA672" s="14"/>
      <c r="BB672" s="14">
        <v>0.21186293732504299</v>
      </c>
      <c r="BC672" s="14">
        <v>0.17558051885183701</v>
      </c>
      <c r="BD672" s="14">
        <v>0.31681701872004803</v>
      </c>
      <c r="BE672" s="14"/>
      <c r="BF672" s="14">
        <v>0.216323517960121</v>
      </c>
    </row>
    <row r="673" spans="2:58" x14ac:dyDescent="0.35">
      <c r="B673" t="s">
        <v>212</v>
      </c>
      <c r="C673" s="14">
        <v>4.6093524062754999E-2</v>
      </c>
      <c r="D673" s="14">
        <v>4.0557436266483199E-2</v>
      </c>
      <c r="E673" s="14">
        <v>5.21722125486992E-2</v>
      </c>
      <c r="F673" s="14"/>
      <c r="G673" s="14">
        <v>2.8790201031307E-2</v>
      </c>
      <c r="H673" s="14">
        <v>2.7564492157211701E-2</v>
      </c>
      <c r="I673" s="14">
        <v>1.8780602702591E-2</v>
      </c>
      <c r="J673" s="14">
        <v>4.40845798736898E-2</v>
      </c>
      <c r="K673" s="14">
        <v>5.8208702931047102E-2</v>
      </c>
      <c r="L673" s="14">
        <v>8.4813133154512804E-2</v>
      </c>
      <c r="M673" s="14"/>
      <c r="N673" s="14">
        <v>4.7145152639539202E-2</v>
      </c>
      <c r="O673" s="14">
        <v>3.8738421871649602E-2</v>
      </c>
      <c r="P673" s="14">
        <v>4.9468009424803297E-2</v>
      </c>
      <c r="Q673" s="14">
        <v>5.0677186924668403E-2</v>
      </c>
      <c r="R673" s="14"/>
      <c r="S673" s="14">
        <v>3.9543326984076699E-2</v>
      </c>
      <c r="T673" s="14">
        <v>4.2603236021503101E-2</v>
      </c>
      <c r="U673" s="14">
        <v>5.1803081224477701E-2</v>
      </c>
      <c r="V673" s="14">
        <v>2.44109675935744E-2</v>
      </c>
      <c r="W673" s="14">
        <v>1.14901523264886E-2</v>
      </c>
      <c r="X673" s="14">
        <v>8.1786874755085004E-2</v>
      </c>
      <c r="Y673" s="14">
        <v>8.4056475718118501E-2</v>
      </c>
      <c r="Z673" s="14">
        <v>0</v>
      </c>
      <c r="AA673" s="14">
        <v>3.9656340930982401E-2</v>
      </c>
      <c r="AB673" s="14">
        <v>6.8306453454483398E-2</v>
      </c>
      <c r="AC673" s="14">
        <v>4.8876795807553601E-2</v>
      </c>
      <c r="AD673" s="14">
        <v>0</v>
      </c>
      <c r="AE673" s="14"/>
      <c r="AF673" s="14">
        <v>6.3059756743617204E-2</v>
      </c>
      <c r="AG673" s="14">
        <v>4.2385902195073599E-2</v>
      </c>
      <c r="AH673" s="14">
        <v>1.70159393994435E-2</v>
      </c>
      <c r="AI673" s="14"/>
      <c r="AJ673" s="14">
        <v>9.7597966610702094E-2</v>
      </c>
      <c r="AK673" s="14">
        <v>1.46213477402288E-2</v>
      </c>
      <c r="AL673" s="14">
        <v>3.1378702386856E-2</v>
      </c>
      <c r="AM673" s="14">
        <v>6.7199368472450893E-2</v>
      </c>
      <c r="AN673" s="14">
        <v>1.97681635022929E-2</v>
      </c>
      <c r="AO673" s="14"/>
      <c r="AP673" s="14">
        <v>0.134464417992953</v>
      </c>
      <c r="AQ673" s="14">
        <v>1.2608140655295599E-2</v>
      </c>
      <c r="AR673" s="14">
        <v>4.0124369781509697E-2</v>
      </c>
      <c r="AS673" s="14">
        <v>4.73983268678589E-2</v>
      </c>
      <c r="AT673" s="14">
        <v>3.23337493084686E-2</v>
      </c>
      <c r="AU673" s="14"/>
      <c r="AV673" s="14">
        <v>6.1328175605134802E-2</v>
      </c>
      <c r="AW673" s="14">
        <v>3.1922127115626898E-2</v>
      </c>
      <c r="AX673" s="14">
        <v>3.9331264276592802E-2</v>
      </c>
      <c r="AY673" s="14">
        <v>3.8410548084294102E-2</v>
      </c>
      <c r="AZ673" s="14">
        <v>4.2576720338501003E-2</v>
      </c>
      <c r="BA673" s="14"/>
      <c r="BB673" s="14">
        <v>4.4521668320712603E-2</v>
      </c>
      <c r="BC673" s="14">
        <v>5.4652956870739497E-2</v>
      </c>
      <c r="BD673" s="14">
        <v>5.9878935728968602E-2</v>
      </c>
      <c r="BE673" s="14"/>
      <c r="BF673" s="14">
        <v>5.5077100299301199E-2</v>
      </c>
    </row>
    <row r="674" spans="2:58" x14ac:dyDescent="0.35">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c r="AA674" s="14"/>
      <c r="AB674" s="14"/>
      <c r="AC674" s="14"/>
      <c r="AD674" s="14"/>
      <c r="AE674" s="14"/>
      <c r="AF674" s="14"/>
      <c r="AG674" s="14"/>
      <c r="AH674" s="14"/>
      <c r="AI674" s="14"/>
      <c r="AJ674" s="14"/>
      <c r="AK674" s="14"/>
      <c r="AL674" s="14"/>
      <c r="AM674" s="14"/>
      <c r="AN674" s="14"/>
      <c r="AO674" s="14"/>
      <c r="AP674" s="14"/>
      <c r="AQ674" s="14"/>
      <c r="AR674" s="14"/>
      <c r="AS674" s="14"/>
      <c r="AT674" s="14"/>
      <c r="AU674" s="14"/>
      <c r="AV674" s="14"/>
      <c r="AW674" s="14"/>
      <c r="AX674" s="14"/>
      <c r="AY674" s="14"/>
      <c r="AZ674" s="14"/>
      <c r="BA674" s="14"/>
      <c r="BB674" s="14"/>
      <c r="BC674" s="14"/>
      <c r="BD674" s="14"/>
      <c r="BE674" s="14"/>
      <c r="BF674" s="14"/>
    </row>
    <row r="675" spans="2:58" x14ac:dyDescent="0.35">
      <c r="B675" s="6" t="s">
        <v>259</v>
      </c>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c r="AA675" s="14"/>
      <c r="AB675" s="14"/>
      <c r="AC675" s="14"/>
      <c r="AD675" s="14"/>
      <c r="AE675" s="14"/>
      <c r="AF675" s="14"/>
      <c r="AG675" s="14"/>
      <c r="AH675" s="14"/>
      <c r="AI675" s="14"/>
      <c r="AJ675" s="14"/>
      <c r="AK675" s="14"/>
      <c r="AL675" s="14"/>
      <c r="AM675" s="14"/>
      <c r="AN675" s="14"/>
      <c r="AO675" s="14"/>
      <c r="AP675" s="14"/>
      <c r="AQ675" s="14"/>
      <c r="AR675" s="14"/>
      <c r="AS675" s="14"/>
      <c r="AT675" s="14"/>
      <c r="AU675" s="14"/>
      <c r="AV675" s="14"/>
      <c r="AW675" s="14"/>
      <c r="AX675" s="14"/>
      <c r="AY675" s="14"/>
      <c r="AZ675" s="14"/>
      <c r="BA675" s="14"/>
      <c r="BB675" s="14"/>
      <c r="BC675" s="14"/>
      <c r="BD675" s="14"/>
      <c r="BE675" s="14"/>
      <c r="BF675" s="14"/>
    </row>
    <row r="676" spans="2:58" x14ac:dyDescent="0.35">
      <c r="B676" s="24" t="s">
        <v>214</v>
      </c>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c r="AA676" s="14"/>
      <c r="AB676" s="14"/>
      <c r="AC676" s="14"/>
      <c r="AD676" s="14"/>
      <c r="AE676" s="14"/>
      <c r="AF676" s="14"/>
      <c r="AG676" s="14"/>
      <c r="AH676" s="14"/>
      <c r="AI676" s="14"/>
      <c r="AJ676" s="14"/>
      <c r="AK676" s="14"/>
      <c r="AL676" s="14"/>
      <c r="AM676" s="14"/>
      <c r="AN676" s="14"/>
      <c r="AO676" s="14"/>
      <c r="AP676" s="14"/>
      <c r="AQ676" s="14"/>
      <c r="AR676" s="14"/>
      <c r="AS676" s="14"/>
      <c r="AT676" s="14"/>
      <c r="AU676" s="14"/>
      <c r="AV676" s="14"/>
      <c r="AW676" s="14"/>
      <c r="AX676" s="14"/>
      <c r="AY676" s="14"/>
      <c r="AZ676" s="14"/>
      <c r="BA676" s="14"/>
      <c r="BB676" s="14"/>
      <c r="BC676" s="14"/>
      <c r="BD676" s="14"/>
      <c r="BE676" s="14"/>
      <c r="BF676" s="14"/>
    </row>
    <row r="677" spans="2:58" x14ac:dyDescent="0.35">
      <c r="B677" t="s">
        <v>207</v>
      </c>
      <c r="C677" s="14">
        <v>0.205056171021058</v>
      </c>
      <c r="D677" s="14">
        <v>0.22039087295375101</v>
      </c>
      <c r="E677" s="14">
        <v>0.18683421273440101</v>
      </c>
      <c r="F677" s="14"/>
      <c r="G677" s="14">
        <v>0.22814604423693699</v>
      </c>
      <c r="H677" s="14">
        <v>0.25778998116136498</v>
      </c>
      <c r="I677" s="14">
        <v>0.186889265075175</v>
      </c>
      <c r="J677" s="14">
        <v>0.203780637051375</v>
      </c>
      <c r="K677" s="14">
        <v>0.24354134719554801</v>
      </c>
      <c r="L677" s="14">
        <v>0.13875883266428901</v>
      </c>
      <c r="M677" s="14"/>
      <c r="N677" s="14">
        <v>0.19620677807459799</v>
      </c>
      <c r="O677" s="14">
        <v>0.20523292158844</v>
      </c>
      <c r="P677" s="14">
        <v>0.22582226967361599</v>
      </c>
      <c r="Q677" s="14">
        <v>0.19853506193564199</v>
      </c>
      <c r="R677" s="14"/>
      <c r="S677" s="14">
        <v>0.203135157857357</v>
      </c>
      <c r="T677" s="14">
        <v>0.19388021346654499</v>
      </c>
      <c r="U677" s="14">
        <v>0.224117445305407</v>
      </c>
      <c r="V677" s="14">
        <v>0.15731034480181499</v>
      </c>
      <c r="W677" s="14">
        <v>0.246577358364796</v>
      </c>
      <c r="X677" s="14">
        <v>0.19288639233313501</v>
      </c>
      <c r="Y677" s="14">
        <v>0.24509606433030801</v>
      </c>
      <c r="Z677" s="14">
        <v>0.18392627849292101</v>
      </c>
      <c r="AA677" s="14">
        <v>0.19315331097629501</v>
      </c>
      <c r="AB677" s="14">
        <v>0.17887852879331101</v>
      </c>
      <c r="AC677" s="14">
        <v>0.28111981608491698</v>
      </c>
      <c r="AD677" s="14">
        <v>0.20839044965328099</v>
      </c>
      <c r="AE677" s="14"/>
      <c r="AF677" s="14">
        <v>0.17895268793425501</v>
      </c>
      <c r="AG677" s="14">
        <v>0.22810271302346699</v>
      </c>
      <c r="AH677" s="14">
        <v>0.189105467536276</v>
      </c>
      <c r="AI677" s="14"/>
      <c r="AJ677" s="14">
        <v>0.123985103036805</v>
      </c>
      <c r="AK677" s="14">
        <v>0.29805353697787101</v>
      </c>
      <c r="AL677" s="14">
        <v>0.171733660974489</v>
      </c>
      <c r="AM677" s="14">
        <v>0.132580436552928</v>
      </c>
      <c r="AN677" s="14">
        <v>0.18133853769257799</v>
      </c>
      <c r="AO677" s="14"/>
      <c r="AP677" s="14">
        <v>4.7062985804388703E-2</v>
      </c>
      <c r="AQ677" s="14">
        <v>0.26076652484009499</v>
      </c>
      <c r="AR677" s="14">
        <v>0.16675694578354699</v>
      </c>
      <c r="AS677" s="14">
        <v>0.29990119015641298</v>
      </c>
      <c r="AT677" s="14">
        <v>0.111975861323951</v>
      </c>
      <c r="AU677" s="14"/>
      <c r="AV677" s="14">
        <v>0.19861747886500999</v>
      </c>
      <c r="AW677" s="14">
        <v>0.22248551341483999</v>
      </c>
      <c r="AX677" s="14">
        <v>0.20021986324258201</v>
      </c>
      <c r="AY677" s="14">
        <v>0.16415856387856201</v>
      </c>
      <c r="AZ677" s="14">
        <v>0.27919434332823001</v>
      </c>
      <c r="BA677" s="14"/>
      <c r="BB677" s="14">
        <v>0.13445455551861901</v>
      </c>
      <c r="BC677" s="14">
        <v>0.32207210119172702</v>
      </c>
      <c r="BD677" s="14">
        <v>9.3018633649436896E-2</v>
      </c>
      <c r="BE677" s="14"/>
      <c r="BF677" s="14">
        <v>0.20209474606917599</v>
      </c>
    </row>
    <row r="678" spans="2:58" x14ac:dyDescent="0.35">
      <c r="B678" t="s">
        <v>208</v>
      </c>
      <c r="C678" s="14">
        <v>0.167390011261939</v>
      </c>
      <c r="D678" s="14">
        <v>0.186622760660696</v>
      </c>
      <c r="E678" s="14">
        <v>0.146828839827986</v>
      </c>
      <c r="F678" s="14"/>
      <c r="G678" s="14">
        <v>0.186499249687159</v>
      </c>
      <c r="H678" s="14">
        <v>0.16651516293472801</v>
      </c>
      <c r="I678" s="14">
        <v>0.165911259678513</v>
      </c>
      <c r="J678" s="14">
        <v>0.193437480822125</v>
      </c>
      <c r="K678" s="14">
        <v>0.153494046526054</v>
      </c>
      <c r="L678" s="14">
        <v>0.147268737685608</v>
      </c>
      <c r="M678" s="14"/>
      <c r="N678" s="14">
        <v>0.16423791557762599</v>
      </c>
      <c r="O678" s="14">
        <v>0.18519784304950199</v>
      </c>
      <c r="P678" s="14">
        <v>0.16000168334940101</v>
      </c>
      <c r="Q678" s="14">
        <v>0.158951309091586</v>
      </c>
      <c r="R678" s="14"/>
      <c r="S678" s="14">
        <v>0.12989316951535701</v>
      </c>
      <c r="T678" s="14">
        <v>0.15665807840832599</v>
      </c>
      <c r="U678" s="14">
        <v>0.15711089444689499</v>
      </c>
      <c r="V678" s="14">
        <v>0.25024122204878702</v>
      </c>
      <c r="W678" s="14">
        <v>0.14312641049411301</v>
      </c>
      <c r="X678" s="14">
        <v>0.22663851307833399</v>
      </c>
      <c r="Y678" s="14">
        <v>0.116286151333184</v>
      </c>
      <c r="Z678" s="14">
        <v>9.27343011706694E-2</v>
      </c>
      <c r="AA678" s="14">
        <v>0.15251450503088801</v>
      </c>
      <c r="AB678" s="14">
        <v>0.19715413299173101</v>
      </c>
      <c r="AC678" s="14">
        <v>0.17788899771831601</v>
      </c>
      <c r="AD678" s="14">
        <v>0.22818191721483</v>
      </c>
      <c r="AE678" s="14"/>
      <c r="AF678" s="14">
        <v>0.15757686739714</v>
      </c>
      <c r="AG678" s="14">
        <v>0.179745478161973</v>
      </c>
      <c r="AH678" s="14">
        <v>0.15072637424291799</v>
      </c>
      <c r="AI678" s="14"/>
      <c r="AJ678" s="14">
        <v>0.125646685953759</v>
      </c>
      <c r="AK678" s="14">
        <v>0.18234655521124901</v>
      </c>
      <c r="AL678" s="14">
        <v>0.20819093523697299</v>
      </c>
      <c r="AM678" s="14">
        <v>0.267327563574143</v>
      </c>
      <c r="AN678" s="14">
        <v>0.134817379313945</v>
      </c>
      <c r="AO678" s="14"/>
      <c r="AP678" s="14">
        <v>4.4117409956197701E-2</v>
      </c>
      <c r="AQ678" s="14">
        <v>0.19671073193771599</v>
      </c>
      <c r="AR678" s="14">
        <v>0.23202964122216299</v>
      </c>
      <c r="AS678" s="14">
        <v>0.23497972982927401</v>
      </c>
      <c r="AT678" s="14">
        <v>0.14343828206279499</v>
      </c>
      <c r="AU678" s="14"/>
      <c r="AV678" s="14">
        <v>0.13423642038851899</v>
      </c>
      <c r="AW678" s="14">
        <v>0.202939684053143</v>
      </c>
      <c r="AX678" s="14">
        <v>0.16247269096098299</v>
      </c>
      <c r="AY678" s="14">
        <v>0.13907561817424099</v>
      </c>
      <c r="AZ678" s="14">
        <v>0.25661570734202399</v>
      </c>
      <c r="BA678" s="14"/>
      <c r="BB678" s="14">
        <v>0.2357390672544</v>
      </c>
      <c r="BC678" s="14">
        <v>0.21052102928819399</v>
      </c>
      <c r="BD678" s="14">
        <v>0.17976121090846101</v>
      </c>
      <c r="BE678" s="14"/>
      <c r="BF678" s="14">
        <v>0.20284972862205899</v>
      </c>
    </row>
    <row r="679" spans="2:58" x14ac:dyDescent="0.35">
      <c r="B679" t="s">
        <v>209</v>
      </c>
      <c r="C679" s="14">
        <v>0.20040850695874099</v>
      </c>
      <c r="D679" s="14">
        <v>0.19905311388571001</v>
      </c>
      <c r="E679" s="14">
        <v>0.203406320923043</v>
      </c>
      <c r="F679" s="14"/>
      <c r="G679" s="14">
        <v>0.19434744565466799</v>
      </c>
      <c r="H679" s="14">
        <v>0.20869533655267999</v>
      </c>
      <c r="I679" s="14">
        <v>0.24167007510791899</v>
      </c>
      <c r="J679" s="14">
        <v>0.21325014877238299</v>
      </c>
      <c r="K679" s="14">
        <v>0.15244627845561501</v>
      </c>
      <c r="L679" s="14">
        <v>0.18851919005845399</v>
      </c>
      <c r="M679" s="14"/>
      <c r="N679" s="14">
        <v>0.173415698668166</v>
      </c>
      <c r="O679" s="14">
        <v>0.234407358998976</v>
      </c>
      <c r="P679" s="14">
        <v>0.22657532741678399</v>
      </c>
      <c r="Q679" s="14">
        <v>0.16345399278077499</v>
      </c>
      <c r="R679" s="14"/>
      <c r="S679" s="14">
        <v>0.16736794340764299</v>
      </c>
      <c r="T679" s="14">
        <v>0.199792230003909</v>
      </c>
      <c r="U679" s="14">
        <v>0.206600567576535</v>
      </c>
      <c r="V679" s="14">
        <v>0.16105362936072801</v>
      </c>
      <c r="W679" s="14">
        <v>0.17078153229121501</v>
      </c>
      <c r="X679" s="14">
        <v>0.21876534289118801</v>
      </c>
      <c r="Y679" s="14">
        <v>0.19831718291679701</v>
      </c>
      <c r="Z679" s="14">
        <v>0.15508266141638299</v>
      </c>
      <c r="AA679" s="14">
        <v>0.24977588856171401</v>
      </c>
      <c r="AB679" s="14">
        <v>0.27431781095702901</v>
      </c>
      <c r="AC679" s="14">
        <v>0.18684486022586799</v>
      </c>
      <c r="AD679" s="14">
        <v>9.7743848558273394E-2</v>
      </c>
      <c r="AE679" s="14"/>
      <c r="AF679" s="14">
        <v>0.18746379663928001</v>
      </c>
      <c r="AG679" s="14">
        <v>0.20479954948208101</v>
      </c>
      <c r="AH679" s="14">
        <v>0.19080415098242001</v>
      </c>
      <c r="AI679" s="14"/>
      <c r="AJ679" s="14">
        <v>0.16887343237116201</v>
      </c>
      <c r="AK679" s="14">
        <v>0.23612941628539699</v>
      </c>
      <c r="AL679" s="14">
        <v>0.23620386288946599</v>
      </c>
      <c r="AM679" s="14">
        <v>0.23772847289883201</v>
      </c>
      <c r="AN679" s="14">
        <v>0.15964470182764701</v>
      </c>
      <c r="AO679" s="14"/>
      <c r="AP679" s="14">
        <v>0.112298777267247</v>
      </c>
      <c r="AQ679" s="14">
        <v>0.239145308558109</v>
      </c>
      <c r="AR679" s="14">
        <v>0.28126533482400301</v>
      </c>
      <c r="AS679" s="14">
        <v>0.18422328085512399</v>
      </c>
      <c r="AT679" s="14">
        <v>0.24986727760013799</v>
      </c>
      <c r="AU679" s="14"/>
      <c r="AV679" s="14">
        <v>0.193890323583532</v>
      </c>
      <c r="AW679" s="14">
        <v>0.22158445410733299</v>
      </c>
      <c r="AX679" s="14">
        <v>0.17789655478344399</v>
      </c>
      <c r="AY679" s="14">
        <v>0.21381685489268701</v>
      </c>
      <c r="AZ679" s="14">
        <v>0.137097465857934</v>
      </c>
      <c r="BA679" s="14"/>
      <c r="BB679" s="14">
        <v>0.22910594676016199</v>
      </c>
      <c r="BC679" s="14">
        <v>0.22752607570187899</v>
      </c>
      <c r="BD679" s="14">
        <v>0.180328614133307</v>
      </c>
      <c r="BE679" s="14"/>
      <c r="BF679" s="14">
        <v>0.224177538092766</v>
      </c>
    </row>
    <row r="680" spans="2:58" x14ac:dyDescent="0.35">
      <c r="B680" t="s">
        <v>122</v>
      </c>
      <c r="C680" s="14">
        <v>0.173459492470071</v>
      </c>
      <c r="D680" s="14">
        <v>0.15377336142911299</v>
      </c>
      <c r="E680" s="14">
        <v>0.19515134043847401</v>
      </c>
      <c r="F680" s="14"/>
      <c r="G680" s="14">
        <v>0.18004134424833501</v>
      </c>
      <c r="H680" s="14">
        <v>0.14585276927712201</v>
      </c>
      <c r="I680" s="14">
        <v>0.153665016782151</v>
      </c>
      <c r="J680" s="14">
        <v>0.16738299584216801</v>
      </c>
      <c r="K680" s="14">
        <v>0.17875809654500799</v>
      </c>
      <c r="L680" s="14">
        <v>0.20711951777212001</v>
      </c>
      <c r="M680" s="14"/>
      <c r="N680" s="14">
        <v>0.19409368257238299</v>
      </c>
      <c r="O680" s="14">
        <v>0.15345028693964</v>
      </c>
      <c r="P680" s="14">
        <v>0.13555769901849099</v>
      </c>
      <c r="Q680" s="14">
        <v>0.207467312259068</v>
      </c>
      <c r="R680" s="14"/>
      <c r="S680" s="14">
        <v>0.180553534895631</v>
      </c>
      <c r="T680" s="14">
        <v>0.12827474532023</v>
      </c>
      <c r="U680" s="14">
        <v>0.175628351459133</v>
      </c>
      <c r="V680" s="14">
        <v>0.135033230588648</v>
      </c>
      <c r="W680" s="14">
        <v>0.29351310221297999</v>
      </c>
      <c r="X680" s="14">
        <v>0.187382656684497</v>
      </c>
      <c r="Y680" s="14">
        <v>0.14761759383568901</v>
      </c>
      <c r="Z680" s="14">
        <v>0.21980124208141499</v>
      </c>
      <c r="AA680" s="14">
        <v>0.18115257041209401</v>
      </c>
      <c r="AB680" s="14">
        <v>0.13597414518095399</v>
      </c>
      <c r="AC680" s="14">
        <v>0.219690509691394</v>
      </c>
      <c r="AD680" s="14">
        <v>0.15375635383759301</v>
      </c>
      <c r="AE680" s="14"/>
      <c r="AF680" s="14">
        <v>0.18955129070086699</v>
      </c>
      <c r="AG680" s="14">
        <v>0.15750778451838299</v>
      </c>
      <c r="AH680" s="14">
        <v>0.16719693380235501</v>
      </c>
      <c r="AI680" s="14"/>
      <c r="AJ680" s="14">
        <v>0.17466761679120099</v>
      </c>
      <c r="AK680" s="14">
        <v>0.147532585128238</v>
      </c>
      <c r="AL680" s="14">
        <v>0.21725012540914099</v>
      </c>
      <c r="AM680" s="14">
        <v>7.1660953292631793E-2</v>
      </c>
      <c r="AN680" s="14">
        <v>0.22841603035054001</v>
      </c>
      <c r="AO680" s="14"/>
      <c r="AP680" s="14">
        <v>0.147948798996238</v>
      </c>
      <c r="AQ680" s="14">
        <v>0.16005955367779801</v>
      </c>
      <c r="AR680" s="14">
        <v>0.17734226720007301</v>
      </c>
      <c r="AS680" s="14">
        <v>0.151100198173858</v>
      </c>
      <c r="AT680" s="14">
        <v>0.30064109408941603</v>
      </c>
      <c r="AU680" s="14"/>
      <c r="AV680" s="14">
        <v>0.20075642326627699</v>
      </c>
      <c r="AW680" s="14">
        <v>0.146455984052282</v>
      </c>
      <c r="AX680" s="14">
        <v>0.19878265645854201</v>
      </c>
      <c r="AY680" s="14">
        <v>0.16956111307230801</v>
      </c>
      <c r="AZ680" s="14">
        <v>3.9064498445780499E-2</v>
      </c>
      <c r="BA680" s="14"/>
      <c r="BB680" s="14">
        <v>0.17498785387919699</v>
      </c>
      <c r="BC680" s="14">
        <v>0.166656357848327</v>
      </c>
      <c r="BD680" s="14">
        <v>0.30260957317294801</v>
      </c>
      <c r="BE680" s="14"/>
      <c r="BF680" s="14">
        <v>0.19373654393502099</v>
      </c>
    </row>
    <row r="681" spans="2:58" x14ac:dyDescent="0.35">
      <c r="B681" t="s">
        <v>210</v>
      </c>
      <c r="C681" s="14">
        <v>0.15942193694651</v>
      </c>
      <c r="D681" s="14">
        <v>0.163263494546844</v>
      </c>
      <c r="E681" s="14">
        <v>0.156731664086568</v>
      </c>
      <c r="F681" s="14"/>
      <c r="G681" s="14">
        <v>0.15312838343601601</v>
      </c>
      <c r="H681" s="14">
        <v>0.14533195832866899</v>
      </c>
      <c r="I681" s="14">
        <v>0.16975260824236299</v>
      </c>
      <c r="J681" s="14">
        <v>0.14768211612013299</v>
      </c>
      <c r="K681" s="14">
        <v>0.17441086412743301</v>
      </c>
      <c r="L681" s="14">
        <v>0.166014683774208</v>
      </c>
      <c r="M681" s="14"/>
      <c r="N681" s="14">
        <v>0.158214209497609</v>
      </c>
      <c r="O681" s="14">
        <v>0.12801186422920999</v>
      </c>
      <c r="P681" s="14">
        <v>0.16235733944101499</v>
      </c>
      <c r="Q681" s="14">
        <v>0.19173875844086399</v>
      </c>
      <c r="R681" s="14"/>
      <c r="S681" s="14">
        <v>0.20714255763110601</v>
      </c>
      <c r="T681" s="14">
        <v>0.21610188625879101</v>
      </c>
      <c r="U681" s="14">
        <v>0.17138357615063901</v>
      </c>
      <c r="V681" s="14">
        <v>0.20411466988596599</v>
      </c>
      <c r="W681" s="14">
        <v>6.3414027782564303E-2</v>
      </c>
      <c r="X681" s="14">
        <v>0.119509878183914</v>
      </c>
      <c r="Y681" s="14">
        <v>0.17649972103925399</v>
      </c>
      <c r="Z681" s="14">
        <v>0.25886104646234798</v>
      </c>
      <c r="AA681" s="14">
        <v>0.11338642035390301</v>
      </c>
      <c r="AB681" s="14">
        <v>0.13403781040611901</v>
      </c>
      <c r="AC681" s="14">
        <v>8.3859165120764495E-2</v>
      </c>
      <c r="AD681" s="14">
        <v>0.126053079414255</v>
      </c>
      <c r="AE681" s="14"/>
      <c r="AF681" s="14">
        <v>0.17096242776067699</v>
      </c>
      <c r="AG681" s="14">
        <v>0.15105488689159299</v>
      </c>
      <c r="AH681" s="14">
        <v>0.176287416662922</v>
      </c>
      <c r="AI681" s="14"/>
      <c r="AJ681" s="14">
        <v>0.243495041498732</v>
      </c>
      <c r="AK681" s="14">
        <v>9.7576207123622194E-2</v>
      </c>
      <c r="AL681" s="14">
        <v>0.12297158087065201</v>
      </c>
      <c r="AM681" s="14">
        <v>0.29070257368146402</v>
      </c>
      <c r="AN681" s="14">
        <v>0.162908246148944</v>
      </c>
      <c r="AO681" s="14"/>
      <c r="AP681" s="14">
        <v>0.34071207095531297</v>
      </c>
      <c r="AQ681" s="14">
        <v>0.102613945901882</v>
      </c>
      <c r="AR681" s="14">
        <v>0.105198890199854</v>
      </c>
      <c r="AS681" s="14">
        <v>9.6564504039362398E-2</v>
      </c>
      <c r="AT681" s="14">
        <v>0.17376104278544599</v>
      </c>
      <c r="AU681" s="14"/>
      <c r="AV681" s="14">
        <v>0.16452981778699999</v>
      </c>
      <c r="AW681" s="14">
        <v>0.14364343913206401</v>
      </c>
      <c r="AX681" s="14">
        <v>0.16675775185726999</v>
      </c>
      <c r="AY681" s="14">
        <v>0.196500283865018</v>
      </c>
      <c r="AZ681" s="14">
        <v>0.121919454806101</v>
      </c>
      <c r="BA681" s="14"/>
      <c r="BB681" s="14">
        <v>0.15909013340658601</v>
      </c>
      <c r="BC681" s="14">
        <v>5.9570730889680699E-2</v>
      </c>
      <c r="BD681" s="14">
        <v>0.24428196813584699</v>
      </c>
      <c r="BE681" s="14"/>
      <c r="BF681" s="14">
        <v>0.14433438953306801</v>
      </c>
    </row>
    <row r="682" spans="2:58" x14ac:dyDescent="0.35">
      <c r="B682" t="s">
        <v>211</v>
      </c>
      <c r="C682" s="14">
        <v>7.1541115154825002E-2</v>
      </c>
      <c r="D682" s="14">
        <v>5.9196178382145699E-2</v>
      </c>
      <c r="E682" s="14">
        <v>8.2962455654068498E-2</v>
      </c>
      <c r="F682" s="14"/>
      <c r="G682" s="14">
        <v>5.7837532736886799E-2</v>
      </c>
      <c r="H682" s="14">
        <v>5.3616448112773399E-2</v>
      </c>
      <c r="I682" s="14">
        <v>6.8084049218546397E-2</v>
      </c>
      <c r="J682" s="14">
        <v>4.3368590333197503E-2</v>
      </c>
      <c r="K682" s="14">
        <v>9.7349367150342994E-2</v>
      </c>
      <c r="L682" s="14">
        <v>0.100975013795264</v>
      </c>
      <c r="M682" s="14"/>
      <c r="N682" s="14">
        <v>8.7748526224330298E-2</v>
      </c>
      <c r="O682" s="14">
        <v>7.3746365089365301E-2</v>
      </c>
      <c r="P682" s="14">
        <v>7.0620275909762595E-2</v>
      </c>
      <c r="Q682" s="14">
        <v>5.3489627830639097E-2</v>
      </c>
      <c r="R682" s="14"/>
      <c r="S682" s="14">
        <v>8.0246618397484301E-2</v>
      </c>
      <c r="T682" s="14">
        <v>9.0590474130580301E-2</v>
      </c>
      <c r="U682" s="14">
        <v>3.8782353867154701E-2</v>
      </c>
      <c r="V682" s="14">
        <v>6.7647667279450804E-2</v>
      </c>
      <c r="W682" s="14">
        <v>7.0505065816715298E-2</v>
      </c>
      <c r="X682" s="14">
        <v>4.4221782793242702E-2</v>
      </c>
      <c r="Y682" s="14">
        <v>6.3114360937684397E-2</v>
      </c>
      <c r="Z682" s="14">
        <v>8.9594470376263294E-2</v>
      </c>
      <c r="AA682" s="14">
        <v>7.7019845214939098E-2</v>
      </c>
      <c r="AB682" s="14">
        <v>7.0156771454215699E-2</v>
      </c>
      <c r="AC682" s="14">
        <v>2.43540717717304E-2</v>
      </c>
      <c r="AD682" s="14">
        <v>0.185874351321767</v>
      </c>
      <c r="AE682" s="14"/>
      <c r="AF682" s="14">
        <v>8.4465884449866302E-2</v>
      </c>
      <c r="AG682" s="14">
        <v>6.1744901874848698E-2</v>
      </c>
      <c r="AH682" s="14">
        <v>9.3248902719266696E-2</v>
      </c>
      <c r="AI682" s="14"/>
      <c r="AJ682" s="14">
        <v>0.121611632898947</v>
      </c>
      <c r="AK682" s="14">
        <v>2.9553220986065599E-2</v>
      </c>
      <c r="AL682" s="14">
        <v>2.9463035794998399E-2</v>
      </c>
      <c r="AM682" s="14">
        <v>0</v>
      </c>
      <c r="AN682" s="14">
        <v>0.103003252005457</v>
      </c>
      <c r="AO682" s="14"/>
      <c r="AP682" s="14">
        <v>0.22473886290723899</v>
      </c>
      <c r="AQ682" s="14">
        <v>3.2831605498725797E-2</v>
      </c>
      <c r="AR682" s="14">
        <v>2.4555535789653402E-2</v>
      </c>
      <c r="AS682" s="14">
        <v>2.4596300062702799E-2</v>
      </c>
      <c r="AT682" s="14">
        <v>2.0316442138253499E-2</v>
      </c>
      <c r="AU682" s="14"/>
      <c r="AV682" s="14">
        <v>7.4464253639476896E-2</v>
      </c>
      <c r="AW682" s="14">
        <v>5.0882369707268997E-2</v>
      </c>
      <c r="AX682" s="14">
        <v>7.9250038482765697E-2</v>
      </c>
      <c r="AY682" s="14">
        <v>9.1924058511753004E-2</v>
      </c>
      <c r="AZ682" s="14">
        <v>0.12353180988143</v>
      </c>
      <c r="BA682" s="14"/>
      <c r="BB682" s="14">
        <v>6.6622443181035496E-2</v>
      </c>
      <c r="BC682" s="14">
        <v>1.3653705080193E-2</v>
      </c>
      <c r="BD682" s="14">
        <v>0</v>
      </c>
      <c r="BE682" s="14"/>
      <c r="BF682" s="14">
        <v>3.2807053747909397E-2</v>
      </c>
    </row>
    <row r="683" spans="2:58" x14ac:dyDescent="0.35">
      <c r="B683" t="s">
        <v>212</v>
      </c>
      <c r="C683" s="14">
        <v>2.27227661868563E-2</v>
      </c>
      <c r="D683" s="14">
        <v>1.7700218141741199E-2</v>
      </c>
      <c r="E683" s="14">
        <v>2.8085166335460099E-2</v>
      </c>
      <c r="F683" s="14"/>
      <c r="G683" s="14">
        <v>0</v>
      </c>
      <c r="H683" s="14">
        <v>2.2198343632662501E-2</v>
      </c>
      <c r="I683" s="14">
        <v>1.40277258953318E-2</v>
      </c>
      <c r="J683" s="14">
        <v>3.1098031058619899E-2</v>
      </c>
      <c r="K683" s="14">
        <v>0</v>
      </c>
      <c r="L683" s="14">
        <v>5.1344024250056797E-2</v>
      </c>
      <c r="M683" s="14"/>
      <c r="N683" s="14">
        <v>2.6083189385287298E-2</v>
      </c>
      <c r="O683" s="14">
        <v>1.9953360104866799E-2</v>
      </c>
      <c r="P683" s="14">
        <v>1.9065405190931001E-2</v>
      </c>
      <c r="Q683" s="14">
        <v>2.6363937661425901E-2</v>
      </c>
      <c r="R683" s="14"/>
      <c r="S683" s="14">
        <v>3.1661018295421499E-2</v>
      </c>
      <c r="T683" s="14">
        <v>1.4702372411617801E-2</v>
      </c>
      <c r="U683" s="14">
        <v>2.6376811194237099E-2</v>
      </c>
      <c r="V683" s="14">
        <v>2.4599236034605398E-2</v>
      </c>
      <c r="W683" s="14">
        <v>1.2082503037616901E-2</v>
      </c>
      <c r="X683" s="14">
        <v>1.05954340356893E-2</v>
      </c>
      <c r="Y683" s="14">
        <v>5.30689256070822E-2</v>
      </c>
      <c r="Z683" s="14">
        <v>0</v>
      </c>
      <c r="AA683" s="14">
        <v>3.2997459450167098E-2</v>
      </c>
      <c r="AB683" s="14">
        <v>9.48080021664016E-3</v>
      </c>
      <c r="AC683" s="14">
        <v>2.6242579387009999E-2</v>
      </c>
      <c r="AD683" s="14">
        <v>0</v>
      </c>
      <c r="AE683" s="14"/>
      <c r="AF683" s="14">
        <v>3.1027045117914799E-2</v>
      </c>
      <c r="AG683" s="14">
        <v>1.7044686047654099E-2</v>
      </c>
      <c r="AH683" s="14">
        <v>3.2630754053842102E-2</v>
      </c>
      <c r="AI683" s="14"/>
      <c r="AJ683" s="14">
        <v>4.1720487449394501E-2</v>
      </c>
      <c r="AK683" s="14">
        <v>8.8084782875573406E-3</v>
      </c>
      <c r="AL683" s="14">
        <v>1.4186798824279799E-2</v>
      </c>
      <c r="AM683" s="14">
        <v>0</v>
      </c>
      <c r="AN683" s="14">
        <v>2.98718526608878E-2</v>
      </c>
      <c r="AO683" s="14"/>
      <c r="AP683" s="14">
        <v>8.3121094113376204E-2</v>
      </c>
      <c r="AQ683" s="14">
        <v>7.8723295856751394E-3</v>
      </c>
      <c r="AR683" s="14">
        <v>1.2851384980707E-2</v>
      </c>
      <c r="AS683" s="14">
        <v>8.6347968832670499E-3</v>
      </c>
      <c r="AT683" s="14">
        <v>0</v>
      </c>
      <c r="AU683" s="14"/>
      <c r="AV683" s="14">
        <v>3.3505282470184999E-2</v>
      </c>
      <c r="AW683" s="14">
        <v>1.20085555330682E-2</v>
      </c>
      <c r="AX683" s="14">
        <v>1.4620444214413299E-2</v>
      </c>
      <c r="AY683" s="14">
        <v>2.4963507605431399E-2</v>
      </c>
      <c r="AZ683" s="14">
        <v>4.2576720338501003E-2</v>
      </c>
      <c r="BA683" s="14"/>
      <c r="BB683" s="14">
        <v>0</v>
      </c>
      <c r="BC683" s="14">
        <v>0</v>
      </c>
      <c r="BD683" s="14">
        <v>0</v>
      </c>
      <c r="BE683" s="14"/>
      <c r="BF683" s="14">
        <v>0</v>
      </c>
    </row>
    <row r="684" spans="2:58" x14ac:dyDescent="0.35">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c r="AA684" s="14"/>
      <c r="AB684" s="14"/>
      <c r="AC684" s="14"/>
      <c r="AD684" s="14"/>
      <c r="AE684" s="14"/>
      <c r="AF684" s="14"/>
      <c r="AG684" s="14"/>
      <c r="AH684" s="14"/>
      <c r="AI684" s="14"/>
      <c r="AJ684" s="14"/>
      <c r="AK684" s="14"/>
      <c r="AL684" s="14"/>
      <c r="AM684" s="14"/>
      <c r="AN684" s="14"/>
      <c r="AO684" s="14"/>
      <c r="AP684" s="14"/>
      <c r="AQ684" s="14"/>
      <c r="AR684" s="14"/>
      <c r="AS684" s="14"/>
      <c r="AT684" s="14"/>
      <c r="AU684" s="14"/>
      <c r="AV684" s="14"/>
      <c r="AW684" s="14"/>
      <c r="AX684" s="14"/>
      <c r="AY684" s="14"/>
      <c r="AZ684" s="14"/>
      <c r="BA684" s="14"/>
      <c r="BB684" s="14"/>
      <c r="BC684" s="14"/>
      <c r="BD684" s="14"/>
      <c r="BE684" s="14"/>
      <c r="BF684" s="14"/>
    </row>
    <row r="685" spans="2:58" x14ac:dyDescent="0.35">
      <c r="B685" s="6" t="s">
        <v>260</v>
      </c>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c r="AA685" s="14"/>
      <c r="AB685" s="14"/>
      <c r="AC685" s="14"/>
      <c r="AD685" s="14"/>
      <c r="AE685" s="14"/>
      <c r="AF685" s="14"/>
      <c r="AG685" s="14"/>
      <c r="AH685" s="14"/>
      <c r="AI685" s="14"/>
      <c r="AJ685" s="14"/>
      <c r="AK685" s="14"/>
      <c r="AL685" s="14"/>
      <c r="AM685" s="14"/>
      <c r="AN685" s="14"/>
      <c r="AO685" s="14"/>
      <c r="AP685" s="14"/>
      <c r="AQ685" s="14"/>
      <c r="AR685" s="14"/>
      <c r="AS685" s="14"/>
      <c r="AT685" s="14"/>
      <c r="AU685" s="14"/>
      <c r="AV685" s="14"/>
      <c r="AW685" s="14"/>
      <c r="AX685" s="14"/>
      <c r="AY685" s="14"/>
      <c r="AZ685" s="14"/>
      <c r="BA685" s="14"/>
      <c r="BB685" s="14"/>
      <c r="BC685" s="14"/>
      <c r="BD685" s="14"/>
      <c r="BE685" s="14"/>
      <c r="BF685" s="14"/>
    </row>
    <row r="686" spans="2:58" x14ac:dyDescent="0.35">
      <c r="B686" s="24" t="s">
        <v>214</v>
      </c>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c r="AA686" s="14"/>
      <c r="AB686" s="14"/>
      <c r="AC686" s="14"/>
      <c r="AD686" s="14"/>
      <c r="AE686" s="14"/>
      <c r="AF686" s="14"/>
      <c r="AG686" s="14"/>
      <c r="AH686" s="14"/>
      <c r="AI686" s="14"/>
      <c r="AJ686" s="14"/>
      <c r="AK686" s="14"/>
      <c r="AL686" s="14"/>
      <c r="AM686" s="14"/>
      <c r="AN686" s="14"/>
      <c r="AO686" s="14"/>
      <c r="AP686" s="14"/>
      <c r="AQ686" s="14"/>
      <c r="AR686" s="14"/>
      <c r="AS686" s="14"/>
      <c r="AT686" s="14"/>
      <c r="AU686" s="14"/>
      <c r="AV686" s="14"/>
      <c r="AW686" s="14"/>
      <c r="AX686" s="14"/>
      <c r="AY686" s="14"/>
      <c r="AZ686" s="14"/>
      <c r="BA686" s="14"/>
      <c r="BB686" s="14"/>
      <c r="BC686" s="14"/>
      <c r="BD686" s="14"/>
      <c r="BE686" s="14"/>
      <c r="BF686" s="14"/>
    </row>
    <row r="687" spans="2:58" x14ac:dyDescent="0.35">
      <c r="B687" t="s">
        <v>207</v>
      </c>
      <c r="C687" s="14">
        <v>0.16412520977039899</v>
      </c>
      <c r="D687" s="14">
        <v>0.14258460479782201</v>
      </c>
      <c r="E687" s="14">
        <v>0.18361201904164201</v>
      </c>
      <c r="F687" s="14"/>
      <c r="G687" s="14">
        <v>0.27436942943056403</v>
      </c>
      <c r="H687" s="14">
        <v>0.19276668498022401</v>
      </c>
      <c r="I687" s="14">
        <v>0.17191594366968599</v>
      </c>
      <c r="J687" s="14">
        <v>0.158420818286654</v>
      </c>
      <c r="K687" s="14">
        <v>0.12309949606946501</v>
      </c>
      <c r="L687" s="14">
        <v>0.10052887031527701</v>
      </c>
      <c r="M687" s="14"/>
      <c r="N687" s="14">
        <v>0.17604495106989099</v>
      </c>
      <c r="O687" s="14">
        <v>0.15648493436948999</v>
      </c>
      <c r="P687" s="14">
        <v>0.15382124949781201</v>
      </c>
      <c r="Q687" s="14">
        <v>0.17400463083925899</v>
      </c>
      <c r="R687" s="14"/>
      <c r="S687" s="14">
        <v>0.15184001112464199</v>
      </c>
      <c r="T687" s="14">
        <v>0.14900423921129</v>
      </c>
      <c r="U687" s="14">
        <v>0.14682446250773801</v>
      </c>
      <c r="V687" s="14">
        <v>0.17853838845614101</v>
      </c>
      <c r="W687" s="14">
        <v>0.149231947642776</v>
      </c>
      <c r="X687" s="14">
        <v>0.167574992423251</v>
      </c>
      <c r="Y687" s="14">
        <v>0.16795046409103401</v>
      </c>
      <c r="Z687" s="14">
        <v>0.15499223132673801</v>
      </c>
      <c r="AA687" s="14">
        <v>0.186055113033534</v>
      </c>
      <c r="AB687" s="14">
        <v>0.171575760080864</v>
      </c>
      <c r="AC687" s="14">
        <v>0.26083819524284502</v>
      </c>
      <c r="AD687" s="14">
        <v>6.1202633941014398E-2</v>
      </c>
      <c r="AE687" s="14"/>
      <c r="AF687" s="14">
        <v>0.13975161296420199</v>
      </c>
      <c r="AG687" s="14">
        <v>0.15717128673320199</v>
      </c>
      <c r="AH687" s="14">
        <v>0.169763233689423</v>
      </c>
      <c r="AI687" s="14"/>
      <c r="AJ687" s="14">
        <v>8.4176476382950102E-2</v>
      </c>
      <c r="AK687" s="14">
        <v>0.229963347999705</v>
      </c>
      <c r="AL687" s="14">
        <v>0.14023461565708301</v>
      </c>
      <c r="AM687" s="14">
        <v>0</v>
      </c>
      <c r="AN687" s="14">
        <v>0.12816367475385901</v>
      </c>
      <c r="AO687" s="14"/>
      <c r="AP687" s="14">
        <v>3.8829486057619003E-2</v>
      </c>
      <c r="AQ687" s="14">
        <v>0.214027625115043</v>
      </c>
      <c r="AR687" s="14">
        <v>0.164164283837412</v>
      </c>
      <c r="AS687" s="14">
        <v>0.17496203946414501</v>
      </c>
      <c r="AT687" s="14">
        <v>0.14423910064663101</v>
      </c>
      <c r="AU687" s="14"/>
      <c r="AV687" s="14">
        <v>0.15872218965510199</v>
      </c>
      <c r="AW687" s="14">
        <v>0.15646000063711801</v>
      </c>
      <c r="AX687" s="14">
        <v>0.157984915642083</v>
      </c>
      <c r="AY687" s="14">
        <v>0.168537280431512</v>
      </c>
      <c r="AZ687" s="14">
        <v>0.152983408222652</v>
      </c>
      <c r="BA687" s="14"/>
      <c r="BB687" s="14">
        <v>6.5435578680499901E-2</v>
      </c>
      <c r="BC687" s="14">
        <v>0.19333666474171601</v>
      </c>
      <c r="BD687" s="14">
        <v>0.12536455884704301</v>
      </c>
      <c r="BE687" s="14"/>
      <c r="BF687" s="14">
        <v>0.13827385135624301</v>
      </c>
    </row>
    <row r="688" spans="2:58" x14ac:dyDescent="0.35">
      <c r="B688" t="s">
        <v>208</v>
      </c>
      <c r="C688" s="14">
        <v>0.11591965938910299</v>
      </c>
      <c r="D688" s="14">
        <v>0.120174939383974</v>
      </c>
      <c r="E688" s="14">
        <v>0.112455376109508</v>
      </c>
      <c r="F688" s="14"/>
      <c r="G688" s="14">
        <v>0.152393511424678</v>
      </c>
      <c r="H688" s="14">
        <v>0.145668643484793</v>
      </c>
      <c r="I688" s="14">
        <v>0.15641790094558</v>
      </c>
      <c r="J688" s="14">
        <v>0.13883552684025799</v>
      </c>
      <c r="K688" s="14">
        <v>6.8102088641740804E-2</v>
      </c>
      <c r="L688" s="14">
        <v>5.45325570345686E-2</v>
      </c>
      <c r="M688" s="14"/>
      <c r="N688" s="14">
        <v>9.3392783517122796E-2</v>
      </c>
      <c r="O688" s="14">
        <v>0.14257913533580699</v>
      </c>
      <c r="P688" s="14">
        <v>0.118978350290888</v>
      </c>
      <c r="Q688" s="14">
        <v>0.10750678657983399</v>
      </c>
      <c r="R688" s="14"/>
      <c r="S688" s="14">
        <v>0.18040694210372199</v>
      </c>
      <c r="T688" s="14">
        <v>7.6660038175083794E-2</v>
      </c>
      <c r="U688" s="14">
        <v>7.9937609144337202E-2</v>
      </c>
      <c r="V688" s="14">
        <v>0.17317203971138301</v>
      </c>
      <c r="W688" s="14">
        <v>0.101083035262715</v>
      </c>
      <c r="X688" s="14">
        <v>9.0516818262868601E-2</v>
      </c>
      <c r="Y688" s="14">
        <v>0.13774133336012601</v>
      </c>
      <c r="Z688" s="14">
        <v>0.150331432956574</v>
      </c>
      <c r="AA688" s="14">
        <v>9.8098255874383103E-2</v>
      </c>
      <c r="AB688" s="14">
        <v>0.100227043039901</v>
      </c>
      <c r="AC688" s="14">
        <v>9.2227049977132894E-2</v>
      </c>
      <c r="AD688" s="14">
        <v>0.12104558883456799</v>
      </c>
      <c r="AE688" s="14"/>
      <c r="AF688" s="14">
        <v>9.2177001936111294E-2</v>
      </c>
      <c r="AG688" s="14">
        <v>0.112526841365598</v>
      </c>
      <c r="AH688" s="14">
        <v>0.159325251936525</v>
      </c>
      <c r="AI688" s="14"/>
      <c r="AJ688" s="14">
        <v>7.4844606827986701E-2</v>
      </c>
      <c r="AK688" s="14">
        <v>0.15252852284202301</v>
      </c>
      <c r="AL688" s="14">
        <v>8.9583579856367099E-2</v>
      </c>
      <c r="AM688" s="14">
        <v>0.130636257533158</v>
      </c>
      <c r="AN688" s="14">
        <v>0.16465656199371601</v>
      </c>
      <c r="AO688" s="14"/>
      <c r="AP688" s="14">
        <v>6.82042450037572E-2</v>
      </c>
      <c r="AQ688" s="14">
        <v>0.14464687731874901</v>
      </c>
      <c r="AR688" s="14">
        <v>0.10889357865603599</v>
      </c>
      <c r="AS688" s="14">
        <v>0.16765363834441899</v>
      </c>
      <c r="AT688" s="14">
        <v>5.9568318501915199E-2</v>
      </c>
      <c r="AU688" s="14"/>
      <c r="AV688" s="14">
        <v>7.9161966271717704E-2</v>
      </c>
      <c r="AW688" s="14">
        <v>0.153344146929867</v>
      </c>
      <c r="AX688" s="14">
        <v>0.128335087012277</v>
      </c>
      <c r="AY688" s="14">
        <v>0.116900142122808</v>
      </c>
      <c r="AZ688" s="14">
        <v>0.13049598921223901</v>
      </c>
      <c r="BA688" s="14"/>
      <c r="BB688" s="14">
        <v>0.115487824965585</v>
      </c>
      <c r="BC688" s="14">
        <v>0.12713598089571601</v>
      </c>
      <c r="BD688" s="14">
        <v>3.19443181479779E-2</v>
      </c>
      <c r="BE688" s="14"/>
      <c r="BF688" s="14">
        <v>8.6302562695559901E-2</v>
      </c>
    </row>
    <row r="689" spans="2:58" x14ac:dyDescent="0.35">
      <c r="B689" t="s">
        <v>209</v>
      </c>
      <c r="C689" s="14">
        <v>0.20532551337826699</v>
      </c>
      <c r="D689" s="14">
        <v>0.22529240805258699</v>
      </c>
      <c r="E689" s="14">
        <v>0.18431321268546999</v>
      </c>
      <c r="F689" s="14"/>
      <c r="G689" s="14">
        <v>0.205482729703796</v>
      </c>
      <c r="H689" s="14">
        <v>0.23045246377534301</v>
      </c>
      <c r="I689" s="14">
        <v>0.209693364233795</v>
      </c>
      <c r="J689" s="14">
        <v>0.21757638429780701</v>
      </c>
      <c r="K689" s="14">
        <v>0.22011845748810699</v>
      </c>
      <c r="L689" s="14">
        <v>0.16337962793313701</v>
      </c>
      <c r="M689" s="14"/>
      <c r="N689" s="14">
        <v>0.17942637266686001</v>
      </c>
      <c r="O689" s="14">
        <v>0.19834991187873099</v>
      </c>
      <c r="P689" s="14">
        <v>0.22270039479251799</v>
      </c>
      <c r="Q689" s="14">
        <v>0.22963156968118201</v>
      </c>
      <c r="R689" s="14"/>
      <c r="S689" s="14">
        <v>0.15742824531741201</v>
      </c>
      <c r="T689" s="14">
        <v>0.20361588764428301</v>
      </c>
      <c r="U689" s="14">
        <v>0.26586361765833799</v>
      </c>
      <c r="V689" s="14">
        <v>0.212226800455661</v>
      </c>
      <c r="W689" s="14">
        <v>0.243456789528951</v>
      </c>
      <c r="X689" s="14">
        <v>0.18782152643029301</v>
      </c>
      <c r="Y689" s="14">
        <v>0.19492777022753399</v>
      </c>
      <c r="Z689" s="14">
        <v>0.16207892944180499</v>
      </c>
      <c r="AA689" s="14">
        <v>0.17846705876640301</v>
      </c>
      <c r="AB689" s="14">
        <v>0.278079640572089</v>
      </c>
      <c r="AC689" s="14">
        <v>0.24553347086643601</v>
      </c>
      <c r="AD689" s="14">
        <v>9.8073788012422197E-2</v>
      </c>
      <c r="AE689" s="14"/>
      <c r="AF689" s="14">
        <v>0.19325691684273899</v>
      </c>
      <c r="AG689" s="14">
        <v>0.23457679901287501</v>
      </c>
      <c r="AH689" s="14">
        <v>0.127024193265864</v>
      </c>
      <c r="AI689" s="14"/>
      <c r="AJ689" s="14">
        <v>0.168798832465652</v>
      </c>
      <c r="AK689" s="14">
        <v>0.23729606733568201</v>
      </c>
      <c r="AL689" s="14">
        <v>0.25723000812700098</v>
      </c>
      <c r="AM689" s="14">
        <v>0.45581168350155099</v>
      </c>
      <c r="AN689" s="14">
        <v>0.177952570984721</v>
      </c>
      <c r="AO689" s="14"/>
      <c r="AP689" s="14">
        <v>9.7782934296935797E-2</v>
      </c>
      <c r="AQ689" s="14">
        <v>0.22654374916720099</v>
      </c>
      <c r="AR689" s="14">
        <v>0.26779470119937299</v>
      </c>
      <c r="AS689" s="14">
        <v>0.24296478576564501</v>
      </c>
      <c r="AT689" s="14">
        <v>0.25372173790962499</v>
      </c>
      <c r="AU689" s="14"/>
      <c r="AV689" s="14">
        <v>0.21945764671050899</v>
      </c>
      <c r="AW689" s="14">
        <v>0.25018917263361701</v>
      </c>
      <c r="AX689" s="14">
        <v>0.17343057396768</v>
      </c>
      <c r="AY689" s="14">
        <v>0.15819944828813601</v>
      </c>
      <c r="AZ689" s="14">
        <v>0.21848836870164801</v>
      </c>
      <c r="BA689" s="14"/>
      <c r="BB689" s="14">
        <v>0.259707769016367</v>
      </c>
      <c r="BC689" s="14">
        <v>0.226182794281998</v>
      </c>
      <c r="BD689" s="14">
        <v>0.241635124743137</v>
      </c>
      <c r="BE689" s="14"/>
      <c r="BF689" s="14">
        <v>0.24335516167816301</v>
      </c>
    </row>
    <row r="690" spans="2:58" x14ac:dyDescent="0.35">
      <c r="B690" t="s">
        <v>122</v>
      </c>
      <c r="C690" s="14">
        <v>0.29383193808858599</v>
      </c>
      <c r="D690" s="14">
        <v>0.30989341355875299</v>
      </c>
      <c r="E690" s="14">
        <v>0.27772485686567999</v>
      </c>
      <c r="F690" s="14"/>
      <c r="G690" s="14">
        <v>0.15040986037040799</v>
      </c>
      <c r="H690" s="14">
        <v>0.19399499551072799</v>
      </c>
      <c r="I690" s="14">
        <v>0.29939015827112703</v>
      </c>
      <c r="J690" s="14">
        <v>0.294764740571822</v>
      </c>
      <c r="K690" s="14">
        <v>0.37850158379805998</v>
      </c>
      <c r="L690" s="14">
        <v>0.39978373734119499</v>
      </c>
      <c r="M690" s="14"/>
      <c r="N690" s="14">
        <v>0.26654939096350899</v>
      </c>
      <c r="O690" s="14">
        <v>0.30958860785308701</v>
      </c>
      <c r="P690" s="14">
        <v>0.30532109995261297</v>
      </c>
      <c r="Q690" s="14">
        <v>0.289897808417512</v>
      </c>
      <c r="R690" s="14"/>
      <c r="S690" s="14">
        <v>0.22282576958550501</v>
      </c>
      <c r="T690" s="14">
        <v>0.28194169068625202</v>
      </c>
      <c r="U690" s="14">
        <v>0.31856560055556798</v>
      </c>
      <c r="V690" s="14">
        <v>0.331234698928981</v>
      </c>
      <c r="W690" s="14">
        <v>0.32089403748648099</v>
      </c>
      <c r="X690" s="14">
        <v>0.34119149380541203</v>
      </c>
      <c r="Y690" s="14">
        <v>0.29697190536604101</v>
      </c>
      <c r="Z690" s="14">
        <v>0.315290583912956</v>
      </c>
      <c r="AA690" s="14">
        <v>0.27513412660604097</v>
      </c>
      <c r="AB690" s="14">
        <v>0.29390873431869602</v>
      </c>
      <c r="AC690" s="14">
        <v>0.27155745895522898</v>
      </c>
      <c r="AD690" s="14">
        <v>0.35199672503197998</v>
      </c>
      <c r="AE690" s="14"/>
      <c r="AF690" s="14">
        <v>0.336617534361765</v>
      </c>
      <c r="AG690" s="14">
        <v>0.28810874582778101</v>
      </c>
      <c r="AH690" s="14">
        <v>0.30869021840084998</v>
      </c>
      <c r="AI690" s="14"/>
      <c r="AJ690" s="14">
        <v>0.350816884871825</v>
      </c>
      <c r="AK690" s="14">
        <v>0.21964410537399801</v>
      </c>
      <c r="AL690" s="14">
        <v>0.35897076911873699</v>
      </c>
      <c r="AM690" s="14">
        <v>0.34635269049284001</v>
      </c>
      <c r="AN690" s="14">
        <v>0.31951069411322103</v>
      </c>
      <c r="AO690" s="14"/>
      <c r="AP690" s="14">
        <v>0.30018080155574001</v>
      </c>
      <c r="AQ690" s="14">
        <v>0.257744989951392</v>
      </c>
      <c r="AR690" s="14">
        <v>0.34279754033270099</v>
      </c>
      <c r="AS690" s="14">
        <v>0.28607942659667701</v>
      </c>
      <c r="AT690" s="14">
        <v>0.42894623223981998</v>
      </c>
      <c r="AU690" s="14"/>
      <c r="AV690" s="14">
        <v>0.379471903185154</v>
      </c>
      <c r="AW690" s="14">
        <v>0.2789783682227</v>
      </c>
      <c r="AX690" s="14">
        <v>0.28089375769536801</v>
      </c>
      <c r="AY690" s="14">
        <v>0.23712860109974301</v>
      </c>
      <c r="AZ690" s="14">
        <v>0.21425545077858699</v>
      </c>
      <c r="BA690" s="14"/>
      <c r="BB690" s="14">
        <v>0.41329858081496201</v>
      </c>
      <c r="BC690" s="14">
        <v>0.32299273972634801</v>
      </c>
      <c r="BD690" s="14">
        <v>0.47772993542152897</v>
      </c>
      <c r="BE690" s="14"/>
      <c r="BF690" s="14">
        <v>0.38526224846844298</v>
      </c>
    </row>
    <row r="691" spans="2:58" x14ac:dyDescent="0.35">
      <c r="B691" t="s">
        <v>210</v>
      </c>
      <c r="C691" s="14">
        <v>0.13418042246326101</v>
      </c>
      <c r="D691" s="14">
        <v>0.11613173043497101</v>
      </c>
      <c r="E691" s="14">
        <v>0.15386964012860099</v>
      </c>
      <c r="F691" s="14"/>
      <c r="G691" s="14">
        <v>0.15979685602548399</v>
      </c>
      <c r="H691" s="14">
        <v>0.12902007829034801</v>
      </c>
      <c r="I691" s="14">
        <v>9.4900942657753201E-2</v>
      </c>
      <c r="J691" s="14">
        <v>9.9396092105669798E-2</v>
      </c>
      <c r="K691" s="14">
        <v>0.13207494685937601</v>
      </c>
      <c r="L691" s="14">
        <v>0.17897986448216099</v>
      </c>
      <c r="M691" s="14"/>
      <c r="N691" s="14">
        <v>0.15439632546583301</v>
      </c>
      <c r="O691" s="14">
        <v>0.12572736295617101</v>
      </c>
      <c r="P691" s="14">
        <v>0.117727520876436</v>
      </c>
      <c r="Q691" s="14">
        <v>0.13291692262466201</v>
      </c>
      <c r="R691" s="14"/>
      <c r="S691" s="14">
        <v>0.16008278278013399</v>
      </c>
      <c r="T691" s="14">
        <v>0.166675670183171</v>
      </c>
      <c r="U691" s="14">
        <v>9.0267315441798696E-2</v>
      </c>
      <c r="V691" s="14">
        <v>7.9207342753200599E-2</v>
      </c>
      <c r="W691" s="14">
        <v>0.113043838269379</v>
      </c>
      <c r="X691" s="14">
        <v>0.105528093716584</v>
      </c>
      <c r="Y691" s="14">
        <v>0.114756305703954</v>
      </c>
      <c r="Z691" s="14">
        <v>0.18801136748401101</v>
      </c>
      <c r="AA691" s="14">
        <v>0.17470297383438399</v>
      </c>
      <c r="AB691" s="14">
        <v>0.12580985544030701</v>
      </c>
      <c r="AC691" s="14">
        <v>8.7846885380282E-2</v>
      </c>
      <c r="AD691" s="14">
        <v>0.21501652946532099</v>
      </c>
      <c r="AE691" s="14"/>
      <c r="AF691" s="14">
        <v>0.14990992580055701</v>
      </c>
      <c r="AG691" s="14">
        <v>0.12390726855369399</v>
      </c>
      <c r="AH691" s="14">
        <v>0.111105047097172</v>
      </c>
      <c r="AI691" s="14"/>
      <c r="AJ691" s="14">
        <v>0.18199791360216699</v>
      </c>
      <c r="AK691" s="14">
        <v>0.111438655479718</v>
      </c>
      <c r="AL691" s="14">
        <v>0.122616628211851</v>
      </c>
      <c r="AM691" s="14">
        <v>0</v>
      </c>
      <c r="AN691" s="14">
        <v>0.12898035431781599</v>
      </c>
      <c r="AO691" s="14"/>
      <c r="AP691" s="14">
        <v>0.237526399461266</v>
      </c>
      <c r="AQ691" s="14">
        <v>0.10846228268056</v>
      </c>
      <c r="AR691" s="14">
        <v>0.10442616449594599</v>
      </c>
      <c r="AS691" s="14">
        <v>7.7793221867628298E-2</v>
      </c>
      <c r="AT691" s="14">
        <v>9.03056106804212E-2</v>
      </c>
      <c r="AU691" s="14"/>
      <c r="AV691" s="14">
        <v>7.3158962087178106E-2</v>
      </c>
      <c r="AW691" s="14">
        <v>0.137644026144358</v>
      </c>
      <c r="AX691" s="14">
        <v>0.15915123515931001</v>
      </c>
      <c r="AY691" s="14">
        <v>0.155983224202875</v>
      </c>
      <c r="AZ691" s="14">
        <v>7.5201457893971896E-2</v>
      </c>
      <c r="BA691" s="14"/>
      <c r="BB691" s="14">
        <v>9.0541385408651698E-2</v>
      </c>
      <c r="BC691" s="14">
        <v>9.8003216696632006E-2</v>
      </c>
      <c r="BD691" s="14">
        <v>0.123326062840313</v>
      </c>
      <c r="BE691" s="14"/>
      <c r="BF691" s="14">
        <v>0.11462227160541601</v>
      </c>
    </row>
    <row r="692" spans="2:58" x14ac:dyDescent="0.35">
      <c r="B692" t="s">
        <v>211</v>
      </c>
      <c r="C692" s="14">
        <v>7.5310473392170896E-2</v>
      </c>
      <c r="D692" s="14">
        <v>7.92836313062249E-2</v>
      </c>
      <c r="E692" s="14">
        <v>7.1813073165172894E-2</v>
      </c>
      <c r="F692" s="14"/>
      <c r="G692" s="14">
        <v>5.7547613045069598E-2</v>
      </c>
      <c r="H692" s="14">
        <v>9.6839349486728094E-2</v>
      </c>
      <c r="I692" s="14">
        <v>6.0335131709207103E-2</v>
      </c>
      <c r="J692" s="14">
        <v>7.1534882972067698E-2</v>
      </c>
      <c r="K692" s="14">
        <v>7.8103427143251095E-2</v>
      </c>
      <c r="L692" s="14">
        <v>8.0664988997265596E-2</v>
      </c>
      <c r="M692" s="14"/>
      <c r="N692" s="14">
        <v>0.11009430619076099</v>
      </c>
      <c r="O692" s="14">
        <v>5.9213958454831003E-2</v>
      </c>
      <c r="P692" s="14">
        <v>8.1451384589734901E-2</v>
      </c>
      <c r="Q692" s="14">
        <v>4.9041627764618498E-2</v>
      </c>
      <c r="R692" s="14"/>
      <c r="S692" s="14">
        <v>9.4784505943447603E-2</v>
      </c>
      <c r="T692" s="14">
        <v>0.11454031537187701</v>
      </c>
      <c r="U692" s="14">
        <v>9.85413946922198E-2</v>
      </c>
      <c r="V692" s="14">
        <v>2.5620729694633301E-2</v>
      </c>
      <c r="W692" s="14">
        <v>7.2290351809698103E-2</v>
      </c>
      <c r="X692" s="14">
        <v>8.6134221987176005E-2</v>
      </c>
      <c r="Y692" s="14">
        <v>7.6313069817576296E-2</v>
      </c>
      <c r="Z692" s="14">
        <v>2.9295454877915801E-2</v>
      </c>
      <c r="AA692" s="14">
        <v>6.9924465711120196E-2</v>
      </c>
      <c r="AB692" s="14">
        <v>2.03580774819422E-2</v>
      </c>
      <c r="AC692" s="14">
        <v>4.1996939578074897E-2</v>
      </c>
      <c r="AD692" s="14">
        <v>0.15266473471469399</v>
      </c>
      <c r="AE692" s="14"/>
      <c r="AF692" s="14">
        <v>7.5299875838485797E-2</v>
      </c>
      <c r="AG692" s="14">
        <v>7.0465273288083496E-2</v>
      </c>
      <c r="AH692" s="14">
        <v>0.115802385127504</v>
      </c>
      <c r="AI692" s="14"/>
      <c r="AJ692" s="14">
        <v>0.117154317921967</v>
      </c>
      <c r="AK692" s="14">
        <v>4.6203047722227997E-2</v>
      </c>
      <c r="AL692" s="14">
        <v>3.13643990289608E-2</v>
      </c>
      <c r="AM692" s="14">
        <v>0</v>
      </c>
      <c r="AN692" s="14">
        <v>7.0580301387586794E-2</v>
      </c>
      <c r="AO692" s="14"/>
      <c r="AP692" s="14">
        <v>0.210957180490045</v>
      </c>
      <c r="AQ692" s="14">
        <v>4.8574475767055397E-2</v>
      </c>
      <c r="AR692" s="14">
        <v>1.19237314785314E-2</v>
      </c>
      <c r="AS692" s="14">
        <v>3.39781011349439E-2</v>
      </c>
      <c r="AT692" s="14">
        <v>2.32190000215876E-2</v>
      </c>
      <c r="AU692" s="14"/>
      <c r="AV692" s="14">
        <v>6.5743876908799903E-2</v>
      </c>
      <c r="AW692" s="14">
        <v>2.3384285432339801E-2</v>
      </c>
      <c r="AX692" s="14">
        <v>8.8635317402320293E-2</v>
      </c>
      <c r="AY692" s="14">
        <v>0.153483501481854</v>
      </c>
      <c r="AZ692" s="14">
        <v>0.165998604852401</v>
      </c>
      <c r="BA692" s="14"/>
      <c r="BB692" s="14">
        <v>5.5528861113934902E-2</v>
      </c>
      <c r="BC692" s="14">
        <v>3.2348603657590798E-2</v>
      </c>
      <c r="BD692" s="14">
        <v>0</v>
      </c>
      <c r="BE692" s="14"/>
      <c r="BF692" s="14">
        <v>3.2183904196175603E-2</v>
      </c>
    </row>
    <row r="693" spans="2:58" x14ac:dyDescent="0.35">
      <c r="B693" t="s">
        <v>212</v>
      </c>
      <c r="C693" s="14">
        <v>1.13067835182131E-2</v>
      </c>
      <c r="D693" s="14">
        <v>6.6392724656693797E-3</v>
      </c>
      <c r="E693" s="14">
        <v>1.6211822003925899E-2</v>
      </c>
      <c r="F693" s="14"/>
      <c r="G693" s="14">
        <v>0</v>
      </c>
      <c r="H693" s="14">
        <v>1.1257784471835799E-2</v>
      </c>
      <c r="I693" s="14">
        <v>7.3465585128517103E-3</v>
      </c>
      <c r="J693" s="14">
        <v>1.9471554925722102E-2</v>
      </c>
      <c r="K693" s="14">
        <v>0</v>
      </c>
      <c r="L693" s="14">
        <v>2.2130353896396601E-2</v>
      </c>
      <c r="M693" s="14"/>
      <c r="N693" s="14">
        <v>2.0095870126022899E-2</v>
      </c>
      <c r="O693" s="14">
        <v>8.0560891518836296E-3</v>
      </c>
      <c r="P693" s="14">
        <v>0</v>
      </c>
      <c r="Q693" s="14">
        <v>1.7000654092932301E-2</v>
      </c>
      <c r="R693" s="14"/>
      <c r="S693" s="14">
        <v>3.2631743145137802E-2</v>
      </c>
      <c r="T693" s="14">
        <v>7.5621587280430098E-3</v>
      </c>
      <c r="U693" s="14">
        <v>0</v>
      </c>
      <c r="V693" s="14">
        <v>0</v>
      </c>
      <c r="W693" s="14">
        <v>0</v>
      </c>
      <c r="X693" s="14">
        <v>2.12328533744147E-2</v>
      </c>
      <c r="Y693" s="14">
        <v>1.13391514337356E-2</v>
      </c>
      <c r="Z693" s="14">
        <v>0</v>
      </c>
      <c r="AA693" s="14">
        <v>1.7618006174134601E-2</v>
      </c>
      <c r="AB693" s="14">
        <v>1.00408890662006E-2</v>
      </c>
      <c r="AC693" s="14">
        <v>0</v>
      </c>
      <c r="AD693" s="14">
        <v>0</v>
      </c>
      <c r="AE693" s="14"/>
      <c r="AF693" s="14">
        <v>1.2987132256139299E-2</v>
      </c>
      <c r="AG693" s="14">
        <v>1.3243785218767099E-2</v>
      </c>
      <c r="AH693" s="14">
        <v>8.2896704826616093E-3</v>
      </c>
      <c r="AI693" s="14"/>
      <c r="AJ693" s="14">
        <v>2.2210967927451801E-2</v>
      </c>
      <c r="AK693" s="14">
        <v>2.92625324664557E-3</v>
      </c>
      <c r="AL693" s="14">
        <v>0</v>
      </c>
      <c r="AM693" s="14">
        <v>6.7199368472450893E-2</v>
      </c>
      <c r="AN693" s="14">
        <v>1.0155842449080301E-2</v>
      </c>
      <c r="AO693" s="14"/>
      <c r="AP693" s="14">
        <v>4.6518953134636797E-2</v>
      </c>
      <c r="AQ693" s="14">
        <v>0</v>
      </c>
      <c r="AR693" s="14">
        <v>0</v>
      </c>
      <c r="AS693" s="14">
        <v>1.6568786826541199E-2</v>
      </c>
      <c r="AT693" s="14">
        <v>0</v>
      </c>
      <c r="AU693" s="14"/>
      <c r="AV693" s="14">
        <v>2.4283455181539699E-2</v>
      </c>
      <c r="AW693" s="14">
        <v>0</v>
      </c>
      <c r="AX693" s="14">
        <v>1.15691131209606E-2</v>
      </c>
      <c r="AY693" s="14">
        <v>9.7678023730722197E-3</v>
      </c>
      <c r="AZ693" s="14">
        <v>4.2576720338501003E-2</v>
      </c>
      <c r="BA693" s="14"/>
      <c r="BB693" s="14">
        <v>0</v>
      </c>
      <c r="BC693" s="14">
        <v>0</v>
      </c>
      <c r="BD693" s="14">
        <v>0</v>
      </c>
      <c r="BE693" s="14"/>
      <c r="BF693" s="14">
        <v>0</v>
      </c>
    </row>
    <row r="694" spans="2:58" x14ac:dyDescent="0.35">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c r="AA694" s="14"/>
      <c r="AB694" s="14"/>
      <c r="AC694" s="14"/>
      <c r="AD694" s="14"/>
      <c r="AE694" s="14"/>
      <c r="AF694" s="14"/>
      <c r="AG694" s="14"/>
      <c r="AH694" s="14"/>
      <c r="AI694" s="14"/>
      <c r="AJ694" s="14"/>
      <c r="AK694" s="14"/>
      <c r="AL694" s="14"/>
      <c r="AM694" s="14"/>
      <c r="AN694" s="14"/>
      <c r="AO694" s="14"/>
      <c r="AP694" s="14"/>
      <c r="AQ694" s="14"/>
      <c r="AR694" s="14"/>
      <c r="AS694" s="14"/>
      <c r="AT694" s="14"/>
      <c r="AU694" s="14"/>
      <c r="AV694" s="14"/>
      <c r="AW694" s="14"/>
      <c r="AX694" s="14"/>
      <c r="AY694" s="14"/>
      <c r="AZ694" s="14"/>
      <c r="BA694" s="14"/>
      <c r="BB694" s="14"/>
      <c r="BC694" s="14"/>
      <c r="BD694" s="14"/>
      <c r="BE694" s="14"/>
      <c r="BF694" s="14"/>
    </row>
    <row r="695" spans="2:58" x14ac:dyDescent="0.35">
      <c r="B695" s="6" t="s">
        <v>261</v>
      </c>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c r="AA695" s="14"/>
      <c r="AB695" s="14"/>
      <c r="AC695" s="14"/>
      <c r="AD695" s="14"/>
      <c r="AE695" s="14"/>
      <c r="AF695" s="14"/>
      <c r="AG695" s="14"/>
      <c r="AH695" s="14"/>
      <c r="AI695" s="14"/>
      <c r="AJ695" s="14"/>
      <c r="AK695" s="14"/>
      <c r="AL695" s="14"/>
      <c r="AM695" s="14"/>
      <c r="AN695" s="14"/>
      <c r="AO695" s="14"/>
      <c r="AP695" s="14"/>
      <c r="AQ695" s="14"/>
      <c r="AR695" s="14"/>
      <c r="AS695" s="14"/>
      <c r="AT695" s="14"/>
      <c r="AU695" s="14"/>
      <c r="AV695" s="14"/>
      <c r="AW695" s="14"/>
      <c r="AX695" s="14"/>
      <c r="AY695" s="14"/>
      <c r="AZ695" s="14"/>
      <c r="BA695" s="14"/>
      <c r="BB695" s="14"/>
      <c r="BC695" s="14"/>
      <c r="BD695" s="14"/>
      <c r="BE695" s="14"/>
      <c r="BF695" s="14"/>
    </row>
    <row r="696" spans="2:58" x14ac:dyDescent="0.35">
      <c r="B696" s="24" t="s">
        <v>214</v>
      </c>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c r="AA696" s="14"/>
      <c r="AB696" s="14"/>
      <c r="AC696" s="14"/>
      <c r="AD696" s="14"/>
      <c r="AE696" s="14"/>
      <c r="AF696" s="14"/>
      <c r="AG696" s="14"/>
      <c r="AH696" s="14"/>
      <c r="AI696" s="14"/>
      <c r="AJ696" s="14"/>
      <c r="AK696" s="14"/>
      <c r="AL696" s="14"/>
      <c r="AM696" s="14"/>
      <c r="AN696" s="14"/>
      <c r="AO696" s="14"/>
      <c r="AP696" s="14"/>
      <c r="AQ696" s="14"/>
      <c r="AR696" s="14"/>
      <c r="AS696" s="14"/>
      <c r="AT696" s="14"/>
      <c r="AU696" s="14"/>
      <c r="AV696" s="14"/>
      <c r="AW696" s="14"/>
      <c r="AX696" s="14"/>
      <c r="AY696" s="14"/>
      <c r="AZ696" s="14"/>
      <c r="BA696" s="14"/>
      <c r="BB696" s="14"/>
      <c r="BC696" s="14"/>
      <c r="BD696" s="14"/>
      <c r="BE696" s="14"/>
      <c r="BF696" s="14"/>
    </row>
    <row r="697" spans="2:58" x14ac:dyDescent="0.35">
      <c r="B697" t="s">
        <v>207</v>
      </c>
      <c r="C697" s="14">
        <v>0.26461990787623801</v>
      </c>
      <c r="D697" s="14">
        <v>0.263991905190335</v>
      </c>
      <c r="E697" s="14">
        <v>0.26333639044516699</v>
      </c>
      <c r="F697" s="14"/>
      <c r="G697" s="14">
        <v>0.35049160880244001</v>
      </c>
      <c r="H697" s="14">
        <v>0.28063145622130597</v>
      </c>
      <c r="I697" s="14">
        <v>0.22181709432232799</v>
      </c>
      <c r="J697" s="14">
        <v>0.25653708147087401</v>
      </c>
      <c r="K697" s="14">
        <v>0.28251927688836198</v>
      </c>
      <c r="L697" s="14">
        <v>0.22646475815623199</v>
      </c>
      <c r="M697" s="14"/>
      <c r="N697" s="14">
        <v>0.26321577369430099</v>
      </c>
      <c r="O697" s="14">
        <v>0.277796243854743</v>
      </c>
      <c r="P697" s="14">
        <v>0.23971040487946901</v>
      </c>
      <c r="Q697" s="14">
        <v>0.28011842909088502</v>
      </c>
      <c r="R697" s="14"/>
      <c r="S697" s="14">
        <v>0.22559866606753501</v>
      </c>
      <c r="T697" s="14">
        <v>0.21286367839902401</v>
      </c>
      <c r="U697" s="14">
        <v>0.36126966856683601</v>
      </c>
      <c r="V697" s="14">
        <v>0.19852737299699699</v>
      </c>
      <c r="W697" s="14">
        <v>0.25218234525140898</v>
      </c>
      <c r="X697" s="14">
        <v>0.24512449128826599</v>
      </c>
      <c r="Y697" s="14">
        <v>0.29550599696859098</v>
      </c>
      <c r="Z697" s="14">
        <v>0.33792452390394001</v>
      </c>
      <c r="AA697" s="14">
        <v>0.25655119035381202</v>
      </c>
      <c r="AB697" s="14">
        <v>0.30593068460984502</v>
      </c>
      <c r="AC697" s="14">
        <v>0.38916885076816599</v>
      </c>
      <c r="AD697" s="14">
        <v>0.28219449041247302</v>
      </c>
      <c r="AE697" s="14"/>
      <c r="AF697" s="14">
        <v>0.18499390997651</v>
      </c>
      <c r="AG697" s="14">
        <v>0.326400120834556</v>
      </c>
      <c r="AH697" s="14">
        <v>0.27157895433136803</v>
      </c>
      <c r="AI697" s="14"/>
      <c r="AJ697" s="14">
        <v>0.13229801195326299</v>
      </c>
      <c r="AK697" s="14">
        <v>0.394230071413534</v>
      </c>
      <c r="AL697" s="14">
        <v>0.166206587004463</v>
      </c>
      <c r="AM697" s="14">
        <v>0.12548972308279499</v>
      </c>
      <c r="AN697" s="14">
        <v>0.20664166802471501</v>
      </c>
      <c r="AO697" s="14"/>
      <c r="AP697" s="14">
        <v>9.3335239045605201E-2</v>
      </c>
      <c r="AQ697" s="14">
        <v>0.36205737178983499</v>
      </c>
      <c r="AR697" s="14">
        <v>0.26415072147952101</v>
      </c>
      <c r="AS697" s="14">
        <v>0.24568814891985899</v>
      </c>
      <c r="AT697" s="14">
        <v>0.148460275511097</v>
      </c>
      <c r="AU697" s="14"/>
      <c r="AV697" s="14">
        <v>0.21426216599484699</v>
      </c>
      <c r="AW697" s="14">
        <v>0.27280378405674399</v>
      </c>
      <c r="AX697" s="14">
        <v>0.25152786442497299</v>
      </c>
      <c r="AY697" s="14">
        <v>0.30456796493743099</v>
      </c>
      <c r="AZ697" s="14">
        <v>0.32308666361827798</v>
      </c>
      <c r="BA697" s="14"/>
      <c r="BB697" s="14">
        <v>0.10907477586226</v>
      </c>
      <c r="BC697" s="14">
        <v>0.24632257350019701</v>
      </c>
      <c r="BD697" s="14">
        <v>6.1665047846168899E-2</v>
      </c>
      <c r="BE697" s="14"/>
      <c r="BF697" s="14">
        <v>0.16724302444349501</v>
      </c>
    </row>
    <row r="698" spans="2:58" x14ac:dyDescent="0.35">
      <c r="B698" t="s">
        <v>208</v>
      </c>
      <c r="C698" s="14">
        <v>0.182512342778131</v>
      </c>
      <c r="D698" s="14">
        <v>0.18462625332659499</v>
      </c>
      <c r="E698" s="14">
        <v>0.18178853733859901</v>
      </c>
      <c r="F698" s="14"/>
      <c r="G698" s="14">
        <v>0.138087103958934</v>
      </c>
      <c r="H698" s="14">
        <v>0.20294402190525701</v>
      </c>
      <c r="I698" s="14">
        <v>0.168429889276421</v>
      </c>
      <c r="J698" s="14">
        <v>0.24913220485285301</v>
      </c>
      <c r="K698" s="14">
        <v>0.12929081445031301</v>
      </c>
      <c r="L698" s="14">
        <v>0.18739136541932599</v>
      </c>
      <c r="M698" s="14"/>
      <c r="N698" s="14">
        <v>0.15199120303470201</v>
      </c>
      <c r="O698" s="14">
        <v>0.25408105110137302</v>
      </c>
      <c r="P698" s="14">
        <v>0.15686727018280699</v>
      </c>
      <c r="Q698" s="14">
        <v>0.16590015923253401</v>
      </c>
      <c r="R698" s="14"/>
      <c r="S698" s="14">
        <v>0.13572107007234199</v>
      </c>
      <c r="T698" s="14">
        <v>0.18093381629460101</v>
      </c>
      <c r="U698" s="14">
        <v>0.19950586551995</v>
      </c>
      <c r="V698" s="14">
        <v>0.23921694125926901</v>
      </c>
      <c r="W698" s="14">
        <v>0.17207791747312801</v>
      </c>
      <c r="X698" s="14">
        <v>0.22852800177223001</v>
      </c>
      <c r="Y698" s="14">
        <v>0.109450725994714</v>
      </c>
      <c r="Z698" s="14">
        <v>9.0338265984513694E-2</v>
      </c>
      <c r="AA698" s="14">
        <v>0.18244324284687899</v>
      </c>
      <c r="AB698" s="14">
        <v>0.224813296763335</v>
      </c>
      <c r="AC698" s="14">
        <v>0.186884160837375</v>
      </c>
      <c r="AD698" s="14">
        <v>0.24543795478955299</v>
      </c>
      <c r="AE698" s="14"/>
      <c r="AF698" s="14">
        <v>0.15372349560143</v>
      </c>
      <c r="AG698" s="14">
        <v>0.21549379971226901</v>
      </c>
      <c r="AH698" s="14">
        <v>0.16961061852248399</v>
      </c>
      <c r="AI698" s="14"/>
      <c r="AJ698" s="14">
        <v>0.14527063994669401</v>
      </c>
      <c r="AK698" s="14">
        <v>0.21049207041991899</v>
      </c>
      <c r="AL698" s="14">
        <v>0.34158991789620602</v>
      </c>
      <c r="AM698" s="14">
        <v>6.6837191412703098E-2</v>
      </c>
      <c r="AN698" s="14">
        <v>0.15752080043554001</v>
      </c>
      <c r="AO698" s="14"/>
      <c r="AP698" s="14">
        <v>0.12338637124486999</v>
      </c>
      <c r="AQ698" s="14">
        <v>0.20918090950045101</v>
      </c>
      <c r="AR698" s="14">
        <v>0.247967760939686</v>
      </c>
      <c r="AS698" s="14">
        <v>0.143454380293181</v>
      </c>
      <c r="AT698" s="14">
        <v>0.19452447277432999</v>
      </c>
      <c r="AU698" s="14"/>
      <c r="AV698" s="14">
        <v>0.176359662066082</v>
      </c>
      <c r="AW698" s="14">
        <v>0.20255897631870201</v>
      </c>
      <c r="AX698" s="14">
        <v>0.21658750728090301</v>
      </c>
      <c r="AY698" s="14">
        <v>0.119731185395602</v>
      </c>
      <c r="AZ698" s="14">
        <v>4.2576720338501003E-2</v>
      </c>
      <c r="BA698" s="14"/>
      <c r="BB698" s="14">
        <v>0.15838636790433999</v>
      </c>
      <c r="BC698" s="14">
        <v>0.15064731865355299</v>
      </c>
      <c r="BD698" s="14">
        <v>0.25003630474774602</v>
      </c>
      <c r="BE698" s="14"/>
      <c r="BF698" s="14">
        <v>0.170421779568218</v>
      </c>
    </row>
    <row r="699" spans="2:58" x14ac:dyDescent="0.35">
      <c r="B699" t="s">
        <v>209</v>
      </c>
      <c r="C699" s="14">
        <v>0.20441272265633101</v>
      </c>
      <c r="D699" s="14">
        <v>0.20703820124861499</v>
      </c>
      <c r="E699" s="14">
        <v>0.201281737516528</v>
      </c>
      <c r="F699" s="14"/>
      <c r="G699" s="14">
        <v>0.18486254461378801</v>
      </c>
      <c r="H699" s="14">
        <v>0.19319880493331501</v>
      </c>
      <c r="I699" s="14">
        <v>0.20486317138556401</v>
      </c>
      <c r="J699" s="14">
        <v>0.15260582455865501</v>
      </c>
      <c r="K699" s="14">
        <v>0.26774095267347697</v>
      </c>
      <c r="L699" s="14">
        <v>0.222687072328179</v>
      </c>
      <c r="M699" s="14"/>
      <c r="N699" s="14">
        <v>0.21333078694691701</v>
      </c>
      <c r="O699" s="14">
        <v>0.210313405827703</v>
      </c>
      <c r="P699" s="14">
        <v>0.21931098455919201</v>
      </c>
      <c r="Q699" s="14">
        <v>0.16836310342229899</v>
      </c>
      <c r="R699" s="14"/>
      <c r="S699" s="14">
        <v>0.209401048647917</v>
      </c>
      <c r="T699" s="14">
        <v>0.21653959316340801</v>
      </c>
      <c r="U699" s="14">
        <v>0.223313850223024</v>
      </c>
      <c r="V699" s="14">
        <v>0.20094128120784899</v>
      </c>
      <c r="W699" s="14">
        <v>0.21414791180982601</v>
      </c>
      <c r="X699" s="14">
        <v>0.16019729461156901</v>
      </c>
      <c r="Y699" s="14">
        <v>0.21239294867012801</v>
      </c>
      <c r="Z699" s="14">
        <v>0.155358921244002</v>
      </c>
      <c r="AA699" s="14">
        <v>0.187801759730266</v>
      </c>
      <c r="AB699" s="14">
        <v>0.21837234586030599</v>
      </c>
      <c r="AC699" s="14">
        <v>0.18234219326458301</v>
      </c>
      <c r="AD699" s="14">
        <v>0.28479341821166898</v>
      </c>
      <c r="AE699" s="14"/>
      <c r="AF699" s="14">
        <v>0.23304227995677501</v>
      </c>
      <c r="AG699" s="14">
        <v>0.18104521871378801</v>
      </c>
      <c r="AH699" s="14">
        <v>0.16619635558786799</v>
      </c>
      <c r="AI699" s="14"/>
      <c r="AJ699" s="14">
        <v>0.23387519430690101</v>
      </c>
      <c r="AK699" s="14">
        <v>0.16104142553523201</v>
      </c>
      <c r="AL699" s="14">
        <v>0.21281313620050399</v>
      </c>
      <c r="AM699" s="14">
        <v>0.32030264804074099</v>
      </c>
      <c r="AN699" s="14">
        <v>0.228361980203894</v>
      </c>
      <c r="AO699" s="14"/>
      <c r="AP699" s="14">
        <v>0.20360234276299799</v>
      </c>
      <c r="AQ699" s="14">
        <v>0.18737024960978199</v>
      </c>
      <c r="AR699" s="14">
        <v>0.26936695400381599</v>
      </c>
      <c r="AS699" s="14">
        <v>0.24518570579388799</v>
      </c>
      <c r="AT699" s="14">
        <v>0.22221681421518899</v>
      </c>
      <c r="AU699" s="14"/>
      <c r="AV699" s="14">
        <v>0.20883642125875199</v>
      </c>
      <c r="AW699" s="14">
        <v>0.22264280922726801</v>
      </c>
      <c r="AX699" s="14">
        <v>0.17605468388591899</v>
      </c>
      <c r="AY699" s="14">
        <v>0.209135446761853</v>
      </c>
      <c r="AZ699" s="14">
        <v>0.215290401905192</v>
      </c>
      <c r="BA699" s="14"/>
      <c r="BB699" s="14">
        <v>0.350344501523977</v>
      </c>
      <c r="BC699" s="14">
        <v>0.216789517053944</v>
      </c>
      <c r="BD699" s="14">
        <v>0.15722670129024</v>
      </c>
      <c r="BE699" s="14"/>
      <c r="BF699" s="14">
        <v>0.26126356870891398</v>
      </c>
    </row>
    <row r="700" spans="2:58" x14ac:dyDescent="0.35">
      <c r="B700" t="s">
        <v>122</v>
      </c>
      <c r="C700" s="14">
        <v>0.152268017999135</v>
      </c>
      <c r="D700" s="14">
        <v>0.13857836860989201</v>
      </c>
      <c r="E700" s="14">
        <v>0.16760502374566599</v>
      </c>
      <c r="F700" s="14"/>
      <c r="G700" s="14">
        <v>0.14514683529950001</v>
      </c>
      <c r="H700" s="14">
        <v>0.13493627327316099</v>
      </c>
      <c r="I700" s="14">
        <v>0.17586317007166299</v>
      </c>
      <c r="J700" s="14">
        <v>0.15617541896801401</v>
      </c>
      <c r="K700" s="14">
        <v>0.13331992042024299</v>
      </c>
      <c r="L700" s="14">
        <v>0.16236861754183299</v>
      </c>
      <c r="M700" s="14"/>
      <c r="N700" s="14">
        <v>0.14834686947324699</v>
      </c>
      <c r="O700" s="14">
        <v>0.106397981243756</v>
      </c>
      <c r="P700" s="14">
        <v>0.16377601025025601</v>
      </c>
      <c r="Q700" s="14">
        <v>0.190818719066602</v>
      </c>
      <c r="R700" s="14"/>
      <c r="S700" s="14">
        <v>0.17573885892774699</v>
      </c>
      <c r="T700" s="14">
        <v>0.15453239491225901</v>
      </c>
      <c r="U700" s="14">
        <v>0.120841589454468</v>
      </c>
      <c r="V700" s="14">
        <v>0.121325385128788</v>
      </c>
      <c r="W700" s="14">
        <v>0.15039858566907199</v>
      </c>
      <c r="X700" s="14">
        <v>0.20949097224745999</v>
      </c>
      <c r="Y700" s="14">
        <v>0.16086448509860399</v>
      </c>
      <c r="Z700" s="14">
        <v>0.16383171275229599</v>
      </c>
      <c r="AA700" s="14">
        <v>0.174286176209106</v>
      </c>
      <c r="AB700" s="14">
        <v>0.112940868286814</v>
      </c>
      <c r="AC700" s="14">
        <v>0.12814248778536599</v>
      </c>
      <c r="AD700" s="14">
        <v>5.9536242651217798E-2</v>
      </c>
      <c r="AE700" s="14"/>
      <c r="AF700" s="14">
        <v>0.19747278720164699</v>
      </c>
      <c r="AG700" s="14">
        <v>0.106686884674079</v>
      </c>
      <c r="AH700" s="14">
        <v>0.175196487508476</v>
      </c>
      <c r="AI700" s="14"/>
      <c r="AJ700" s="14">
        <v>0.151225437587066</v>
      </c>
      <c r="AK700" s="14">
        <v>0.13699043344898501</v>
      </c>
      <c r="AL700" s="14">
        <v>0.12814222915024301</v>
      </c>
      <c r="AM700" s="14">
        <v>0.277967493201418</v>
      </c>
      <c r="AN700" s="14">
        <v>0.21029779050894601</v>
      </c>
      <c r="AO700" s="14"/>
      <c r="AP700" s="14">
        <v>0.13180449852154899</v>
      </c>
      <c r="AQ700" s="14">
        <v>0.12548752371796701</v>
      </c>
      <c r="AR700" s="14">
        <v>0.11350121284171499</v>
      </c>
      <c r="AS700" s="14">
        <v>0.184206962074806</v>
      </c>
      <c r="AT700" s="14">
        <v>0.26465143745931302</v>
      </c>
      <c r="AU700" s="14"/>
      <c r="AV700" s="14">
        <v>0.21114381056520401</v>
      </c>
      <c r="AW700" s="14">
        <v>0.13029477962883901</v>
      </c>
      <c r="AX700" s="14">
        <v>0.15322641726918601</v>
      </c>
      <c r="AY700" s="14">
        <v>0.12227838378324001</v>
      </c>
      <c r="AZ700" s="14">
        <v>0.170937873910252</v>
      </c>
      <c r="BA700" s="14"/>
      <c r="BB700" s="14">
        <v>0.176679094959549</v>
      </c>
      <c r="BC700" s="14">
        <v>0.163734281201663</v>
      </c>
      <c r="BD700" s="14">
        <v>0.15740955751528399</v>
      </c>
      <c r="BE700" s="14"/>
      <c r="BF700" s="14">
        <v>0.17168003438908799</v>
      </c>
    </row>
    <row r="701" spans="2:58" x14ac:dyDescent="0.35">
      <c r="B701" t="s">
        <v>210</v>
      </c>
      <c r="C701" s="14">
        <v>0.1205531373582</v>
      </c>
      <c r="D701" s="14">
        <v>0.133725111109506</v>
      </c>
      <c r="E701" s="14">
        <v>0.107927790152776</v>
      </c>
      <c r="F701" s="14"/>
      <c r="G701" s="14">
        <v>0.122991672830866</v>
      </c>
      <c r="H701" s="14">
        <v>0.123408765105749</v>
      </c>
      <c r="I701" s="14">
        <v>0.15681228002483499</v>
      </c>
      <c r="J701" s="14">
        <v>9.5932222929287103E-2</v>
      </c>
      <c r="K701" s="14">
        <v>0.10614783969309299</v>
      </c>
      <c r="L701" s="14">
        <v>0.117998035396429</v>
      </c>
      <c r="M701" s="14"/>
      <c r="N701" s="14">
        <v>0.13241003622526201</v>
      </c>
      <c r="O701" s="14">
        <v>9.5439577391461805E-2</v>
      </c>
      <c r="P701" s="14">
        <v>0.118630645576608</v>
      </c>
      <c r="Q701" s="14">
        <v>0.13989507989299099</v>
      </c>
      <c r="R701" s="14"/>
      <c r="S701" s="14">
        <v>0.166505328006612</v>
      </c>
      <c r="T701" s="14">
        <v>0.12629129092119401</v>
      </c>
      <c r="U701" s="14">
        <v>8.2617668155398394E-2</v>
      </c>
      <c r="V701" s="14">
        <v>0.12229187501781601</v>
      </c>
      <c r="W701" s="14">
        <v>0.12806770396435299</v>
      </c>
      <c r="X701" s="14">
        <v>0.11412616778540099</v>
      </c>
      <c r="Y701" s="14">
        <v>0.12684478888053199</v>
      </c>
      <c r="Z701" s="14">
        <v>0.215821476270837</v>
      </c>
      <c r="AA701" s="14">
        <v>0.11575485807694</v>
      </c>
      <c r="AB701" s="14">
        <v>0.109620035734236</v>
      </c>
      <c r="AC701" s="14">
        <v>4.19320629874032E-2</v>
      </c>
      <c r="AD701" s="14">
        <v>3.1689498711250499E-2</v>
      </c>
      <c r="AE701" s="14"/>
      <c r="AF701" s="14">
        <v>0.134477087403365</v>
      </c>
      <c r="AG701" s="14">
        <v>0.11499307506527701</v>
      </c>
      <c r="AH701" s="14">
        <v>0.114377897236055</v>
      </c>
      <c r="AI701" s="14"/>
      <c r="AJ701" s="14">
        <v>0.19739425121976201</v>
      </c>
      <c r="AK701" s="14">
        <v>8.0888599888588805E-2</v>
      </c>
      <c r="AL701" s="14">
        <v>0.120147716787205</v>
      </c>
      <c r="AM701" s="14">
        <v>0</v>
      </c>
      <c r="AN701" s="14">
        <v>9.2169040689488793E-2</v>
      </c>
      <c r="AO701" s="14"/>
      <c r="AP701" s="14">
        <v>0.22781414285025001</v>
      </c>
      <c r="AQ701" s="14">
        <v>8.5917682957562705E-2</v>
      </c>
      <c r="AR701" s="14">
        <v>0.10501335073526299</v>
      </c>
      <c r="AS701" s="14">
        <v>0.100020207839865</v>
      </c>
      <c r="AT701" s="14">
        <v>0.113889835453671</v>
      </c>
      <c r="AU701" s="14"/>
      <c r="AV701" s="14">
        <v>0.11654427704737</v>
      </c>
      <c r="AW701" s="14">
        <v>0.108340853760725</v>
      </c>
      <c r="AX701" s="14">
        <v>0.12935328009852501</v>
      </c>
      <c r="AY701" s="14">
        <v>0.15462589966127199</v>
      </c>
      <c r="AZ701" s="14">
        <v>0.206410644631665</v>
      </c>
      <c r="BA701" s="14"/>
      <c r="BB701" s="14">
        <v>0.157438777363717</v>
      </c>
      <c r="BC701" s="14">
        <v>0.14879992250393601</v>
      </c>
      <c r="BD701" s="14">
        <v>0.25069826038246901</v>
      </c>
      <c r="BE701" s="14"/>
      <c r="BF701" s="14">
        <v>0.15898953037736999</v>
      </c>
    </row>
    <row r="702" spans="2:58" x14ac:dyDescent="0.35">
      <c r="B702" t="s">
        <v>211</v>
      </c>
      <c r="C702" s="14">
        <v>6.6462567343043594E-2</v>
      </c>
      <c r="D702" s="14">
        <v>5.9817846469353703E-2</v>
      </c>
      <c r="E702" s="14">
        <v>7.1963292427721204E-2</v>
      </c>
      <c r="F702" s="14"/>
      <c r="G702" s="14">
        <v>5.8420234494472E-2</v>
      </c>
      <c r="H702" s="14">
        <v>5.9077487977726599E-2</v>
      </c>
      <c r="I702" s="14">
        <v>6.4867836406336393E-2</v>
      </c>
      <c r="J702" s="14">
        <v>6.97513908855628E-2</v>
      </c>
      <c r="K702" s="14">
        <v>8.0981195874512302E-2</v>
      </c>
      <c r="L702" s="14">
        <v>6.6534819590606295E-2</v>
      </c>
      <c r="M702" s="14"/>
      <c r="N702" s="14">
        <v>7.8760657416878502E-2</v>
      </c>
      <c r="O702" s="14">
        <v>5.2273207943974602E-2</v>
      </c>
      <c r="P702" s="14">
        <v>8.9620240104845705E-2</v>
      </c>
      <c r="Q702" s="14">
        <v>4.56565018204989E-2</v>
      </c>
      <c r="R702" s="14"/>
      <c r="S702" s="14">
        <v>7.1176166867751495E-2</v>
      </c>
      <c r="T702" s="14">
        <v>0.10883922630951499</v>
      </c>
      <c r="U702" s="14">
        <v>1.24513580803237E-2</v>
      </c>
      <c r="V702" s="14">
        <v>0.104189127577043</v>
      </c>
      <c r="W702" s="14">
        <v>7.1043032794594299E-2</v>
      </c>
      <c r="X702" s="14">
        <v>4.2533072295074199E-2</v>
      </c>
      <c r="Y702" s="14">
        <v>6.3953468850403497E-2</v>
      </c>
      <c r="Z702" s="14">
        <v>3.6725099844411399E-2</v>
      </c>
      <c r="AA702" s="14">
        <v>7.3223665845402006E-2</v>
      </c>
      <c r="AB702" s="14">
        <v>2.83227687454644E-2</v>
      </c>
      <c r="AC702" s="14">
        <v>4.5287664970096203E-2</v>
      </c>
      <c r="AD702" s="14">
        <v>9.63483952238363E-2</v>
      </c>
      <c r="AE702" s="14"/>
      <c r="AF702" s="14">
        <v>8.2718431584624094E-2</v>
      </c>
      <c r="AG702" s="14">
        <v>4.7993425611818602E-2</v>
      </c>
      <c r="AH702" s="14">
        <v>9.4750016331087594E-2</v>
      </c>
      <c r="AI702" s="14"/>
      <c r="AJ702" s="14">
        <v>0.12111699120783199</v>
      </c>
      <c r="AK702" s="14">
        <v>1.6357399293739399E-2</v>
      </c>
      <c r="AL702" s="14">
        <v>1.69136141370997E-2</v>
      </c>
      <c r="AM702" s="14">
        <v>0.20940294426234299</v>
      </c>
      <c r="AN702" s="14">
        <v>9.4852877688335599E-2</v>
      </c>
      <c r="AO702" s="14"/>
      <c r="AP702" s="14">
        <v>0.185165987533051</v>
      </c>
      <c r="AQ702" s="14">
        <v>2.9986262424402901E-2</v>
      </c>
      <c r="AR702" s="14">
        <v>0</v>
      </c>
      <c r="AS702" s="14">
        <v>6.3203707517404506E-2</v>
      </c>
      <c r="AT702" s="14">
        <v>5.6257164586400503E-2</v>
      </c>
      <c r="AU702" s="14"/>
      <c r="AV702" s="14">
        <v>5.3452623791420302E-2</v>
      </c>
      <c r="AW702" s="14">
        <v>5.8813204465629397E-2</v>
      </c>
      <c r="AX702" s="14">
        <v>6.9765983508351698E-2</v>
      </c>
      <c r="AY702" s="14">
        <v>7.9893317087529198E-2</v>
      </c>
      <c r="AZ702" s="14">
        <v>4.1697695596112298E-2</v>
      </c>
      <c r="BA702" s="14"/>
      <c r="BB702" s="14">
        <v>4.8076482386156402E-2</v>
      </c>
      <c r="BC702" s="14">
        <v>5.6677224186359801E-2</v>
      </c>
      <c r="BD702" s="14">
        <v>0.12296412821809199</v>
      </c>
      <c r="BE702" s="14"/>
      <c r="BF702" s="14">
        <v>6.3532022014752901E-2</v>
      </c>
    </row>
    <row r="703" spans="2:58" x14ac:dyDescent="0.35">
      <c r="B703" t="s">
        <v>212</v>
      </c>
      <c r="C703" s="14">
        <v>9.1713039889220003E-3</v>
      </c>
      <c r="D703" s="14">
        <v>1.2222314045703101E-2</v>
      </c>
      <c r="E703" s="14">
        <v>6.0972283735444303E-3</v>
      </c>
      <c r="F703" s="14"/>
      <c r="G703" s="14">
        <v>0</v>
      </c>
      <c r="H703" s="14">
        <v>5.80319058348484E-3</v>
      </c>
      <c r="I703" s="14">
        <v>7.3465585128517103E-3</v>
      </c>
      <c r="J703" s="14">
        <v>1.9865856334754298E-2</v>
      </c>
      <c r="K703" s="14">
        <v>0</v>
      </c>
      <c r="L703" s="14">
        <v>1.6555331567395099E-2</v>
      </c>
      <c r="M703" s="14"/>
      <c r="N703" s="14">
        <v>1.1944673208692001E-2</v>
      </c>
      <c r="O703" s="14">
        <v>3.6985326369884199E-3</v>
      </c>
      <c r="P703" s="14">
        <v>1.2084444446822501E-2</v>
      </c>
      <c r="Q703" s="14">
        <v>9.2480074741899398E-3</v>
      </c>
      <c r="R703" s="14"/>
      <c r="S703" s="14">
        <v>1.5858861410095099E-2</v>
      </c>
      <c r="T703" s="14">
        <v>0</v>
      </c>
      <c r="U703" s="14">
        <v>0</v>
      </c>
      <c r="V703" s="14">
        <v>1.35080168122385E-2</v>
      </c>
      <c r="W703" s="14">
        <v>1.2082503037616901E-2</v>
      </c>
      <c r="X703" s="14">
        <v>0</v>
      </c>
      <c r="Y703" s="14">
        <v>3.0987585537028399E-2</v>
      </c>
      <c r="Z703" s="14">
        <v>0</v>
      </c>
      <c r="AA703" s="14">
        <v>9.9391069375961705E-3</v>
      </c>
      <c r="AB703" s="14">
        <v>0</v>
      </c>
      <c r="AC703" s="14">
        <v>2.6242579387009999E-2</v>
      </c>
      <c r="AD703" s="14">
        <v>0</v>
      </c>
      <c r="AE703" s="14"/>
      <c r="AF703" s="14">
        <v>1.35720082756499E-2</v>
      </c>
      <c r="AG703" s="14">
        <v>7.3874753882126297E-3</v>
      </c>
      <c r="AH703" s="14">
        <v>8.2896704826616093E-3</v>
      </c>
      <c r="AI703" s="14"/>
      <c r="AJ703" s="14">
        <v>1.8819473778482101E-2</v>
      </c>
      <c r="AK703" s="14">
        <v>0</v>
      </c>
      <c r="AL703" s="14">
        <v>1.4186798824279799E-2</v>
      </c>
      <c r="AM703" s="14">
        <v>0</v>
      </c>
      <c r="AN703" s="14">
        <v>1.0155842449080301E-2</v>
      </c>
      <c r="AO703" s="14"/>
      <c r="AP703" s="14">
        <v>3.4891418041676302E-2</v>
      </c>
      <c r="AQ703" s="14">
        <v>0</v>
      </c>
      <c r="AR703" s="14">
        <v>0</v>
      </c>
      <c r="AS703" s="14">
        <v>1.8240887560997E-2</v>
      </c>
      <c r="AT703" s="14">
        <v>0</v>
      </c>
      <c r="AU703" s="14"/>
      <c r="AV703" s="14">
        <v>1.9401039276325301E-2</v>
      </c>
      <c r="AW703" s="14">
        <v>4.5455925420917198E-3</v>
      </c>
      <c r="AX703" s="14">
        <v>3.4842635321428602E-3</v>
      </c>
      <c r="AY703" s="14">
        <v>9.7678023730722197E-3</v>
      </c>
      <c r="AZ703" s="14">
        <v>0</v>
      </c>
      <c r="BA703" s="14"/>
      <c r="BB703" s="14">
        <v>0</v>
      </c>
      <c r="BC703" s="14">
        <v>1.7029162900347498E-2</v>
      </c>
      <c r="BD703" s="14">
        <v>0</v>
      </c>
      <c r="BE703" s="14"/>
      <c r="BF703" s="14">
        <v>6.8700404981623204E-3</v>
      </c>
    </row>
    <row r="704" spans="2:58" x14ac:dyDescent="0.35">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c r="AA704" s="14"/>
      <c r="AB704" s="14"/>
      <c r="AC704" s="14"/>
      <c r="AD704" s="14"/>
      <c r="AE704" s="14"/>
      <c r="AF704" s="14"/>
      <c r="AG704" s="14"/>
      <c r="AH704" s="14"/>
      <c r="AI704" s="14"/>
      <c r="AJ704" s="14"/>
      <c r="AK704" s="14"/>
      <c r="AL704" s="14"/>
      <c r="AM704" s="14"/>
      <c r="AN704" s="14"/>
      <c r="AO704" s="14"/>
      <c r="AP704" s="14"/>
      <c r="AQ704" s="14"/>
      <c r="AR704" s="14"/>
      <c r="AS704" s="14"/>
      <c r="AT704" s="14"/>
      <c r="AU704" s="14"/>
      <c r="AV704" s="14"/>
      <c r="AW704" s="14"/>
      <c r="AX704" s="14"/>
      <c r="AY704" s="14"/>
      <c r="AZ704" s="14"/>
      <c r="BA704" s="14"/>
      <c r="BB704" s="14"/>
      <c r="BC704" s="14"/>
      <c r="BD704" s="14"/>
      <c r="BE704" s="14"/>
      <c r="BF704" s="14"/>
    </row>
    <row r="705" spans="2:58" x14ac:dyDescent="0.35">
      <c r="B705" s="6" t="s">
        <v>262</v>
      </c>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c r="AA705" s="14"/>
      <c r="AB705" s="14"/>
      <c r="AC705" s="14"/>
      <c r="AD705" s="14"/>
      <c r="AE705" s="14"/>
      <c r="AF705" s="14"/>
      <c r="AG705" s="14"/>
      <c r="AH705" s="14"/>
      <c r="AI705" s="14"/>
      <c r="AJ705" s="14"/>
      <c r="AK705" s="14"/>
      <c r="AL705" s="14"/>
      <c r="AM705" s="14"/>
      <c r="AN705" s="14"/>
      <c r="AO705" s="14"/>
      <c r="AP705" s="14"/>
      <c r="AQ705" s="14"/>
      <c r="AR705" s="14"/>
      <c r="AS705" s="14"/>
      <c r="AT705" s="14"/>
      <c r="AU705" s="14"/>
      <c r="AV705" s="14"/>
      <c r="AW705" s="14"/>
      <c r="AX705" s="14"/>
      <c r="AY705" s="14"/>
      <c r="AZ705" s="14"/>
      <c r="BA705" s="14"/>
      <c r="BB705" s="14"/>
      <c r="BC705" s="14"/>
      <c r="BD705" s="14"/>
      <c r="BE705" s="14"/>
      <c r="BF705" s="14"/>
    </row>
    <row r="706" spans="2:58" x14ac:dyDescent="0.35">
      <c r="B706" s="24" t="s">
        <v>214</v>
      </c>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c r="AA706" s="14"/>
      <c r="AB706" s="14"/>
      <c r="AC706" s="14"/>
      <c r="AD706" s="14"/>
      <c r="AE706" s="14"/>
      <c r="AF706" s="14"/>
      <c r="AG706" s="14"/>
      <c r="AH706" s="14"/>
      <c r="AI706" s="14"/>
      <c r="AJ706" s="14"/>
      <c r="AK706" s="14"/>
      <c r="AL706" s="14"/>
      <c r="AM706" s="14"/>
      <c r="AN706" s="14"/>
      <c r="AO706" s="14"/>
      <c r="AP706" s="14"/>
      <c r="AQ706" s="14"/>
      <c r="AR706" s="14"/>
      <c r="AS706" s="14"/>
      <c r="AT706" s="14"/>
      <c r="AU706" s="14"/>
      <c r="AV706" s="14"/>
      <c r="AW706" s="14"/>
      <c r="AX706" s="14"/>
      <c r="AY706" s="14"/>
      <c r="AZ706" s="14"/>
      <c r="BA706" s="14"/>
      <c r="BB706" s="14"/>
      <c r="BC706" s="14"/>
      <c r="BD706" s="14"/>
      <c r="BE706" s="14"/>
      <c r="BF706" s="14"/>
    </row>
    <row r="707" spans="2:58" x14ac:dyDescent="0.35">
      <c r="B707" t="s">
        <v>207</v>
      </c>
      <c r="C707" s="14">
        <v>8.0784170038755196E-2</v>
      </c>
      <c r="D707" s="14">
        <v>8.5474452984622501E-2</v>
      </c>
      <c r="E707" s="14">
        <v>7.6590707696317206E-2</v>
      </c>
      <c r="F707" s="14"/>
      <c r="G707" s="14">
        <v>0.10635959910214</v>
      </c>
      <c r="H707" s="14">
        <v>0.12750764230612299</v>
      </c>
      <c r="I707" s="14">
        <v>8.7059346504919102E-2</v>
      </c>
      <c r="J707" s="14">
        <v>6.5812210973180102E-2</v>
      </c>
      <c r="K707" s="14">
        <v>6.4413404178295303E-2</v>
      </c>
      <c r="L707" s="14">
        <v>4.5393146964426298E-2</v>
      </c>
      <c r="M707" s="14"/>
      <c r="N707" s="14">
        <v>6.9739086751643406E-2</v>
      </c>
      <c r="O707" s="14">
        <v>5.3380752842736398E-2</v>
      </c>
      <c r="P707" s="14">
        <v>7.5749695453914107E-2</v>
      </c>
      <c r="Q707" s="14">
        <v>0.130918102515406</v>
      </c>
      <c r="R707" s="14"/>
      <c r="S707" s="14">
        <v>7.0207861525534307E-2</v>
      </c>
      <c r="T707" s="14">
        <v>7.49053516022051E-2</v>
      </c>
      <c r="U707" s="14">
        <v>6.6050930537877195E-2</v>
      </c>
      <c r="V707" s="14">
        <v>5.4501366955395099E-2</v>
      </c>
      <c r="W707" s="14">
        <v>8.5568052453483395E-2</v>
      </c>
      <c r="X707" s="14">
        <v>6.2708726709739995E-2</v>
      </c>
      <c r="Y707" s="14">
        <v>4.5302155214035897E-2</v>
      </c>
      <c r="Z707" s="14">
        <v>5.7215167939514699E-2</v>
      </c>
      <c r="AA707" s="14">
        <v>0.17233633213586999</v>
      </c>
      <c r="AB707" s="14">
        <v>0.10049418430363</v>
      </c>
      <c r="AC707" s="14">
        <v>8.3764840344757605E-2</v>
      </c>
      <c r="AD707" s="14">
        <v>0</v>
      </c>
      <c r="AE707" s="14"/>
      <c r="AF707" s="14">
        <v>6.18759779062108E-2</v>
      </c>
      <c r="AG707" s="14">
        <v>8.1010014504471303E-2</v>
      </c>
      <c r="AH707" s="14">
        <v>0.13192698808653899</v>
      </c>
      <c r="AI707" s="14"/>
      <c r="AJ707" s="14">
        <v>2.6459496622534599E-2</v>
      </c>
      <c r="AK707" s="14">
        <v>0.124403122869415</v>
      </c>
      <c r="AL707" s="14">
        <v>6.2932960135413898E-2</v>
      </c>
      <c r="AM707" s="14">
        <v>0.12548972308279499</v>
      </c>
      <c r="AN707" s="14">
        <v>0.10970343694010901</v>
      </c>
      <c r="AO707" s="14"/>
      <c r="AP707" s="14">
        <v>1.49044304668665E-2</v>
      </c>
      <c r="AQ707" s="14">
        <v>0.109280107700062</v>
      </c>
      <c r="AR707" s="14">
        <v>8.15518357024686E-2</v>
      </c>
      <c r="AS707" s="14">
        <v>0.10649305443740401</v>
      </c>
      <c r="AT707" s="14">
        <v>5.59021367775622E-2</v>
      </c>
      <c r="AU707" s="14"/>
      <c r="AV707" s="14">
        <v>0.107212496535739</v>
      </c>
      <c r="AW707" s="14">
        <v>5.7402034789325297E-2</v>
      </c>
      <c r="AX707" s="14">
        <v>7.5794985592698594E-2</v>
      </c>
      <c r="AY707" s="14">
        <v>7.8360304314758503E-2</v>
      </c>
      <c r="AZ707" s="14">
        <v>3.8236103711018002E-2</v>
      </c>
      <c r="BA707" s="14"/>
      <c r="BB707" s="14">
        <v>2.01945942951107E-2</v>
      </c>
      <c r="BC707" s="14">
        <v>8.8484693514251006E-2</v>
      </c>
      <c r="BD707" s="14">
        <v>0</v>
      </c>
      <c r="BE707" s="14"/>
      <c r="BF707" s="14">
        <v>4.6298573341990903E-2</v>
      </c>
    </row>
    <row r="708" spans="2:58" x14ac:dyDescent="0.35">
      <c r="B708" t="s">
        <v>208</v>
      </c>
      <c r="C708" s="14">
        <v>8.2042892150588395E-2</v>
      </c>
      <c r="D708" s="14">
        <v>8.7100917801206906E-2</v>
      </c>
      <c r="E708" s="14">
        <v>7.54224714930989E-2</v>
      </c>
      <c r="F708" s="14"/>
      <c r="G708" s="14">
        <v>0.10835455962101399</v>
      </c>
      <c r="H708" s="14">
        <v>0.101833623449468</v>
      </c>
      <c r="I708" s="14">
        <v>0.123193092413568</v>
      </c>
      <c r="J708" s="14">
        <v>7.0320117127184306E-2</v>
      </c>
      <c r="K708" s="14">
        <v>7.5192193557206299E-2</v>
      </c>
      <c r="L708" s="14">
        <v>3.3730151029763997E-2</v>
      </c>
      <c r="M708" s="14"/>
      <c r="N708" s="14">
        <v>6.8737138289174493E-2</v>
      </c>
      <c r="O708" s="14">
        <v>8.0032729507175507E-2</v>
      </c>
      <c r="P708" s="14">
        <v>0.113577465686587</v>
      </c>
      <c r="Q708" s="14">
        <v>6.8572225883899704E-2</v>
      </c>
      <c r="R708" s="14"/>
      <c r="S708" s="14">
        <v>0.13206095153734401</v>
      </c>
      <c r="T708" s="14">
        <v>6.6731634538732307E-2</v>
      </c>
      <c r="U708" s="14">
        <v>5.2280328208414099E-2</v>
      </c>
      <c r="V708" s="14">
        <v>0.103381602126158</v>
      </c>
      <c r="W708" s="14">
        <v>5.85633915611561E-2</v>
      </c>
      <c r="X708" s="14">
        <v>9.8040362671715703E-2</v>
      </c>
      <c r="Y708" s="14">
        <v>5.6900865480022003E-2</v>
      </c>
      <c r="Z708" s="14">
        <v>0.14939523459561799</v>
      </c>
      <c r="AA708" s="14">
        <v>7.8222015485139906E-2</v>
      </c>
      <c r="AB708" s="14">
        <v>5.7229400633661602E-2</v>
      </c>
      <c r="AC708" s="14">
        <v>2.3389077620458401E-2</v>
      </c>
      <c r="AD708" s="14">
        <v>0.14908065806450699</v>
      </c>
      <c r="AE708" s="14"/>
      <c r="AF708" s="14">
        <v>7.2247243557498203E-2</v>
      </c>
      <c r="AG708" s="14">
        <v>0.10255080503057</v>
      </c>
      <c r="AH708" s="14">
        <v>5.2444119203441199E-2</v>
      </c>
      <c r="AI708" s="14"/>
      <c r="AJ708" s="14">
        <v>7.2935169549337805E-2</v>
      </c>
      <c r="AK708" s="14">
        <v>0.11216797824499899</v>
      </c>
      <c r="AL708" s="14">
        <v>3.1097749642547801E-2</v>
      </c>
      <c r="AM708" s="14">
        <v>0</v>
      </c>
      <c r="AN708" s="14">
        <v>6.5813446610765505E-2</v>
      </c>
      <c r="AO708" s="14"/>
      <c r="AP708" s="14">
        <v>5.9810713197025599E-2</v>
      </c>
      <c r="AQ708" s="14">
        <v>0.100061123317338</v>
      </c>
      <c r="AR708" s="14">
        <v>1.3268213367647601E-2</v>
      </c>
      <c r="AS708" s="14">
        <v>0.122904775560271</v>
      </c>
      <c r="AT708" s="14">
        <v>2.2511056958552302E-2</v>
      </c>
      <c r="AU708" s="14"/>
      <c r="AV708" s="14">
        <v>6.8113632918919698E-2</v>
      </c>
      <c r="AW708" s="14">
        <v>0.10156783819422199</v>
      </c>
      <c r="AX708" s="14">
        <v>7.3060200374666803E-2</v>
      </c>
      <c r="AY708" s="14">
        <v>6.4322794289867105E-2</v>
      </c>
      <c r="AZ708" s="14">
        <v>0.119790290226861</v>
      </c>
      <c r="BA708" s="14"/>
      <c r="BB708" s="14">
        <v>0.14387221150851601</v>
      </c>
      <c r="BC708" s="14">
        <v>0.103112932695979</v>
      </c>
      <c r="BD708" s="14">
        <v>3.2010612373648703E-2</v>
      </c>
      <c r="BE708" s="14"/>
      <c r="BF708" s="14">
        <v>9.7087402674854398E-2</v>
      </c>
    </row>
    <row r="709" spans="2:58" x14ac:dyDescent="0.35">
      <c r="B709" t="s">
        <v>209</v>
      </c>
      <c r="C709" s="14">
        <v>0.149736434778584</v>
      </c>
      <c r="D709" s="14">
        <v>0.14468904253849699</v>
      </c>
      <c r="E709" s="14">
        <v>0.15408400361018501</v>
      </c>
      <c r="F709" s="14"/>
      <c r="G709" s="14">
        <v>0.15152852029078501</v>
      </c>
      <c r="H709" s="14">
        <v>0.21978145571406499</v>
      </c>
      <c r="I709" s="14">
        <v>0.177231358476613</v>
      </c>
      <c r="J709" s="14">
        <v>0.10228712119536799</v>
      </c>
      <c r="K709" s="14">
        <v>0.16112873189947</v>
      </c>
      <c r="L709" s="14">
        <v>0.10085740214858201</v>
      </c>
      <c r="M709" s="14"/>
      <c r="N709" s="14">
        <v>9.0213471720906796E-2</v>
      </c>
      <c r="O709" s="14">
        <v>0.148493966784156</v>
      </c>
      <c r="P709" s="14">
        <v>0.18866012941395299</v>
      </c>
      <c r="Q709" s="14">
        <v>0.182008633249124</v>
      </c>
      <c r="R709" s="14"/>
      <c r="S709" s="14">
        <v>0.117805350808695</v>
      </c>
      <c r="T709" s="14">
        <v>0.12333375618485901</v>
      </c>
      <c r="U709" s="14">
        <v>0.19767254809242499</v>
      </c>
      <c r="V709" s="14">
        <v>0.14062271369854801</v>
      </c>
      <c r="W709" s="14">
        <v>0.21533651189234601</v>
      </c>
      <c r="X709" s="14">
        <v>0.16044640016109399</v>
      </c>
      <c r="Y709" s="14">
        <v>0.224563350090806</v>
      </c>
      <c r="Z709" s="14">
        <v>0.15759170433641601</v>
      </c>
      <c r="AA709" s="14">
        <v>0.15243504827725701</v>
      </c>
      <c r="AB709" s="14">
        <v>0.12307952663407</v>
      </c>
      <c r="AC709" s="14">
        <v>7.51642020389236E-2</v>
      </c>
      <c r="AD709" s="14">
        <v>6.3215134985667998E-2</v>
      </c>
      <c r="AE709" s="14"/>
      <c r="AF709" s="14">
        <v>0.120789755139974</v>
      </c>
      <c r="AG709" s="14">
        <v>0.14894025351432999</v>
      </c>
      <c r="AH709" s="14">
        <v>0.210919600626569</v>
      </c>
      <c r="AI709" s="14"/>
      <c r="AJ709" s="14">
        <v>0.109453196550734</v>
      </c>
      <c r="AK709" s="14">
        <v>0.19053559763148201</v>
      </c>
      <c r="AL709" s="14">
        <v>0.234964164290451</v>
      </c>
      <c r="AM709" s="14">
        <v>0.22053810378532501</v>
      </c>
      <c r="AN709" s="14">
        <v>0.16039727012646801</v>
      </c>
      <c r="AO709" s="14"/>
      <c r="AP709" s="14">
        <v>8.5014480053987596E-2</v>
      </c>
      <c r="AQ709" s="14">
        <v>0.21583478011443599</v>
      </c>
      <c r="AR709" s="14">
        <v>0.16333327330588601</v>
      </c>
      <c r="AS709" s="14">
        <v>0.16506458735826399</v>
      </c>
      <c r="AT709" s="14">
        <v>7.9730036725348397E-2</v>
      </c>
      <c r="AU709" s="14"/>
      <c r="AV709" s="14">
        <v>0.153452563635639</v>
      </c>
      <c r="AW709" s="14">
        <v>0.168398525455389</v>
      </c>
      <c r="AX709" s="14">
        <v>0.15035168981541999</v>
      </c>
      <c r="AY709" s="14">
        <v>0.113761580593428</v>
      </c>
      <c r="AZ709" s="14">
        <v>0.12802081703009299</v>
      </c>
      <c r="BA709" s="14"/>
      <c r="BB709" s="14">
        <v>0.159814055552504</v>
      </c>
      <c r="BC709" s="14">
        <v>0.18640917464607801</v>
      </c>
      <c r="BD709" s="14">
        <v>9.0586467340972601E-2</v>
      </c>
      <c r="BE709" s="14"/>
      <c r="BF709" s="14">
        <v>0.14396152890761599</v>
      </c>
    </row>
    <row r="710" spans="2:58" x14ac:dyDescent="0.35">
      <c r="B710" t="s">
        <v>122</v>
      </c>
      <c r="C710" s="14">
        <v>0.24812030943228899</v>
      </c>
      <c r="D710" s="14">
        <v>0.23719726411168199</v>
      </c>
      <c r="E710" s="14">
        <v>0.26136850402918099</v>
      </c>
      <c r="F710" s="14"/>
      <c r="G710" s="14">
        <v>0.22080303799276699</v>
      </c>
      <c r="H710" s="14">
        <v>0.21051227985363899</v>
      </c>
      <c r="I710" s="14">
        <v>0.29526254566953097</v>
      </c>
      <c r="J710" s="14">
        <v>0.26303831702223202</v>
      </c>
      <c r="K710" s="14">
        <v>0.21690129557271901</v>
      </c>
      <c r="L710" s="14">
        <v>0.26890779312965202</v>
      </c>
      <c r="M710" s="14"/>
      <c r="N710" s="14">
        <v>0.234916227514846</v>
      </c>
      <c r="O710" s="14">
        <v>0.25441411126862601</v>
      </c>
      <c r="P710" s="14">
        <v>0.22740764241612199</v>
      </c>
      <c r="Q710" s="14">
        <v>0.275770532258795</v>
      </c>
      <c r="R710" s="14"/>
      <c r="S710" s="14">
        <v>0.17518318523267701</v>
      </c>
      <c r="T710" s="14">
        <v>0.27249739225650699</v>
      </c>
      <c r="U710" s="14">
        <v>0.31890171914882598</v>
      </c>
      <c r="V710" s="14">
        <v>0.26870720359251099</v>
      </c>
      <c r="W710" s="14">
        <v>0.34178150061331503</v>
      </c>
      <c r="X710" s="14">
        <v>0.23423240846843499</v>
      </c>
      <c r="Y710" s="14">
        <v>0.243232398440345</v>
      </c>
      <c r="Z710" s="14">
        <v>0.233523358857117</v>
      </c>
      <c r="AA710" s="14">
        <v>0.19899538552287299</v>
      </c>
      <c r="AB710" s="14">
        <v>0.24501595717040101</v>
      </c>
      <c r="AC710" s="14">
        <v>0.312233576120233</v>
      </c>
      <c r="AD710" s="14">
        <v>0.157127524846947</v>
      </c>
      <c r="AE710" s="14"/>
      <c r="AF710" s="14">
        <v>0.29541495885686803</v>
      </c>
      <c r="AG710" s="14">
        <v>0.20930611386096401</v>
      </c>
      <c r="AH710" s="14">
        <v>0.23149500218038799</v>
      </c>
      <c r="AI710" s="14"/>
      <c r="AJ710" s="14">
        <v>0.23048445874925499</v>
      </c>
      <c r="AK710" s="14">
        <v>0.23817338666083501</v>
      </c>
      <c r="AL710" s="14">
        <v>0.28059922694143302</v>
      </c>
      <c r="AM710" s="14">
        <v>0.31259574385344502</v>
      </c>
      <c r="AN710" s="14">
        <v>0.286325374438679</v>
      </c>
      <c r="AO710" s="14"/>
      <c r="AP710" s="14">
        <v>0.17183509059820401</v>
      </c>
      <c r="AQ710" s="14">
        <v>0.22161440888923301</v>
      </c>
      <c r="AR710" s="14">
        <v>0.29014110193628601</v>
      </c>
      <c r="AS710" s="14">
        <v>0.29868756859066098</v>
      </c>
      <c r="AT710" s="14">
        <v>0.38414119493667997</v>
      </c>
      <c r="AU710" s="14"/>
      <c r="AV710" s="14">
        <v>0.28293816841358199</v>
      </c>
      <c r="AW710" s="14">
        <v>0.27051571341193598</v>
      </c>
      <c r="AX710" s="14">
        <v>0.219488925415251</v>
      </c>
      <c r="AY710" s="14">
        <v>0.226566676365205</v>
      </c>
      <c r="AZ710" s="14">
        <v>0.22325670034616299</v>
      </c>
      <c r="BA710" s="14"/>
      <c r="BB710" s="14">
        <v>0.232356985900118</v>
      </c>
      <c r="BC710" s="14">
        <v>0.29456023614780502</v>
      </c>
      <c r="BD710" s="14">
        <v>0.30995129830955698</v>
      </c>
      <c r="BE710" s="14"/>
      <c r="BF710" s="14">
        <v>0.28187607448067298</v>
      </c>
    </row>
    <row r="711" spans="2:58" x14ac:dyDescent="0.35">
      <c r="B711" t="s">
        <v>210</v>
      </c>
      <c r="C711" s="14">
        <v>0.278944613421719</v>
      </c>
      <c r="D711" s="14">
        <v>0.29221095801529801</v>
      </c>
      <c r="E711" s="14">
        <v>0.26550032937172302</v>
      </c>
      <c r="F711" s="14"/>
      <c r="G711" s="14">
        <v>0.27495918811123399</v>
      </c>
      <c r="H711" s="14">
        <v>0.197015668592667</v>
      </c>
      <c r="I711" s="14">
        <v>0.21623310416455599</v>
      </c>
      <c r="J711" s="14">
        <v>0.34474531800194902</v>
      </c>
      <c r="K711" s="14">
        <v>0.30015641173447999</v>
      </c>
      <c r="L711" s="14">
        <v>0.32967252719356199</v>
      </c>
      <c r="M711" s="14"/>
      <c r="N711" s="14">
        <v>0.346825177051582</v>
      </c>
      <c r="O711" s="14">
        <v>0.27505809479604998</v>
      </c>
      <c r="P711" s="14">
        <v>0.25859010886142397</v>
      </c>
      <c r="Q711" s="14">
        <v>0.21713058567153501</v>
      </c>
      <c r="R711" s="14"/>
      <c r="S711" s="14">
        <v>0.325754750931674</v>
      </c>
      <c r="T711" s="14">
        <v>0.31350830509498701</v>
      </c>
      <c r="U711" s="14">
        <v>0.26025389588251202</v>
      </c>
      <c r="V711" s="14">
        <v>0.32056028826483002</v>
      </c>
      <c r="W711" s="14">
        <v>0.19136627843866899</v>
      </c>
      <c r="X711" s="14">
        <v>0.28418812440730801</v>
      </c>
      <c r="Y711" s="14">
        <v>0.202289634538864</v>
      </c>
      <c r="Z711" s="14">
        <v>0.249028740565996</v>
      </c>
      <c r="AA711" s="14">
        <v>0.23891064973352699</v>
      </c>
      <c r="AB711" s="14">
        <v>0.27408813160485901</v>
      </c>
      <c r="AC711" s="14">
        <v>0.335654203700682</v>
      </c>
      <c r="AD711" s="14">
        <v>0.40991324718031202</v>
      </c>
      <c r="AE711" s="14"/>
      <c r="AF711" s="14">
        <v>0.286962003245397</v>
      </c>
      <c r="AG711" s="14">
        <v>0.28074346938985201</v>
      </c>
      <c r="AH711" s="14">
        <v>0.24900541011993599</v>
      </c>
      <c r="AI711" s="14"/>
      <c r="AJ711" s="14">
        <v>0.35515997319090298</v>
      </c>
      <c r="AK711" s="14">
        <v>0.201959417063066</v>
      </c>
      <c r="AL711" s="14">
        <v>0.26323233263788398</v>
      </c>
      <c r="AM711" s="14">
        <v>0.20543418342348499</v>
      </c>
      <c r="AN711" s="14">
        <v>0.26946177787048098</v>
      </c>
      <c r="AO711" s="14"/>
      <c r="AP711" s="14">
        <v>0.41079740210676802</v>
      </c>
      <c r="AQ711" s="14">
        <v>0.22884120378955999</v>
      </c>
      <c r="AR711" s="14">
        <v>0.27866737631166499</v>
      </c>
      <c r="AS711" s="14">
        <v>0.22712341266925101</v>
      </c>
      <c r="AT711" s="14">
        <v>0.34667152185073302</v>
      </c>
      <c r="AU711" s="14"/>
      <c r="AV711" s="14">
        <v>0.27177242413288699</v>
      </c>
      <c r="AW711" s="14">
        <v>0.24921724059778699</v>
      </c>
      <c r="AX711" s="14">
        <v>0.30542136061424202</v>
      </c>
      <c r="AY711" s="14">
        <v>0.32822826020330098</v>
      </c>
      <c r="AZ711" s="14">
        <v>0.31963090698054197</v>
      </c>
      <c r="BA711" s="14"/>
      <c r="BB711" s="14">
        <v>0.28106588606132799</v>
      </c>
      <c r="BC711" s="14">
        <v>0.25860011035249703</v>
      </c>
      <c r="BD711" s="14">
        <v>0.39287085033180302</v>
      </c>
      <c r="BE711" s="14"/>
      <c r="BF711" s="14">
        <v>0.29633001487958699</v>
      </c>
    </row>
    <row r="712" spans="2:58" x14ac:dyDescent="0.35">
      <c r="B712" t="s">
        <v>211</v>
      </c>
      <c r="C712" s="14">
        <v>0.13198283855147999</v>
      </c>
      <c r="D712" s="14">
        <v>0.134100289882782</v>
      </c>
      <c r="E712" s="14">
        <v>0.12896789310780399</v>
      </c>
      <c r="F712" s="14"/>
      <c r="G712" s="14">
        <v>0.108322736398849</v>
      </c>
      <c r="H712" s="14">
        <v>0.11662039578085701</v>
      </c>
      <c r="I712" s="14">
        <v>8.2704598543689098E-2</v>
      </c>
      <c r="J712" s="14">
        <v>0.109347876442119</v>
      </c>
      <c r="K712" s="14">
        <v>0.176014101624</v>
      </c>
      <c r="L712" s="14">
        <v>0.18288806481197001</v>
      </c>
      <c r="M712" s="14"/>
      <c r="N712" s="14">
        <v>0.160425144309852</v>
      </c>
      <c r="O712" s="14">
        <v>0.14961221919273701</v>
      </c>
      <c r="P712" s="14">
        <v>0.124139203269718</v>
      </c>
      <c r="Q712" s="14">
        <v>9.1799596908367698E-2</v>
      </c>
      <c r="R712" s="14"/>
      <c r="S712" s="14">
        <v>0.137372946759307</v>
      </c>
      <c r="T712" s="14">
        <v>0.14188334663913399</v>
      </c>
      <c r="U712" s="14">
        <v>0.104840578129946</v>
      </c>
      <c r="V712" s="14">
        <v>7.4979441009146802E-2</v>
      </c>
      <c r="W712" s="14">
        <v>8.3239090655225195E-2</v>
      </c>
      <c r="X712" s="14">
        <v>0.10831229663167399</v>
      </c>
      <c r="Y712" s="14">
        <v>0.183474616711118</v>
      </c>
      <c r="Z712" s="14">
        <v>0.153245793705338</v>
      </c>
      <c r="AA712" s="14">
        <v>0.13607516351948001</v>
      </c>
      <c r="AB712" s="14">
        <v>0.16072032819632701</v>
      </c>
      <c r="AC712" s="14">
        <v>0.14763636771174199</v>
      </c>
      <c r="AD712" s="14">
        <v>0.190962065896675</v>
      </c>
      <c r="AE712" s="14"/>
      <c r="AF712" s="14">
        <v>0.13964961478787499</v>
      </c>
      <c r="AG712" s="14">
        <v>0.14360876802437</v>
      </c>
      <c r="AH712" s="14">
        <v>9.1808130583949099E-2</v>
      </c>
      <c r="AI712" s="14"/>
      <c r="AJ712" s="14">
        <v>0.16966267035369101</v>
      </c>
      <c r="AK712" s="14">
        <v>0.10634482982623999</v>
      </c>
      <c r="AL712" s="14">
        <v>0.11298676752799</v>
      </c>
      <c r="AM712" s="14">
        <v>0.13594224585495099</v>
      </c>
      <c r="AN712" s="14">
        <v>8.8014215580796903E-2</v>
      </c>
      <c r="AO712" s="14"/>
      <c r="AP712" s="14">
        <v>0.19368395111790199</v>
      </c>
      <c r="AQ712" s="14">
        <v>0.10918653363208</v>
      </c>
      <c r="AR712" s="14">
        <v>0.14594172075877199</v>
      </c>
      <c r="AS712" s="14">
        <v>7.1091804500881095E-2</v>
      </c>
      <c r="AT712" s="14">
        <v>0.10052317403017801</v>
      </c>
      <c r="AU712" s="14"/>
      <c r="AV712" s="14">
        <v>8.6962512218559301E-2</v>
      </c>
      <c r="AW712" s="14">
        <v>0.125643571042344</v>
      </c>
      <c r="AX712" s="14">
        <v>0.143166603595105</v>
      </c>
      <c r="AY712" s="14">
        <v>0.157097873409412</v>
      </c>
      <c r="AZ712" s="14">
        <v>0.17106518170532301</v>
      </c>
      <c r="BA712" s="14"/>
      <c r="BB712" s="14">
        <v>0.16269626668242301</v>
      </c>
      <c r="BC712" s="14">
        <v>6.8832852643391396E-2</v>
      </c>
      <c r="BD712" s="14">
        <v>0.174580771644019</v>
      </c>
      <c r="BE712" s="14"/>
      <c r="BF712" s="14">
        <v>0.12879098565602601</v>
      </c>
    </row>
    <row r="713" spans="2:58" x14ac:dyDescent="0.35">
      <c r="B713" t="s">
        <v>212</v>
      </c>
      <c r="C713" s="14">
        <v>2.8388741626583398E-2</v>
      </c>
      <c r="D713" s="14">
        <v>1.9227074665910799E-2</v>
      </c>
      <c r="E713" s="14">
        <v>3.8066090691690598E-2</v>
      </c>
      <c r="F713" s="14"/>
      <c r="G713" s="14">
        <v>2.96723584832118E-2</v>
      </c>
      <c r="H713" s="14">
        <v>2.67289343031798E-2</v>
      </c>
      <c r="I713" s="14">
        <v>1.8315954227123201E-2</v>
      </c>
      <c r="J713" s="14">
        <v>4.4449039237968099E-2</v>
      </c>
      <c r="K713" s="14">
        <v>6.1938614338293797E-3</v>
      </c>
      <c r="L713" s="14">
        <v>3.8550914722043597E-2</v>
      </c>
      <c r="M713" s="14"/>
      <c r="N713" s="14">
        <v>2.9143754361995101E-2</v>
      </c>
      <c r="O713" s="14">
        <v>3.9008125608518698E-2</v>
      </c>
      <c r="P713" s="14">
        <v>1.18757548982815E-2</v>
      </c>
      <c r="Q713" s="14">
        <v>3.38003235128733E-2</v>
      </c>
      <c r="R713" s="14"/>
      <c r="S713" s="14">
        <v>4.1614953204767498E-2</v>
      </c>
      <c r="T713" s="14">
        <v>7.1402136835747804E-3</v>
      </c>
      <c r="U713" s="14">
        <v>0</v>
      </c>
      <c r="V713" s="14">
        <v>3.7247384353410899E-2</v>
      </c>
      <c r="W713" s="14">
        <v>2.4145174385804501E-2</v>
      </c>
      <c r="X713" s="14">
        <v>5.20716809500337E-2</v>
      </c>
      <c r="Y713" s="14">
        <v>4.4236979524808297E-2</v>
      </c>
      <c r="Z713" s="14">
        <v>0</v>
      </c>
      <c r="AA713" s="14">
        <v>2.3025405325853201E-2</v>
      </c>
      <c r="AB713" s="14">
        <v>3.9372471457050799E-2</v>
      </c>
      <c r="AC713" s="14">
        <v>2.2157732463202399E-2</v>
      </c>
      <c r="AD713" s="14">
        <v>2.9701369025890899E-2</v>
      </c>
      <c r="AE713" s="14"/>
      <c r="AF713" s="14">
        <v>2.3060446506176599E-2</v>
      </c>
      <c r="AG713" s="14">
        <v>3.38405756754427E-2</v>
      </c>
      <c r="AH713" s="14">
        <v>3.2400749199177202E-2</v>
      </c>
      <c r="AI713" s="14"/>
      <c r="AJ713" s="14">
        <v>3.5845034983544299E-2</v>
      </c>
      <c r="AK713" s="14">
        <v>2.6415667703962899E-2</v>
      </c>
      <c r="AL713" s="14">
        <v>1.4186798824279799E-2</v>
      </c>
      <c r="AM713" s="14">
        <v>0</v>
      </c>
      <c r="AN713" s="14">
        <v>2.0284478432700901E-2</v>
      </c>
      <c r="AO713" s="14"/>
      <c r="AP713" s="14">
        <v>6.3953932459246104E-2</v>
      </c>
      <c r="AQ713" s="14">
        <v>1.51818425572914E-2</v>
      </c>
      <c r="AR713" s="14">
        <v>2.7096478617273798E-2</v>
      </c>
      <c r="AS713" s="14">
        <v>8.6347968832670499E-3</v>
      </c>
      <c r="AT713" s="14">
        <v>1.0520878720946199E-2</v>
      </c>
      <c r="AU713" s="14"/>
      <c r="AV713" s="14">
        <v>2.9548202144675E-2</v>
      </c>
      <c r="AW713" s="14">
        <v>2.7255076508997202E-2</v>
      </c>
      <c r="AX713" s="14">
        <v>3.2716234592616002E-2</v>
      </c>
      <c r="AY713" s="14">
        <v>3.1662510824028101E-2</v>
      </c>
      <c r="AZ713" s="14">
        <v>0</v>
      </c>
      <c r="BA713" s="14"/>
      <c r="BB713" s="14">
        <v>0</v>
      </c>
      <c r="BC713" s="14">
        <v>0</v>
      </c>
      <c r="BD713" s="14">
        <v>0</v>
      </c>
      <c r="BE713" s="14"/>
      <c r="BF713" s="14">
        <v>5.6554200592528496E-3</v>
      </c>
    </row>
    <row r="714" spans="2:58" x14ac:dyDescent="0.35">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c r="AA714" s="14"/>
      <c r="AB714" s="14"/>
      <c r="AC714" s="14"/>
      <c r="AD714" s="14"/>
      <c r="AE714" s="14"/>
      <c r="AF714" s="14"/>
      <c r="AG714" s="14"/>
      <c r="AH714" s="14"/>
      <c r="AI714" s="14"/>
      <c r="AJ714" s="14"/>
      <c r="AK714" s="14"/>
      <c r="AL714" s="14"/>
      <c r="AM714" s="14"/>
      <c r="AN714" s="14"/>
      <c r="AO714" s="14"/>
      <c r="AP714" s="14"/>
      <c r="AQ714" s="14"/>
      <c r="AR714" s="14"/>
      <c r="AS714" s="14"/>
      <c r="AT714" s="14"/>
      <c r="AU714" s="14"/>
      <c r="AV714" s="14"/>
      <c r="AW714" s="14"/>
      <c r="AX714" s="14"/>
      <c r="AY714" s="14"/>
      <c r="AZ714" s="14"/>
      <c r="BA714" s="14"/>
      <c r="BB714" s="14"/>
      <c r="BC714" s="14"/>
      <c r="BD714" s="14"/>
      <c r="BE714" s="14"/>
      <c r="BF714" s="14"/>
    </row>
    <row r="715" spans="2:58" x14ac:dyDescent="0.35">
      <c r="B715" s="6" t="s">
        <v>263</v>
      </c>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c r="AA715" s="14"/>
      <c r="AB715" s="14"/>
      <c r="AC715" s="14"/>
      <c r="AD715" s="14"/>
      <c r="AE715" s="14"/>
      <c r="AF715" s="14"/>
      <c r="AG715" s="14"/>
      <c r="AH715" s="14"/>
      <c r="AI715" s="14"/>
      <c r="AJ715" s="14"/>
      <c r="AK715" s="14"/>
      <c r="AL715" s="14"/>
      <c r="AM715" s="14"/>
      <c r="AN715" s="14"/>
      <c r="AO715" s="14"/>
      <c r="AP715" s="14"/>
      <c r="AQ715" s="14"/>
      <c r="AR715" s="14"/>
      <c r="AS715" s="14"/>
      <c r="AT715" s="14"/>
      <c r="AU715" s="14"/>
      <c r="AV715" s="14"/>
      <c r="AW715" s="14"/>
      <c r="AX715" s="14"/>
      <c r="AY715" s="14"/>
      <c r="AZ715" s="14"/>
      <c r="BA715" s="14"/>
      <c r="BB715" s="14"/>
      <c r="BC715" s="14"/>
      <c r="BD715" s="14"/>
      <c r="BE715" s="14"/>
      <c r="BF715" s="14"/>
    </row>
    <row r="716" spans="2:58" x14ac:dyDescent="0.35">
      <c r="B716" s="24" t="s">
        <v>214</v>
      </c>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c r="AA716" s="14"/>
      <c r="AB716" s="14"/>
      <c r="AC716" s="14"/>
      <c r="AD716" s="14"/>
      <c r="AE716" s="14"/>
      <c r="AF716" s="14"/>
      <c r="AG716" s="14"/>
      <c r="AH716" s="14"/>
      <c r="AI716" s="14"/>
      <c r="AJ716" s="14"/>
      <c r="AK716" s="14"/>
      <c r="AL716" s="14"/>
      <c r="AM716" s="14"/>
      <c r="AN716" s="14"/>
      <c r="AO716" s="14"/>
      <c r="AP716" s="14"/>
      <c r="AQ716" s="14"/>
      <c r="AR716" s="14"/>
      <c r="AS716" s="14"/>
      <c r="AT716" s="14"/>
      <c r="AU716" s="14"/>
      <c r="AV716" s="14"/>
      <c r="AW716" s="14"/>
      <c r="AX716" s="14"/>
      <c r="AY716" s="14"/>
      <c r="AZ716" s="14"/>
      <c r="BA716" s="14"/>
      <c r="BB716" s="14"/>
      <c r="BC716" s="14"/>
      <c r="BD716" s="14"/>
      <c r="BE716" s="14"/>
      <c r="BF716" s="14"/>
    </row>
    <row r="717" spans="2:58" x14ac:dyDescent="0.35">
      <c r="B717" t="s">
        <v>207</v>
      </c>
      <c r="C717" s="14">
        <v>0.23910221360060299</v>
      </c>
      <c r="D717" s="14">
        <v>0.24650198212734301</v>
      </c>
      <c r="E717" s="14">
        <v>0.22933731924394399</v>
      </c>
      <c r="F717" s="14"/>
      <c r="G717" s="14">
        <v>0.27898079139943299</v>
      </c>
      <c r="H717" s="14">
        <v>0.25343417473073798</v>
      </c>
      <c r="I717" s="14">
        <v>0.24287922371971499</v>
      </c>
      <c r="J717" s="14">
        <v>0.27274047905104598</v>
      </c>
      <c r="K717" s="14">
        <v>0.25847401945737403</v>
      </c>
      <c r="L717" s="14">
        <v>0.16364548326441999</v>
      </c>
      <c r="M717" s="14"/>
      <c r="N717" s="14">
        <v>0.242717344177483</v>
      </c>
      <c r="O717" s="14">
        <v>0.24723951066616101</v>
      </c>
      <c r="P717" s="14">
        <v>0.21660891760911499</v>
      </c>
      <c r="Q717" s="14">
        <v>0.25569455641694</v>
      </c>
      <c r="R717" s="14"/>
      <c r="S717" s="14">
        <v>0.16181466392719901</v>
      </c>
      <c r="T717" s="14">
        <v>0.24647956758457301</v>
      </c>
      <c r="U717" s="14">
        <v>0.27073885089604</v>
      </c>
      <c r="V717" s="14">
        <v>0.20678504598658201</v>
      </c>
      <c r="W717" s="14">
        <v>0.22115229350821899</v>
      </c>
      <c r="X717" s="14">
        <v>0.212082780562942</v>
      </c>
      <c r="Y717" s="14">
        <v>0.32054423187454001</v>
      </c>
      <c r="Z717" s="14">
        <v>0.21933620672867099</v>
      </c>
      <c r="AA717" s="14">
        <v>0.249252021953102</v>
      </c>
      <c r="AB717" s="14">
        <v>0.28407887246222502</v>
      </c>
      <c r="AC717" s="14">
        <v>0.326113170560762</v>
      </c>
      <c r="AD717" s="14">
        <v>0.15247657379937499</v>
      </c>
      <c r="AE717" s="14"/>
      <c r="AF717" s="14">
        <v>0.20227394529110501</v>
      </c>
      <c r="AG717" s="14">
        <v>0.24988062548845999</v>
      </c>
      <c r="AH717" s="14">
        <v>0.26743887005779099</v>
      </c>
      <c r="AI717" s="14"/>
      <c r="AJ717" s="14">
        <v>0.13061794815963901</v>
      </c>
      <c r="AK717" s="14">
        <v>0.30900476076457301</v>
      </c>
      <c r="AL717" s="14">
        <v>0.246479695551273</v>
      </c>
      <c r="AM717" s="14">
        <v>0.20543418342348499</v>
      </c>
      <c r="AN717" s="14">
        <v>0.23851171718561701</v>
      </c>
      <c r="AO717" s="14"/>
      <c r="AP717" s="14">
        <v>3.9108160163265897E-2</v>
      </c>
      <c r="AQ717" s="14">
        <v>0.27992827114716901</v>
      </c>
      <c r="AR717" s="14">
        <v>0.25918956167865198</v>
      </c>
      <c r="AS717" s="14">
        <v>0.38331640148319501</v>
      </c>
      <c r="AT717" s="14">
        <v>0.17377258947892399</v>
      </c>
      <c r="AU717" s="14"/>
      <c r="AV717" s="14">
        <v>0.241423220662906</v>
      </c>
      <c r="AW717" s="14">
        <v>0.26355277715744102</v>
      </c>
      <c r="AX717" s="14">
        <v>0.219228554019963</v>
      </c>
      <c r="AY717" s="14">
        <v>0.204807847908582</v>
      </c>
      <c r="AZ717" s="14">
        <v>0.20632871930264399</v>
      </c>
      <c r="BA717" s="14"/>
      <c r="BB717" s="14">
        <v>0.13497279717159699</v>
      </c>
      <c r="BC717" s="14">
        <v>0.36418006851877799</v>
      </c>
      <c r="BD717" s="14">
        <v>0.154396015663189</v>
      </c>
      <c r="BE717" s="14"/>
      <c r="BF717" s="14">
        <v>0.23015673597602501</v>
      </c>
    </row>
    <row r="718" spans="2:58" x14ac:dyDescent="0.35">
      <c r="B718" t="s">
        <v>208</v>
      </c>
      <c r="C718" s="14">
        <v>0.173091642571893</v>
      </c>
      <c r="D718" s="14">
        <v>0.187350438559169</v>
      </c>
      <c r="E718" s="14">
        <v>0.15770688124697699</v>
      </c>
      <c r="F718" s="14"/>
      <c r="G718" s="14">
        <v>0.18829329154362501</v>
      </c>
      <c r="H718" s="14">
        <v>0.175810490638071</v>
      </c>
      <c r="I718" s="14">
        <v>0.17183728365784401</v>
      </c>
      <c r="J718" s="14">
        <v>0.20535652145012101</v>
      </c>
      <c r="K718" s="14">
        <v>0.16524247216340701</v>
      </c>
      <c r="L718" s="14">
        <v>0.143750073207631</v>
      </c>
      <c r="M718" s="14"/>
      <c r="N718" s="14">
        <v>0.14680698648565099</v>
      </c>
      <c r="O718" s="14">
        <v>0.220534534354491</v>
      </c>
      <c r="P718" s="14">
        <v>0.195542725344209</v>
      </c>
      <c r="Q718" s="14">
        <v>0.127249530497765</v>
      </c>
      <c r="R718" s="14"/>
      <c r="S718" s="14">
        <v>0.147316415272851</v>
      </c>
      <c r="T718" s="14">
        <v>0.16768912710872699</v>
      </c>
      <c r="U718" s="14">
        <v>0.14292558914444101</v>
      </c>
      <c r="V718" s="14">
        <v>0.171268619654565</v>
      </c>
      <c r="W718" s="14">
        <v>0.14520916570603601</v>
      </c>
      <c r="X718" s="14">
        <v>0.252129490044747</v>
      </c>
      <c r="Y718" s="14">
        <v>0.15537267903539101</v>
      </c>
      <c r="Z718" s="14">
        <v>9.0055020261009894E-2</v>
      </c>
      <c r="AA718" s="14">
        <v>0.194503828909947</v>
      </c>
      <c r="AB718" s="14">
        <v>0.16619488482872199</v>
      </c>
      <c r="AC718" s="14">
        <v>0.155174259483115</v>
      </c>
      <c r="AD718" s="14">
        <v>0.318534566764055</v>
      </c>
      <c r="AE718" s="14"/>
      <c r="AF718" s="14">
        <v>0.15360625396005301</v>
      </c>
      <c r="AG718" s="14">
        <v>0.18004063908883</v>
      </c>
      <c r="AH718" s="14">
        <v>0.160095859187144</v>
      </c>
      <c r="AI718" s="14"/>
      <c r="AJ718" s="14">
        <v>0.121738323171447</v>
      </c>
      <c r="AK718" s="14">
        <v>0.216168253720875</v>
      </c>
      <c r="AL718" s="14">
        <v>0.18073126744846299</v>
      </c>
      <c r="AM718" s="14">
        <v>6.18933801506584E-2</v>
      </c>
      <c r="AN718" s="14">
        <v>0.18289501656663701</v>
      </c>
      <c r="AO718" s="14"/>
      <c r="AP718" s="14">
        <v>6.6457058920994294E-2</v>
      </c>
      <c r="AQ718" s="14">
        <v>0.22615959354298701</v>
      </c>
      <c r="AR718" s="14">
        <v>0.149733609026342</v>
      </c>
      <c r="AS718" s="14">
        <v>0.16113455474593899</v>
      </c>
      <c r="AT718" s="14">
        <v>0.16167011065103501</v>
      </c>
      <c r="AU718" s="14"/>
      <c r="AV718" s="14">
        <v>0.118250242567775</v>
      </c>
      <c r="AW718" s="14">
        <v>0.237711093572119</v>
      </c>
      <c r="AX718" s="14">
        <v>0.18316043650104399</v>
      </c>
      <c r="AY718" s="14">
        <v>0.1542080171769</v>
      </c>
      <c r="AZ718" s="14">
        <v>0.24257042132415199</v>
      </c>
      <c r="BA718" s="14"/>
      <c r="BB718" s="14">
        <v>0.256322201624132</v>
      </c>
      <c r="BC718" s="14">
        <v>0.16742249152086999</v>
      </c>
      <c r="BD718" s="14">
        <v>9.7694120505626106E-2</v>
      </c>
      <c r="BE718" s="14"/>
      <c r="BF718" s="14">
        <v>0.174578379846794</v>
      </c>
    </row>
    <row r="719" spans="2:58" x14ac:dyDescent="0.35">
      <c r="B719" t="s">
        <v>209</v>
      </c>
      <c r="C719" s="14">
        <v>0.19667966066814299</v>
      </c>
      <c r="D719" s="14">
        <v>0.18955580721800799</v>
      </c>
      <c r="E719" s="14">
        <v>0.20559818759606899</v>
      </c>
      <c r="F719" s="14"/>
      <c r="G719" s="14">
        <v>0.17811462533556999</v>
      </c>
      <c r="H719" s="14">
        <v>0.181703180819103</v>
      </c>
      <c r="I719" s="14">
        <v>0.205922179876002</v>
      </c>
      <c r="J719" s="14">
        <v>0.18244951881104099</v>
      </c>
      <c r="K719" s="14">
        <v>0.198414984170589</v>
      </c>
      <c r="L719" s="14">
        <v>0.22244256093916501</v>
      </c>
      <c r="M719" s="14"/>
      <c r="N719" s="14">
        <v>0.186798847615159</v>
      </c>
      <c r="O719" s="14">
        <v>0.190049854490279</v>
      </c>
      <c r="P719" s="14">
        <v>0.19019818689435999</v>
      </c>
      <c r="Q719" s="14">
        <v>0.22277597746386399</v>
      </c>
      <c r="R719" s="14"/>
      <c r="S719" s="14">
        <v>0.21723488330117199</v>
      </c>
      <c r="T719" s="14">
        <v>0.15505718162922699</v>
      </c>
      <c r="U719" s="14">
        <v>0.21433044766853701</v>
      </c>
      <c r="V719" s="14">
        <v>0.231316830979854</v>
      </c>
      <c r="W719" s="14">
        <v>0.24383823135388599</v>
      </c>
      <c r="X719" s="14">
        <v>0.130395034875709</v>
      </c>
      <c r="Y719" s="14">
        <v>0.153941064007213</v>
      </c>
      <c r="Z719" s="14">
        <v>0.15485423550947999</v>
      </c>
      <c r="AA719" s="14">
        <v>0.206299850262539</v>
      </c>
      <c r="AB719" s="14">
        <v>0.25031948426732797</v>
      </c>
      <c r="AC719" s="14">
        <v>0.25038779781926601</v>
      </c>
      <c r="AD719" s="14">
        <v>0.12614829611053799</v>
      </c>
      <c r="AE719" s="14"/>
      <c r="AF719" s="14">
        <v>0.18472054383254799</v>
      </c>
      <c r="AG719" s="14">
        <v>0.21583966063229801</v>
      </c>
      <c r="AH719" s="14">
        <v>0.18854107468379599</v>
      </c>
      <c r="AI719" s="14"/>
      <c r="AJ719" s="14">
        <v>0.17211379627250001</v>
      </c>
      <c r="AK719" s="14">
        <v>0.22242109002352001</v>
      </c>
      <c r="AL719" s="14">
        <v>0.25324521445068598</v>
      </c>
      <c r="AM719" s="14">
        <v>0.23796968913712399</v>
      </c>
      <c r="AN719" s="14">
        <v>0.19256979120360199</v>
      </c>
      <c r="AO719" s="14"/>
      <c r="AP719" s="14">
        <v>9.8574959951940905E-2</v>
      </c>
      <c r="AQ719" s="14">
        <v>0.24653927488382699</v>
      </c>
      <c r="AR719" s="14">
        <v>0.242225169106841</v>
      </c>
      <c r="AS719" s="14">
        <v>0.17013362018565001</v>
      </c>
      <c r="AT719" s="14">
        <v>0.26849272585178102</v>
      </c>
      <c r="AU719" s="14"/>
      <c r="AV719" s="14">
        <v>0.21615988188532101</v>
      </c>
      <c r="AW719" s="14">
        <v>0.194035766177416</v>
      </c>
      <c r="AX719" s="14">
        <v>0.19058298784644501</v>
      </c>
      <c r="AY719" s="14">
        <v>0.155360496784156</v>
      </c>
      <c r="AZ719" s="14">
        <v>0.137097465857934</v>
      </c>
      <c r="BA719" s="14"/>
      <c r="BB719" s="14">
        <v>0.25081635516197298</v>
      </c>
      <c r="BC719" s="14">
        <v>0.19265204922471099</v>
      </c>
      <c r="BD719" s="14">
        <v>0.31507909164452003</v>
      </c>
      <c r="BE719" s="14"/>
      <c r="BF719" s="14">
        <v>0.246517750318891</v>
      </c>
    </row>
    <row r="720" spans="2:58" x14ac:dyDescent="0.35">
      <c r="B720" t="s">
        <v>122</v>
      </c>
      <c r="C720" s="14">
        <v>0.170111696811033</v>
      </c>
      <c r="D720" s="14">
        <v>0.15235742669479899</v>
      </c>
      <c r="E720" s="14">
        <v>0.18978400457054401</v>
      </c>
      <c r="F720" s="14"/>
      <c r="G720" s="14">
        <v>0.14508371931185099</v>
      </c>
      <c r="H720" s="14">
        <v>0.171800342753989</v>
      </c>
      <c r="I720" s="14">
        <v>0.167531988542788</v>
      </c>
      <c r="J720" s="14">
        <v>0.198131939575447</v>
      </c>
      <c r="K720" s="14">
        <v>0.127919665805278</v>
      </c>
      <c r="L720" s="14">
        <v>0.19171822108313999</v>
      </c>
      <c r="M720" s="14"/>
      <c r="N720" s="14">
        <v>0.167531831047528</v>
      </c>
      <c r="O720" s="14">
        <v>0.151214799974415</v>
      </c>
      <c r="P720" s="14">
        <v>0.16711159209321499</v>
      </c>
      <c r="Q720" s="14">
        <v>0.192553432008508</v>
      </c>
      <c r="R720" s="14"/>
      <c r="S720" s="14">
        <v>0.18350179503630401</v>
      </c>
      <c r="T720" s="14">
        <v>0.19284934224033301</v>
      </c>
      <c r="U720" s="14">
        <v>0.21323448656105601</v>
      </c>
      <c r="V720" s="14">
        <v>9.4069422728079499E-2</v>
      </c>
      <c r="W720" s="14">
        <v>0.18393332600239901</v>
      </c>
      <c r="X720" s="14">
        <v>0.22617314421177601</v>
      </c>
      <c r="Y720" s="14">
        <v>0.13473130830890701</v>
      </c>
      <c r="Z720" s="14">
        <v>0.28852128618382</v>
      </c>
      <c r="AA720" s="14">
        <v>0.13442280100686699</v>
      </c>
      <c r="AB720" s="14">
        <v>0.155331692243727</v>
      </c>
      <c r="AC720" s="14">
        <v>0.154797588201676</v>
      </c>
      <c r="AD720" s="14">
        <v>9.9553678392008293E-2</v>
      </c>
      <c r="AE720" s="14"/>
      <c r="AF720" s="14">
        <v>0.20974806641738</v>
      </c>
      <c r="AG720" s="14">
        <v>0.147411157639181</v>
      </c>
      <c r="AH720" s="14">
        <v>0.155658653996153</v>
      </c>
      <c r="AI720" s="14"/>
      <c r="AJ720" s="14">
        <v>0.18613937850038501</v>
      </c>
      <c r="AK720" s="14">
        <v>0.14098544140192201</v>
      </c>
      <c r="AL720" s="14">
        <v>0.19761150928621901</v>
      </c>
      <c r="AM720" s="14">
        <v>0.22348818524259301</v>
      </c>
      <c r="AN720" s="14">
        <v>0.202115069388251</v>
      </c>
      <c r="AO720" s="14"/>
      <c r="AP720" s="14">
        <v>0.19598084386461401</v>
      </c>
      <c r="AQ720" s="14">
        <v>0.135173399834878</v>
      </c>
      <c r="AR720" s="14">
        <v>0.23235400323477101</v>
      </c>
      <c r="AS720" s="14">
        <v>0.153151526050986</v>
      </c>
      <c r="AT720" s="14">
        <v>0.249582399337511</v>
      </c>
      <c r="AU720" s="14"/>
      <c r="AV720" s="14">
        <v>0.202234012087814</v>
      </c>
      <c r="AW720" s="14">
        <v>0.156335132624045</v>
      </c>
      <c r="AX720" s="14">
        <v>0.182023709787794</v>
      </c>
      <c r="AY720" s="14">
        <v>0.195013076831034</v>
      </c>
      <c r="AZ720" s="14">
        <v>8.0597517709700098E-2</v>
      </c>
      <c r="BA720" s="14"/>
      <c r="BB720" s="14">
        <v>0.17738311575964499</v>
      </c>
      <c r="BC720" s="14">
        <v>0.17126483368963799</v>
      </c>
      <c r="BD720" s="14">
        <v>0.188324583774368</v>
      </c>
      <c r="BE720" s="14"/>
      <c r="BF720" s="14">
        <v>0.181150818007801</v>
      </c>
    </row>
    <row r="721" spans="2:58" x14ac:dyDescent="0.35">
      <c r="B721" t="s">
        <v>210</v>
      </c>
      <c r="C721" s="14">
        <v>0.12770299092128201</v>
      </c>
      <c r="D721" s="14">
        <v>0.140688856741602</v>
      </c>
      <c r="E721" s="14">
        <v>0.113442531031767</v>
      </c>
      <c r="F721" s="14"/>
      <c r="G721" s="14">
        <v>0.12943125368976699</v>
      </c>
      <c r="H721" s="14">
        <v>0.12990034452004301</v>
      </c>
      <c r="I721" s="14">
        <v>0.141182609568342</v>
      </c>
      <c r="J721" s="14">
        <v>6.3745451064583403E-2</v>
      </c>
      <c r="K721" s="14">
        <v>0.15046327846829799</v>
      </c>
      <c r="L721" s="14">
        <v>0.148205114726355</v>
      </c>
      <c r="M721" s="14"/>
      <c r="N721" s="14">
        <v>0.120375072378282</v>
      </c>
      <c r="O721" s="14">
        <v>0.124101977087041</v>
      </c>
      <c r="P721" s="14">
        <v>0.14567254672764199</v>
      </c>
      <c r="Q721" s="14">
        <v>0.11628567682777401</v>
      </c>
      <c r="R721" s="14"/>
      <c r="S721" s="14">
        <v>0.12546778869765299</v>
      </c>
      <c r="T721" s="14">
        <v>0.13845182240230899</v>
      </c>
      <c r="U721" s="14">
        <v>0.14631926764960199</v>
      </c>
      <c r="V721" s="14">
        <v>0.18727749542972899</v>
      </c>
      <c r="W721" s="14">
        <v>0.13479384358570801</v>
      </c>
      <c r="X721" s="14">
        <v>0.11347987618022599</v>
      </c>
      <c r="Y721" s="14">
        <v>0.108664021615343</v>
      </c>
      <c r="Z721" s="14">
        <v>0.15619841624255901</v>
      </c>
      <c r="AA721" s="14">
        <v>0.12839796007589099</v>
      </c>
      <c r="AB721" s="14">
        <v>8.4285993013318003E-2</v>
      </c>
      <c r="AC721" s="14">
        <v>6.2930532776440701E-2</v>
      </c>
      <c r="AD721" s="14">
        <v>0.15430104255378099</v>
      </c>
      <c r="AE721" s="14"/>
      <c r="AF721" s="14">
        <v>0.146643554730606</v>
      </c>
      <c r="AG721" s="14">
        <v>0.116732615366791</v>
      </c>
      <c r="AH721" s="14">
        <v>0.14710820526783999</v>
      </c>
      <c r="AI721" s="14"/>
      <c r="AJ721" s="14">
        <v>0.215076391353548</v>
      </c>
      <c r="AK721" s="14">
        <v>7.4234932175550397E-2</v>
      </c>
      <c r="AL721" s="14">
        <v>6.4206412274736196E-2</v>
      </c>
      <c r="AM721" s="14">
        <v>0.27121456204613897</v>
      </c>
      <c r="AN721" s="14">
        <v>9.9846319094008304E-2</v>
      </c>
      <c r="AO721" s="14"/>
      <c r="AP721" s="14">
        <v>0.29924143638844902</v>
      </c>
      <c r="AQ721" s="14">
        <v>7.4055849673541493E-2</v>
      </c>
      <c r="AR721" s="14">
        <v>7.93295878637955E-2</v>
      </c>
      <c r="AS721" s="14">
        <v>8.9603332198364596E-2</v>
      </c>
      <c r="AT721" s="14">
        <v>0.135018735685419</v>
      </c>
      <c r="AU721" s="14"/>
      <c r="AV721" s="14">
        <v>0.12651386951667701</v>
      </c>
      <c r="AW721" s="14">
        <v>0.104872048748228</v>
      </c>
      <c r="AX721" s="14">
        <v>0.12940808645253499</v>
      </c>
      <c r="AY721" s="14">
        <v>0.16312152566268601</v>
      </c>
      <c r="AZ721" s="14">
        <v>8.2253830276167006E-2</v>
      </c>
      <c r="BA721" s="14"/>
      <c r="BB721" s="14">
        <v>0.110282097935287</v>
      </c>
      <c r="BC721" s="14">
        <v>5.9564132676132898E-2</v>
      </c>
      <c r="BD721" s="14">
        <v>0.24450618841229699</v>
      </c>
      <c r="BE721" s="14"/>
      <c r="BF721" s="14">
        <v>0.12665484096282401</v>
      </c>
    </row>
    <row r="722" spans="2:58" x14ac:dyDescent="0.35">
      <c r="B722" t="s">
        <v>211</v>
      </c>
      <c r="C722" s="14">
        <v>8.0385736625080598E-2</v>
      </c>
      <c r="D722" s="14">
        <v>6.7825863491145694E-2</v>
      </c>
      <c r="E722" s="14">
        <v>9.39835558262892E-2</v>
      </c>
      <c r="F722" s="14"/>
      <c r="G722" s="14">
        <v>8.0096318719754894E-2</v>
      </c>
      <c r="H722" s="14">
        <v>7.6093682066220497E-2</v>
      </c>
      <c r="I722" s="14">
        <v>7.0646714635310207E-2</v>
      </c>
      <c r="J722" s="14">
        <v>5.0384511291567298E-2</v>
      </c>
      <c r="K722" s="14">
        <v>9.3605557033425296E-2</v>
      </c>
      <c r="L722" s="14">
        <v>0.104981500691206</v>
      </c>
      <c r="M722" s="14"/>
      <c r="N722" s="14">
        <v>0.120100942209596</v>
      </c>
      <c r="O722" s="14">
        <v>6.2950189592008501E-2</v>
      </c>
      <c r="P722" s="14">
        <v>7.4038917021014297E-2</v>
      </c>
      <c r="Q722" s="14">
        <v>6.3161633437971598E-2</v>
      </c>
      <c r="R722" s="14"/>
      <c r="S722" s="14">
        <v>0.132032710619682</v>
      </c>
      <c r="T722" s="14">
        <v>9.9472959034830805E-2</v>
      </c>
      <c r="U722" s="14">
        <v>1.24513580803237E-2</v>
      </c>
      <c r="V722" s="14">
        <v>9.5702125201703306E-2</v>
      </c>
      <c r="W722" s="14">
        <v>5.8990636806135803E-2</v>
      </c>
      <c r="X722" s="14">
        <v>5.5144240088909897E-2</v>
      </c>
      <c r="Y722" s="14">
        <v>9.5148222662047394E-2</v>
      </c>
      <c r="Z722" s="14">
        <v>9.10348350744596E-2</v>
      </c>
      <c r="AA722" s="14">
        <v>8.7123537791653993E-2</v>
      </c>
      <c r="AB722" s="14">
        <v>4.13968443412909E-2</v>
      </c>
      <c r="AC722" s="14">
        <v>2.43540717717304E-2</v>
      </c>
      <c r="AD722" s="14">
        <v>0.14898584238024401</v>
      </c>
      <c r="AE722" s="14"/>
      <c r="AF722" s="14">
        <v>8.6941789129698396E-2</v>
      </c>
      <c r="AG722" s="14">
        <v>7.5742905321525306E-2</v>
      </c>
      <c r="AH722" s="14">
        <v>7.2867666324614694E-2</v>
      </c>
      <c r="AI722" s="14"/>
      <c r="AJ722" s="14">
        <v>0.14706013394508999</v>
      </c>
      <c r="AK722" s="14">
        <v>3.4259268666914401E-2</v>
      </c>
      <c r="AL722" s="14">
        <v>4.3539102164343202E-2</v>
      </c>
      <c r="AM722" s="14">
        <v>0</v>
      </c>
      <c r="AN722" s="14">
        <v>7.3906244112803901E-2</v>
      </c>
      <c r="AO722" s="14"/>
      <c r="AP722" s="14">
        <v>0.24135652954064099</v>
      </c>
      <c r="AQ722" s="14">
        <v>3.8143610917597201E-2</v>
      </c>
      <c r="AR722" s="14">
        <v>3.7168069089598799E-2</v>
      </c>
      <c r="AS722" s="14">
        <v>3.4025768452598401E-2</v>
      </c>
      <c r="AT722" s="14">
        <v>1.146343899533E-2</v>
      </c>
      <c r="AU722" s="14"/>
      <c r="AV722" s="14">
        <v>6.6904602158839796E-2</v>
      </c>
      <c r="AW722" s="14">
        <v>3.5333014037844897E-2</v>
      </c>
      <c r="AX722" s="14">
        <v>8.7630779211905305E-2</v>
      </c>
      <c r="AY722" s="14">
        <v>0.12748903563664299</v>
      </c>
      <c r="AZ722" s="14">
        <v>0.20857532519090199</v>
      </c>
      <c r="BA722" s="14"/>
      <c r="BB722" s="14">
        <v>7.0223432347365305E-2</v>
      </c>
      <c r="BC722" s="14">
        <v>4.4916424369870298E-2</v>
      </c>
      <c r="BD722" s="14">
        <v>0</v>
      </c>
      <c r="BE722" s="14"/>
      <c r="BF722" s="14">
        <v>4.0941474887664697E-2</v>
      </c>
    </row>
    <row r="723" spans="2:58" x14ac:dyDescent="0.35">
      <c r="B723" t="s">
        <v>212</v>
      </c>
      <c r="C723" s="14">
        <v>1.2926058801964801E-2</v>
      </c>
      <c r="D723" s="14">
        <v>1.57196251679321E-2</v>
      </c>
      <c r="E723" s="14">
        <v>1.01475204844097E-2</v>
      </c>
      <c r="F723" s="14"/>
      <c r="G723" s="14">
        <v>0</v>
      </c>
      <c r="H723" s="14">
        <v>1.1257784471835799E-2</v>
      </c>
      <c r="I723" s="14">
        <v>0</v>
      </c>
      <c r="J723" s="14">
        <v>2.7191578756194702E-2</v>
      </c>
      <c r="K723" s="14">
        <v>5.8800229016289099E-3</v>
      </c>
      <c r="L723" s="14">
        <v>2.5257046088082699E-2</v>
      </c>
      <c r="M723" s="14"/>
      <c r="N723" s="14">
        <v>1.5668976086300801E-2</v>
      </c>
      <c r="O723" s="14">
        <v>3.9091338356041999E-3</v>
      </c>
      <c r="P723" s="14">
        <v>1.0827114310443999E-2</v>
      </c>
      <c r="Q723" s="14">
        <v>2.2279193347177002E-2</v>
      </c>
      <c r="R723" s="14"/>
      <c r="S723" s="14">
        <v>3.2631743145137802E-2</v>
      </c>
      <c r="T723" s="14">
        <v>0</v>
      </c>
      <c r="U723" s="14">
        <v>0</v>
      </c>
      <c r="V723" s="14">
        <v>1.3580460019486399E-2</v>
      </c>
      <c r="W723" s="14">
        <v>1.2082503037616901E-2</v>
      </c>
      <c r="X723" s="14">
        <v>1.05954340356893E-2</v>
      </c>
      <c r="Y723" s="14">
        <v>3.1598472496558998E-2</v>
      </c>
      <c r="Z723" s="14">
        <v>0</v>
      </c>
      <c r="AA723" s="14">
        <v>0</v>
      </c>
      <c r="AB723" s="14">
        <v>1.8392228843389501E-2</v>
      </c>
      <c r="AC723" s="14">
        <v>2.6242579387009999E-2</v>
      </c>
      <c r="AD723" s="14">
        <v>0</v>
      </c>
      <c r="AE723" s="14"/>
      <c r="AF723" s="14">
        <v>1.60658466386094E-2</v>
      </c>
      <c r="AG723" s="14">
        <v>1.43523964629157E-2</v>
      </c>
      <c r="AH723" s="14">
        <v>8.2896704826616093E-3</v>
      </c>
      <c r="AI723" s="14"/>
      <c r="AJ723" s="14">
        <v>2.72540285973914E-2</v>
      </c>
      <c r="AK723" s="14">
        <v>2.92625324664557E-3</v>
      </c>
      <c r="AL723" s="14">
        <v>1.4186798824279799E-2</v>
      </c>
      <c r="AM723" s="14">
        <v>0</v>
      </c>
      <c r="AN723" s="14">
        <v>1.0155842449080301E-2</v>
      </c>
      <c r="AO723" s="14"/>
      <c r="AP723" s="14">
        <v>5.9281011170095099E-2</v>
      </c>
      <c r="AQ723" s="14">
        <v>0</v>
      </c>
      <c r="AR723" s="14">
        <v>0</v>
      </c>
      <c r="AS723" s="14">
        <v>8.6347968832670499E-3</v>
      </c>
      <c r="AT723" s="14">
        <v>0</v>
      </c>
      <c r="AU723" s="14"/>
      <c r="AV723" s="14">
        <v>2.85141711206683E-2</v>
      </c>
      <c r="AW723" s="14">
        <v>8.1601676829066092E-3</v>
      </c>
      <c r="AX723" s="14">
        <v>7.9654461803136695E-3</v>
      </c>
      <c r="AY723" s="14">
        <v>0</v>
      </c>
      <c r="AZ723" s="14">
        <v>4.2576720338501003E-2</v>
      </c>
      <c r="BA723" s="14"/>
      <c r="BB723" s="14">
        <v>0</v>
      </c>
      <c r="BC723" s="14">
        <v>0</v>
      </c>
      <c r="BD723" s="14">
        <v>0</v>
      </c>
      <c r="BE723" s="14"/>
      <c r="BF723" s="14">
        <v>0</v>
      </c>
    </row>
    <row r="724" spans="2:58" x14ac:dyDescent="0.35">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c r="AA724" s="14"/>
      <c r="AB724" s="14"/>
      <c r="AC724" s="14"/>
      <c r="AD724" s="14"/>
      <c r="AE724" s="14"/>
      <c r="AF724" s="14"/>
      <c r="AG724" s="14"/>
      <c r="AH724" s="14"/>
      <c r="AI724" s="14"/>
      <c r="AJ724" s="14"/>
      <c r="AK724" s="14"/>
      <c r="AL724" s="14"/>
      <c r="AM724" s="14"/>
      <c r="AN724" s="14"/>
      <c r="AO724" s="14"/>
      <c r="AP724" s="14"/>
      <c r="AQ724" s="14"/>
      <c r="AR724" s="14"/>
      <c r="AS724" s="14"/>
      <c r="AT724" s="14"/>
      <c r="AU724" s="14"/>
      <c r="AV724" s="14"/>
      <c r="AW724" s="14"/>
      <c r="AX724" s="14"/>
      <c r="AY724" s="14"/>
      <c r="AZ724" s="14"/>
      <c r="BA724" s="14"/>
      <c r="BB724" s="14"/>
      <c r="BC724" s="14"/>
      <c r="BD724" s="14"/>
      <c r="BE724" s="14"/>
      <c r="BF724" s="14"/>
    </row>
    <row r="725" spans="2:58" x14ac:dyDescent="0.35">
      <c r="B725" s="6" t="s">
        <v>264</v>
      </c>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c r="AA725" s="14"/>
      <c r="AB725" s="14"/>
      <c r="AC725" s="14"/>
      <c r="AD725" s="14"/>
      <c r="AE725" s="14"/>
      <c r="AF725" s="14"/>
      <c r="AG725" s="14"/>
      <c r="AH725" s="14"/>
      <c r="AI725" s="14"/>
      <c r="AJ725" s="14"/>
      <c r="AK725" s="14"/>
      <c r="AL725" s="14"/>
      <c r="AM725" s="14"/>
      <c r="AN725" s="14"/>
      <c r="AO725" s="14"/>
      <c r="AP725" s="14"/>
      <c r="AQ725" s="14"/>
      <c r="AR725" s="14"/>
      <c r="AS725" s="14"/>
      <c r="AT725" s="14"/>
      <c r="AU725" s="14"/>
      <c r="AV725" s="14"/>
      <c r="AW725" s="14"/>
      <c r="AX725" s="14"/>
      <c r="AY725" s="14"/>
      <c r="AZ725" s="14"/>
      <c r="BA725" s="14"/>
      <c r="BB725" s="14"/>
      <c r="BC725" s="14"/>
      <c r="BD725" s="14"/>
      <c r="BE725" s="14"/>
      <c r="BF725" s="14"/>
    </row>
    <row r="726" spans="2:58" x14ac:dyDescent="0.35">
      <c r="B726" s="24" t="s">
        <v>214</v>
      </c>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c r="AA726" s="14"/>
      <c r="AB726" s="14"/>
      <c r="AC726" s="14"/>
      <c r="AD726" s="14"/>
      <c r="AE726" s="14"/>
      <c r="AF726" s="14"/>
      <c r="AG726" s="14"/>
      <c r="AH726" s="14"/>
      <c r="AI726" s="14"/>
      <c r="AJ726" s="14"/>
      <c r="AK726" s="14"/>
      <c r="AL726" s="14"/>
      <c r="AM726" s="14"/>
      <c r="AN726" s="14"/>
      <c r="AO726" s="14"/>
      <c r="AP726" s="14"/>
      <c r="AQ726" s="14"/>
      <c r="AR726" s="14"/>
      <c r="AS726" s="14"/>
      <c r="AT726" s="14"/>
      <c r="AU726" s="14"/>
      <c r="AV726" s="14"/>
      <c r="AW726" s="14"/>
      <c r="AX726" s="14"/>
      <c r="AY726" s="14"/>
      <c r="AZ726" s="14"/>
      <c r="BA726" s="14"/>
      <c r="BB726" s="14"/>
      <c r="BC726" s="14"/>
      <c r="BD726" s="14"/>
      <c r="BE726" s="14"/>
      <c r="BF726" s="14"/>
    </row>
    <row r="727" spans="2:58" x14ac:dyDescent="0.35">
      <c r="B727" t="s">
        <v>207</v>
      </c>
      <c r="C727" s="14">
        <v>0.125985252279633</v>
      </c>
      <c r="D727" s="14">
        <v>0.14370580102341299</v>
      </c>
      <c r="E727" s="14">
        <v>0.104599227906439</v>
      </c>
      <c r="F727" s="14"/>
      <c r="G727" s="14">
        <v>0.27407325953991402</v>
      </c>
      <c r="H727" s="14">
        <v>0.13387558651807399</v>
      </c>
      <c r="I727" s="14">
        <v>0.13341051207968399</v>
      </c>
      <c r="J727" s="14">
        <v>0.118715210055977</v>
      </c>
      <c r="K727" s="14">
        <v>7.73587684212102E-2</v>
      </c>
      <c r="L727" s="14">
        <v>6.2709709742837794E-2</v>
      </c>
      <c r="M727" s="14"/>
      <c r="N727" s="14">
        <v>9.9796568999080904E-2</v>
      </c>
      <c r="O727" s="14">
        <v>0.122276310849807</v>
      </c>
      <c r="P727" s="14">
        <v>0.13855261672024799</v>
      </c>
      <c r="Q727" s="14">
        <v>0.14556032726027701</v>
      </c>
      <c r="R727" s="14"/>
      <c r="S727" s="14">
        <v>9.8214552831446006E-2</v>
      </c>
      <c r="T727" s="14">
        <v>0.13202927581055399</v>
      </c>
      <c r="U727" s="14">
        <v>9.2802422990646699E-2</v>
      </c>
      <c r="V727" s="14">
        <v>8.9598234497753407E-2</v>
      </c>
      <c r="W727" s="14">
        <v>0.17728974841789299</v>
      </c>
      <c r="X727" s="14">
        <v>0.14026345872454701</v>
      </c>
      <c r="Y727" s="14">
        <v>0.134945292646103</v>
      </c>
      <c r="Z727" s="14">
        <v>6.2761674394689104E-2</v>
      </c>
      <c r="AA727" s="14">
        <v>0.13110128539478</v>
      </c>
      <c r="AB727" s="14">
        <v>0.14857566929934701</v>
      </c>
      <c r="AC727" s="14">
        <v>0.22096801907914701</v>
      </c>
      <c r="AD727" s="14">
        <v>2.8220973059535599E-2</v>
      </c>
      <c r="AE727" s="14"/>
      <c r="AF727" s="14">
        <v>8.0399773285837306E-2</v>
      </c>
      <c r="AG727" s="14">
        <v>0.13462118059335501</v>
      </c>
      <c r="AH727" s="14">
        <v>0.16416540573484201</v>
      </c>
      <c r="AI727" s="14"/>
      <c r="AJ727" s="14">
        <v>4.5648790383734497E-2</v>
      </c>
      <c r="AK727" s="14">
        <v>0.17405398627246799</v>
      </c>
      <c r="AL727" s="14">
        <v>0.17271963987146199</v>
      </c>
      <c r="AM727" s="14">
        <v>6.3596342932136299E-2</v>
      </c>
      <c r="AN727" s="14">
        <v>0.122581696331059</v>
      </c>
      <c r="AO727" s="14"/>
      <c r="AP727" s="14">
        <v>3.9302087650603001E-2</v>
      </c>
      <c r="AQ727" s="14">
        <v>0.16224739773205599</v>
      </c>
      <c r="AR727" s="14">
        <v>0.136878476529567</v>
      </c>
      <c r="AS727" s="14">
        <v>0.142393511297329</v>
      </c>
      <c r="AT727" s="14">
        <v>6.6944773026103604E-2</v>
      </c>
      <c r="AU727" s="14"/>
      <c r="AV727" s="14">
        <v>0.10441466091521499</v>
      </c>
      <c r="AW727" s="14">
        <v>0.14543043514123599</v>
      </c>
      <c r="AX727" s="14">
        <v>0.12357773275650499</v>
      </c>
      <c r="AY727" s="14">
        <v>9.8245769776221695E-2</v>
      </c>
      <c r="AZ727" s="14">
        <v>0.209090368718855</v>
      </c>
      <c r="BA727" s="14"/>
      <c r="BB727" s="14">
        <v>2.01945942951107E-2</v>
      </c>
      <c r="BC727" s="14">
        <v>0.109686432795031</v>
      </c>
      <c r="BD727" s="14">
        <v>3.02454453652659E-2</v>
      </c>
      <c r="BE727" s="14"/>
      <c r="BF727" s="14">
        <v>5.5029834945370101E-2</v>
      </c>
    </row>
    <row r="728" spans="2:58" x14ac:dyDescent="0.35">
      <c r="B728" t="s">
        <v>208</v>
      </c>
      <c r="C728" s="14">
        <v>0.105135777403551</v>
      </c>
      <c r="D728" s="14">
        <v>0.122342249615052</v>
      </c>
      <c r="E728" s="14">
        <v>8.62397045678958E-2</v>
      </c>
      <c r="F728" s="14"/>
      <c r="G728" s="14">
        <v>0.13724251233388801</v>
      </c>
      <c r="H728" s="14">
        <v>0.12908891355831101</v>
      </c>
      <c r="I728" s="14">
        <v>0.13887989010546001</v>
      </c>
      <c r="J728" s="14">
        <v>0.107177893503115</v>
      </c>
      <c r="K728" s="14">
        <v>7.8410585896881602E-2</v>
      </c>
      <c r="L728" s="14">
        <v>5.7935091751108898E-2</v>
      </c>
      <c r="M728" s="14"/>
      <c r="N728" s="14">
        <v>9.1716428042243295E-2</v>
      </c>
      <c r="O728" s="14">
        <v>0.14345209812744</v>
      </c>
      <c r="P728" s="14">
        <v>8.4158855778904099E-2</v>
      </c>
      <c r="Q728" s="14">
        <v>0.102764294027391</v>
      </c>
      <c r="R728" s="14"/>
      <c r="S728" s="14">
        <v>8.4510412902470994E-2</v>
      </c>
      <c r="T728" s="14">
        <v>0.114117960848405</v>
      </c>
      <c r="U728" s="14">
        <v>0.133060163915517</v>
      </c>
      <c r="V728" s="14">
        <v>9.2960768511070394E-2</v>
      </c>
      <c r="W728" s="14">
        <v>2.38156854278549E-2</v>
      </c>
      <c r="X728" s="14">
        <v>0.121796139470988</v>
      </c>
      <c r="Y728" s="14">
        <v>0.100511325896293</v>
      </c>
      <c r="Z728" s="14">
        <v>3.1675386999341297E-2</v>
      </c>
      <c r="AA728" s="14">
        <v>0.11605544537611</v>
      </c>
      <c r="AB728" s="14">
        <v>0.15419838735588201</v>
      </c>
      <c r="AC728" s="14">
        <v>0.118785709665572</v>
      </c>
      <c r="AD728" s="14">
        <v>0.14873849162893901</v>
      </c>
      <c r="AE728" s="14"/>
      <c r="AF728" s="14">
        <v>8.6145684752846799E-2</v>
      </c>
      <c r="AG728" s="14">
        <v>9.9439326076037005E-2</v>
      </c>
      <c r="AH728" s="14">
        <v>0.14231354888619999</v>
      </c>
      <c r="AI728" s="14"/>
      <c r="AJ728" s="14">
        <v>5.9551569623481598E-2</v>
      </c>
      <c r="AK728" s="14">
        <v>0.14574053272505999</v>
      </c>
      <c r="AL728" s="14">
        <v>7.4707088867621396E-2</v>
      </c>
      <c r="AM728" s="14">
        <v>6.6837191412703098E-2</v>
      </c>
      <c r="AN728" s="14">
        <v>0.10679602999629401</v>
      </c>
      <c r="AO728" s="14"/>
      <c r="AP728" s="14">
        <v>1.7647038125553498E-2</v>
      </c>
      <c r="AQ728" s="14">
        <v>0.13672295125168599</v>
      </c>
      <c r="AR728" s="14">
        <v>6.8095958369145601E-2</v>
      </c>
      <c r="AS728" s="14">
        <v>0.15529382407065501</v>
      </c>
      <c r="AT728" s="14">
        <v>4.5153760856744801E-2</v>
      </c>
      <c r="AU728" s="14"/>
      <c r="AV728" s="14">
        <v>8.8468284182330104E-2</v>
      </c>
      <c r="AW728" s="14">
        <v>0.116454151398985</v>
      </c>
      <c r="AX728" s="14">
        <v>0.112741917325434</v>
      </c>
      <c r="AY728" s="14">
        <v>9.7157614671781703E-2</v>
      </c>
      <c r="AZ728" s="14">
        <v>4.1658264752398401E-2</v>
      </c>
      <c r="BA728" s="14"/>
      <c r="BB728" s="14">
        <v>6.5357992768278805E-2</v>
      </c>
      <c r="BC728" s="14">
        <v>0.153892832080536</v>
      </c>
      <c r="BD728" s="14">
        <v>6.3078837977994004E-2</v>
      </c>
      <c r="BE728" s="14"/>
      <c r="BF728" s="14">
        <v>9.7266029933234702E-2</v>
      </c>
    </row>
    <row r="729" spans="2:58" x14ac:dyDescent="0.35">
      <c r="B729" t="s">
        <v>209</v>
      </c>
      <c r="C729" s="14">
        <v>0.18807549131342899</v>
      </c>
      <c r="D729" s="14">
        <v>0.187113190979938</v>
      </c>
      <c r="E729" s="14">
        <v>0.19056936734617899</v>
      </c>
      <c r="F729" s="14"/>
      <c r="G729" s="14">
        <v>0.19118912779165401</v>
      </c>
      <c r="H729" s="14">
        <v>0.28263871905768101</v>
      </c>
      <c r="I729" s="14">
        <v>0.16761036450761799</v>
      </c>
      <c r="J729" s="14">
        <v>0.19891107773055899</v>
      </c>
      <c r="K729" s="14">
        <v>0.17322155498796099</v>
      </c>
      <c r="L729" s="14">
        <v>0.12718316778376901</v>
      </c>
      <c r="M729" s="14"/>
      <c r="N729" s="14">
        <v>0.19521414700802001</v>
      </c>
      <c r="O729" s="14">
        <v>0.17975267473949799</v>
      </c>
      <c r="P729" s="14">
        <v>0.19341659560698199</v>
      </c>
      <c r="Q729" s="14">
        <v>0.18842148401066999</v>
      </c>
      <c r="R729" s="14"/>
      <c r="S729" s="14">
        <v>0.21882822449356101</v>
      </c>
      <c r="T729" s="14">
        <v>0.157052096584374</v>
      </c>
      <c r="U729" s="14">
        <v>0.16626031849450901</v>
      </c>
      <c r="V729" s="14">
        <v>0.27656945591538501</v>
      </c>
      <c r="W729" s="14">
        <v>0.19912565633102</v>
      </c>
      <c r="X729" s="14">
        <v>0.18216044233321099</v>
      </c>
      <c r="Y729" s="14">
        <v>0.17487730723038999</v>
      </c>
      <c r="Z729" s="14">
        <v>0.26976504547751901</v>
      </c>
      <c r="AA729" s="14">
        <v>0.17030052560245701</v>
      </c>
      <c r="AB729" s="14">
        <v>0.149413759477599</v>
      </c>
      <c r="AC729" s="14">
        <v>0.149835664704045</v>
      </c>
      <c r="AD729" s="14">
        <v>0.19952056292425199</v>
      </c>
      <c r="AE729" s="14"/>
      <c r="AF729" s="14">
        <v>0.15435047368565599</v>
      </c>
      <c r="AG729" s="14">
        <v>0.22078673732444301</v>
      </c>
      <c r="AH729" s="14">
        <v>0.15177236295771401</v>
      </c>
      <c r="AI729" s="14"/>
      <c r="AJ729" s="14">
        <v>0.13617614653871801</v>
      </c>
      <c r="AK729" s="14">
        <v>0.25292925582652298</v>
      </c>
      <c r="AL729" s="14">
        <v>0.24994680882798501</v>
      </c>
      <c r="AM729" s="14">
        <v>0.20071230983514399</v>
      </c>
      <c r="AN729" s="14">
        <v>0.16673211109202701</v>
      </c>
      <c r="AO729" s="14"/>
      <c r="AP729" s="14">
        <v>7.37817634597559E-2</v>
      </c>
      <c r="AQ729" s="14">
        <v>0.24136402115049299</v>
      </c>
      <c r="AR729" s="14">
        <v>0.218438746431519</v>
      </c>
      <c r="AS729" s="14">
        <v>0.19303325669620899</v>
      </c>
      <c r="AT729" s="14">
        <v>0.12612483699808499</v>
      </c>
      <c r="AU729" s="14"/>
      <c r="AV729" s="14">
        <v>0.182055478732152</v>
      </c>
      <c r="AW729" s="14">
        <v>0.21176784488421199</v>
      </c>
      <c r="AX729" s="14">
        <v>0.197544210297594</v>
      </c>
      <c r="AY729" s="14">
        <v>0.17915397773745301</v>
      </c>
      <c r="AZ729" s="14">
        <v>0.205100820847716</v>
      </c>
      <c r="BA729" s="14"/>
      <c r="BB729" s="14">
        <v>0.20262034307712501</v>
      </c>
      <c r="BC729" s="14">
        <v>0.214507353441799</v>
      </c>
      <c r="BD729" s="14">
        <v>0.121694862481982</v>
      </c>
      <c r="BE729" s="14"/>
      <c r="BF729" s="14">
        <v>0.202721658394096</v>
      </c>
    </row>
    <row r="730" spans="2:58" x14ac:dyDescent="0.35">
      <c r="B730" t="s">
        <v>122</v>
      </c>
      <c r="C730" s="14">
        <v>0.22727134291923301</v>
      </c>
      <c r="D730" s="14">
        <v>0.20389824997407399</v>
      </c>
      <c r="E730" s="14">
        <v>0.25319601416677401</v>
      </c>
      <c r="F730" s="14"/>
      <c r="G730" s="14">
        <v>0.17403249888505301</v>
      </c>
      <c r="H730" s="14">
        <v>0.182976169117885</v>
      </c>
      <c r="I730" s="14">
        <v>0.24343698732945601</v>
      </c>
      <c r="J730" s="14">
        <v>0.248032423939617</v>
      </c>
      <c r="K730" s="14">
        <v>0.24851932522938899</v>
      </c>
      <c r="L730" s="14">
        <v>0.25339093995822898</v>
      </c>
      <c r="M730" s="14"/>
      <c r="N730" s="14">
        <v>0.19607443952967499</v>
      </c>
      <c r="O730" s="14">
        <v>0.22506948223745399</v>
      </c>
      <c r="P730" s="14">
        <v>0.26375870677956098</v>
      </c>
      <c r="Q730" s="14">
        <v>0.228829370815408</v>
      </c>
      <c r="R730" s="14"/>
      <c r="S730" s="14">
        <v>0.16251634372299301</v>
      </c>
      <c r="T730" s="14">
        <v>0.28299169447431</v>
      </c>
      <c r="U730" s="14">
        <v>0.239970164774546</v>
      </c>
      <c r="V730" s="14">
        <v>0.15181929436820599</v>
      </c>
      <c r="W730" s="14">
        <v>0.27680223340087801</v>
      </c>
      <c r="X730" s="14">
        <v>0.29347655134950301</v>
      </c>
      <c r="Y730" s="14">
        <v>0.25122789664962603</v>
      </c>
      <c r="Z730" s="14">
        <v>0.13465841817284799</v>
      </c>
      <c r="AA730" s="14">
        <v>0.22690547731879701</v>
      </c>
      <c r="AB730" s="14">
        <v>0.21521014680143699</v>
      </c>
      <c r="AC730" s="14">
        <v>0.26396947885844901</v>
      </c>
      <c r="AD730" s="14">
        <v>9.4514645864230501E-2</v>
      </c>
      <c r="AE730" s="14"/>
      <c r="AF730" s="14">
        <v>0.24955245705334</v>
      </c>
      <c r="AG730" s="14">
        <v>0.21526528893830599</v>
      </c>
      <c r="AH730" s="14">
        <v>0.22009958953481301</v>
      </c>
      <c r="AI730" s="14"/>
      <c r="AJ730" s="14">
        <v>0.20499217355802599</v>
      </c>
      <c r="AK730" s="14">
        <v>0.239115971393738</v>
      </c>
      <c r="AL730" s="14">
        <v>0.219604241788841</v>
      </c>
      <c r="AM730" s="14">
        <v>0.20726030065242201</v>
      </c>
      <c r="AN730" s="14">
        <v>0.26890529059391999</v>
      </c>
      <c r="AO730" s="14"/>
      <c r="AP730" s="14">
        <v>0.13592141947136599</v>
      </c>
      <c r="AQ730" s="14">
        <v>0.25245215058239501</v>
      </c>
      <c r="AR730" s="14">
        <v>0.30235343503747297</v>
      </c>
      <c r="AS730" s="14">
        <v>0.20182493990412201</v>
      </c>
      <c r="AT730" s="14">
        <v>0.41825428454158697</v>
      </c>
      <c r="AU730" s="14"/>
      <c r="AV730" s="14">
        <v>0.26019659589831701</v>
      </c>
      <c r="AW730" s="14">
        <v>0.23372345020698199</v>
      </c>
      <c r="AX730" s="14">
        <v>0.198279944308903</v>
      </c>
      <c r="AY730" s="14">
        <v>0.24035437081057301</v>
      </c>
      <c r="AZ730" s="14">
        <v>0.217749154879536</v>
      </c>
      <c r="BA730" s="14"/>
      <c r="BB730" s="14">
        <v>0.34699469132333199</v>
      </c>
      <c r="BC730" s="14">
        <v>0.22189438373781201</v>
      </c>
      <c r="BD730" s="14">
        <v>0.36702144003109899</v>
      </c>
      <c r="BE730" s="14"/>
      <c r="BF730" s="14">
        <v>0.28508965121611601</v>
      </c>
    </row>
    <row r="731" spans="2:58" x14ac:dyDescent="0.35">
      <c r="B731" t="s">
        <v>210</v>
      </c>
      <c r="C731" s="14">
        <v>0.20270203709409701</v>
      </c>
      <c r="D731" s="14">
        <v>0.211657931630023</v>
      </c>
      <c r="E731" s="14">
        <v>0.19508151134809601</v>
      </c>
      <c r="F731" s="14"/>
      <c r="G731" s="14">
        <v>0.15042822955579299</v>
      </c>
      <c r="H731" s="14">
        <v>0.13639994575656</v>
      </c>
      <c r="I731" s="14">
        <v>0.173426847021901</v>
      </c>
      <c r="J731" s="14">
        <v>0.18148394467381501</v>
      </c>
      <c r="K731" s="14">
        <v>0.27968335037426301</v>
      </c>
      <c r="L731" s="14">
        <v>0.27448531507174601</v>
      </c>
      <c r="M731" s="14"/>
      <c r="N731" s="14">
        <v>0.240329104934803</v>
      </c>
      <c r="O731" s="14">
        <v>0.184435619222581</v>
      </c>
      <c r="P731" s="14">
        <v>0.17376237303037401</v>
      </c>
      <c r="Q731" s="14">
        <v>0.19821155935808199</v>
      </c>
      <c r="R731" s="14"/>
      <c r="S731" s="14">
        <v>0.224715583548033</v>
      </c>
      <c r="T731" s="14">
        <v>0.145878548109627</v>
      </c>
      <c r="U731" s="14">
        <v>0.25164356666261101</v>
      </c>
      <c r="V731" s="14">
        <v>0.28924625569787399</v>
      </c>
      <c r="W731" s="14">
        <v>0.17451432690646301</v>
      </c>
      <c r="X731" s="14">
        <v>0.15404725593594101</v>
      </c>
      <c r="Y731" s="14">
        <v>0.14318198541836</v>
      </c>
      <c r="Z731" s="14">
        <v>0.37355212364477403</v>
      </c>
      <c r="AA731" s="14">
        <v>0.20994066437005501</v>
      </c>
      <c r="AB731" s="14">
        <v>0.19933779864596601</v>
      </c>
      <c r="AC731" s="14">
        <v>0.10498508152466</v>
      </c>
      <c r="AD731" s="14">
        <v>0.37119960632238902</v>
      </c>
      <c r="AE731" s="14"/>
      <c r="AF731" s="14">
        <v>0.23690864249333099</v>
      </c>
      <c r="AG731" s="14">
        <v>0.18530882485991601</v>
      </c>
      <c r="AH731" s="14">
        <v>0.21357729745239201</v>
      </c>
      <c r="AI731" s="14"/>
      <c r="AJ731" s="14">
        <v>0.28194161142154101</v>
      </c>
      <c r="AK731" s="14">
        <v>0.119287657631201</v>
      </c>
      <c r="AL731" s="14">
        <v>0.15638008319618199</v>
      </c>
      <c r="AM731" s="14">
        <v>0.32244529165066199</v>
      </c>
      <c r="AN731" s="14">
        <v>0.19475238289535199</v>
      </c>
      <c r="AO731" s="14"/>
      <c r="AP731" s="14">
        <v>0.33614919379545699</v>
      </c>
      <c r="AQ731" s="14">
        <v>0.12564054727813301</v>
      </c>
      <c r="AR731" s="14">
        <v>0.19575888301568201</v>
      </c>
      <c r="AS731" s="14">
        <v>0.21129810268823801</v>
      </c>
      <c r="AT731" s="14">
        <v>0.199915089715578</v>
      </c>
      <c r="AU731" s="14"/>
      <c r="AV731" s="14">
        <v>0.203748093456006</v>
      </c>
      <c r="AW731" s="14">
        <v>0.18902088374387099</v>
      </c>
      <c r="AX731" s="14">
        <v>0.19732938462344199</v>
      </c>
      <c r="AY731" s="14">
        <v>0.20601356655255099</v>
      </c>
      <c r="AZ731" s="14">
        <v>0.16048575608259999</v>
      </c>
      <c r="BA731" s="14"/>
      <c r="BB731" s="14">
        <v>0.175651774858053</v>
      </c>
      <c r="BC731" s="14">
        <v>0.23757327391361799</v>
      </c>
      <c r="BD731" s="14">
        <v>0.218933218037622</v>
      </c>
      <c r="BE731" s="14"/>
      <c r="BF731" s="14">
        <v>0.22731453885030101</v>
      </c>
    </row>
    <row r="732" spans="2:58" x14ac:dyDescent="0.35">
      <c r="B732" t="s">
        <v>211</v>
      </c>
      <c r="C732" s="14">
        <v>0.11620015791546</v>
      </c>
      <c r="D732" s="14">
        <v>9.8035692298352295E-2</v>
      </c>
      <c r="E732" s="14">
        <v>0.13398112157778699</v>
      </c>
      <c r="F732" s="14"/>
      <c r="G732" s="14">
        <v>5.79392646391865E-2</v>
      </c>
      <c r="H732" s="14">
        <v>0.11857788699371299</v>
      </c>
      <c r="I732" s="14">
        <v>0.121379207755864</v>
      </c>
      <c r="J732" s="14">
        <v>0.10679000497859301</v>
      </c>
      <c r="K732" s="14">
        <v>0.11744149346826201</v>
      </c>
      <c r="L732" s="14">
        <v>0.151449038221911</v>
      </c>
      <c r="M732" s="14"/>
      <c r="N732" s="14">
        <v>0.13854352885131199</v>
      </c>
      <c r="O732" s="14">
        <v>0.113620360891298</v>
      </c>
      <c r="P732" s="14">
        <v>0.111356710977669</v>
      </c>
      <c r="Q732" s="14">
        <v>0.101701061281344</v>
      </c>
      <c r="R732" s="14"/>
      <c r="S732" s="14">
        <v>0.15470009020021899</v>
      </c>
      <c r="T732" s="14">
        <v>0.13292215192674101</v>
      </c>
      <c r="U732" s="14">
        <v>0.11626336316217099</v>
      </c>
      <c r="V732" s="14">
        <v>6.4376247401018605E-2</v>
      </c>
      <c r="W732" s="14">
        <v>0.120058516449272</v>
      </c>
      <c r="X732" s="14">
        <v>7.6875799239145101E-2</v>
      </c>
      <c r="Y732" s="14">
        <v>0.120671632919385</v>
      </c>
      <c r="Z732" s="14">
        <v>0.12758735131082799</v>
      </c>
      <c r="AA732" s="14">
        <v>0.105879676089405</v>
      </c>
      <c r="AB732" s="14">
        <v>0.113742549136927</v>
      </c>
      <c r="AC732" s="14">
        <v>0.11521346678111601</v>
      </c>
      <c r="AD732" s="14">
        <v>0.157805720200654</v>
      </c>
      <c r="AE732" s="14"/>
      <c r="AF732" s="14">
        <v>0.14335962415549899</v>
      </c>
      <c r="AG732" s="14">
        <v>0.117698031652124</v>
      </c>
      <c r="AH732" s="14">
        <v>8.3535053121462796E-2</v>
      </c>
      <c r="AI732" s="14"/>
      <c r="AJ732" s="14">
        <v>0.202983001826954</v>
      </c>
      <c r="AK732" s="14">
        <v>6.0266006038987997E-2</v>
      </c>
      <c r="AL732" s="14">
        <v>0.11245533862363</v>
      </c>
      <c r="AM732" s="14">
        <v>7.1949195044480704E-2</v>
      </c>
      <c r="AN732" s="14">
        <v>0.112014851921209</v>
      </c>
      <c r="AO732" s="14"/>
      <c r="AP732" s="14">
        <v>0.28826049886775601</v>
      </c>
      <c r="AQ732" s="14">
        <v>7.4063906161813894E-2</v>
      </c>
      <c r="AR732" s="14">
        <v>6.5623115635905796E-2</v>
      </c>
      <c r="AS732" s="14">
        <v>6.4360924876353198E-2</v>
      </c>
      <c r="AT732" s="14">
        <v>0.117907187188621</v>
      </c>
      <c r="AU732" s="14"/>
      <c r="AV732" s="14">
        <v>0.10421842570862801</v>
      </c>
      <c r="AW732" s="14">
        <v>8.3881871377489703E-2</v>
      </c>
      <c r="AX732" s="14">
        <v>0.143252489875802</v>
      </c>
      <c r="AY732" s="14">
        <v>0.15411119284598801</v>
      </c>
      <c r="AZ732" s="14">
        <v>0.123338914380394</v>
      </c>
      <c r="BA732" s="14"/>
      <c r="BB732" s="14">
        <v>0.16547302494914001</v>
      </c>
      <c r="BC732" s="14">
        <v>4.87920189510112E-2</v>
      </c>
      <c r="BD732" s="14">
        <v>0.16882051217642499</v>
      </c>
      <c r="BE732" s="14"/>
      <c r="BF732" s="14">
        <v>0.110035279847043</v>
      </c>
    </row>
    <row r="733" spans="2:58" x14ac:dyDescent="0.35">
      <c r="B733" t="s">
        <v>212</v>
      </c>
      <c r="C733" s="14">
        <v>3.4629941074598297E-2</v>
      </c>
      <c r="D733" s="14">
        <v>3.3246884479147802E-2</v>
      </c>
      <c r="E733" s="14">
        <v>3.6333053086828403E-2</v>
      </c>
      <c r="F733" s="14"/>
      <c r="G733" s="14">
        <v>1.5095107254512E-2</v>
      </c>
      <c r="H733" s="14">
        <v>1.6442778997775302E-2</v>
      </c>
      <c r="I733" s="14">
        <v>2.1856191200017801E-2</v>
      </c>
      <c r="J733" s="14">
        <v>3.8889445118323297E-2</v>
      </c>
      <c r="K733" s="14">
        <v>2.53649216220336E-2</v>
      </c>
      <c r="L733" s="14">
        <v>7.2846737470398396E-2</v>
      </c>
      <c r="M733" s="14"/>
      <c r="N733" s="14">
        <v>3.8325782634864899E-2</v>
      </c>
      <c r="O733" s="14">
        <v>3.1393453931921798E-2</v>
      </c>
      <c r="P733" s="14">
        <v>3.4994141106261797E-2</v>
      </c>
      <c r="Q733" s="14">
        <v>3.4511903246828603E-2</v>
      </c>
      <c r="R733" s="14"/>
      <c r="S733" s="14">
        <v>5.6514792301277102E-2</v>
      </c>
      <c r="T733" s="14">
        <v>3.5008272245988903E-2</v>
      </c>
      <c r="U733" s="14">
        <v>0</v>
      </c>
      <c r="V733" s="14">
        <v>3.5429743608693401E-2</v>
      </c>
      <c r="W733" s="14">
        <v>2.83938330666187E-2</v>
      </c>
      <c r="X733" s="14">
        <v>3.13803529466644E-2</v>
      </c>
      <c r="Y733" s="14">
        <v>7.4584559239841905E-2</v>
      </c>
      <c r="Z733" s="14">
        <v>0</v>
      </c>
      <c r="AA733" s="14">
        <v>3.9816925848396002E-2</v>
      </c>
      <c r="AB733" s="14">
        <v>1.9521689282840701E-2</v>
      </c>
      <c r="AC733" s="14">
        <v>2.6242579387009999E-2</v>
      </c>
      <c r="AD733" s="14">
        <v>0</v>
      </c>
      <c r="AE733" s="14"/>
      <c r="AF733" s="14">
        <v>4.9283344573489998E-2</v>
      </c>
      <c r="AG733" s="14">
        <v>2.6880610555817998E-2</v>
      </c>
      <c r="AH733" s="14">
        <v>2.4536742312576201E-2</v>
      </c>
      <c r="AI733" s="14"/>
      <c r="AJ733" s="14">
        <v>6.8706706647545204E-2</v>
      </c>
      <c r="AK733" s="14">
        <v>8.6065901120217208E-3</v>
      </c>
      <c r="AL733" s="14">
        <v>1.4186798824279799E-2</v>
      </c>
      <c r="AM733" s="14">
        <v>6.7199368472450893E-2</v>
      </c>
      <c r="AN733" s="14">
        <v>2.82176371701384E-2</v>
      </c>
      <c r="AO733" s="14"/>
      <c r="AP733" s="14">
        <v>0.108937998629507</v>
      </c>
      <c r="AQ733" s="14">
        <v>7.5090258434233302E-3</v>
      </c>
      <c r="AR733" s="14">
        <v>1.2851384980707E-2</v>
      </c>
      <c r="AS733" s="14">
        <v>3.1795440467094503E-2</v>
      </c>
      <c r="AT733" s="14">
        <v>2.57000676732815E-2</v>
      </c>
      <c r="AU733" s="14"/>
      <c r="AV733" s="14">
        <v>5.6898461107351903E-2</v>
      </c>
      <c r="AW733" s="14">
        <v>1.97213632472245E-2</v>
      </c>
      <c r="AX733" s="14">
        <v>2.7274320812321E-2</v>
      </c>
      <c r="AY733" s="14">
        <v>2.4963507605431399E-2</v>
      </c>
      <c r="AZ733" s="14">
        <v>4.2576720338501003E-2</v>
      </c>
      <c r="BA733" s="14"/>
      <c r="BB733" s="14">
        <v>2.37075787289605E-2</v>
      </c>
      <c r="BC733" s="14">
        <v>1.3653705080193E-2</v>
      </c>
      <c r="BD733" s="14">
        <v>3.0205683929613002E-2</v>
      </c>
      <c r="BE733" s="14"/>
      <c r="BF733" s="14">
        <v>2.25430068138389E-2</v>
      </c>
    </row>
    <row r="734" spans="2:58" x14ac:dyDescent="0.35">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c r="AA734" s="14"/>
      <c r="AB734" s="14"/>
      <c r="AC734" s="14"/>
      <c r="AD734" s="14"/>
      <c r="AE734" s="14"/>
      <c r="AF734" s="14"/>
      <c r="AG734" s="14"/>
      <c r="AH734" s="14"/>
      <c r="AI734" s="14"/>
      <c r="AJ734" s="14"/>
      <c r="AK734" s="14"/>
      <c r="AL734" s="14"/>
      <c r="AM734" s="14"/>
      <c r="AN734" s="14"/>
      <c r="AO734" s="14"/>
      <c r="AP734" s="14"/>
      <c r="AQ734" s="14"/>
      <c r="AR734" s="14"/>
      <c r="AS734" s="14"/>
      <c r="AT734" s="14"/>
      <c r="AU734" s="14"/>
      <c r="AV734" s="14"/>
      <c r="AW734" s="14"/>
      <c r="AX734" s="14"/>
      <c r="AY734" s="14"/>
      <c r="AZ734" s="14"/>
      <c r="BA734" s="14"/>
      <c r="BB734" s="14"/>
      <c r="BC734" s="14"/>
      <c r="BD734" s="14"/>
      <c r="BE734" s="14"/>
      <c r="BF734" s="14"/>
    </row>
    <row r="735" spans="2:58" x14ac:dyDescent="0.35">
      <c r="B735" s="6" t="s">
        <v>265</v>
      </c>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c r="AA735" s="14"/>
      <c r="AB735" s="14"/>
      <c r="AC735" s="14"/>
      <c r="AD735" s="14"/>
      <c r="AE735" s="14"/>
      <c r="AF735" s="14"/>
      <c r="AG735" s="14"/>
      <c r="AH735" s="14"/>
      <c r="AI735" s="14"/>
      <c r="AJ735" s="14"/>
      <c r="AK735" s="14"/>
      <c r="AL735" s="14"/>
      <c r="AM735" s="14"/>
      <c r="AN735" s="14"/>
      <c r="AO735" s="14"/>
      <c r="AP735" s="14"/>
      <c r="AQ735" s="14"/>
      <c r="AR735" s="14"/>
      <c r="AS735" s="14"/>
      <c r="AT735" s="14"/>
      <c r="AU735" s="14"/>
      <c r="AV735" s="14"/>
      <c r="AW735" s="14"/>
      <c r="AX735" s="14"/>
      <c r="AY735" s="14"/>
      <c r="AZ735" s="14"/>
      <c r="BA735" s="14"/>
      <c r="BB735" s="14"/>
      <c r="BC735" s="14"/>
      <c r="BD735" s="14"/>
      <c r="BE735" s="14"/>
      <c r="BF735" s="14"/>
    </row>
    <row r="736" spans="2:58" x14ac:dyDescent="0.35">
      <c r="B736" s="24" t="s">
        <v>214</v>
      </c>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c r="AA736" s="14"/>
      <c r="AB736" s="14"/>
      <c r="AC736" s="14"/>
      <c r="AD736" s="14"/>
      <c r="AE736" s="14"/>
      <c r="AF736" s="14"/>
      <c r="AG736" s="14"/>
      <c r="AH736" s="14"/>
      <c r="AI736" s="14"/>
      <c r="AJ736" s="14"/>
      <c r="AK736" s="14"/>
      <c r="AL736" s="14"/>
      <c r="AM736" s="14"/>
      <c r="AN736" s="14"/>
      <c r="AO736" s="14"/>
      <c r="AP736" s="14"/>
      <c r="AQ736" s="14"/>
      <c r="AR736" s="14"/>
      <c r="AS736" s="14"/>
      <c r="AT736" s="14"/>
      <c r="AU736" s="14"/>
      <c r="AV736" s="14"/>
      <c r="AW736" s="14"/>
      <c r="AX736" s="14"/>
      <c r="AY736" s="14"/>
      <c r="AZ736" s="14"/>
      <c r="BA736" s="14"/>
      <c r="BB736" s="14"/>
      <c r="BC736" s="14"/>
      <c r="BD736" s="14"/>
      <c r="BE736" s="14"/>
      <c r="BF736" s="14"/>
    </row>
    <row r="737" spans="2:58" x14ac:dyDescent="0.35">
      <c r="B737" t="s">
        <v>207</v>
      </c>
      <c r="C737" s="14">
        <v>0.216894779599935</v>
      </c>
      <c r="D737" s="14">
        <v>0.22316844534994701</v>
      </c>
      <c r="E737" s="14">
        <v>0.206056602730946</v>
      </c>
      <c r="F737" s="14"/>
      <c r="G737" s="14">
        <v>0.309128880105419</v>
      </c>
      <c r="H737" s="14">
        <v>0.29067692800478501</v>
      </c>
      <c r="I737" s="14">
        <v>0.241117495377207</v>
      </c>
      <c r="J737" s="14">
        <v>0.22200151855431999</v>
      </c>
      <c r="K737" s="14">
        <v>0.154579720368173</v>
      </c>
      <c r="L737" s="14">
        <v>0.121641992918742</v>
      </c>
      <c r="M737" s="14"/>
      <c r="N737" s="14">
        <v>0.199685326536582</v>
      </c>
      <c r="O737" s="14">
        <v>0.25121939587275099</v>
      </c>
      <c r="P737" s="14">
        <v>0.18516530004968601</v>
      </c>
      <c r="Q737" s="14">
        <v>0.237357977080633</v>
      </c>
      <c r="R737" s="14"/>
      <c r="S737" s="14">
        <v>0.198350901818</v>
      </c>
      <c r="T737" s="14">
        <v>0.187632256077676</v>
      </c>
      <c r="U737" s="14">
        <v>0.27069772755999599</v>
      </c>
      <c r="V737" s="14">
        <v>0.20623456107981999</v>
      </c>
      <c r="W737" s="14">
        <v>0.189001473786616</v>
      </c>
      <c r="X737" s="14">
        <v>0.23661009235660199</v>
      </c>
      <c r="Y737" s="14">
        <v>0.215614181856746</v>
      </c>
      <c r="Z737" s="14">
        <v>0.24314298037509299</v>
      </c>
      <c r="AA737" s="14">
        <v>0.21350979064644901</v>
      </c>
      <c r="AB737" s="14">
        <v>0.24196369775080001</v>
      </c>
      <c r="AC737" s="14">
        <v>0.32633866212931101</v>
      </c>
      <c r="AD737" s="14">
        <v>9.4491007064828797E-2</v>
      </c>
      <c r="AE737" s="14"/>
      <c r="AF737" s="14">
        <v>0.165165221631078</v>
      </c>
      <c r="AG737" s="14">
        <v>0.24311057892903001</v>
      </c>
      <c r="AH737" s="14">
        <v>0.22417877730095001</v>
      </c>
      <c r="AI737" s="14"/>
      <c r="AJ737" s="14">
        <v>9.6386282793677197E-2</v>
      </c>
      <c r="AK737" s="14">
        <v>0.32603287971394601</v>
      </c>
      <c r="AL737" s="14">
        <v>0.18352125804703501</v>
      </c>
      <c r="AM737" s="14">
        <v>0.19476480012040001</v>
      </c>
      <c r="AN737" s="14">
        <v>0.181904705749525</v>
      </c>
      <c r="AO737" s="14"/>
      <c r="AP737" s="14">
        <v>2.6358855240365402E-2</v>
      </c>
      <c r="AQ737" s="14">
        <v>0.29292609849074103</v>
      </c>
      <c r="AR737" s="14">
        <v>0.21942467926590101</v>
      </c>
      <c r="AS737" s="14">
        <v>0.266276367968932</v>
      </c>
      <c r="AT737" s="14">
        <v>0.151917176835388</v>
      </c>
      <c r="AU737" s="14"/>
      <c r="AV737" s="14">
        <v>0.19838750928922999</v>
      </c>
      <c r="AW737" s="14">
        <v>0.238322704085382</v>
      </c>
      <c r="AX737" s="14">
        <v>0.22032900036543801</v>
      </c>
      <c r="AY737" s="14">
        <v>0.20687731133113901</v>
      </c>
      <c r="AZ737" s="14">
        <v>0.20322880622793299</v>
      </c>
      <c r="BA737" s="14"/>
      <c r="BB737" s="14">
        <v>0.13734023673079401</v>
      </c>
      <c r="BC737" s="14">
        <v>0.262880119383536</v>
      </c>
      <c r="BD737" s="14">
        <v>6.1034554065806101E-2</v>
      </c>
      <c r="BE737" s="14"/>
      <c r="BF737" s="14">
        <v>0.17170895209109099</v>
      </c>
    </row>
    <row r="738" spans="2:58" x14ac:dyDescent="0.35">
      <c r="B738" t="s">
        <v>208</v>
      </c>
      <c r="C738" s="14">
        <v>0.134220897596455</v>
      </c>
      <c r="D738" s="14">
        <v>0.13574817559487601</v>
      </c>
      <c r="E738" s="14">
        <v>0.13371677459412501</v>
      </c>
      <c r="F738" s="14"/>
      <c r="G738" s="14">
        <v>0.13682318065789401</v>
      </c>
      <c r="H738" s="14">
        <v>0.18838269913840699</v>
      </c>
      <c r="I738" s="14">
        <v>0.14389682909875801</v>
      </c>
      <c r="J738" s="14">
        <v>0.17296110747075899</v>
      </c>
      <c r="K738" s="14">
        <v>0.10958913522491701</v>
      </c>
      <c r="L738" s="14">
        <v>6.9329383846823397E-2</v>
      </c>
      <c r="M738" s="14"/>
      <c r="N738" s="14">
        <v>0.116682479968824</v>
      </c>
      <c r="O738" s="14">
        <v>0.15731975853234001</v>
      </c>
      <c r="P738" s="14">
        <v>0.12603278145444</v>
      </c>
      <c r="Q738" s="14">
        <v>0.136283984622451</v>
      </c>
      <c r="R738" s="14"/>
      <c r="S738" s="14">
        <v>0.15484963386505099</v>
      </c>
      <c r="T738" s="14">
        <v>0.104184843254958</v>
      </c>
      <c r="U738" s="14">
        <v>0.104167433610397</v>
      </c>
      <c r="V738" s="14">
        <v>9.8842316632616903E-2</v>
      </c>
      <c r="W738" s="14">
        <v>0.109409435782965</v>
      </c>
      <c r="X738" s="14">
        <v>0.21013263293200399</v>
      </c>
      <c r="Y738" s="14">
        <v>0.134980745685327</v>
      </c>
      <c r="Z738" s="14">
        <v>5.8941692812971201E-2</v>
      </c>
      <c r="AA738" s="14">
        <v>0.17252621730422399</v>
      </c>
      <c r="AB738" s="14">
        <v>0.12550002249227099</v>
      </c>
      <c r="AC738" s="14">
        <v>0.122891499682625</v>
      </c>
      <c r="AD738" s="14">
        <v>0.15083134534733</v>
      </c>
      <c r="AE738" s="14"/>
      <c r="AF738" s="14">
        <v>0.104282911822574</v>
      </c>
      <c r="AG738" s="14">
        <v>0.143265862834728</v>
      </c>
      <c r="AH738" s="14">
        <v>0.181915058919875</v>
      </c>
      <c r="AI738" s="14"/>
      <c r="AJ738" s="14">
        <v>9.0093589174404007E-2</v>
      </c>
      <c r="AK738" s="14">
        <v>0.16839133545301499</v>
      </c>
      <c r="AL738" s="14">
        <v>0.13114238788455301</v>
      </c>
      <c r="AM738" s="14">
        <v>6.9543852646881094E-2</v>
      </c>
      <c r="AN738" s="14">
        <v>0.147746947454994</v>
      </c>
      <c r="AO738" s="14"/>
      <c r="AP738" s="14">
        <v>3.8514130140630203E-2</v>
      </c>
      <c r="AQ738" s="14">
        <v>0.168063040030864</v>
      </c>
      <c r="AR738" s="14">
        <v>0.171270554579464</v>
      </c>
      <c r="AS738" s="14">
        <v>0.11965840165401399</v>
      </c>
      <c r="AT738" s="14">
        <v>7.9511081072848502E-2</v>
      </c>
      <c r="AU738" s="14"/>
      <c r="AV738" s="14">
        <v>0.11590314084125999</v>
      </c>
      <c r="AW738" s="14">
        <v>0.177105854275348</v>
      </c>
      <c r="AX738" s="14">
        <v>0.151077321738011</v>
      </c>
      <c r="AY738" s="14">
        <v>9.5492339646917404E-2</v>
      </c>
      <c r="AZ738" s="14">
        <v>0.17555281638301701</v>
      </c>
      <c r="BA738" s="14"/>
      <c r="BB738" s="14">
        <v>0.18963566465609899</v>
      </c>
      <c r="BC738" s="14">
        <v>0.105737422276018</v>
      </c>
      <c r="BD738" s="14">
        <v>0.15489304173542001</v>
      </c>
      <c r="BE738" s="14"/>
      <c r="BF738" s="14">
        <v>0.13937849373213301</v>
      </c>
    </row>
    <row r="739" spans="2:58" x14ac:dyDescent="0.35">
      <c r="B739" t="s">
        <v>209</v>
      </c>
      <c r="C739" s="14">
        <v>0.18910125863572599</v>
      </c>
      <c r="D739" s="14">
        <v>0.200007284226458</v>
      </c>
      <c r="E739" s="14">
        <v>0.17936050713290799</v>
      </c>
      <c r="F739" s="14"/>
      <c r="G739" s="14">
        <v>0.17183502100391601</v>
      </c>
      <c r="H739" s="14">
        <v>0.16999503014383499</v>
      </c>
      <c r="I739" s="14">
        <v>0.23483623755765201</v>
      </c>
      <c r="J739" s="14">
        <v>0.20100275335610601</v>
      </c>
      <c r="K739" s="14">
        <v>0.22660588881774801</v>
      </c>
      <c r="L739" s="14">
        <v>0.14833147379616199</v>
      </c>
      <c r="M739" s="14"/>
      <c r="N739" s="14">
        <v>0.15307403981891801</v>
      </c>
      <c r="O739" s="14">
        <v>0.17072357613233699</v>
      </c>
      <c r="P739" s="14">
        <v>0.25585905329055503</v>
      </c>
      <c r="Q739" s="14">
        <v>0.18549717112872699</v>
      </c>
      <c r="R739" s="14"/>
      <c r="S739" s="14">
        <v>0.166003108251076</v>
      </c>
      <c r="T739" s="14">
        <v>0.20591494184224901</v>
      </c>
      <c r="U739" s="14">
        <v>0.22505725064854101</v>
      </c>
      <c r="V739" s="14">
        <v>0.22284822073744401</v>
      </c>
      <c r="W739" s="14">
        <v>0.213567134590045</v>
      </c>
      <c r="X739" s="14">
        <v>0.17914371874981799</v>
      </c>
      <c r="Y739" s="14">
        <v>0.20406384110641801</v>
      </c>
      <c r="Z739" s="14">
        <v>0.19308750238108199</v>
      </c>
      <c r="AA739" s="14">
        <v>0.15330797787769099</v>
      </c>
      <c r="AB739" s="14">
        <v>0.17983548402900501</v>
      </c>
      <c r="AC739" s="14">
        <v>0.17783567168713699</v>
      </c>
      <c r="AD739" s="14">
        <v>0.13160928410474501</v>
      </c>
      <c r="AE739" s="14"/>
      <c r="AF739" s="14">
        <v>0.172089856078671</v>
      </c>
      <c r="AG739" s="14">
        <v>0.20002487797010601</v>
      </c>
      <c r="AH739" s="14">
        <v>0.18407187750196699</v>
      </c>
      <c r="AI739" s="14"/>
      <c r="AJ739" s="14">
        <v>0.14353567664813</v>
      </c>
      <c r="AK739" s="14">
        <v>0.21295681003791</v>
      </c>
      <c r="AL739" s="14">
        <v>0.23128427023561199</v>
      </c>
      <c r="AM739" s="14">
        <v>0.25368739430174198</v>
      </c>
      <c r="AN739" s="14">
        <v>0.22069768640520099</v>
      </c>
      <c r="AO739" s="14"/>
      <c r="AP739" s="14">
        <v>7.3684363858484203E-2</v>
      </c>
      <c r="AQ739" s="14">
        <v>0.22202136851314799</v>
      </c>
      <c r="AR739" s="14">
        <v>0.18424905835835201</v>
      </c>
      <c r="AS739" s="14">
        <v>0.235291712444088</v>
      </c>
      <c r="AT739" s="14">
        <v>0.24682492889131399</v>
      </c>
      <c r="AU739" s="14"/>
      <c r="AV739" s="14">
        <v>0.162017278435795</v>
      </c>
      <c r="AW739" s="14">
        <v>0.21414850920012701</v>
      </c>
      <c r="AX739" s="14">
        <v>0.18755433134468999</v>
      </c>
      <c r="AY739" s="14">
        <v>0.145308446037925</v>
      </c>
      <c r="AZ739" s="14">
        <v>0.198054045079156</v>
      </c>
      <c r="BA739" s="14"/>
      <c r="BB739" s="14">
        <v>0.176048701110881</v>
      </c>
      <c r="BC739" s="14">
        <v>0.21414062244860699</v>
      </c>
      <c r="BD739" s="14">
        <v>0.28459011755406999</v>
      </c>
      <c r="BE739" s="14"/>
      <c r="BF739" s="14">
        <v>0.225199598356735</v>
      </c>
    </row>
    <row r="740" spans="2:58" x14ac:dyDescent="0.35">
      <c r="B740" t="s">
        <v>122</v>
      </c>
      <c r="C740" s="14">
        <v>0.18161211822011</v>
      </c>
      <c r="D740" s="14">
        <v>0.15221874241290301</v>
      </c>
      <c r="E740" s="14">
        <v>0.21338258411573599</v>
      </c>
      <c r="F740" s="14"/>
      <c r="G740" s="14">
        <v>0.15145081852067599</v>
      </c>
      <c r="H740" s="14">
        <v>0.156774308200993</v>
      </c>
      <c r="I740" s="14">
        <v>0.13440698580973001</v>
      </c>
      <c r="J740" s="14">
        <v>0.15676465448436799</v>
      </c>
      <c r="K740" s="14">
        <v>0.175556608956696</v>
      </c>
      <c r="L740" s="14">
        <v>0.27622056739336698</v>
      </c>
      <c r="M740" s="14"/>
      <c r="N740" s="14">
        <v>0.18934382272852401</v>
      </c>
      <c r="O740" s="14">
        <v>0.15284309596058501</v>
      </c>
      <c r="P740" s="14">
        <v>0.16646637934236799</v>
      </c>
      <c r="Q740" s="14">
        <v>0.20839598380598601</v>
      </c>
      <c r="R740" s="14"/>
      <c r="S740" s="14">
        <v>0.15585913709556501</v>
      </c>
      <c r="T740" s="14">
        <v>0.19503301096510101</v>
      </c>
      <c r="U740" s="14">
        <v>0.17043092367030299</v>
      </c>
      <c r="V740" s="14">
        <v>0.17532089242156801</v>
      </c>
      <c r="W740" s="14">
        <v>0.211705221697673</v>
      </c>
      <c r="X740" s="14">
        <v>0.197116098544274</v>
      </c>
      <c r="Y740" s="14">
        <v>0.17726381976188799</v>
      </c>
      <c r="Z740" s="14">
        <v>9.6328190443277506E-2</v>
      </c>
      <c r="AA740" s="14">
        <v>0.19151833916275901</v>
      </c>
      <c r="AB740" s="14">
        <v>0.17116144305318301</v>
      </c>
      <c r="AC740" s="14">
        <v>0.21242948694379599</v>
      </c>
      <c r="AD740" s="14">
        <v>0.19575703971556199</v>
      </c>
      <c r="AE740" s="14"/>
      <c r="AF740" s="14">
        <v>0.227732710555339</v>
      </c>
      <c r="AG740" s="14">
        <v>0.147664978693994</v>
      </c>
      <c r="AH740" s="14">
        <v>0.15536103358407199</v>
      </c>
      <c r="AI740" s="14"/>
      <c r="AJ740" s="14">
        <v>0.195172187069693</v>
      </c>
      <c r="AK740" s="14">
        <v>0.14678957484525801</v>
      </c>
      <c r="AL740" s="14">
        <v>0.22917604993825899</v>
      </c>
      <c r="AM740" s="14">
        <v>0.20243653877249401</v>
      </c>
      <c r="AN740" s="14">
        <v>0.18950685663613301</v>
      </c>
      <c r="AO740" s="14"/>
      <c r="AP740" s="14">
        <v>0.16832561529881701</v>
      </c>
      <c r="AQ740" s="14">
        <v>0.16016843242124901</v>
      </c>
      <c r="AR740" s="14">
        <v>0.21425227208067099</v>
      </c>
      <c r="AS740" s="14">
        <v>0.18010845401620099</v>
      </c>
      <c r="AT740" s="14">
        <v>0.29344882092265401</v>
      </c>
      <c r="AU740" s="14"/>
      <c r="AV740" s="14">
        <v>0.22850323637580799</v>
      </c>
      <c r="AW740" s="14">
        <v>0.145921718878257</v>
      </c>
      <c r="AX740" s="14">
        <v>0.16436845327379901</v>
      </c>
      <c r="AY740" s="14">
        <v>0.206060244535332</v>
      </c>
      <c r="AZ740" s="14">
        <v>9.6762941508398301E-2</v>
      </c>
      <c r="BA740" s="14"/>
      <c r="BB740" s="14">
        <v>0.244038963958123</v>
      </c>
      <c r="BC740" s="14">
        <v>0.21964161306001301</v>
      </c>
      <c r="BD740" s="14">
        <v>0.24343948945677399</v>
      </c>
      <c r="BE740" s="14"/>
      <c r="BF740" s="14">
        <v>0.22071472612335</v>
      </c>
    </row>
    <row r="741" spans="2:58" x14ac:dyDescent="0.35">
      <c r="B741" t="s">
        <v>210</v>
      </c>
      <c r="C741" s="14">
        <v>0.16844550567323699</v>
      </c>
      <c r="D741" s="14">
        <v>0.18809458392291201</v>
      </c>
      <c r="E741" s="14">
        <v>0.149520952653385</v>
      </c>
      <c r="F741" s="14"/>
      <c r="G741" s="14">
        <v>0.16479806209421799</v>
      </c>
      <c r="H741" s="14">
        <v>0.118109279186418</v>
      </c>
      <c r="I741" s="14">
        <v>0.18590378913736999</v>
      </c>
      <c r="J741" s="14">
        <v>0.17157230822330299</v>
      </c>
      <c r="K741" s="14">
        <v>0.20928896546051001</v>
      </c>
      <c r="L741" s="14">
        <v>0.16948897605608701</v>
      </c>
      <c r="M741" s="14"/>
      <c r="N741" s="14">
        <v>0.200213801071839</v>
      </c>
      <c r="O741" s="14">
        <v>0.167542043982533</v>
      </c>
      <c r="P741" s="14">
        <v>0.15956424719984899</v>
      </c>
      <c r="Q741" s="14">
        <v>0.14219060017117899</v>
      </c>
      <c r="R741" s="14"/>
      <c r="S741" s="14">
        <v>0.19131210400485599</v>
      </c>
      <c r="T741" s="14">
        <v>0.17280580947062499</v>
      </c>
      <c r="U741" s="14">
        <v>0.16520491541958501</v>
      </c>
      <c r="V741" s="14">
        <v>0.20466346177668299</v>
      </c>
      <c r="W741" s="14">
        <v>0.14570169528570601</v>
      </c>
      <c r="X741" s="14">
        <v>0.10618194161901399</v>
      </c>
      <c r="Y741" s="14">
        <v>0.141179950883869</v>
      </c>
      <c r="Z741" s="14">
        <v>0.28477210786644302</v>
      </c>
      <c r="AA741" s="14">
        <v>0.16024234855848499</v>
      </c>
      <c r="AB741" s="14">
        <v>0.19336362649859201</v>
      </c>
      <c r="AC741" s="14">
        <v>8.8909558609353095E-2</v>
      </c>
      <c r="AD741" s="14">
        <v>0.24498383735242499</v>
      </c>
      <c r="AE741" s="14"/>
      <c r="AF741" s="14">
        <v>0.19886839201170101</v>
      </c>
      <c r="AG741" s="14">
        <v>0.161948997616218</v>
      </c>
      <c r="AH741" s="14">
        <v>0.13570731458990701</v>
      </c>
      <c r="AI741" s="14"/>
      <c r="AJ741" s="14">
        <v>0.26262078729838401</v>
      </c>
      <c r="AK741" s="14">
        <v>0.104909633139613</v>
      </c>
      <c r="AL741" s="14">
        <v>0.148529564390701</v>
      </c>
      <c r="AM741" s="14">
        <v>0.27956741415848302</v>
      </c>
      <c r="AN741" s="14">
        <v>0.13159231473769001</v>
      </c>
      <c r="AO741" s="14"/>
      <c r="AP741" s="14">
        <v>0.34469739307216601</v>
      </c>
      <c r="AQ741" s="14">
        <v>0.11602531350730801</v>
      </c>
      <c r="AR741" s="14">
        <v>0.13494937216533201</v>
      </c>
      <c r="AS741" s="14">
        <v>0.15019732860945501</v>
      </c>
      <c r="AT741" s="14">
        <v>0.160503857719452</v>
      </c>
      <c r="AU741" s="14"/>
      <c r="AV741" s="14">
        <v>0.15221433474849699</v>
      </c>
      <c r="AW741" s="14">
        <v>0.154651226376709</v>
      </c>
      <c r="AX741" s="14">
        <v>0.182550235690566</v>
      </c>
      <c r="AY741" s="14">
        <v>0.204986662198651</v>
      </c>
      <c r="AZ741" s="14">
        <v>0.162040111042801</v>
      </c>
      <c r="BA741" s="14"/>
      <c r="BB741" s="14">
        <v>0.22795098882989701</v>
      </c>
      <c r="BC741" s="14">
        <v>0.15572844937483299</v>
      </c>
      <c r="BD741" s="14">
        <v>0.226409306824227</v>
      </c>
      <c r="BE741" s="14"/>
      <c r="BF741" s="14">
        <v>0.192836528944618</v>
      </c>
    </row>
    <row r="742" spans="2:58" x14ac:dyDescent="0.35">
      <c r="B742" t="s">
        <v>211</v>
      </c>
      <c r="C742" s="14">
        <v>8.7211606309715806E-2</v>
      </c>
      <c r="D742" s="14">
        <v>7.6051798370726301E-2</v>
      </c>
      <c r="E742" s="14">
        <v>9.7535504089110006E-2</v>
      </c>
      <c r="F742" s="14"/>
      <c r="G742" s="14">
        <v>6.5964037617875407E-2</v>
      </c>
      <c r="H742" s="14">
        <v>5.9048406218838001E-2</v>
      </c>
      <c r="I742" s="14">
        <v>5.2492104506430902E-2</v>
      </c>
      <c r="J742" s="14">
        <v>5.5794803598011401E-2</v>
      </c>
      <c r="K742" s="14">
        <v>0.11077391604862601</v>
      </c>
      <c r="L742" s="14">
        <v>0.155957591455675</v>
      </c>
      <c r="M742" s="14"/>
      <c r="N742" s="14">
        <v>0.11460921258371801</v>
      </c>
      <c r="O742" s="14">
        <v>8.4620198891940696E-2</v>
      </c>
      <c r="P742" s="14">
        <v>8.4355755254144502E-2</v>
      </c>
      <c r="Q742" s="14">
        <v>6.4151895496677394E-2</v>
      </c>
      <c r="R742" s="14"/>
      <c r="S742" s="14">
        <v>0.110312203896031</v>
      </c>
      <c r="T742" s="14">
        <v>0.105931378470928</v>
      </c>
      <c r="U742" s="14">
        <v>5.0516295977264099E-2</v>
      </c>
      <c r="V742" s="14">
        <v>6.7679579758293196E-2</v>
      </c>
      <c r="W742" s="14">
        <v>0.107042383492889</v>
      </c>
      <c r="X742" s="14">
        <v>6.0220081762597098E-2</v>
      </c>
      <c r="Y742" s="14">
        <v>8.4570723734988903E-2</v>
      </c>
      <c r="Z742" s="14">
        <v>0.123727526121133</v>
      </c>
      <c r="AA742" s="14">
        <v>8.4013836795466701E-2</v>
      </c>
      <c r="AB742" s="14">
        <v>6.9243417496080498E-2</v>
      </c>
      <c r="AC742" s="14">
        <v>4.5352541560767901E-2</v>
      </c>
      <c r="AD742" s="14">
        <v>0.18232748641511001</v>
      </c>
      <c r="AE742" s="14"/>
      <c r="AF742" s="14">
        <v>9.8749258107074994E-2</v>
      </c>
      <c r="AG742" s="14">
        <v>8.4436737140753199E-2</v>
      </c>
      <c r="AH742" s="14">
        <v>0.102382255879301</v>
      </c>
      <c r="AI742" s="14"/>
      <c r="AJ742" s="14">
        <v>0.15903143764563199</v>
      </c>
      <c r="AK742" s="14">
        <v>3.4905797036248999E-2</v>
      </c>
      <c r="AL742" s="14">
        <v>6.2159670679560602E-2</v>
      </c>
      <c r="AM742" s="14">
        <v>0</v>
      </c>
      <c r="AN742" s="14">
        <v>0.118395646567377</v>
      </c>
      <c r="AO742" s="14"/>
      <c r="AP742" s="14">
        <v>0.25545833557472902</v>
      </c>
      <c r="AQ742" s="14">
        <v>3.8125073161649203E-2</v>
      </c>
      <c r="AR742" s="14">
        <v>7.5854063550281001E-2</v>
      </c>
      <c r="AS742" s="14">
        <v>3.2130931587014501E-2</v>
      </c>
      <c r="AT742" s="14">
        <v>6.7794134558343197E-2</v>
      </c>
      <c r="AU742" s="14"/>
      <c r="AV742" s="14">
        <v>0.104588528934626</v>
      </c>
      <c r="AW742" s="14">
        <v>5.0224945779031499E-2</v>
      </c>
      <c r="AX742" s="14">
        <v>8.0130332521500897E-2</v>
      </c>
      <c r="AY742" s="14">
        <v>0.131507193876964</v>
      </c>
      <c r="AZ742" s="14">
        <v>0.12178455942019201</v>
      </c>
      <c r="BA742" s="14"/>
      <c r="BB742" s="14">
        <v>2.4985444714206499E-2</v>
      </c>
      <c r="BC742" s="14">
        <v>2.8218068376799899E-2</v>
      </c>
      <c r="BD742" s="14">
        <v>2.9633490363702698E-2</v>
      </c>
      <c r="BE742" s="14"/>
      <c r="BF742" s="14">
        <v>3.9271971446829902E-2</v>
      </c>
    </row>
    <row r="743" spans="2:58" x14ac:dyDescent="0.35">
      <c r="B743" t="s">
        <v>212</v>
      </c>
      <c r="C743" s="14">
        <v>2.2513833964822198E-2</v>
      </c>
      <c r="D743" s="14">
        <v>2.4710970122177101E-2</v>
      </c>
      <c r="E743" s="14">
        <v>2.0427074683789501E-2</v>
      </c>
      <c r="F743" s="14"/>
      <c r="G743" s="14">
        <v>0</v>
      </c>
      <c r="H743" s="14">
        <v>1.7013349106722999E-2</v>
      </c>
      <c r="I743" s="14">
        <v>7.3465585128517103E-3</v>
      </c>
      <c r="J743" s="14">
        <v>1.9902854313132001E-2</v>
      </c>
      <c r="K743" s="14">
        <v>1.3605765123331E-2</v>
      </c>
      <c r="L743" s="14">
        <v>5.9030014533142598E-2</v>
      </c>
      <c r="M743" s="14"/>
      <c r="N743" s="14">
        <v>2.63913172915963E-2</v>
      </c>
      <c r="O743" s="14">
        <v>1.57319306275134E-2</v>
      </c>
      <c r="P743" s="14">
        <v>2.25564834089577E-2</v>
      </c>
      <c r="Q743" s="14">
        <v>2.6122387694346001E-2</v>
      </c>
      <c r="R743" s="14"/>
      <c r="S743" s="14">
        <v>2.3312911069420201E-2</v>
      </c>
      <c r="T743" s="14">
        <v>2.8497759918463199E-2</v>
      </c>
      <c r="U743" s="14">
        <v>1.39254531139134E-2</v>
      </c>
      <c r="V743" s="14">
        <v>2.44109675935744E-2</v>
      </c>
      <c r="W743" s="14">
        <v>2.3572655364105501E-2</v>
      </c>
      <c r="X743" s="14">
        <v>1.05954340356893E-2</v>
      </c>
      <c r="Y743" s="14">
        <v>4.2326736970764001E-2</v>
      </c>
      <c r="Z743" s="14">
        <v>0</v>
      </c>
      <c r="AA743" s="14">
        <v>2.4881489654925999E-2</v>
      </c>
      <c r="AB743" s="14">
        <v>1.8932308680068101E-2</v>
      </c>
      <c r="AC743" s="14">
        <v>2.6242579387009999E-2</v>
      </c>
      <c r="AD743" s="14">
        <v>0</v>
      </c>
      <c r="AE743" s="14"/>
      <c r="AF743" s="14">
        <v>3.3111649793563201E-2</v>
      </c>
      <c r="AG743" s="14">
        <v>1.9547966815170702E-2</v>
      </c>
      <c r="AH743" s="14">
        <v>1.6383682223927502E-2</v>
      </c>
      <c r="AI743" s="14"/>
      <c r="AJ743" s="14">
        <v>5.3160039370079203E-2</v>
      </c>
      <c r="AK743" s="14">
        <v>6.0139697740091E-3</v>
      </c>
      <c r="AL743" s="14">
        <v>1.4186798824279799E-2</v>
      </c>
      <c r="AM743" s="14">
        <v>0</v>
      </c>
      <c r="AN743" s="14">
        <v>1.0155842449080301E-2</v>
      </c>
      <c r="AO743" s="14"/>
      <c r="AP743" s="14">
        <v>9.2961306814808006E-2</v>
      </c>
      <c r="AQ743" s="14">
        <v>2.67067387504059E-3</v>
      </c>
      <c r="AR743" s="14">
        <v>0</v>
      </c>
      <c r="AS743" s="14">
        <v>1.63368037202936E-2</v>
      </c>
      <c r="AT743" s="14">
        <v>0</v>
      </c>
      <c r="AU743" s="14"/>
      <c r="AV743" s="14">
        <v>3.8385971374783501E-2</v>
      </c>
      <c r="AW743" s="14">
        <v>1.96250414051455E-2</v>
      </c>
      <c r="AX743" s="14">
        <v>1.3990325065995001E-2</v>
      </c>
      <c r="AY743" s="14">
        <v>9.7678023730722197E-3</v>
      </c>
      <c r="AZ743" s="14">
        <v>4.2576720338501003E-2</v>
      </c>
      <c r="BA743" s="14"/>
      <c r="BB743" s="14">
        <v>0</v>
      </c>
      <c r="BC743" s="14">
        <v>1.3653705080193E-2</v>
      </c>
      <c r="BD743" s="14">
        <v>0</v>
      </c>
      <c r="BE743" s="14"/>
      <c r="BF743" s="14">
        <v>1.08897293052424E-2</v>
      </c>
    </row>
    <row r="744" spans="2:58" x14ac:dyDescent="0.35">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c r="AA744" s="14"/>
      <c r="AB744" s="14"/>
      <c r="AC744" s="14"/>
      <c r="AD744" s="14"/>
      <c r="AE744" s="14"/>
      <c r="AF744" s="14"/>
      <c r="AG744" s="14"/>
      <c r="AH744" s="14"/>
      <c r="AI744" s="14"/>
      <c r="AJ744" s="14"/>
      <c r="AK744" s="14"/>
      <c r="AL744" s="14"/>
      <c r="AM744" s="14"/>
      <c r="AN744" s="14"/>
      <c r="AO744" s="14"/>
      <c r="AP744" s="14"/>
      <c r="AQ744" s="14"/>
      <c r="AR744" s="14"/>
      <c r="AS744" s="14"/>
      <c r="AT744" s="14"/>
      <c r="AU744" s="14"/>
      <c r="AV744" s="14"/>
      <c r="AW744" s="14"/>
      <c r="AX744" s="14"/>
      <c r="AY744" s="14"/>
      <c r="AZ744" s="14"/>
      <c r="BA744" s="14"/>
      <c r="BB744" s="14"/>
      <c r="BC744" s="14"/>
      <c r="BD744" s="14"/>
      <c r="BE744" s="14"/>
      <c r="BF744" s="14"/>
    </row>
    <row r="745" spans="2:58" x14ac:dyDescent="0.35">
      <c r="B745" s="6" t="s">
        <v>266</v>
      </c>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c r="AA745" s="14"/>
      <c r="AB745" s="14"/>
      <c r="AC745" s="14"/>
      <c r="AD745" s="14"/>
      <c r="AE745" s="14"/>
      <c r="AF745" s="14"/>
      <c r="AG745" s="14"/>
      <c r="AH745" s="14"/>
      <c r="AI745" s="14"/>
      <c r="AJ745" s="14"/>
      <c r="AK745" s="14"/>
      <c r="AL745" s="14"/>
      <c r="AM745" s="14"/>
      <c r="AN745" s="14"/>
      <c r="AO745" s="14"/>
      <c r="AP745" s="14"/>
      <c r="AQ745" s="14"/>
      <c r="AR745" s="14"/>
      <c r="AS745" s="14"/>
      <c r="AT745" s="14"/>
      <c r="AU745" s="14"/>
      <c r="AV745" s="14"/>
      <c r="AW745" s="14"/>
      <c r="AX745" s="14"/>
      <c r="AY745" s="14"/>
      <c r="AZ745" s="14"/>
      <c r="BA745" s="14"/>
      <c r="BB745" s="14"/>
      <c r="BC745" s="14"/>
      <c r="BD745" s="14"/>
      <c r="BE745" s="14"/>
      <c r="BF745" s="14"/>
    </row>
    <row r="746" spans="2:58" x14ac:dyDescent="0.35">
      <c r="B746" s="24" t="s">
        <v>214</v>
      </c>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c r="AA746" s="14"/>
      <c r="AB746" s="14"/>
      <c r="AC746" s="14"/>
      <c r="AD746" s="14"/>
      <c r="AE746" s="14"/>
      <c r="AF746" s="14"/>
      <c r="AG746" s="14"/>
      <c r="AH746" s="14"/>
      <c r="AI746" s="14"/>
      <c r="AJ746" s="14"/>
      <c r="AK746" s="14"/>
      <c r="AL746" s="14"/>
      <c r="AM746" s="14"/>
      <c r="AN746" s="14"/>
      <c r="AO746" s="14"/>
      <c r="AP746" s="14"/>
      <c r="AQ746" s="14"/>
      <c r="AR746" s="14"/>
      <c r="AS746" s="14"/>
      <c r="AT746" s="14"/>
      <c r="AU746" s="14"/>
      <c r="AV746" s="14"/>
      <c r="AW746" s="14"/>
      <c r="AX746" s="14"/>
      <c r="AY746" s="14"/>
      <c r="AZ746" s="14"/>
      <c r="BA746" s="14"/>
      <c r="BB746" s="14"/>
      <c r="BC746" s="14"/>
      <c r="BD746" s="14"/>
      <c r="BE746" s="14"/>
      <c r="BF746" s="14"/>
    </row>
    <row r="747" spans="2:58" x14ac:dyDescent="0.35">
      <c r="B747" t="s">
        <v>207</v>
      </c>
      <c r="C747" s="14">
        <v>0.25885264015578302</v>
      </c>
      <c r="D747" s="14">
        <v>0.25442966226885899</v>
      </c>
      <c r="E747" s="14">
        <v>0.25938353138043702</v>
      </c>
      <c r="F747" s="14"/>
      <c r="G747" s="14">
        <v>0.32160778813497698</v>
      </c>
      <c r="H747" s="14">
        <v>0.31202887642110999</v>
      </c>
      <c r="I747" s="14">
        <v>0.29597149810097101</v>
      </c>
      <c r="J747" s="14">
        <v>0.27333123452786701</v>
      </c>
      <c r="K747" s="14">
        <v>0.24922995688011601</v>
      </c>
      <c r="L747" s="14">
        <v>0.14738457093205801</v>
      </c>
      <c r="M747" s="14"/>
      <c r="N747" s="14">
        <v>0.27342297609809701</v>
      </c>
      <c r="O747" s="14">
        <v>0.28347649442128697</v>
      </c>
      <c r="P747" s="14">
        <v>0.20883671196645101</v>
      </c>
      <c r="Q747" s="14">
        <v>0.274062686116604</v>
      </c>
      <c r="R747" s="14"/>
      <c r="S747" s="14">
        <v>0.18603029163316301</v>
      </c>
      <c r="T747" s="14">
        <v>0.24281186330263399</v>
      </c>
      <c r="U747" s="14">
        <v>0.27999743295579499</v>
      </c>
      <c r="V747" s="14">
        <v>0.207795746020317</v>
      </c>
      <c r="W747" s="14">
        <v>0.29192781806740598</v>
      </c>
      <c r="X747" s="14">
        <v>0.26983611651960798</v>
      </c>
      <c r="Y747" s="14">
        <v>0.306246366256615</v>
      </c>
      <c r="Z747" s="14">
        <v>0.27279616076261498</v>
      </c>
      <c r="AA747" s="14">
        <v>0.274453153451993</v>
      </c>
      <c r="AB747" s="14">
        <v>0.25459411247782499</v>
      </c>
      <c r="AC747" s="14">
        <v>0.375405308764029</v>
      </c>
      <c r="AD747" s="14">
        <v>0.25272489316077501</v>
      </c>
      <c r="AE747" s="14"/>
      <c r="AF747" s="14">
        <v>0.20054561813697</v>
      </c>
      <c r="AG747" s="14">
        <v>0.27648806135898202</v>
      </c>
      <c r="AH747" s="14">
        <v>0.29325590507289001</v>
      </c>
      <c r="AI747" s="14"/>
      <c r="AJ747" s="14">
        <v>0.10954716930318301</v>
      </c>
      <c r="AK747" s="14">
        <v>0.37151322069077303</v>
      </c>
      <c r="AL747" s="14">
        <v>0.27905904220459898</v>
      </c>
      <c r="AM747" s="14">
        <v>0.195033575729676</v>
      </c>
      <c r="AN747" s="14">
        <v>0.25989658992055198</v>
      </c>
      <c r="AO747" s="14"/>
      <c r="AP747" s="14">
        <v>2.4857933055047798E-2</v>
      </c>
      <c r="AQ747" s="14">
        <v>0.33952727982256797</v>
      </c>
      <c r="AR747" s="14">
        <v>0.288091682194409</v>
      </c>
      <c r="AS747" s="14">
        <v>0.330641765304795</v>
      </c>
      <c r="AT747" s="14">
        <v>0.15979496162765999</v>
      </c>
      <c r="AU747" s="14"/>
      <c r="AV747" s="14">
        <v>0.20949268172889701</v>
      </c>
      <c r="AW747" s="14">
        <v>0.30971853463584098</v>
      </c>
      <c r="AX747" s="14">
        <v>0.25456665014014501</v>
      </c>
      <c r="AY747" s="14">
        <v>0.22674281590118101</v>
      </c>
      <c r="AZ747" s="14">
        <v>0.33019292695308899</v>
      </c>
      <c r="BA747" s="14"/>
      <c r="BB747" s="14">
        <v>0.15709410261989601</v>
      </c>
      <c r="BC747" s="14">
        <v>0.31783298323585002</v>
      </c>
      <c r="BD747" s="14">
        <v>3.08288701361931E-2</v>
      </c>
      <c r="BE747" s="14"/>
      <c r="BF747" s="14">
        <v>0.19973121517560499</v>
      </c>
    </row>
    <row r="748" spans="2:58" x14ac:dyDescent="0.35">
      <c r="B748" t="s">
        <v>208</v>
      </c>
      <c r="C748" s="14">
        <v>0.15481544983441001</v>
      </c>
      <c r="D748" s="14">
        <v>0.159432950646274</v>
      </c>
      <c r="E748" s="14">
        <v>0.15128798109719199</v>
      </c>
      <c r="F748" s="14"/>
      <c r="G748" s="14">
        <v>0.179499835527862</v>
      </c>
      <c r="H748" s="14">
        <v>0.178402231607833</v>
      </c>
      <c r="I748" s="14">
        <v>0.17155690104476201</v>
      </c>
      <c r="J748" s="14">
        <v>0.20973367791130401</v>
      </c>
      <c r="K748" s="14">
        <v>0.101957723889965</v>
      </c>
      <c r="L748" s="14">
        <v>0.102043240026278</v>
      </c>
      <c r="M748" s="14"/>
      <c r="N748" s="14">
        <v>0.107246978507495</v>
      </c>
      <c r="O748" s="14">
        <v>0.18736673234658799</v>
      </c>
      <c r="P748" s="14">
        <v>0.17977131110068401</v>
      </c>
      <c r="Q748" s="14">
        <v>0.150940798629984</v>
      </c>
      <c r="R748" s="14"/>
      <c r="S748" s="14">
        <v>0.161861395340992</v>
      </c>
      <c r="T748" s="14">
        <v>0.165241700066105</v>
      </c>
      <c r="U748" s="14">
        <v>0.18538958168626801</v>
      </c>
      <c r="V748" s="14">
        <v>0.121255289768518</v>
      </c>
      <c r="W748" s="14">
        <v>0.151751497159791</v>
      </c>
      <c r="X748" s="14">
        <v>0.190488711137347</v>
      </c>
      <c r="Y748" s="14">
        <v>0.13171557800486799</v>
      </c>
      <c r="Z748" s="14">
        <v>0.127073890111222</v>
      </c>
      <c r="AA748" s="14">
        <v>0.12605930534957299</v>
      </c>
      <c r="AB748" s="14">
        <v>0.177672031683863</v>
      </c>
      <c r="AC748" s="14">
        <v>0.13761760350317301</v>
      </c>
      <c r="AD748" s="14">
        <v>0.155712697109365</v>
      </c>
      <c r="AE748" s="14"/>
      <c r="AF748" s="14">
        <v>0.129224358028001</v>
      </c>
      <c r="AG748" s="14">
        <v>0.184514656971141</v>
      </c>
      <c r="AH748" s="14">
        <v>0.13033673357695699</v>
      </c>
      <c r="AI748" s="14"/>
      <c r="AJ748" s="14">
        <v>9.2985028698628597E-2</v>
      </c>
      <c r="AK748" s="14">
        <v>0.200861984611727</v>
      </c>
      <c r="AL748" s="14">
        <v>0.13065479008893199</v>
      </c>
      <c r="AM748" s="14">
        <v>0.17142348114123401</v>
      </c>
      <c r="AN748" s="14">
        <v>0.19371213485803701</v>
      </c>
      <c r="AO748" s="14"/>
      <c r="AP748" s="14">
        <v>4.5061027780181499E-2</v>
      </c>
      <c r="AQ748" s="14">
        <v>0.199261212714194</v>
      </c>
      <c r="AR748" s="14">
        <v>0.10199714701934499</v>
      </c>
      <c r="AS748" s="14">
        <v>0.16654991826676299</v>
      </c>
      <c r="AT748" s="14">
        <v>0.172495658069557</v>
      </c>
      <c r="AU748" s="14"/>
      <c r="AV748" s="14">
        <v>0.166677065016575</v>
      </c>
      <c r="AW748" s="14">
        <v>0.16508732699815301</v>
      </c>
      <c r="AX748" s="14">
        <v>0.15193452501945701</v>
      </c>
      <c r="AY748" s="14">
        <v>0.16198091880947299</v>
      </c>
      <c r="AZ748" s="14">
        <v>8.5759266326819406E-2</v>
      </c>
      <c r="BA748" s="14"/>
      <c r="BB748" s="14">
        <v>0.14828405027324301</v>
      </c>
      <c r="BC748" s="14">
        <v>0.14038161642939101</v>
      </c>
      <c r="BD748" s="14">
        <v>0.186204553237898</v>
      </c>
      <c r="BE748" s="14"/>
      <c r="BF748" s="14">
        <v>0.14280685882487701</v>
      </c>
    </row>
    <row r="749" spans="2:58" x14ac:dyDescent="0.35">
      <c r="B749" t="s">
        <v>209</v>
      </c>
      <c r="C749" s="14">
        <v>0.152603970356779</v>
      </c>
      <c r="D749" s="14">
        <v>0.15837873710651201</v>
      </c>
      <c r="E749" s="14">
        <v>0.14786506774625599</v>
      </c>
      <c r="F749" s="14"/>
      <c r="G749" s="14">
        <v>0.136639209188088</v>
      </c>
      <c r="H749" s="14">
        <v>0.159678828135561</v>
      </c>
      <c r="I749" s="14">
        <v>0.129369376812</v>
      </c>
      <c r="J749" s="14">
        <v>0.122826706777241</v>
      </c>
      <c r="K749" s="14">
        <v>0.199497372678271</v>
      </c>
      <c r="L749" s="14">
        <v>0.16553801635878901</v>
      </c>
      <c r="M749" s="14"/>
      <c r="N749" s="14">
        <v>0.12253180938882</v>
      </c>
      <c r="O749" s="14">
        <v>0.13775001845995399</v>
      </c>
      <c r="P749" s="14">
        <v>0.186583762489338</v>
      </c>
      <c r="Q749" s="14">
        <v>0.15921063488558701</v>
      </c>
      <c r="R749" s="14"/>
      <c r="S749" s="14">
        <v>0.14117369047060499</v>
      </c>
      <c r="T749" s="14">
        <v>0.132258676541435</v>
      </c>
      <c r="U749" s="14">
        <v>0.129891610219383</v>
      </c>
      <c r="V749" s="14">
        <v>0.27868751608431902</v>
      </c>
      <c r="W749" s="14">
        <v>0.13127373653857399</v>
      </c>
      <c r="X749" s="14">
        <v>0.13261713916526299</v>
      </c>
      <c r="Y749" s="14">
        <v>0.16277059972711999</v>
      </c>
      <c r="Z749" s="14">
        <v>6.2204016178410898E-2</v>
      </c>
      <c r="AA749" s="14">
        <v>0.17720679460931399</v>
      </c>
      <c r="AB749" s="14">
        <v>0.14436996179915099</v>
      </c>
      <c r="AC749" s="14">
        <v>0.177226459235795</v>
      </c>
      <c r="AD749" s="14">
        <v>6.1213686041895102E-2</v>
      </c>
      <c r="AE749" s="14"/>
      <c r="AF749" s="14">
        <v>0.14625664082751499</v>
      </c>
      <c r="AG749" s="14">
        <v>0.170459332385518</v>
      </c>
      <c r="AH749" s="14">
        <v>0.101466793121503</v>
      </c>
      <c r="AI749" s="14"/>
      <c r="AJ749" s="14">
        <v>0.13460613766629301</v>
      </c>
      <c r="AK749" s="14">
        <v>0.17456261896443301</v>
      </c>
      <c r="AL749" s="14">
        <v>0.22874181237090099</v>
      </c>
      <c r="AM749" s="14">
        <v>0.210447339749816</v>
      </c>
      <c r="AN749" s="14">
        <v>7.9691347613480595E-2</v>
      </c>
      <c r="AO749" s="14"/>
      <c r="AP749" s="14">
        <v>8.6506471921480907E-2</v>
      </c>
      <c r="AQ749" s="14">
        <v>0.19302458609039899</v>
      </c>
      <c r="AR749" s="14">
        <v>0.238709894942812</v>
      </c>
      <c r="AS749" s="14">
        <v>0.13837915179118301</v>
      </c>
      <c r="AT749" s="14">
        <v>0.17097600796053999</v>
      </c>
      <c r="AU749" s="14"/>
      <c r="AV749" s="14">
        <v>0.145764484120053</v>
      </c>
      <c r="AW749" s="14">
        <v>0.18470304414668201</v>
      </c>
      <c r="AX749" s="14">
        <v>0.14456081659345499</v>
      </c>
      <c r="AY749" s="14">
        <v>8.7536956365950797E-2</v>
      </c>
      <c r="AZ749" s="14">
        <v>0.21438869276359299</v>
      </c>
      <c r="BA749" s="14"/>
      <c r="BB749" s="14">
        <v>0.24503767903356299</v>
      </c>
      <c r="BC749" s="14">
        <v>0.139603418596672</v>
      </c>
      <c r="BD749" s="14">
        <v>0.216413748954598</v>
      </c>
      <c r="BE749" s="14"/>
      <c r="BF749" s="14">
        <v>0.20086330713825501</v>
      </c>
    </row>
    <row r="750" spans="2:58" x14ac:dyDescent="0.35">
      <c r="B750" t="s">
        <v>122</v>
      </c>
      <c r="C750" s="14">
        <v>0.16815465195464999</v>
      </c>
      <c r="D750" s="14">
        <v>0.144671063484169</v>
      </c>
      <c r="E750" s="14">
        <v>0.193721438033717</v>
      </c>
      <c r="F750" s="14"/>
      <c r="G750" s="14">
        <v>0.12987195428175299</v>
      </c>
      <c r="H750" s="14">
        <v>0.16257201104873001</v>
      </c>
      <c r="I750" s="14">
        <v>0.17431957636644899</v>
      </c>
      <c r="J750" s="14">
        <v>0.16366406183094501</v>
      </c>
      <c r="K750" s="14">
        <v>0.16476415815645301</v>
      </c>
      <c r="L750" s="14">
        <v>0.19643615009076401</v>
      </c>
      <c r="M750" s="14"/>
      <c r="N750" s="14">
        <v>0.15329962296810301</v>
      </c>
      <c r="O750" s="14">
        <v>0.16197956587148399</v>
      </c>
      <c r="P750" s="14">
        <v>0.15504101328714001</v>
      </c>
      <c r="Q750" s="14">
        <v>0.205596299102312</v>
      </c>
      <c r="R750" s="14"/>
      <c r="S750" s="14">
        <v>0.142665405438515</v>
      </c>
      <c r="T750" s="14">
        <v>0.17520487845458499</v>
      </c>
      <c r="U750" s="14">
        <v>0.19917396377333699</v>
      </c>
      <c r="V750" s="14">
        <v>0.19131533180878599</v>
      </c>
      <c r="W750" s="14">
        <v>0.177520716371417</v>
      </c>
      <c r="X750" s="14">
        <v>0.15678939472944201</v>
      </c>
      <c r="Y750" s="14">
        <v>0.148624274594825</v>
      </c>
      <c r="Z750" s="14">
        <v>0.195224981954702</v>
      </c>
      <c r="AA750" s="14">
        <v>0.134167110348902</v>
      </c>
      <c r="AB750" s="14">
        <v>0.20583920009703599</v>
      </c>
      <c r="AC750" s="14">
        <v>0.146790464517779</v>
      </c>
      <c r="AD750" s="14">
        <v>0.19547773408504099</v>
      </c>
      <c r="AE750" s="14"/>
      <c r="AF750" s="14">
        <v>0.19959097599711201</v>
      </c>
      <c r="AG750" s="14">
        <v>0.130560082410973</v>
      </c>
      <c r="AH750" s="14">
        <v>0.21825742767357401</v>
      </c>
      <c r="AI750" s="14"/>
      <c r="AJ750" s="14">
        <v>0.16544449112694501</v>
      </c>
      <c r="AK750" s="14">
        <v>0.138364124005421</v>
      </c>
      <c r="AL750" s="14">
        <v>0.15914139572549199</v>
      </c>
      <c r="AM750" s="14">
        <v>0.13829122699805099</v>
      </c>
      <c r="AN750" s="14">
        <v>0.25367334799715502</v>
      </c>
      <c r="AO750" s="14"/>
      <c r="AP750" s="14">
        <v>0.14721500999338599</v>
      </c>
      <c r="AQ750" s="14">
        <v>0.140652426417673</v>
      </c>
      <c r="AR750" s="14">
        <v>0.24175740152281999</v>
      </c>
      <c r="AS750" s="14">
        <v>0.143773618006309</v>
      </c>
      <c r="AT750" s="14">
        <v>0.311499334578066</v>
      </c>
      <c r="AU750" s="14"/>
      <c r="AV750" s="14">
        <v>0.191535811925338</v>
      </c>
      <c r="AW750" s="14">
        <v>0.13355182339003599</v>
      </c>
      <c r="AX750" s="14">
        <v>0.18133609660922401</v>
      </c>
      <c r="AY750" s="14">
        <v>0.20530252431017701</v>
      </c>
      <c r="AZ750" s="14">
        <v>8.3378379391704102E-2</v>
      </c>
      <c r="BA750" s="14"/>
      <c r="BB750" s="14">
        <v>0.245348509369132</v>
      </c>
      <c r="BC750" s="14">
        <v>0.170334435756229</v>
      </c>
      <c r="BD750" s="14">
        <v>0.247104524198448</v>
      </c>
      <c r="BE750" s="14"/>
      <c r="BF750" s="14">
        <v>0.20066924806236699</v>
      </c>
    </row>
    <row r="751" spans="2:58" x14ac:dyDescent="0.35">
      <c r="B751" t="s">
        <v>210</v>
      </c>
      <c r="C751" s="14">
        <v>0.161583480546102</v>
      </c>
      <c r="D751" s="14">
        <v>0.174246338440501</v>
      </c>
      <c r="E751" s="14">
        <v>0.149810816348209</v>
      </c>
      <c r="F751" s="14"/>
      <c r="G751" s="14">
        <v>0.16630489752355801</v>
      </c>
      <c r="H751" s="14">
        <v>9.7183209510164306E-2</v>
      </c>
      <c r="I751" s="14">
        <v>0.14480756732877101</v>
      </c>
      <c r="J751" s="14">
        <v>0.14726421877540899</v>
      </c>
      <c r="K751" s="14">
        <v>0.194975621834896</v>
      </c>
      <c r="L751" s="14">
        <v>0.21161442650151099</v>
      </c>
      <c r="M751" s="14"/>
      <c r="N751" s="14">
        <v>0.20375757066202199</v>
      </c>
      <c r="O751" s="14">
        <v>0.14079258303762099</v>
      </c>
      <c r="P751" s="14">
        <v>0.165908854116738</v>
      </c>
      <c r="Q751" s="14">
        <v>0.127092801138838</v>
      </c>
      <c r="R751" s="14"/>
      <c r="S751" s="14">
        <v>0.22869504237308</v>
      </c>
      <c r="T751" s="14">
        <v>0.14730985039743499</v>
      </c>
      <c r="U751" s="14">
        <v>0.155762236712223</v>
      </c>
      <c r="V751" s="14">
        <v>0.10195188640851199</v>
      </c>
      <c r="W751" s="14">
        <v>0.119836724321817</v>
      </c>
      <c r="X751" s="14">
        <v>0.20886299098132599</v>
      </c>
      <c r="Y751" s="14">
        <v>0.14512094468273601</v>
      </c>
      <c r="Z751" s="14">
        <v>0.223715222067741</v>
      </c>
      <c r="AA751" s="14">
        <v>0.16015102901280601</v>
      </c>
      <c r="AB751" s="14">
        <v>0.15971029868551301</v>
      </c>
      <c r="AC751" s="14">
        <v>0.112363512820483</v>
      </c>
      <c r="AD751" s="14">
        <v>0.15067892436382299</v>
      </c>
      <c r="AE751" s="14"/>
      <c r="AF751" s="14">
        <v>0.20424852493339599</v>
      </c>
      <c r="AG751" s="14">
        <v>0.14733386276389501</v>
      </c>
      <c r="AH751" s="14">
        <v>9.7143770905468094E-2</v>
      </c>
      <c r="AI751" s="14"/>
      <c r="AJ751" s="14">
        <v>0.28872325644402902</v>
      </c>
      <c r="AK751" s="14">
        <v>7.0181672985214105E-2</v>
      </c>
      <c r="AL751" s="14">
        <v>0.156510750828569</v>
      </c>
      <c r="AM751" s="14">
        <v>0.28480437638122302</v>
      </c>
      <c r="AN751" s="14">
        <v>0.13188490048252099</v>
      </c>
      <c r="AO751" s="14"/>
      <c r="AP751" s="14">
        <v>0.36287910561508901</v>
      </c>
      <c r="AQ751" s="14">
        <v>8.4186050496851794E-2</v>
      </c>
      <c r="AR751" s="14">
        <v>6.6353836707107899E-2</v>
      </c>
      <c r="AS751" s="14">
        <v>0.172672013664526</v>
      </c>
      <c r="AT751" s="14">
        <v>0.14049238864131899</v>
      </c>
      <c r="AU751" s="14"/>
      <c r="AV751" s="14">
        <v>0.18375040512232399</v>
      </c>
      <c r="AW751" s="14">
        <v>0.13482011125131399</v>
      </c>
      <c r="AX751" s="14">
        <v>0.17026323193335099</v>
      </c>
      <c r="AY751" s="14">
        <v>0.17190535571347701</v>
      </c>
      <c r="AZ751" s="14">
        <v>0.121919454806101</v>
      </c>
      <c r="BA751" s="14"/>
      <c r="BB751" s="14">
        <v>0.157467075566116</v>
      </c>
      <c r="BC751" s="14">
        <v>0.162092214790127</v>
      </c>
      <c r="BD751" s="14">
        <v>0.26258370933409397</v>
      </c>
      <c r="BE751" s="14"/>
      <c r="BF751" s="14">
        <v>0.183910032620626</v>
      </c>
    </row>
    <row r="752" spans="2:58" x14ac:dyDescent="0.35">
      <c r="B752" t="s">
        <v>211</v>
      </c>
      <c r="C752" s="14">
        <v>8.3000514773620304E-2</v>
      </c>
      <c r="D752" s="14">
        <v>8.7230349794442205E-2</v>
      </c>
      <c r="E752" s="14">
        <v>7.7415557090619605E-2</v>
      </c>
      <c r="F752" s="14"/>
      <c r="G752" s="14">
        <v>6.6076315343761793E-2</v>
      </c>
      <c r="H752" s="14">
        <v>7.8877058804766101E-2</v>
      </c>
      <c r="I752" s="14">
        <v>7.6628521834197105E-2</v>
      </c>
      <c r="J752" s="14">
        <v>5.6378471873658201E-2</v>
      </c>
      <c r="K752" s="14">
        <v>8.2252853806130094E-2</v>
      </c>
      <c r="L752" s="14">
        <v>0.121354481076863</v>
      </c>
      <c r="M752" s="14"/>
      <c r="N752" s="14">
        <v>0.11671303011598599</v>
      </c>
      <c r="O752" s="14">
        <v>7.6431561394901606E-2</v>
      </c>
      <c r="P752" s="14">
        <v>7.6526256710512899E-2</v>
      </c>
      <c r="Q752" s="14">
        <v>6.0817586779497598E-2</v>
      </c>
      <c r="R752" s="14"/>
      <c r="S752" s="14">
        <v>0.116261263674225</v>
      </c>
      <c r="T752" s="14">
        <v>0.107484136898102</v>
      </c>
      <c r="U752" s="14">
        <v>3.7333816572669501E-2</v>
      </c>
      <c r="V752" s="14">
        <v>6.1075245503735498E-2</v>
      </c>
      <c r="W752" s="14">
        <v>0.11560700450337701</v>
      </c>
      <c r="X752" s="14">
        <v>3.0810213431324701E-2</v>
      </c>
      <c r="Y752" s="14">
        <v>7.3923764237276798E-2</v>
      </c>
      <c r="Z752" s="14">
        <v>0.118985728925309</v>
      </c>
      <c r="AA752" s="14">
        <v>0.103081117572487</v>
      </c>
      <c r="AB752" s="14">
        <v>4.8333595039970902E-2</v>
      </c>
      <c r="AC752" s="14">
        <v>2.43540717717304E-2</v>
      </c>
      <c r="AD752" s="14">
        <v>0.184192065239101</v>
      </c>
      <c r="AE752" s="14"/>
      <c r="AF752" s="14">
        <v>8.8352678464388504E-2</v>
      </c>
      <c r="AG752" s="14">
        <v>7.36232874807045E-2</v>
      </c>
      <c r="AH752" s="14">
        <v>0.14315568742568099</v>
      </c>
      <c r="AI752" s="14"/>
      <c r="AJ752" s="14">
        <v>0.157065970277809</v>
      </c>
      <c r="AK752" s="14">
        <v>4.15901254957863E-2</v>
      </c>
      <c r="AL752" s="14">
        <v>3.17054099572283E-2</v>
      </c>
      <c r="AM752" s="14">
        <v>0</v>
      </c>
      <c r="AN752" s="14">
        <v>7.0985836679174796E-2</v>
      </c>
      <c r="AO752" s="14"/>
      <c r="AP752" s="14">
        <v>0.24427583666939001</v>
      </c>
      <c r="AQ752" s="14">
        <v>4.3348444458314497E-2</v>
      </c>
      <c r="AR752" s="14">
        <v>6.3090037613506497E-2</v>
      </c>
      <c r="AS752" s="14">
        <v>2.2040638568400502E-2</v>
      </c>
      <c r="AT752" s="14">
        <v>4.4741649122857698E-2</v>
      </c>
      <c r="AU752" s="14"/>
      <c r="AV752" s="14">
        <v>5.8312380816192298E-2</v>
      </c>
      <c r="AW752" s="14">
        <v>5.9728129966562897E-2</v>
      </c>
      <c r="AX752" s="14">
        <v>9.0444039306476806E-2</v>
      </c>
      <c r="AY752" s="14">
        <v>0.13676362652667001</v>
      </c>
      <c r="AZ752" s="14">
        <v>0.12178455942019201</v>
      </c>
      <c r="BA752" s="14"/>
      <c r="BB752" s="14">
        <v>4.6768583138050199E-2</v>
      </c>
      <c r="BC752" s="14">
        <v>3.9072463211191899E-2</v>
      </c>
      <c r="BD752" s="14">
        <v>5.6864594138768099E-2</v>
      </c>
      <c r="BE752" s="14"/>
      <c r="BF752" s="14">
        <v>5.9641011254062598E-2</v>
      </c>
    </row>
    <row r="753" spans="2:58" x14ac:dyDescent="0.35">
      <c r="B753" t="s">
        <v>212</v>
      </c>
      <c r="C753" s="14">
        <v>2.0989292378654701E-2</v>
      </c>
      <c r="D753" s="14">
        <v>2.16108982592426E-2</v>
      </c>
      <c r="E753" s="14">
        <v>2.0515608303570201E-2</v>
      </c>
      <c r="F753" s="14"/>
      <c r="G753" s="14">
        <v>0</v>
      </c>
      <c r="H753" s="14">
        <v>1.1257784471835799E-2</v>
      </c>
      <c r="I753" s="14">
        <v>7.3465585128517103E-3</v>
      </c>
      <c r="J753" s="14">
        <v>2.6801628303575499E-2</v>
      </c>
      <c r="K753" s="14">
        <v>7.3223127541688204E-3</v>
      </c>
      <c r="L753" s="14">
        <v>5.5629115013738101E-2</v>
      </c>
      <c r="M753" s="14"/>
      <c r="N753" s="14">
        <v>2.3028012259476101E-2</v>
      </c>
      <c r="O753" s="14">
        <v>1.22030444681631E-2</v>
      </c>
      <c r="P753" s="14">
        <v>2.7332090329135202E-2</v>
      </c>
      <c r="Q753" s="14">
        <v>2.2279193347177002E-2</v>
      </c>
      <c r="R753" s="14"/>
      <c r="S753" s="14">
        <v>2.3312911069420201E-2</v>
      </c>
      <c r="T753" s="14">
        <v>2.9688894339702902E-2</v>
      </c>
      <c r="U753" s="14">
        <v>1.24513580803237E-2</v>
      </c>
      <c r="V753" s="14">
        <v>3.7918984405812997E-2</v>
      </c>
      <c r="W753" s="14">
        <v>1.2082503037616901E-2</v>
      </c>
      <c r="X753" s="14">
        <v>1.05954340356893E-2</v>
      </c>
      <c r="Y753" s="14">
        <v>3.1598472496558998E-2</v>
      </c>
      <c r="Z753" s="14">
        <v>0</v>
      </c>
      <c r="AA753" s="14">
        <v>2.4881489654925999E-2</v>
      </c>
      <c r="AB753" s="14">
        <v>9.48080021664016E-3</v>
      </c>
      <c r="AC753" s="14">
        <v>2.6242579387009999E-2</v>
      </c>
      <c r="AD753" s="14">
        <v>0</v>
      </c>
      <c r="AE753" s="14"/>
      <c r="AF753" s="14">
        <v>3.1781203612617097E-2</v>
      </c>
      <c r="AG753" s="14">
        <v>1.7020716628785199E-2</v>
      </c>
      <c r="AH753" s="14">
        <v>1.6383682223927502E-2</v>
      </c>
      <c r="AI753" s="14"/>
      <c r="AJ753" s="14">
        <v>5.1627946483112697E-2</v>
      </c>
      <c r="AK753" s="14">
        <v>2.92625324664557E-3</v>
      </c>
      <c r="AL753" s="14">
        <v>1.4186798824279799E-2</v>
      </c>
      <c r="AM753" s="14">
        <v>0</v>
      </c>
      <c r="AN753" s="14">
        <v>1.0155842449080301E-2</v>
      </c>
      <c r="AO753" s="14"/>
      <c r="AP753" s="14">
        <v>8.92046149654247E-2</v>
      </c>
      <c r="AQ753" s="14">
        <v>0</v>
      </c>
      <c r="AR753" s="14">
        <v>0</v>
      </c>
      <c r="AS753" s="14">
        <v>2.5942894398023501E-2</v>
      </c>
      <c r="AT753" s="14">
        <v>0</v>
      </c>
      <c r="AU753" s="14"/>
      <c r="AV753" s="14">
        <v>4.4467171270620297E-2</v>
      </c>
      <c r="AW753" s="14">
        <v>1.2391029611411799E-2</v>
      </c>
      <c r="AX753" s="14">
        <v>6.8946403978907E-3</v>
      </c>
      <c r="AY753" s="14">
        <v>9.7678023730722197E-3</v>
      </c>
      <c r="AZ753" s="14">
        <v>4.2576720338501003E-2</v>
      </c>
      <c r="BA753" s="14"/>
      <c r="BB753" s="14">
        <v>0</v>
      </c>
      <c r="BC753" s="14">
        <v>3.0682867980540499E-2</v>
      </c>
      <c r="BD753" s="14">
        <v>0</v>
      </c>
      <c r="BE753" s="14"/>
      <c r="BF753" s="14">
        <v>1.23783269242071E-2</v>
      </c>
    </row>
    <row r="754" spans="2:58" x14ac:dyDescent="0.35">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c r="AA754" s="14"/>
      <c r="AB754" s="14"/>
      <c r="AC754" s="14"/>
      <c r="AD754" s="14"/>
      <c r="AE754" s="14"/>
      <c r="AF754" s="14"/>
      <c r="AG754" s="14"/>
      <c r="AH754" s="14"/>
      <c r="AI754" s="14"/>
      <c r="AJ754" s="14"/>
      <c r="AK754" s="14"/>
      <c r="AL754" s="14"/>
      <c r="AM754" s="14"/>
      <c r="AN754" s="14"/>
      <c r="AO754" s="14"/>
      <c r="AP754" s="14"/>
      <c r="AQ754" s="14"/>
      <c r="AR754" s="14"/>
      <c r="AS754" s="14"/>
      <c r="AT754" s="14"/>
      <c r="AU754" s="14"/>
      <c r="AV754" s="14"/>
      <c r="AW754" s="14"/>
      <c r="AX754" s="14"/>
      <c r="AY754" s="14"/>
      <c r="AZ754" s="14"/>
      <c r="BA754" s="14"/>
      <c r="BB754" s="14"/>
      <c r="BC754" s="14"/>
      <c r="BD754" s="14"/>
      <c r="BE754" s="14"/>
      <c r="BF754" s="14"/>
    </row>
    <row r="755" spans="2:58" x14ac:dyDescent="0.35">
      <c r="B755" s="6" t="s">
        <v>267</v>
      </c>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c r="AA755" s="14"/>
      <c r="AB755" s="14"/>
      <c r="AC755" s="14"/>
      <c r="AD755" s="14"/>
      <c r="AE755" s="14"/>
      <c r="AF755" s="14"/>
      <c r="AG755" s="14"/>
      <c r="AH755" s="14"/>
      <c r="AI755" s="14"/>
      <c r="AJ755" s="14"/>
      <c r="AK755" s="14"/>
      <c r="AL755" s="14"/>
      <c r="AM755" s="14"/>
      <c r="AN755" s="14"/>
      <c r="AO755" s="14"/>
      <c r="AP755" s="14"/>
      <c r="AQ755" s="14"/>
      <c r="AR755" s="14"/>
      <c r="AS755" s="14"/>
      <c r="AT755" s="14"/>
      <c r="AU755" s="14"/>
      <c r="AV755" s="14"/>
      <c r="AW755" s="14"/>
      <c r="AX755" s="14"/>
      <c r="AY755" s="14"/>
      <c r="AZ755" s="14"/>
      <c r="BA755" s="14"/>
      <c r="BB755" s="14"/>
      <c r="BC755" s="14"/>
      <c r="BD755" s="14"/>
      <c r="BE755" s="14"/>
      <c r="BF755" s="14"/>
    </row>
    <row r="756" spans="2:58" x14ac:dyDescent="0.35">
      <c r="B756" s="24" t="s">
        <v>214</v>
      </c>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c r="AA756" s="14"/>
      <c r="AB756" s="14"/>
      <c r="AC756" s="14"/>
      <c r="AD756" s="14"/>
      <c r="AE756" s="14"/>
      <c r="AF756" s="14"/>
      <c r="AG756" s="14"/>
      <c r="AH756" s="14"/>
      <c r="AI756" s="14"/>
      <c r="AJ756" s="14"/>
      <c r="AK756" s="14"/>
      <c r="AL756" s="14"/>
      <c r="AM756" s="14"/>
      <c r="AN756" s="14"/>
      <c r="AO756" s="14"/>
      <c r="AP756" s="14"/>
      <c r="AQ756" s="14"/>
      <c r="AR756" s="14"/>
      <c r="AS756" s="14"/>
      <c r="AT756" s="14"/>
      <c r="AU756" s="14"/>
      <c r="AV756" s="14"/>
      <c r="AW756" s="14"/>
      <c r="AX756" s="14"/>
      <c r="AY756" s="14"/>
      <c r="AZ756" s="14"/>
      <c r="BA756" s="14"/>
      <c r="BB756" s="14"/>
      <c r="BC756" s="14"/>
      <c r="BD756" s="14"/>
      <c r="BE756" s="14"/>
      <c r="BF756" s="14"/>
    </row>
    <row r="757" spans="2:58" x14ac:dyDescent="0.35">
      <c r="B757" t="s">
        <v>207</v>
      </c>
      <c r="C757" s="14">
        <v>7.3409166657293801E-2</v>
      </c>
      <c r="D757" s="14">
        <v>8.3479164872131403E-2</v>
      </c>
      <c r="E757" s="14">
        <v>6.1549713227252702E-2</v>
      </c>
      <c r="F757" s="14"/>
      <c r="G757" s="14">
        <v>9.2610795982295602E-2</v>
      </c>
      <c r="H757" s="14">
        <v>8.4629383900162794E-2</v>
      </c>
      <c r="I757" s="14">
        <v>5.2314120815460399E-2</v>
      </c>
      <c r="J757" s="14">
        <v>5.6251314287551403E-2</v>
      </c>
      <c r="K757" s="14">
        <v>8.9504910355417702E-2</v>
      </c>
      <c r="L757" s="14">
        <v>7.0880193224896096E-2</v>
      </c>
      <c r="M757" s="14"/>
      <c r="N757" s="14">
        <v>4.4631714363023399E-2</v>
      </c>
      <c r="O757" s="14">
        <v>5.2127007966888801E-2</v>
      </c>
      <c r="P757" s="14">
        <v>0.10893099760989999</v>
      </c>
      <c r="Q757" s="14">
        <v>9.4401339751140803E-2</v>
      </c>
      <c r="R757" s="14"/>
      <c r="S757" s="14">
        <v>3.2131829679240102E-2</v>
      </c>
      <c r="T757" s="14">
        <v>9.6801831422835605E-2</v>
      </c>
      <c r="U757" s="14">
        <v>9.2210271092605003E-2</v>
      </c>
      <c r="V757" s="14">
        <v>6.5338881112963501E-2</v>
      </c>
      <c r="W757" s="14">
        <v>0.110154178324276</v>
      </c>
      <c r="X757" s="14">
        <v>6.1849915874218897E-2</v>
      </c>
      <c r="Y757" s="14">
        <v>8.2435311129242295E-2</v>
      </c>
      <c r="Z757" s="14">
        <v>8.8075242222809602E-2</v>
      </c>
      <c r="AA757" s="14">
        <v>7.0205933573092003E-2</v>
      </c>
      <c r="AB757" s="14">
        <v>6.8055579525460999E-2</v>
      </c>
      <c r="AC757" s="14">
        <v>6.2534692781816198E-2</v>
      </c>
      <c r="AD757" s="14">
        <v>6.3222190286865598E-2</v>
      </c>
      <c r="AE757" s="14"/>
      <c r="AF757" s="14">
        <v>7.2374010566145106E-2</v>
      </c>
      <c r="AG757" s="14">
        <v>7.1144937387483495E-2</v>
      </c>
      <c r="AH757" s="14">
        <v>7.9428092298539699E-2</v>
      </c>
      <c r="AI757" s="14"/>
      <c r="AJ757" s="14">
        <v>5.6132473078455002E-2</v>
      </c>
      <c r="AK757" s="14">
        <v>9.1367418480365906E-2</v>
      </c>
      <c r="AL757" s="14">
        <v>9.4439632022641107E-2</v>
      </c>
      <c r="AM757" s="14">
        <v>6.9543852646881094E-2</v>
      </c>
      <c r="AN757" s="14">
        <v>6.4907273251858993E-2</v>
      </c>
      <c r="AO757" s="14"/>
      <c r="AP757" s="14">
        <v>4.4159913031573197E-2</v>
      </c>
      <c r="AQ757" s="14">
        <v>8.2805594100017005E-2</v>
      </c>
      <c r="AR757" s="14">
        <v>8.1288705293054001E-2</v>
      </c>
      <c r="AS757" s="14">
        <v>0.141502601228366</v>
      </c>
      <c r="AT757" s="14">
        <v>4.5229061764365801E-2</v>
      </c>
      <c r="AU757" s="14"/>
      <c r="AV757" s="14">
        <v>8.1737281717562005E-2</v>
      </c>
      <c r="AW757" s="14">
        <v>6.4017577782419205E-2</v>
      </c>
      <c r="AX757" s="14">
        <v>5.0190446029603701E-2</v>
      </c>
      <c r="AY757" s="14">
        <v>7.9032514837554704E-2</v>
      </c>
      <c r="AZ757" s="14">
        <v>3.8030887225013799E-2</v>
      </c>
      <c r="BA757" s="14"/>
      <c r="BB757" s="14">
        <v>2.1777976244122602E-2</v>
      </c>
      <c r="BC757" s="14">
        <v>0.161994990986781</v>
      </c>
      <c r="BD757" s="14">
        <v>0</v>
      </c>
      <c r="BE757" s="14"/>
      <c r="BF757" s="14">
        <v>7.6352006495972805E-2</v>
      </c>
    </row>
    <row r="758" spans="2:58" x14ac:dyDescent="0.35">
      <c r="B758" t="s">
        <v>208</v>
      </c>
      <c r="C758" s="14">
        <v>0.13312415498385499</v>
      </c>
      <c r="D758" s="14">
        <v>0.142603346698289</v>
      </c>
      <c r="E758" s="14">
        <v>0.12440845203981001</v>
      </c>
      <c r="F758" s="14"/>
      <c r="G758" s="14">
        <v>0.15821829768645301</v>
      </c>
      <c r="H758" s="14">
        <v>0.14252569070273399</v>
      </c>
      <c r="I758" s="14">
        <v>0.13867464845322899</v>
      </c>
      <c r="J758" s="14">
        <v>0.13104466970790199</v>
      </c>
      <c r="K758" s="14">
        <v>0.176795774122399</v>
      </c>
      <c r="L758" s="14">
        <v>8.01665310549914E-2</v>
      </c>
      <c r="M758" s="14"/>
      <c r="N758" s="14">
        <v>0.18581137681684801</v>
      </c>
      <c r="O758" s="14">
        <v>0.11228031965966501</v>
      </c>
      <c r="P758" s="14">
        <v>0.114350735816438</v>
      </c>
      <c r="Q758" s="14">
        <v>0.110998164006575</v>
      </c>
      <c r="R758" s="14"/>
      <c r="S758" s="14">
        <v>0.122428816245401</v>
      </c>
      <c r="T758" s="14">
        <v>0.14117723420022901</v>
      </c>
      <c r="U758" s="14">
        <v>0.104010309966586</v>
      </c>
      <c r="V758" s="14">
        <v>0.204407693076086</v>
      </c>
      <c r="W758" s="14">
        <v>0.11775028544954</v>
      </c>
      <c r="X758" s="14">
        <v>9.6076921126109799E-2</v>
      </c>
      <c r="Y758" s="14">
        <v>6.4680598817930104E-2</v>
      </c>
      <c r="Z758" s="14">
        <v>6.52686377193058E-2</v>
      </c>
      <c r="AA758" s="14">
        <v>0.194295405306357</v>
      </c>
      <c r="AB758" s="14">
        <v>0.153703683486131</v>
      </c>
      <c r="AC758" s="14">
        <v>0.116409693335779</v>
      </c>
      <c r="AD758" s="14">
        <v>0.15100294298360301</v>
      </c>
      <c r="AE758" s="14"/>
      <c r="AF758" s="14">
        <v>0.158981660255715</v>
      </c>
      <c r="AG758" s="14">
        <v>0.109936178215072</v>
      </c>
      <c r="AH758" s="14">
        <v>0.110451965042429</v>
      </c>
      <c r="AI758" s="14"/>
      <c r="AJ758" s="14">
        <v>0.17898780863932501</v>
      </c>
      <c r="AK758" s="14">
        <v>0.10409723277456</v>
      </c>
      <c r="AL758" s="14">
        <v>8.1466573539214104E-2</v>
      </c>
      <c r="AM758" s="14">
        <v>0</v>
      </c>
      <c r="AN758" s="14">
        <v>0.13169055304741001</v>
      </c>
      <c r="AO758" s="14"/>
      <c r="AP758" s="14">
        <v>0.17305195481472899</v>
      </c>
      <c r="AQ758" s="14">
        <v>0.11488515526493601</v>
      </c>
      <c r="AR758" s="14">
        <v>0.11839632569884601</v>
      </c>
      <c r="AS758" s="14">
        <v>0.168965038936222</v>
      </c>
      <c r="AT758" s="14">
        <v>7.9840776308196498E-2</v>
      </c>
      <c r="AU758" s="14"/>
      <c r="AV758" s="14">
        <v>0.137112451871028</v>
      </c>
      <c r="AW758" s="14">
        <v>0.11679747307325</v>
      </c>
      <c r="AX758" s="14">
        <v>0.13757823674712799</v>
      </c>
      <c r="AY758" s="14">
        <v>0.18591433644309299</v>
      </c>
      <c r="AZ758" s="14">
        <v>0.19602535934159901</v>
      </c>
      <c r="BA758" s="14"/>
      <c r="BB758" s="14">
        <v>0.16032289937653901</v>
      </c>
      <c r="BC758" s="14">
        <v>0.184587020283484</v>
      </c>
      <c r="BD758" s="14">
        <v>0.12641805003725601</v>
      </c>
      <c r="BE758" s="14"/>
      <c r="BF758" s="14">
        <v>0.17365781971909999</v>
      </c>
    </row>
    <row r="759" spans="2:58" x14ac:dyDescent="0.35">
      <c r="B759" t="s">
        <v>209</v>
      </c>
      <c r="C759" s="14">
        <v>0.30392075452433398</v>
      </c>
      <c r="D759" s="14">
        <v>0.28685812754572398</v>
      </c>
      <c r="E759" s="14">
        <v>0.32000921350342298</v>
      </c>
      <c r="F759" s="14"/>
      <c r="G759" s="14">
        <v>0.25322445584494002</v>
      </c>
      <c r="H759" s="14">
        <v>0.30711600526837202</v>
      </c>
      <c r="I759" s="14">
        <v>0.298760893061632</v>
      </c>
      <c r="J759" s="14">
        <v>0.35122522580784499</v>
      </c>
      <c r="K759" s="14">
        <v>0.29874113262778301</v>
      </c>
      <c r="L759" s="14">
        <v>0.30335909698490299</v>
      </c>
      <c r="M759" s="14"/>
      <c r="N759" s="14">
        <v>0.282587869647835</v>
      </c>
      <c r="O759" s="14">
        <v>0.37244404514226298</v>
      </c>
      <c r="P759" s="14">
        <v>0.26404387525466499</v>
      </c>
      <c r="Q759" s="14">
        <v>0.29324541483588501</v>
      </c>
      <c r="R759" s="14"/>
      <c r="S759" s="14">
        <v>0.29446244484831102</v>
      </c>
      <c r="T759" s="14">
        <v>0.29936152906526697</v>
      </c>
      <c r="U759" s="14">
        <v>0.28136681129489599</v>
      </c>
      <c r="V759" s="14">
        <v>0.34921204725669602</v>
      </c>
      <c r="W759" s="14">
        <v>0.32551229743656701</v>
      </c>
      <c r="X759" s="14">
        <v>0.35992719619517499</v>
      </c>
      <c r="Y759" s="14">
        <v>0.32094534001467101</v>
      </c>
      <c r="Z759" s="14">
        <v>0.28395148624032202</v>
      </c>
      <c r="AA759" s="14">
        <v>0.27251224964883802</v>
      </c>
      <c r="AB759" s="14">
        <v>0.30551863911888</v>
      </c>
      <c r="AC759" s="14">
        <v>0.17227858959557699</v>
      </c>
      <c r="AD759" s="14">
        <v>0.34286402108150699</v>
      </c>
      <c r="AE759" s="14"/>
      <c r="AF759" s="14">
        <v>0.32505643554972102</v>
      </c>
      <c r="AG759" s="14">
        <v>0.30097483984081702</v>
      </c>
      <c r="AH759" s="14">
        <v>0.26047647500483101</v>
      </c>
      <c r="AI759" s="14"/>
      <c r="AJ759" s="14">
        <v>0.32074455648132499</v>
      </c>
      <c r="AK759" s="14">
        <v>0.27255245909332898</v>
      </c>
      <c r="AL759" s="14">
        <v>0.364811542982941</v>
      </c>
      <c r="AM759" s="14">
        <v>0.37178431134857398</v>
      </c>
      <c r="AN759" s="14">
        <v>0.32649207874404601</v>
      </c>
      <c r="AO759" s="14"/>
      <c r="AP759" s="14">
        <v>0.293317516922316</v>
      </c>
      <c r="AQ759" s="14">
        <v>0.28392449280850901</v>
      </c>
      <c r="AR759" s="14">
        <v>0.27708748010067302</v>
      </c>
      <c r="AS759" s="14">
        <v>0.32989906114753997</v>
      </c>
      <c r="AT759" s="14">
        <v>0.35996439168239902</v>
      </c>
      <c r="AU759" s="14"/>
      <c r="AV759" s="14">
        <v>0.34712338904918499</v>
      </c>
      <c r="AW759" s="14">
        <v>0.31164879866206202</v>
      </c>
      <c r="AX759" s="14">
        <v>0.28732870138074801</v>
      </c>
      <c r="AY759" s="14">
        <v>0.278192594754955</v>
      </c>
      <c r="AZ759" s="14">
        <v>0.26946773625263298</v>
      </c>
      <c r="BA759" s="14"/>
      <c r="BB759" s="14">
        <v>0.35338174250632598</v>
      </c>
      <c r="BC759" s="14">
        <v>0.31295679258638798</v>
      </c>
      <c r="BD759" s="14">
        <v>0.42287465938181101</v>
      </c>
      <c r="BE759" s="14"/>
      <c r="BF759" s="14">
        <v>0.35122244490387999</v>
      </c>
    </row>
    <row r="760" spans="2:58" x14ac:dyDescent="0.35">
      <c r="B760" t="s">
        <v>122</v>
      </c>
      <c r="C760" s="14">
        <v>0.26001947349043802</v>
      </c>
      <c r="D760" s="14">
        <v>0.24095076160784301</v>
      </c>
      <c r="E760" s="14">
        <v>0.27977947587637603</v>
      </c>
      <c r="F760" s="14"/>
      <c r="G760" s="14">
        <v>0.20062439323819001</v>
      </c>
      <c r="H760" s="14">
        <v>0.18417973181682701</v>
      </c>
      <c r="I760" s="14">
        <v>0.28221137734395002</v>
      </c>
      <c r="J760" s="14">
        <v>0.245364794740554</v>
      </c>
      <c r="K760" s="14">
        <v>0.29604467474151502</v>
      </c>
      <c r="L760" s="14">
        <v>0.32750600220730403</v>
      </c>
      <c r="M760" s="14"/>
      <c r="N760" s="14">
        <v>0.232108138754542</v>
      </c>
      <c r="O760" s="14">
        <v>0.243714974956702</v>
      </c>
      <c r="P760" s="14">
        <v>0.25470184368884802</v>
      </c>
      <c r="Q760" s="14">
        <v>0.322021960588532</v>
      </c>
      <c r="R760" s="14"/>
      <c r="S760" s="14">
        <v>0.233402501345503</v>
      </c>
      <c r="T760" s="14">
        <v>0.25758770921408097</v>
      </c>
      <c r="U760" s="14">
        <v>0.29282556467555898</v>
      </c>
      <c r="V760" s="14">
        <v>0.21705652507509399</v>
      </c>
      <c r="W760" s="14">
        <v>0.322133145629665</v>
      </c>
      <c r="X760" s="14">
        <v>0.25121564620863901</v>
      </c>
      <c r="Y760" s="14">
        <v>0.287347949932168</v>
      </c>
      <c r="Z760" s="14">
        <v>0.190437752606996</v>
      </c>
      <c r="AA760" s="14">
        <v>0.20739902531111201</v>
      </c>
      <c r="AB760" s="14">
        <v>0.28525267092832701</v>
      </c>
      <c r="AC760" s="14">
        <v>0.40057871024222302</v>
      </c>
      <c r="AD760" s="14">
        <v>0.21005144573631901</v>
      </c>
      <c r="AE760" s="14"/>
      <c r="AF760" s="14">
        <v>0.29485058687660698</v>
      </c>
      <c r="AG760" s="14">
        <v>0.23576322931152599</v>
      </c>
      <c r="AH760" s="14">
        <v>0.27347818546318298</v>
      </c>
      <c r="AI760" s="14"/>
      <c r="AJ760" s="14">
        <v>0.26404833418392698</v>
      </c>
      <c r="AK760" s="14">
        <v>0.25640346484706</v>
      </c>
      <c r="AL760" s="14">
        <v>0.22882773223427899</v>
      </c>
      <c r="AM760" s="14">
        <v>0.36443923553925001</v>
      </c>
      <c r="AN760" s="14">
        <v>0.24202511424477499</v>
      </c>
      <c r="AO760" s="14"/>
      <c r="AP760" s="14">
        <v>0.26035239270213301</v>
      </c>
      <c r="AQ760" s="14">
        <v>0.24414836478452101</v>
      </c>
      <c r="AR760" s="14">
        <v>0.24629065064580499</v>
      </c>
      <c r="AS760" s="14">
        <v>0.26061099405788002</v>
      </c>
      <c r="AT760" s="14">
        <v>0.380379827956079</v>
      </c>
      <c r="AU760" s="14"/>
      <c r="AV760" s="14">
        <v>0.28735919350209799</v>
      </c>
      <c r="AW760" s="14">
        <v>0.28813431909259601</v>
      </c>
      <c r="AX760" s="14">
        <v>0.242476631209637</v>
      </c>
      <c r="AY760" s="14">
        <v>0.20995646057676201</v>
      </c>
      <c r="AZ760" s="14">
        <v>0.20715473223286199</v>
      </c>
      <c r="BA760" s="14"/>
      <c r="BB760" s="14">
        <v>0.305821192753506</v>
      </c>
      <c r="BC760" s="14">
        <v>0.238096127689508</v>
      </c>
      <c r="BD760" s="14">
        <v>0.31172184347214799</v>
      </c>
      <c r="BE760" s="14"/>
      <c r="BF760" s="14">
        <v>0.26903701666214502</v>
      </c>
    </row>
    <row r="761" spans="2:58" x14ac:dyDescent="0.35">
      <c r="B761" t="s">
        <v>210</v>
      </c>
      <c r="C761" s="14">
        <v>0.15018778881386899</v>
      </c>
      <c r="D761" s="14">
        <v>0.15646099574917</v>
      </c>
      <c r="E761" s="14">
        <v>0.14491543252889499</v>
      </c>
      <c r="F761" s="14"/>
      <c r="G761" s="14">
        <v>0.185684461757636</v>
      </c>
      <c r="H761" s="14">
        <v>0.20041466398274499</v>
      </c>
      <c r="I761" s="14">
        <v>0.12334450938663299</v>
      </c>
      <c r="J761" s="14">
        <v>0.14239747812266099</v>
      </c>
      <c r="K761" s="14">
        <v>9.8531717809818606E-2</v>
      </c>
      <c r="L761" s="14">
        <v>0.147523192564744</v>
      </c>
      <c r="M761" s="14"/>
      <c r="N761" s="14">
        <v>0.173870083920838</v>
      </c>
      <c r="O761" s="14">
        <v>0.145202243703489</v>
      </c>
      <c r="P761" s="14">
        <v>0.16482105754123599</v>
      </c>
      <c r="Q761" s="14">
        <v>0.108617137652469</v>
      </c>
      <c r="R761" s="14"/>
      <c r="S761" s="14">
        <v>0.20969836420100399</v>
      </c>
      <c r="T761" s="14">
        <v>0.11891280083984</v>
      </c>
      <c r="U761" s="14">
        <v>0.14829626265081899</v>
      </c>
      <c r="V761" s="14">
        <v>0.116356511066186</v>
      </c>
      <c r="W761" s="14">
        <v>0.100285087084719</v>
      </c>
      <c r="X761" s="14">
        <v>0.11740102747685199</v>
      </c>
      <c r="Y761" s="14">
        <v>0.16597325914997499</v>
      </c>
      <c r="Z761" s="14">
        <v>0.34297142633264999</v>
      </c>
      <c r="AA761" s="14">
        <v>0.15541709064835399</v>
      </c>
      <c r="AB761" s="14">
        <v>0.162748434266311</v>
      </c>
      <c r="AC761" s="14">
        <v>6.4026073725366603E-2</v>
      </c>
      <c r="AD761" s="14">
        <v>0.19957102678789099</v>
      </c>
      <c r="AE761" s="14"/>
      <c r="AF761" s="14">
        <v>9.9879093074528094E-2</v>
      </c>
      <c r="AG761" s="14">
        <v>0.20024234601207</v>
      </c>
      <c r="AH761" s="14">
        <v>0.12226980095439</v>
      </c>
      <c r="AI761" s="14"/>
      <c r="AJ761" s="14">
        <v>0.124051193310894</v>
      </c>
      <c r="AK761" s="14">
        <v>0.164126482470865</v>
      </c>
      <c r="AL761" s="14">
        <v>0.17941865375976601</v>
      </c>
      <c r="AM761" s="14">
        <v>0.130636257533158</v>
      </c>
      <c r="AN761" s="14">
        <v>0.12283683284996801</v>
      </c>
      <c r="AO761" s="14"/>
      <c r="AP761" s="14">
        <v>0.158104572312535</v>
      </c>
      <c r="AQ761" s="14">
        <v>0.149024580209347</v>
      </c>
      <c r="AR761" s="14">
        <v>0.23550340992301499</v>
      </c>
      <c r="AS761" s="14">
        <v>6.6315998552205505E-2</v>
      </c>
      <c r="AT761" s="14">
        <v>8.5840744049136095E-2</v>
      </c>
      <c r="AU761" s="14"/>
      <c r="AV761" s="14">
        <v>6.4142586467983001E-2</v>
      </c>
      <c r="AW761" s="14">
        <v>0.14359138932250801</v>
      </c>
      <c r="AX761" s="14">
        <v>0.20197853101346699</v>
      </c>
      <c r="AY761" s="14">
        <v>0.16113237124315399</v>
      </c>
      <c r="AZ761" s="14">
        <v>0.16083282358106901</v>
      </c>
      <c r="BA761" s="14"/>
      <c r="BB761" s="14">
        <v>9.1656803322599706E-2</v>
      </c>
      <c r="BC761" s="14">
        <v>5.7695913685129101E-2</v>
      </c>
      <c r="BD761" s="14">
        <v>7.9696399545222799E-2</v>
      </c>
      <c r="BE761" s="14"/>
      <c r="BF761" s="14">
        <v>7.8491420582591204E-2</v>
      </c>
    </row>
    <row r="762" spans="2:58" x14ac:dyDescent="0.35">
      <c r="B762" t="s">
        <v>211</v>
      </c>
      <c r="C762" s="14">
        <v>6.8599664761440096E-2</v>
      </c>
      <c r="D762" s="14">
        <v>7.8037777649407294E-2</v>
      </c>
      <c r="E762" s="14">
        <v>5.9411304745435198E-2</v>
      </c>
      <c r="F762" s="14"/>
      <c r="G762" s="14">
        <v>6.4799434528249295E-2</v>
      </c>
      <c r="H762" s="14">
        <v>8.1134524329160296E-2</v>
      </c>
      <c r="I762" s="14">
        <v>9.8849026700886605E-2</v>
      </c>
      <c r="J762" s="14">
        <v>6.6950658166169796E-2</v>
      </c>
      <c r="K762" s="14">
        <v>3.4464901751203897E-2</v>
      </c>
      <c r="L762" s="14">
        <v>6.1944207502069498E-2</v>
      </c>
      <c r="M762" s="14"/>
      <c r="N762" s="14">
        <v>7.7625830483715602E-2</v>
      </c>
      <c r="O762" s="14">
        <v>6.2284254953084199E-2</v>
      </c>
      <c r="P762" s="14">
        <v>7.3632701972078704E-2</v>
      </c>
      <c r="Q762" s="14">
        <v>6.1817454862332602E-2</v>
      </c>
      <c r="R762" s="14"/>
      <c r="S762" s="14">
        <v>8.4511285531619296E-2</v>
      </c>
      <c r="T762" s="14">
        <v>8.6158895257748599E-2</v>
      </c>
      <c r="U762" s="14">
        <v>8.12907803195346E-2</v>
      </c>
      <c r="V762" s="14">
        <v>3.61811259706427E-2</v>
      </c>
      <c r="W762" s="14">
        <v>2.4165006075233801E-2</v>
      </c>
      <c r="X762" s="14">
        <v>9.1918262432949302E-2</v>
      </c>
      <c r="Y762" s="14">
        <v>6.7911079066098196E-2</v>
      </c>
      <c r="Z762" s="14">
        <v>2.9295454877915801E-2</v>
      </c>
      <c r="AA762" s="14">
        <v>9.2741805304699096E-2</v>
      </c>
      <c r="AB762" s="14">
        <v>2.4720992674889301E-2</v>
      </c>
      <c r="AC762" s="14">
        <v>0.11603452650716101</v>
      </c>
      <c r="AD762" s="14">
        <v>3.3288373123814302E-2</v>
      </c>
      <c r="AE762" s="14"/>
      <c r="AF762" s="14">
        <v>3.8692416495688803E-2</v>
      </c>
      <c r="AG762" s="14">
        <v>7.7137499002349105E-2</v>
      </c>
      <c r="AH762" s="14">
        <v>0.14543989746758901</v>
      </c>
      <c r="AI762" s="14"/>
      <c r="AJ762" s="14">
        <v>4.4196633475440499E-2</v>
      </c>
      <c r="AK762" s="14">
        <v>0.10272180647854701</v>
      </c>
      <c r="AL762" s="14">
        <v>5.1035865461158299E-2</v>
      </c>
      <c r="AM762" s="14">
        <v>6.3596342932136299E-2</v>
      </c>
      <c r="AN762" s="14">
        <v>0.11204814786194101</v>
      </c>
      <c r="AO762" s="14"/>
      <c r="AP762" s="14">
        <v>6.5437966459309702E-2</v>
      </c>
      <c r="AQ762" s="14">
        <v>0.10525226653915699</v>
      </c>
      <c r="AR762" s="14">
        <v>4.1433428338606498E-2</v>
      </c>
      <c r="AS762" s="14">
        <v>3.2706306077786899E-2</v>
      </c>
      <c r="AT762" s="14">
        <v>3.7514768933529501E-2</v>
      </c>
      <c r="AU762" s="14"/>
      <c r="AV762" s="14">
        <v>7.3269702872602399E-2</v>
      </c>
      <c r="AW762" s="14">
        <v>4.7392968444203598E-2</v>
      </c>
      <c r="AX762" s="14">
        <v>7.6774633975837905E-2</v>
      </c>
      <c r="AY762" s="14">
        <v>8.5771722144480297E-2</v>
      </c>
      <c r="AZ762" s="14">
        <v>0.12848846136682199</v>
      </c>
      <c r="BA762" s="14"/>
      <c r="BB762" s="14">
        <v>2.31372127728359E-2</v>
      </c>
      <c r="BC762" s="14">
        <v>4.4669154768709703E-2</v>
      </c>
      <c r="BD762" s="14">
        <v>2.8460177427369501E-2</v>
      </c>
      <c r="BE762" s="14"/>
      <c r="BF762" s="14">
        <v>3.4400826815857002E-2</v>
      </c>
    </row>
    <row r="763" spans="2:58" x14ac:dyDescent="0.35">
      <c r="B763" t="s">
        <v>212</v>
      </c>
      <c r="C763" s="14">
        <v>1.073899676877E-2</v>
      </c>
      <c r="D763" s="14">
        <v>1.1609825877435901E-2</v>
      </c>
      <c r="E763" s="14">
        <v>9.9264080788087003E-3</v>
      </c>
      <c r="F763" s="14"/>
      <c r="G763" s="14">
        <v>4.4838160962236501E-2</v>
      </c>
      <c r="H763" s="14">
        <v>0</v>
      </c>
      <c r="I763" s="14">
        <v>5.8454242382085103E-3</v>
      </c>
      <c r="J763" s="14">
        <v>6.7658591673167602E-3</v>
      </c>
      <c r="K763" s="14">
        <v>5.91688859186262E-3</v>
      </c>
      <c r="L763" s="14">
        <v>8.6207764610930892E-3</v>
      </c>
      <c r="M763" s="14"/>
      <c r="N763" s="14">
        <v>3.3649860131972102E-3</v>
      </c>
      <c r="O763" s="14">
        <v>1.19471536179072E-2</v>
      </c>
      <c r="P763" s="14">
        <v>1.9518788116834499E-2</v>
      </c>
      <c r="Q763" s="14">
        <v>8.8985283030659501E-3</v>
      </c>
      <c r="R763" s="14"/>
      <c r="S763" s="14">
        <v>2.3364758148921101E-2</v>
      </c>
      <c r="T763" s="14">
        <v>0</v>
      </c>
      <c r="U763" s="14">
        <v>0</v>
      </c>
      <c r="V763" s="14">
        <v>1.14472164423319E-2</v>
      </c>
      <c r="W763" s="14">
        <v>0</v>
      </c>
      <c r="X763" s="14">
        <v>2.1611030686055199E-2</v>
      </c>
      <c r="Y763" s="14">
        <v>1.0706461889915701E-2</v>
      </c>
      <c r="Z763" s="14">
        <v>0</v>
      </c>
      <c r="AA763" s="14">
        <v>7.4284902075476798E-3</v>
      </c>
      <c r="AB763" s="14">
        <v>0</v>
      </c>
      <c r="AC763" s="14">
        <v>6.8137713812077005E-2</v>
      </c>
      <c r="AD763" s="14">
        <v>0</v>
      </c>
      <c r="AE763" s="14"/>
      <c r="AF763" s="14">
        <v>1.0165797181594501E-2</v>
      </c>
      <c r="AG763" s="14">
        <v>4.80097023068248E-3</v>
      </c>
      <c r="AH763" s="14">
        <v>8.4555837690384206E-3</v>
      </c>
      <c r="AI763" s="14"/>
      <c r="AJ763" s="14">
        <v>1.18390008306337E-2</v>
      </c>
      <c r="AK763" s="14">
        <v>8.7311358552724701E-3</v>
      </c>
      <c r="AL763" s="14">
        <v>0</v>
      </c>
      <c r="AM763" s="14">
        <v>0</v>
      </c>
      <c r="AN763" s="14">
        <v>0</v>
      </c>
      <c r="AO763" s="14"/>
      <c r="AP763" s="14">
        <v>5.5756837574042701E-3</v>
      </c>
      <c r="AQ763" s="14">
        <v>1.9959546293512601E-2</v>
      </c>
      <c r="AR763" s="14">
        <v>0</v>
      </c>
      <c r="AS763" s="14">
        <v>0</v>
      </c>
      <c r="AT763" s="14">
        <v>1.12304293062942E-2</v>
      </c>
      <c r="AU763" s="14"/>
      <c r="AV763" s="14">
        <v>9.2553945195408705E-3</v>
      </c>
      <c r="AW763" s="14">
        <v>2.8417473622960598E-2</v>
      </c>
      <c r="AX763" s="14">
        <v>3.67281964357914E-3</v>
      </c>
      <c r="AY763" s="14">
        <v>0</v>
      </c>
      <c r="AZ763" s="14">
        <v>0</v>
      </c>
      <c r="BA763" s="14"/>
      <c r="BB763" s="14">
        <v>4.3902173024071199E-2</v>
      </c>
      <c r="BC763" s="14">
        <v>0</v>
      </c>
      <c r="BD763" s="14">
        <v>3.08288701361931E-2</v>
      </c>
      <c r="BE763" s="14"/>
      <c r="BF763" s="14">
        <v>1.6838464820454702E-2</v>
      </c>
    </row>
    <row r="764" spans="2:58" x14ac:dyDescent="0.35">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c r="AA764" s="14"/>
      <c r="AB764" s="14"/>
      <c r="AC764" s="14"/>
      <c r="AD764" s="14"/>
      <c r="AE764" s="14"/>
      <c r="AF764" s="14"/>
      <c r="AG764" s="14"/>
      <c r="AH764" s="14"/>
      <c r="AI764" s="14"/>
      <c r="AJ764" s="14"/>
      <c r="AK764" s="14"/>
      <c r="AL764" s="14"/>
      <c r="AM764" s="14"/>
      <c r="AN764" s="14"/>
      <c r="AO764" s="14"/>
      <c r="AP764" s="14"/>
      <c r="AQ764" s="14"/>
      <c r="AR764" s="14"/>
      <c r="AS764" s="14"/>
      <c r="AT764" s="14"/>
      <c r="AU764" s="14"/>
      <c r="AV764" s="14"/>
      <c r="AW764" s="14"/>
      <c r="AX764" s="14"/>
      <c r="AY764" s="14"/>
      <c r="AZ764" s="14"/>
      <c r="BA764" s="14"/>
      <c r="BB764" s="14"/>
      <c r="BC764" s="14"/>
      <c r="BD764" s="14"/>
      <c r="BE764" s="14"/>
      <c r="BF764" s="14"/>
    </row>
    <row r="765" spans="2:58" x14ac:dyDescent="0.35">
      <c r="B765" s="6" t="s">
        <v>268</v>
      </c>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c r="AA765" s="14"/>
      <c r="AB765" s="14"/>
      <c r="AC765" s="14"/>
      <c r="AD765" s="14"/>
      <c r="AE765" s="14"/>
      <c r="AF765" s="14"/>
      <c r="AG765" s="14"/>
      <c r="AH765" s="14"/>
      <c r="AI765" s="14"/>
      <c r="AJ765" s="14"/>
      <c r="AK765" s="14"/>
      <c r="AL765" s="14"/>
      <c r="AM765" s="14"/>
      <c r="AN765" s="14"/>
      <c r="AO765" s="14"/>
      <c r="AP765" s="14"/>
      <c r="AQ765" s="14"/>
      <c r="AR765" s="14"/>
      <c r="AS765" s="14"/>
      <c r="AT765" s="14"/>
      <c r="AU765" s="14"/>
      <c r="AV765" s="14"/>
      <c r="AW765" s="14"/>
      <c r="AX765" s="14"/>
      <c r="AY765" s="14"/>
      <c r="AZ765" s="14"/>
      <c r="BA765" s="14"/>
      <c r="BB765" s="14"/>
      <c r="BC765" s="14"/>
      <c r="BD765" s="14"/>
      <c r="BE765" s="14"/>
      <c r="BF765" s="14"/>
    </row>
    <row r="766" spans="2:58" x14ac:dyDescent="0.35">
      <c r="B766" s="24" t="s">
        <v>214</v>
      </c>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c r="AA766" s="14"/>
      <c r="AB766" s="14"/>
      <c r="AC766" s="14"/>
      <c r="AD766" s="14"/>
      <c r="AE766" s="14"/>
      <c r="AF766" s="14"/>
      <c r="AG766" s="14"/>
      <c r="AH766" s="14"/>
      <c r="AI766" s="14"/>
      <c r="AJ766" s="14"/>
      <c r="AK766" s="14"/>
      <c r="AL766" s="14"/>
      <c r="AM766" s="14"/>
      <c r="AN766" s="14"/>
      <c r="AO766" s="14"/>
      <c r="AP766" s="14"/>
      <c r="AQ766" s="14"/>
      <c r="AR766" s="14"/>
      <c r="AS766" s="14"/>
      <c r="AT766" s="14"/>
      <c r="AU766" s="14"/>
      <c r="AV766" s="14"/>
      <c r="AW766" s="14"/>
      <c r="AX766" s="14"/>
      <c r="AY766" s="14"/>
      <c r="AZ766" s="14"/>
      <c r="BA766" s="14"/>
      <c r="BB766" s="14"/>
      <c r="BC766" s="14"/>
      <c r="BD766" s="14"/>
      <c r="BE766" s="14"/>
      <c r="BF766" s="14"/>
    </row>
    <row r="767" spans="2:58" x14ac:dyDescent="0.35">
      <c r="B767" t="s">
        <v>207</v>
      </c>
      <c r="C767" s="14">
        <v>4.7573964785463899E-2</v>
      </c>
      <c r="D767" s="14">
        <v>4.3891335710315303E-2</v>
      </c>
      <c r="E767" s="14">
        <v>5.1752527947035297E-2</v>
      </c>
      <c r="F767" s="14"/>
      <c r="G767" s="14">
        <v>8.0718806811662006E-2</v>
      </c>
      <c r="H767" s="14">
        <v>7.3419938282362193E-2</v>
      </c>
      <c r="I767" s="14">
        <v>2.0036638150369698E-2</v>
      </c>
      <c r="J767" s="14">
        <v>3.9514585968939302E-2</v>
      </c>
      <c r="K767" s="14">
        <v>5.2915255189977403E-2</v>
      </c>
      <c r="L767" s="14">
        <v>2.98878851310505E-2</v>
      </c>
      <c r="M767" s="14"/>
      <c r="N767" s="14">
        <v>3.3385883026760703E-2</v>
      </c>
      <c r="O767" s="14">
        <v>5.0605869252354503E-2</v>
      </c>
      <c r="P767" s="14">
        <v>4.7266922621159002E-2</v>
      </c>
      <c r="Q767" s="14">
        <v>6.1915244162926798E-2</v>
      </c>
      <c r="R767" s="14"/>
      <c r="S767" s="14">
        <v>3.9494571821042102E-2</v>
      </c>
      <c r="T767" s="14">
        <v>6.7156372408508802E-2</v>
      </c>
      <c r="U767" s="14">
        <v>2.5234265608869599E-2</v>
      </c>
      <c r="V767" s="14">
        <v>4.38616320747258E-2</v>
      </c>
      <c r="W767" s="14">
        <v>6.2568149001808196E-2</v>
      </c>
      <c r="X767" s="14">
        <v>2.0012545243362601E-2</v>
      </c>
      <c r="Y767" s="14">
        <v>5.6834885515376903E-2</v>
      </c>
      <c r="Z767" s="14">
        <v>0</v>
      </c>
      <c r="AA767" s="14">
        <v>8.5117421743293703E-2</v>
      </c>
      <c r="AB767" s="14">
        <v>3.1015107825853101E-2</v>
      </c>
      <c r="AC767" s="14">
        <v>6.2766370555720194E-2</v>
      </c>
      <c r="AD767" s="14">
        <v>0</v>
      </c>
      <c r="AE767" s="14"/>
      <c r="AF767" s="14">
        <v>4.9747157574042702E-2</v>
      </c>
      <c r="AG767" s="14">
        <v>3.70333851358398E-2</v>
      </c>
      <c r="AH767" s="14">
        <v>6.4554845058937396E-2</v>
      </c>
      <c r="AI767" s="14"/>
      <c r="AJ767" s="14">
        <v>3.4860952161662302E-2</v>
      </c>
      <c r="AK767" s="14">
        <v>4.9960386269075598E-2</v>
      </c>
      <c r="AL767" s="14">
        <v>3.4730441921246601E-2</v>
      </c>
      <c r="AM767" s="14">
        <v>6.9543852646881094E-2</v>
      </c>
      <c r="AN767" s="14">
        <v>1.8155620022219401E-2</v>
      </c>
      <c r="AO767" s="14"/>
      <c r="AP767" s="14">
        <v>2.8503215456495701E-2</v>
      </c>
      <c r="AQ767" s="14">
        <v>4.7954307263321103E-2</v>
      </c>
      <c r="AR767" s="14">
        <v>5.6566740189927599E-2</v>
      </c>
      <c r="AS767" s="14">
        <v>9.9700816998046504E-2</v>
      </c>
      <c r="AT767" s="14">
        <v>2.33337498962113E-2</v>
      </c>
      <c r="AU767" s="14"/>
      <c r="AV767" s="14">
        <v>6.6469521503966594E-2</v>
      </c>
      <c r="AW767" s="14">
        <v>3.5305456172728997E-2</v>
      </c>
      <c r="AX767" s="14">
        <v>3.7225239793352703E-2</v>
      </c>
      <c r="AY767" s="14">
        <v>4.61400053073584E-2</v>
      </c>
      <c r="AZ767" s="14">
        <v>0</v>
      </c>
      <c r="BA767" s="14"/>
      <c r="BB767" s="14">
        <v>2.01945942951107E-2</v>
      </c>
      <c r="BC767" s="14">
        <v>8.5983995148882594E-2</v>
      </c>
      <c r="BD767" s="14">
        <v>3.2010612373648703E-2</v>
      </c>
      <c r="BE767" s="14"/>
      <c r="BF767" s="14">
        <v>4.58009552287491E-2</v>
      </c>
    </row>
    <row r="768" spans="2:58" x14ac:dyDescent="0.35">
      <c r="B768" t="s">
        <v>208</v>
      </c>
      <c r="C768" s="14">
        <v>5.1298421447191801E-2</v>
      </c>
      <c r="D768" s="14">
        <v>6.5042089054907298E-2</v>
      </c>
      <c r="E768" s="14">
        <v>3.5472893722320903E-2</v>
      </c>
      <c r="F768" s="14"/>
      <c r="G768" s="14">
        <v>7.8898988034358894E-2</v>
      </c>
      <c r="H768" s="14">
        <v>6.9711508157837804E-2</v>
      </c>
      <c r="I768" s="14">
        <v>8.3156937675756895E-2</v>
      </c>
      <c r="J768" s="14">
        <v>2.0035493097818699E-2</v>
      </c>
      <c r="K768" s="14">
        <v>6.3130787310697406E-2</v>
      </c>
      <c r="L768" s="14">
        <v>1.26816229893687E-2</v>
      </c>
      <c r="M768" s="14"/>
      <c r="N768" s="14">
        <v>5.3178500709156501E-2</v>
      </c>
      <c r="O768" s="14">
        <v>3.5496885454906202E-2</v>
      </c>
      <c r="P768" s="14">
        <v>7.3767419836470699E-2</v>
      </c>
      <c r="Q768" s="14">
        <v>4.4445099263650797E-2</v>
      </c>
      <c r="R768" s="14"/>
      <c r="S768" s="14">
        <v>6.9344649556108306E-2</v>
      </c>
      <c r="T768" s="14">
        <v>6.01780429153718E-2</v>
      </c>
      <c r="U768" s="14">
        <v>3.8183857413485199E-2</v>
      </c>
      <c r="V768" s="14">
        <v>3.9183088819415797E-2</v>
      </c>
      <c r="W768" s="14">
        <v>0</v>
      </c>
      <c r="X768" s="14">
        <v>6.5299724668771306E-2</v>
      </c>
      <c r="Y768" s="14">
        <v>2.5185370595144901E-2</v>
      </c>
      <c r="Z768" s="14">
        <v>8.6711274657000306E-2</v>
      </c>
      <c r="AA768" s="14">
        <v>6.4081524590890296E-2</v>
      </c>
      <c r="AB768" s="14">
        <v>7.2309341467493807E-2</v>
      </c>
      <c r="AC768" s="14">
        <v>1.97374019618646E-2</v>
      </c>
      <c r="AD768" s="14">
        <v>5.7799662904949402E-2</v>
      </c>
      <c r="AE768" s="14"/>
      <c r="AF768" s="14">
        <v>5.4495209265990302E-2</v>
      </c>
      <c r="AG768" s="14">
        <v>4.0656026503665101E-2</v>
      </c>
      <c r="AH768" s="14">
        <v>5.7653165819207798E-2</v>
      </c>
      <c r="AI768" s="14"/>
      <c r="AJ768" s="14">
        <v>5.3074515653808302E-2</v>
      </c>
      <c r="AK768" s="14">
        <v>5.8123842465783802E-2</v>
      </c>
      <c r="AL768" s="14">
        <v>3.1252707534464297E-2</v>
      </c>
      <c r="AM768" s="14">
        <v>0</v>
      </c>
      <c r="AN768" s="14">
        <v>6.6451532715289002E-2</v>
      </c>
      <c r="AO768" s="14"/>
      <c r="AP768" s="14">
        <v>3.11924552569324E-2</v>
      </c>
      <c r="AQ768" s="14">
        <v>6.6826371682208605E-2</v>
      </c>
      <c r="AR768" s="14">
        <v>1.2251694763121599E-2</v>
      </c>
      <c r="AS768" s="14">
        <v>7.6679451475786906E-2</v>
      </c>
      <c r="AT768" s="14">
        <v>3.4737003209027097E-2</v>
      </c>
      <c r="AU768" s="14"/>
      <c r="AV768" s="14">
        <v>6.1988610428569797E-2</v>
      </c>
      <c r="AW768" s="14">
        <v>4.28328093502202E-2</v>
      </c>
      <c r="AX768" s="14">
        <v>4.1809912964695099E-2</v>
      </c>
      <c r="AY768" s="14">
        <v>6.1840514111609401E-2</v>
      </c>
      <c r="AZ768" s="14">
        <v>7.8478442984274602E-2</v>
      </c>
      <c r="BA768" s="14"/>
      <c r="BB768" s="14">
        <v>9.1093293907060197E-2</v>
      </c>
      <c r="BC768" s="14">
        <v>9.6940137566826401E-2</v>
      </c>
      <c r="BD768" s="14">
        <v>3.19443181479779E-2</v>
      </c>
      <c r="BE768" s="14"/>
      <c r="BF768" s="14">
        <v>6.79993097541714E-2</v>
      </c>
    </row>
    <row r="769" spans="2:58" x14ac:dyDescent="0.35">
      <c r="B769" t="s">
        <v>209</v>
      </c>
      <c r="C769" s="14">
        <v>0.11877859084829</v>
      </c>
      <c r="D769" s="14">
        <v>0.121822333945103</v>
      </c>
      <c r="E769" s="14">
        <v>0.114702729918653</v>
      </c>
      <c r="F769" s="14"/>
      <c r="G769" s="14">
        <v>0.11478884463861699</v>
      </c>
      <c r="H769" s="14">
        <v>0.15519758313691101</v>
      </c>
      <c r="I769" s="14">
        <v>0.15019211049062101</v>
      </c>
      <c r="J769" s="14">
        <v>0.17286017286219499</v>
      </c>
      <c r="K769" s="14">
        <v>4.4353075803416499E-2</v>
      </c>
      <c r="L769" s="14">
        <v>7.6615583108610899E-2</v>
      </c>
      <c r="M769" s="14"/>
      <c r="N769" s="14">
        <v>9.4254825413174606E-2</v>
      </c>
      <c r="O769" s="14">
        <v>9.4016962946474894E-2</v>
      </c>
      <c r="P769" s="14">
        <v>0.13311128492146301</v>
      </c>
      <c r="Q769" s="14">
        <v>0.16207831415314999</v>
      </c>
      <c r="R769" s="14"/>
      <c r="S769" s="14">
        <v>0.165063889805662</v>
      </c>
      <c r="T769" s="14">
        <v>9.8327950832868605E-2</v>
      </c>
      <c r="U769" s="14">
        <v>0.106977234139337</v>
      </c>
      <c r="V769" s="14">
        <v>0.116805499719216</v>
      </c>
      <c r="W769" s="14">
        <v>0.15724694165370101</v>
      </c>
      <c r="X769" s="14">
        <v>8.3320595255554103E-2</v>
      </c>
      <c r="Y769" s="14">
        <v>0.15152830220793501</v>
      </c>
      <c r="Z769" s="14">
        <v>0.137169720662805</v>
      </c>
      <c r="AA769" s="14">
        <v>0.14508798378478699</v>
      </c>
      <c r="AB769" s="14">
        <v>6.1260307874104199E-2</v>
      </c>
      <c r="AC769" s="14">
        <v>6.5445159676437006E-2</v>
      </c>
      <c r="AD769" s="14">
        <v>9.4904633696918594E-2</v>
      </c>
      <c r="AE769" s="14"/>
      <c r="AF769" s="14">
        <v>0.12058086091166199</v>
      </c>
      <c r="AG769" s="14">
        <v>0.102076401145068</v>
      </c>
      <c r="AH769" s="14">
        <v>0.17916262672592501</v>
      </c>
      <c r="AI769" s="14"/>
      <c r="AJ769" s="14">
        <v>0.106058304548411</v>
      </c>
      <c r="AK769" s="14">
        <v>0.12623083355484399</v>
      </c>
      <c r="AL769" s="14">
        <v>0.12533650571462401</v>
      </c>
      <c r="AM769" s="14">
        <v>7.9878036905480898E-2</v>
      </c>
      <c r="AN769" s="14">
        <v>0.16394454252118501</v>
      </c>
      <c r="AO769" s="14"/>
      <c r="AP769" s="14">
        <v>8.9002046941457094E-2</v>
      </c>
      <c r="AQ769" s="14">
        <v>0.110676616989167</v>
      </c>
      <c r="AR769" s="14">
        <v>0.10774198648720699</v>
      </c>
      <c r="AS769" s="14">
        <v>0.117552953947882</v>
      </c>
      <c r="AT769" s="14">
        <v>0.214564794882697</v>
      </c>
      <c r="AU769" s="14"/>
      <c r="AV769" s="14">
        <v>0.14216594922895301</v>
      </c>
      <c r="AW769" s="14">
        <v>0.13526068379086501</v>
      </c>
      <c r="AX769" s="14">
        <v>0.113679238551879</v>
      </c>
      <c r="AY769" s="14">
        <v>7.1968128358843503E-2</v>
      </c>
      <c r="AZ769" s="14">
        <v>0.218852373947269</v>
      </c>
      <c r="BA769" s="14"/>
      <c r="BB769" s="14">
        <v>0.19905492526579799</v>
      </c>
      <c r="BC769" s="14">
        <v>9.9260811031747706E-2</v>
      </c>
      <c r="BD769" s="14">
        <v>0.131391836824442</v>
      </c>
      <c r="BE769" s="14"/>
      <c r="BF769" s="14">
        <v>0.13875873530973601</v>
      </c>
    </row>
    <row r="770" spans="2:58" x14ac:dyDescent="0.35">
      <c r="B770" t="s">
        <v>122</v>
      </c>
      <c r="C770" s="14">
        <v>0.30531019628290901</v>
      </c>
      <c r="D770" s="14">
        <v>0.27077753360496398</v>
      </c>
      <c r="E770" s="14">
        <v>0.34131518805678501</v>
      </c>
      <c r="F770" s="14"/>
      <c r="G770" s="14">
        <v>0.25807679335352501</v>
      </c>
      <c r="H770" s="14">
        <v>0.247618503352138</v>
      </c>
      <c r="I770" s="14">
        <v>0.35987399378280999</v>
      </c>
      <c r="J770" s="14">
        <v>0.31470689093983101</v>
      </c>
      <c r="K770" s="14">
        <v>0.34624819191947098</v>
      </c>
      <c r="L770" s="14">
        <v>0.30638445725278302</v>
      </c>
      <c r="M770" s="14"/>
      <c r="N770" s="14">
        <v>0.268295288700305</v>
      </c>
      <c r="O770" s="14">
        <v>0.28089390682902099</v>
      </c>
      <c r="P770" s="14">
        <v>0.33124072285801998</v>
      </c>
      <c r="Q770" s="14">
        <v>0.34694474072454201</v>
      </c>
      <c r="R770" s="14"/>
      <c r="S770" s="14">
        <v>0.25527034492780998</v>
      </c>
      <c r="T770" s="14">
        <v>0.27927480221818501</v>
      </c>
      <c r="U770" s="14">
        <v>0.33177298364353203</v>
      </c>
      <c r="V770" s="14">
        <v>0.39170727657156201</v>
      </c>
      <c r="W770" s="14">
        <v>0.35878041979279002</v>
      </c>
      <c r="X770" s="14">
        <v>0.323199523459894</v>
      </c>
      <c r="Y770" s="14">
        <v>0.33962361567553001</v>
      </c>
      <c r="Z770" s="14">
        <v>0.37629733484413302</v>
      </c>
      <c r="AA770" s="14">
        <v>0.25182723319466499</v>
      </c>
      <c r="AB770" s="14">
        <v>0.28157998972888298</v>
      </c>
      <c r="AC770" s="14">
        <v>0.36715020340628401</v>
      </c>
      <c r="AD770" s="14">
        <v>0.16233546690738199</v>
      </c>
      <c r="AE770" s="14"/>
      <c r="AF770" s="14">
        <v>0.37630456373909899</v>
      </c>
      <c r="AG770" s="14">
        <v>0.23647627739895399</v>
      </c>
      <c r="AH770" s="14">
        <v>0.31699561373487101</v>
      </c>
      <c r="AI770" s="14"/>
      <c r="AJ770" s="14">
        <v>0.34132495959224601</v>
      </c>
      <c r="AK770" s="14">
        <v>0.21726412654268101</v>
      </c>
      <c r="AL770" s="14">
        <v>0.37325079234467701</v>
      </c>
      <c r="AM770" s="14">
        <v>0.272429675174793</v>
      </c>
      <c r="AN770" s="14">
        <v>0.449058174290629</v>
      </c>
      <c r="AO770" s="14"/>
      <c r="AP770" s="14">
        <v>0.280144832355539</v>
      </c>
      <c r="AQ770" s="14">
        <v>0.26322155648811502</v>
      </c>
      <c r="AR770" s="14">
        <v>0.35106095722841302</v>
      </c>
      <c r="AS770" s="14">
        <v>0.37718753388211601</v>
      </c>
      <c r="AT770" s="14">
        <v>0.402979642715247</v>
      </c>
      <c r="AU770" s="14"/>
      <c r="AV770" s="14">
        <v>0.36162100370220401</v>
      </c>
      <c r="AW770" s="14">
        <v>0.316756790602157</v>
      </c>
      <c r="AX770" s="14">
        <v>0.27144885676411501</v>
      </c>
      <c r="AY770" s="14">
        <v>0.260675568332291</v>
      </c>
      <c r="AZ770" s="14">
        <v>0.17882370263291</v>
      </c>
      <c r="BA770" s="14"/>
      <c r="BB770" s="14">
        <v>0.36792707812254899</v>
      </c>
      <c r="BC770" s="14">
        <v>0.38773617926554099</v>
      </c>
      <c r="BD770" s="14">
        <v>0.38598442196869798</v>
      </c>
      <c r="BE770" s="14"/>
      <c r="BF770" s="14">
        <v>0.39020848251247903</v>
      </c>
    </row>
    <row r="771" spans="2:58" x14ac:dyDescent="0.35">
      <c r="B771" t="s">
        <v>210</v>
      </c>
      <c r="C771" s="14">
        <v>0.23603005367110999</v>
      </c>
      <c r="D771" s="14">
        <v>0.249990339241219</v>
      </c>
      <c r="E771" s="14">
        <v>0.22351325297553001</v>
      </c>
      <c r="F771" s="14"/>
      <c r="G771" s="14">
        <v>0.200269934196081</v>
      </c>
      <c r="H771" s="14">
        <v>0.247678665424582</v>
      </c>
      <c r="I771" s="14">
        <v>0.23086485743386601</v>
      </c>
      <c r="J771" s="14">
        <v>0.19162568098693</v>
      </c>
      <c r="K771" s="14">
        <v>0.221768824125818</v>
      </c>
      <c r="L771" s="14">
        <v>0.29408186901400402</v>
      </c>
      <c r="M771" s="14"/>
      <c r="N771" s="14">
        <v>0.25685107638180099</v>
      </c>
      <c r="O771" s="14">
        <v>0.26951156275723098</v>
      </c>
      <c r="P771" s="14">
        <v>0.223762014758836</v>
      </c>
      <c r="Q771" s="14">
        <v>0.17668059598496999</v>
      </c>
      <c r="R771" s="14"/>
      <c r="S771" s="14">
        <v>0.238037467131306</v>
      </c>
      <c r="T771" s="14">
        <v>0.23894313527169</v>
      </c>
      <c r="U771" s="14">
        <v>0.22830926516584599</v>
      </c>
      <c r="V771" s="14">
        <v>0.19260329543646601</v>
      </c>
      <c r="W771" s="14">
        <v>0.255944330919951</v>
      </c>
      <c r="X771" s="14">
        <v>0.27691187290638503</v>
      </c>
      <c r="Y771" s="14">
        <v>0.222573292436757</v>
      </c>
      <c r="Z771" s="14">
        <v>0.18507612645594099</v>
      </c>
      <c r="AA771" s="14">
        <v>0.26135281879165101</v>
      </c>
      <c r="AB771" s="14">
        <v>0.22548122299126799</v>
      </c>
      <c r="AC771" s="14">
        <v>0.18010156376269401</v>
      </c>
      <c r="AD771" s="14">
        <v>0.28027734251536901</v>
      </c>
      <c r="AE771" s="14"/>
      <c r="AF771" s="14">
        <v>0.23908879823170501</v>
      </c>
      <c r="AG771" s="14">
        <v>0.265160221200682</v>
      </c>
      <c r="AH771" s="14">
        <v>0.17131008706485901</v>
      </c>
      <c r="AI771" s="14"/>
      <c r="AJ771" s="14">
        <v>0.30164055269546602</v>
      </c>
      <c r="AK771" s="14">
        <v>0.20779406525838801</v>
      </c>
      <c r="AL771" s="14">
        <v>0.21584860144329901</v>
      </c>
      <c r="AM771" s="14">
        <v>0.37576570588352498</v>
      </c>
      <c r="AN771" s="14">
        <v>0.17469894834414099</v>
      </c>
      <c r="AO771" s="14"/>
      <c r="AP771" s="14">
        <v>0.34961328457320401</v>
      </c>
      <c r="AQ771" s="14">
        <v>0.19372698511424</v>
      </c>
      <c r="AR771" s="14">
        <v>0.20298057425367799</v>
      </c>
      <c r="AS771" s="14">
        <v>0.21264326351959401</v>
      </c>
      <c r="AT771" s="14">
        <v>0.25954599467345801</v>
      </c>
      <c r="AU771" s="14"/>
      <c r="AV771" s="14">
        <v>0.187947782691568</v>
      </c>
      <c r="AW771" s="14">
        <v>0.20513504394088</v>
      </c>
      <c r="AX771" s="14">
        <v>0.30320869796787397</v>
      </c>
      <c r="AY771" s="14">
        <v>0.251515955143159</v>
      </c>
      <c r="AZ771" s="14">
        <v>0.155577803582338</v>
      </c>
      <c r="BA771" s="14"/>
      <c r="BB771" s="14">
        <v>0.139930612572567</v>
      </c>
      <c r="BC771" s="14">
        <v>0.230232786986968</v>
      </c>
      <c r="BD771" s="14">
        <v>0.385468988329914</v>
      </c>
      <c r="BE771" s="14"/>
      <c r="BF771" s="14">
        <v>0.243170737188346</v>
      </c>
    </row>
    <row r="772" spans="2:58" x14ac:dyDescent="0.35">
      <c r="B772" t="s">
        <v>211</v>
      </c>
      <c r="C772" s="14">
        <v>0.182237434644929</v>
      </c>
      <c r="D772" s="14">
        <v>0.18647554649796599</v>
      </c>
      <c r="E772" s="14">
        <v>0.17733434410662599</v>
      </c>
      <c r="F772" s="14"/>
      <c r="G772" s="14">
        <v>0.19503221060697701</v>
      </c>
      <c r="H772" s="14">
        <v>0.18998280841766799</v>
      </c>
      <c r="I772" s="14">
        <v>0.12843918225380299</v>
      </c>
      <c r="J772" s="14">
        <v>0.201424696274942</v>
      </c>
      <c r="K772" s="14">
        <v>0.20518475024611699</v>
      </c>
      <c r="L772" s="14">
        <v>0.178627863632525</v>
      </c>
      <c r="M772" s="14"/>
      <c r="N772" s="14">
        <v>0.237916617584843</v>
      </c>
      <c r="O772" s="14">
        <v>0.18511521078937401</v>
      </c>
      <c r="P772" s="14">
        <v>0.14485363994276301</v>
      </c>
      <c r="Q772" s="14">
        <v>0.15950820779394501</v>
      </c>
      <c r="R772" s="14"/>
      <c r="S772" s="14">
        <v>0.18630221014554399</v>
      </c>
      <c r="T772" s="14">
        <v>0.185641915088155</v>
      </c>
      <c r="U772" s="14">
        <v>0.24153778221286001</v>
      </c>
      <c r="V772" s="14">
        <v>0.148067104858358</v>
      </c>
      <c r="W772" s="14">
        <v>0.12956347699951801</v>
      </c>
      <c r="X772" s="14">
        <v>0.170746843118946</v>
      </c>
      <c r="Y772" s="14">
        <v>0.126815831694815</v>
      </c>
      <c r="Z772" s="14">
        <v>0.18195995529144099</v>
      </c>
      <c r="AA772" s="14">
        <v>0.144196422201508</v>
      </c>
      <c r="AB772" s="14">
        <v>0.22759135957311399</v>
      </c>
      <c r="AC772" s="14">
        <v>0.25999969158784397</v>
      </c>
      <c r="AD772" s="14">
        <v>0.34344434399343099</v>
      </c>
      <c r="AE772" s="14"/>
      <c r="AF772" s="14">
        <v>0.120096004688984</v>
      </c>
      <c r="AG772" s="14">
        <v>0.23430831034170399</v>
      </c>
      <c r="AH772" s="14">
        <v>0.185166243014496</v>
      </c>
      <c r="AI772" s="14"/>
      <c r="AJ772" s="14">
        <v>0.13897857155604701</v>
      </c>
      <c r="AK772" s="14">
        <v>0.236199159148303</v>
      </c>
      <c r="AL772" s="14">
        <v>0.20510560697507499</v>
      </c>
      <c r="AM772" s="14">
        <v>0.20238272938932</v>
      </c>
      <c r="AN772" s="14">
        <v>0.107446651876974</v>
      </c>
      <c r="AO772" s="14"/>
      <c r="AP772" s="14">
        <v>0.191044136324407</v>
      </c>
      <c r="AQ772" s="14">
        <v>0.23793307080206699</v>
      </c>
      <c r="AR772" s="14">
        <v>0.21867503263690999</v>
      </c>
      <c r="AS772" s="14">
        <v>7.9843309788075995E-2</v>
      </c>
      <c r="AT772" s="14">
        <v>3.1203122479496501E-2</v>
      </c>
      <c r="AU772" s="14"/>
      <c r="AV772" s="14">
        <v>0.12004378874437301</v>
      </c>
      <c r="AW772" s="14">
        <v>0.189556013980548</v>
      </c>
      <c r="AX772" s="14">
        <v>0.19636017190354199</v>
      </c>
      <c r="AY772" s="14">
        <v>0.25335737383700602</v>
      </c>
      <c r="AZ772" s="14">
        <v>0.32569095651470797</v>
      </c>
      <c r="BA772" s="14"/>
      <c r="BB772" s="14">
        <v>0.136106450757357</v>
      </c>
      <c r="BC772" s="14">
        <v>8.6192384919841603E-2</v>
      </c>
      <c r="BD772" s="14">
        <v>0</v>
      </c>
      <c r="BE772" s="14"/>
      <c r="BF772" s="14">
        <v>9.0817891832100803E-2</v>
      </c>
    </row>
    <row r="773" spans="2:58" x14ac:dyDescent="0.35">
      <c r="B773" t="s">
        <v>212</v>
      </c>
      <c r="C773" s="14">
        <v>5.8771338320107003E-2</v>
      </c>
      <c r="D773" s="14">
        <v>6.2000821945525399E-2</v>
      </c>
      <c r="E773" s="14">
        <v>5.5909063273050001E-2</v>
      </c>
      <c r="F773" s="14"/>
      <c r="G773" s="14">
        <v>7.2214422358779298E-2</v>
      </c>
      <c r="H773" s="14">
        <v>1.6390993228501901E-2</v>
      </c>
      <c r="I773" s="14">
        <v>2.7436280212774701E-2</v>
      </c>
      <c r="J773" s="14">
        <v>5.9832479869343799E-2</v>
      </c>
      <c r="K773" s="14">
        <v>6.6399115404502801E-2</v>
      </c>
      <c r="L773" s="14">
        <v>0.101720718871658</v>
      </c>
      <c r="M773" s="14"/>
      <c r="N773" s="14">
        <v>5.6117808183959103E-2</v>
      </c>
      <c r="O773" s="14">
        <v>8.4359601970638701E-2</v>
      </c>
      <c r="P773" s="14">
        <v>4.5997995061288002E-2</v>
      </c>
      <c r="Q773" s="14">
        <v>4.8427797916815001E-2</v>
      </c>
      <c r="R773" s="14"/>
      <c r="S773" s="14">
        <v>4.6486866612528599E-2</v>
      </c>
      <c r="T773" s="14">
        <v>7.0477781265220293E-2</v>
      </c>
      <c r="U773" s="14">
        <v>2.7984611816070499E-2</v>
      </c>
      <c r="V773" s="14">
        <v>6.7772102520256602E-2</v>
      </c>
      <c r="W773" s="14">
        <v>3.5896681632233203E-2</v>
      </c>
      <c r="X773" s="14">
        <v>6.0508895347087401E-2</v>
      </c>
      <c r="Y773" s="14">
        <v>7.7438701874441795E-2</v>
      </c>
      <c r="Z773" s="14">
        <v>3.2785588088678701E-2</v>
      </c>
      <c r="AA773" s="14">
        <v>4.8336595693205198E-2</v>
      </c>
      <c r="AB773" s="14">
        <v>0.100762670539284</v>
      </c>
      <c r="AC773" s="14">
        <v>4.4799609049156697E-2</v>
      </c>
      <c r="AD773" s="14">
        <v>6.1238549981950698E-2</v>
      </c>
      <c r="AE773" s="14"/>
      <c r="AF773" s="14">
        <v>3.9687405588516501E-2</v>
      </c>
      <c r="AG773" s="14">
        <v>8.4289378274087196E-2</v>
      </c>
      <c r="AH773" s="14">
        <v>2.5157418581702898E-2</v>
      </c>
      <c r="AI773" s="14"/>
      <c r="AJ773" s="14">
        <v>2.4062143792358801E-2</v>
      </c>
      <c r="AK773" s="14">
        <v>0.10442758676092399</v>
      </c>
      <c r="AL773" s="14">
        <v>1.4475344066615201E-2</v>
      </c>
      <c r="AM773" s="14">
        <v>0</v>
      </c>
      <c r="AN773" s="14">
        <v>2.02445302295634E-2</v>
      </c>
      <c r="AO773" s="14"/>
      <c r="AP773" s="14">
        <v>3.0500029091964601E-2</v>
      </c>
      <c r="AQ773" s="14">
        <v>7.9661091660881797E-2</v>
      </c>
      <c r="AR773" s="14">
        <v>5.0723014440742703E-2</v>
      </c>
      <c r="AS773" s="14">
        <v>3.6392670388498603E-2</v>
      </c>
      <c r="AT773" s="14">
        <v>3.3635692143862701E-2</v>
      </c>
      <c r="AU773" s="14"/>
      <c r="AV773" s="14">
        <v>5.9763343700366497E-2</v>
      </c>
      <c r="AW773" s="14">
        <v>7.5153202162600005E-2</v>
      </c>
      <c r="AX773" s="14">
        <v>3.6267882054541303E-2</v>
      </c>
      <c r="AY773" s="14">
        <v>5.4502454909732802E-2</v>
      </c>
      <c r="AZ773" s="14">
        <v>4.2576720338501003E-2</v>
      </c>
      <c r="BA773" s="14"/>
      <c r="BB773" s="14">
        <v>4.5693045079558001E-2</v>
      </c>
      <c r="BC773" s="14">
        <v>1.3653705080193E-2</v>
      </c>
      <c r="BD773" s="14">
        <v>3.3199822355319403E-2</v>
      </c>
      <c r="BE773" s="14"/>
      <c r="BF773" s="14">
        <v>2.3243888174417401E-2</v>
      </c>
    </row>
    <row r="774" spans="2:58" x14ac:dyDescent="0.35">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c r="AA774" s="14"/>
      <c r="AB774" s="14"/>
      <c r="AC774" s="14"/>
      <c r="AD774" s="14"/>
      <c r="AE774" s="14"/>
      <c r="AF774" s="14"/>
      <c r="AG774" s="14"/>
      <c r="AH774" s="14"/>
      <c r="AI774" s="14"/>
      <c r="AJ774" s="14"/>
      <c r="AK774" s="14"/>
      <c r="AL774" s="14"/>
      <c r="AM774" s="14"/>
      <c r="AN774" s="14"/>
      <c r="AO774" s="14"/>
      <c r="AP774" s="14"/>
      <c r="AQ774" s="14"/>
      <c r="AR774" s="14"/>
      <c r="AS774" s="14"/>
      <c r="AT774" s="14"/>
      <c r="AU774" s="14"/>
      <c r="AV774" s="14"/>
      <c r="AW774" s="14"/>
      <c r="AX774" s="14"/>
      <c r="AY774" s="14"/>
      <c r="AZ774" s="14"/>
      <c r="BA774" s="14"/>
      <c r="BB774" s="14"/>
      <c r="BC774" s="14"/>
      <c r="BD774" s="14"/>
      <c r="BE774" s="14"/>
      <c r="BF774" s="14"/>
    </row>
    <row r="775" spans="2:58" x14ac:dyDescent="0.35">
      <c r="B775" s="6" t="s">
        <v>269</v>
      </c>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c r="AA775" s="14"/>
      <c r="AB775" s="14"/>
      <c r="AC775" s="14"/>
      <c r="AD775" s="14"/>
      <c r="AE775" s="14"/>
      <c r="AF775" s="14"/>
      <c r="AG775" s="14"/>
      <c r="AH775" s="14"/>
      <c r="AI775" s="14"/>
      <c r="AJ775" s="14"/>
      <c r="AK775" s="14"/>
      <c r="AL775" s="14"/>
      <c r="AM775" s="14"/>
      <c r="AN775" s="14"/>
      <c r="AO775" s="14"/>
      <c r="AP775" s="14"/>
      <c r="AQ775" s="14"/>
      <c r="AR775" s="14"/>
      <c r="AS775" s="14"/>
      <c r="AT775" s="14"/>
      <c r="AU775" s="14"/>
      <c r="AV775" s="14"/>
      <c r="AW775" s="14"/>
      <c r="AX775" s="14"/>
      <c r="AY775" s="14"/>
      <c r="AZ775" s="14"/>
      <c r="BA775" s="14"/>
      <c r="BB775" s="14"/>
      <c r="BC775" s="14"/>
      <c r="BD775" s="14"/>
      <c r="BE775" s="14"/>
      <c r="BF775" s="14"/>
    </row>
    <row r="776" spans="2:58" x14ac:dyDescent="0.35">
      <c r="B776" s="24" t="s">
        <v>214</v>
      </c>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c r="AA776" s="14"/>
      <c r="AB776" s="14"/>
      <c r="AC776" s="14"/>
      <c r="AD776" s="14"/>
      <c r="AE776" s="14"/>
      <c r="AF776" s="14"/>
      <c r="AG776" s="14"/>
      <c r="AH776" s="14"/>
      <c r="AI776" s="14"/>
      <c r="AJ776" s="14"/>
      <c r="AK776" s="14"/>
      <c r="AL776" s="14"/>
      <c r="AM776" s="14"/>
      <c r="AN776" s="14"/>
      <c r="AO776" s="14"/>
      <c r="AP776" s="14"/>
      <c r="AQ776" s="14"/>
      <c r="AR776" s="14"/>
      <c r="AS776" s="14"/>
      <c r="AT776" s="14"/>
      <c r="AU776" s="14"/>
      <c r="AV776" s="14"/>
      <c r="AW776" s="14"/>
      <c r="AX776" s="14"/>
      <c r="AY776" s="14"/>
      <c r="AZ776" s="14"/>
      <c r="BA776" s="14"/>
      <c r="BB776" s="14"/>
      <c r="BC776" s="14"/>
      <c r="BD776" s="14"/>
      <c r="BE776" s="14"/>
      <c r="BF776" s="14"/>
    </row>
    <row r="777" spans="2:58" x14ac:dyDescent="0.35">
      <c r="B777" t="s">
        <v>207</v>
      </c>
      <c r="C777" s="14">
        <v>7.35389712395427E-2</v>
      </c>
      <c r="D777" s="14">
        <v>6.6915834072520802E-2</v>
      </c>
      <c r="E777" s="14">
        <v>8.0958078034875203E-2</v>
      </c>
      <c r="F777" s="14"/>
      <c r="G777" s="14">
        <v>9.32755967260952E-2</v>
      </c>
      <c r="H777" s="14">
        <v>9.1101555696237305E-2</v>
      </c>
      <c r="I777" s="14">
        <v>7.1321620757281198E-2</v>
      </c>
      <c r="J777" s="14">
        <v>6.3780322608828696E-2</v>
      </c>
      <c r="K777" s="14">
        <v>9.0011136863078198E-2</v>
      </c>
      <c r="L777" s="14">
        <v>4.6108467457789598E-2</v>
      </c>
      <c r="M777" s="14"/>
      <c r="N777" s="14">
        <v>4.5698176743938397E-2</v>
      </c>
      <c r="O777" s="14">
        <v>7.2808288789850503E-2</v>
      </c>
      <c r="P777" s="14">
        <v>7.78965680502436E-2</v>
      </c>
      <c r="Q777" s="14">
        <v>0.10335488136762699</v>
      </c>
      <c r="R777" s="14"/>
      <c r="S777" s="14">
        <v>4.6787334248361602E-2</v>
      </c>
      <c r="T777" s="14">
        <v>8.5860813300535896E-2</v>
      </c>
      <c r="U777" s="14">
        <v>4.0424587628156101E-2</v>
      </c>
      <c r="V777" s="14">
        <v>5.9599511860627598E-2</v>
      </c>
      <c r="W777" s="14">
        <v>0.124141895759497</v>
      </c>
      <c r="X777" s="14">
        <v>8.1863054477593206E-2</v>
      </c>
      <c r="Y777" s="14">
        <v>5.3757583825340002E-2</v>
      </c>
      <c r="Z777" s="14">
        <v>2.92885124254487E-2</v>
      </c>
      <c r="AA777" s="14">
        <v>0.10721943055727</v>
      </c>
      <c r="AB777" s="14">
        <v>6.7832606488887906E-2</v>
      </c>
      <c r="AC777" s="14">
        <v>0.104661504980787</v>
      </c>
      <c r="AD777" s="14">
        <v>3.3450541310657902E-2</v>
      </c>
      <c r="AE777" s="14"/>
      <c r="AF777" s="14">
        <v>8.0107636546950495E-2</v>
      </c>
      <c r="AG777" s="14">
        <v>5.7441342055108702E-2</v>
      </c>
      <c r="AH777" s="14">
        <v>0.100464105124702</v>
      </c>
      <c r="AI777" s="14"/>
      <c r="AJ777" s="14">
        <v>5.4107469579911499E-2</v>
      </c>
      <c r="AK777" s="14">
        <v>9.2591238269978907E-2</v>
      </c>
      <c r="AL777" s="14">
        <v>3.0453545307583599E-2</v>
      </c>
      <c r="AM777" s="14">
        <v>0.138818929684486</v>
      </c>
      <c r="AN777" s="14">
        <v>8.8226026422406706E-2</v>
      </c>
      <c r="AO777" s="14"/>
      <c r="AP777" s="14">
        <v>4.7892597464815098E-2</v>
      </c>
      <c r="AQ777" s="14">
        <v>8.7224700094291702E-2</v>
      </c>
      <c r="AR777" s="14">
        <v>2.6461404147147701E-2</v>
      </c>
      <c r="AS777" s="14">
        <v>0.12566461671103701</v>
      </c>
      <c r="AT777" s="14">
        <v>5.5335433448468599E-2</v>
      </c>
      <c r="AU777" s="14"/>
      <c r="AV777" s="14">
        <v>9.6026204181826599E-2</v>
      </c>
      <c r="AW777" s="14">
        <v>4.5780144751877902E-2</v>
      </c>
      <c r="AX777" s="14">
        <v>6.8235504263112604E-2</v>
      </c>
      <c r="AY777" s="14">
        <v>4.7209510655534102E-2</v>
      </c>
      <c r="AZ777" s="14">
        <v>4.4214045432208901E-2</v>
      </c>
      <c r="BA777" s="14"/>
      <c r="BB777" s="14">
        <v>4.09103945476176E-2</v>
      </c>
      <c r="BC777" s="14">
        <v>0.139729631826985</v>
      </c>
      <c r="BD777" s="14">
        <v>3.19443181479779E-2</v>
      </c>
      <c r="BE777" s="14"/>
      <c r="BF777" s="14">
        <v>7.2669217018996299E-2</v>
      </c>
    </row>
    <row r="778" spans="2:58" x14ac:dyDescent="0.35">
      <c r="B778" t="s">
        <v>208</v>
      </c>
      <c r="C778" s="14">
        <v>9.5792996478090295E-2</v>
      </c>
      <c r="D778" s="14">
        <v>0.12391588068892601</v>
      </c>
      <c r="E778" s="14">
        <v>6.5489689130919806E-2</v>
      </c>
      <c r="F778" s="14"/>
      <c r="G778" s="14">
        <v>0.124580846378104</v>
      </c>
      <c r="H778" s="14">
        <v>0.10022175674063601</v>
      </c>
      <c r="I778" s="14">
        <v>9.2580115202146804E-2</v>
      </c>
      <c r="J778" s="14">
        <v>8.5401687424980194E-2</v>
      </c>
      <c r="K778" s="14">
        <v>9.7542457201801797E-2</v>
      </c>
      <c r="L778" s="14">
        <v>8.4089337033051201E-2</v>
      </c>
      <c r="M778" s="14"/>
      <c r="N778" s="14">
        <v>0.116043910862479</v>
      </c>
      <c r="O778" s="14">
        <v>7.81495023952887E-2</v>
      </c>
      <c r="P778" s="14">
        <v>9.9513495668096905E-2</v>
      </c>
      <c r="Q778" s="14">
        <v>8.6926444717387794E-2</v>
      </c>
      <c r="R778" s="14"/>
      <c r="S778" s="14">
        <v>9.6444207534765097E-2</v>
      </c>
      <c r="T778" s="14">
        <v>8.0362058669626604E-2</v>
      </c>
      <c r="U778" s="14">
        <v>8.8712847518036195E-2</v>
      </c>
      <c r="V778" s="14">
        <v>0.120812401829655</v>
      </c>
      <c r="W778" s="14">
        <v>9.3684474093012601E-2</v>
      </c>
      <c r="X778" s="14">
        <v>0.11649157115537601</v>
      </c>
      <c r="Y778" s="14">
        <v>0.10801099947214</v>
      </c>
      <c r="Z778" s="14">
        <v>6.6378280231933803E-2</v>
      </c>
      <c r="AA778" s="14">
        <v>8.0757297932133598E-2</v>
      </c>
      <c r="AB778" s="14">
        <v>8.6884892293418101E-2</v>
      </c>
      <c r="AC778" s="14">
        <v>4.8643572682784797E-2</v>
      </c>
      <c r="AD778" s="14">
        <v>0.20702468002584101</v>
      </c>
      <c r="AE778" s="14"/>
      <c r="AF778" s="14">
        <v>0.115101822765849</v>
      </c>
      <c r="AG778" s="14">
        <v>7.9949093708724606E-2</v>
      </c>
      <c r="AH778" s="14">
        <v>7.4242417108760297E-2</v>
      </c>
      <c r="AI778" s="14"/>
      <c r="AJ778" s="14">
        <v>0.119164029112391</v>
      </c>
      <c r="AK778" s="14">
        <v>7.2328226459967906E-2</v>
      </c>
      <c r="AL778" s="14">
        <v>8.7459229548950607E-2</v>
      </c>
      <c r="AM778" s="14">
        <v>0.13772697100329201</v>
      </c>
      <c r="AN778" s="14">
        <v>8.6969492224540298E-2</v>
      </c>
      <c r="AO778" s="14"/>
      <c r="AP778" s="14">
        <v>8.88367501148562E-2</v>
      </c>
      <c r="AQ778" s="14">
        <v>8.9107321742368101E-2</v>
      </c>
      <c r="AR778" s="14">
        <v>0.12148044443915899</v>
      </c>
      <c r="AS778" s="14">
        <v>0.152931021887143</v>
      </c>
      <c r="AT778" s="14">
        <v>5.8440910877148998E-2</v>
      </c>
      <c r="AU778" s="14"/>
      <c r="AV778" s="14">
        <v>7.7479277045846603E-2</v>
      </c>
      <c r="AW778" s="14">
        <v>7.7866715106953394E-2</v>
      </c>
      <c r="AX778" s="14">
        <v>0.132560996683635</v>
      </c>
      <c r="AY778" s="14">
        <v>0.121507523479604</v>
      </c>
      <c r="AZ778" s="14">
        <v>8.1274557980617099E-2</v>
      </c>
      <c r="BA778" s="14"/>
      <c r="BB778" s="14">
        <v>0.11610407734290799</v>
      </c>
      <c r="BC778" s="14">
        <v>0.16285373726078201</v>
      </c>
      <c r="BD778" s="14">
        <v>9.5137694742965906E-2</v>
      </c>
      <c r="BE778" s="14"/>
      <c r="BF778" s="14">
        <v>0.141586433732419</v>
      </c>
    </row>
    <row r="779" spans="2:58" x14ac:dyDescent="0.35">
      <c r="B779" t="s">
        <v>209</v>
      </c>
      <c r="C779" s="14">
        <v>0.25534769850335598</v>
      </c>
      <c r="D779" s="14">
        <v>0.24150232527992899</v>
      </c>
      <c r="E779" s="14">
        <v>0.27166811992673601</v>
      </c>
      <c r="F779" s="14"/>
      <c r="G779" s="14">
        <v>0.20889500184600199</v>
      </c>
      <c r="H779" s="14">
        <v>0.26781659702012101</v>
      </c>
      <c r="I779" s="14">
        <v>0.241731215496266</v>
      </c>
      <c r="J779" s="14">
        <v>0.29680966289462202</v>
      </c>
      <c r="K779" s="14">
        <v>0.29145829359542702</v>
      </c>
      <c r="L779" s="14">
        <v>0.228895819791024</v>
      </c>
      <c r="M779" s="14"/>
      <c r="N779" s="14">
        <v>0.21864155420026499</v>
      </c>
      <c r="O779" s="14">
        <v>0.25342244688716498</v>
      </c>
      <c r="P779" s="14">
        <v>0.27188323615605198</v>
      </c>
      <c r="Q779" s="14">
        <v>0.27531013881295302</v>
      </c>
      <c r="R779" s="14"/>
      <c r="S779" s="14">
        <v>0.263696471900084</v>
      </c>
      <c r="T779" s="14">
        <v>0.25337888188327901</v>
      </c>
      <c r="U779" s="14">
        <v>0.34411842733727099</v>
      </c>
      <c r="V779" s="14">
        <v>0.290693669898691</v>
      </c>
      <c r="W779" s="14">
        <v>0.30124514672844499</v>
      </c>
      <c r="X779" s="14">
        <v>0.17527511414741401</v>
      </c>
      <c r="Y779" s="14">
        <v>0.20737043442314401</v>
      </c>
      <c r="Z779" s="14">
        <v>0.28460593676545098</v>
      </c>
      <c r="AA779" s="14">
        <v>0.27292773289365702</v>
      </c>
      <c r="AB779" s="14">
        <v>0.238031878462131</v>
      </c>
      <c r="AC779" s="14">
        <v>0.19778263989591299</v>
      </c>
      <c r="AD779" s="14">
        <v>0.218658610537976</v>
      </c>
      <c r="AE779" s="14"/>
      <c r="AF779" s="14">
        <v>0.289479015952395</v>
      </c>
      <c r="AG779" s="14">
        <v>0.241083533206641</v>
      </c>
      <c r="AH779" s="14">
        <v>0.21429941617720399</v>
      </c>
      <c r="AI779" s="14"/>
      <c r="AJ779" s="14">
        <v>0.30961541172854501</v>
      </c>
      <c r="AK779" s="14">
        <v>0.205445871523734</v>
      </c>
      <c r="AL779" s="14">
        <v>0.31644917714128601</v>
      </c>
      <c r="AM779" s="14">
        <v>0.26378095008084601</v>
      </c>
      <c r="AN779" s="14">
        <v>0.25349087376694501</v>
      </c>
      <c r="AO779" s="14"/>
      <c r="AP779" s="14">
        <v>0.27094621526057899</v>
      </c>
      <c r="AQ779" s="14">
        <v>0.23690013834207799</v>
      </c>
      <c r="AR779" s="14">
        <v>0.26459305623534801</v>
      </c>
      <c r="AS779" s="14">
        <v>0.29953638162663698</v>
      </c>
      <c r="AT779" s="14">
        <v>0.29740480842440498</v>
      </c>
      <c r="AU779" s="14"/>
      <c r="AV779" s="14">
        <v>0.32343284301613601</v>
      </c>
      <c r="AW779" s="14">
        <v>0.22827368710951501</v>
      </c>
      <c r="AX779" s="14">
        <v>0.20088380736636899</v>
      </c>
      <c r="AY779" s="14">
        <v>0.272415959999743</v>
      </c>
      <c r="AZ779" s="14">
        <v>0.29322810940414901</v>
      </c>
      <c r="BA779" s="14"/>
      <c r="BB779" s="14">
        <v>0.40428397394902199</v>
      </c>
      <c r="BC779" s="14">
        <v>0.30677528130825599</v>
      </c>
      <c r="BD779" s="14">
        <v>0.27633951486865899</v>
      </c>
      <c r="BE779" s="14"/>
      <c r="BF779" s="14">
        <v>0.32758110395914097</v>
      </c>
    </row>
    <row r="780" spans="2:58" x14ac:dyDescent="0.35">
      <c r="B780" t="s">
        <v>122</v>
      </c>
      <c r="C780" s="14">
        <v>0.31543661682113999</v>
      </c>
      <c r="D780" s="14">
        <v>0.29032211293563698</v>
      </c>
      <c r="E780" s="14">
        <v>0.33992293816505897</v>
      </c>
      <c r="F780" s="14"/>
      <c r="G780" s="14">
        <v>0.23812872601983801</v>
      </c>
      <c r="H780" s="14">
        <v>0.24362003769247401</v>
      </c>
      <c r="I780" s="14">
        <v>0.326828588655801</v>
      </c>
      <c r="J780" s="14">
        <v>0.28472706381704199</v>
      </c>
      <c r="K780" s="14">
        <v>0.32526487901036699</v>
      </c>
      <c r="L780" s="14">
        <v>0.42704323855410797</v>
      </c>
      <c r="M780" s="14"/>
      <c r="N780" s="14">
        <v>0.28902774676519299</v>
      </c>
      <c r="O780" s="14">
        <v>0.32476875692757101</v>
      </c>
      <c r="P780" s="14">
        <v>0.307804443586424</v>
      </c>
      <c r="Q780" s="14">
        <v>0.34699539855008199</v>
      </c>
      <c r="R780" s="14"/>
      <c r="S780" s="14">
        <v>0.27162289485555702</v>
      </c>
      <c r="T780" s="14">
        <v>0.34605047972959802</v>
      </c>
      <c r="U780" s="14">
        <v>0.312047509131259</v>
      </c>
      <c r="V780" s="14">
        <v>0.27127591459960898</v>
      </c>
      <c r="W780" s="14">
        <v>0.29324732166416401</v>
      </c>
      <c r="X780" s="14">
        <v>0.37438797786441902</v>
      </c>
      <c r="Y780" s="14">
        <v>0.34087866652538701</v>
      </c>
      <c r="Z780" s="14">
        <v>0.19477543782034301</v>
      </c>
      <c r="AA780" s="14">
        <v>0.26920197742551599</v>
      </c>
      <c r="AB780" s="14">
        <v>0.33234358094612199</v>
      </c>
      <c r="AC780" s="14">
        <v>0.52059618239151195</v>
      </c>
      <c r="AD780" s="14">
        <v>0.24815843660772299</v>
      </c>
      <c r="AE780" s="14"/>
      <c r="AF780" s="14">
        <v>0.33385063246665903</v>
      </c>
      <c r="AG780" s="14">
        <v>0.30206971370350499</v>
      </c>
      <c r="AH780" s="14">
        <v>0.33843568394899698</v>
      </c>
      <c r="AI780" s="14"/>
      <c r="AJ780" s="14">
        <v>0.31478526096460602</v>
      </c>
      <c r="AK780" s="14">
        <v>0.29350676903758099</v>
      </c>
      <c r="AL780" s="14">
        <v>0.33629130821474101</v>
      </c>
      <c r="AM780" s="14">
        <v>0.45967314923137698</v>
      </c>
      <c r="AN780" s="14">
        <v>0.32016277093050399</v>
      </c>
      <c r="AO780" s="14"/>
      <c r="AP780" s="14">
        <v>0.33610809981040501</v>
      </c>
      <c r="AQ780" s="14">
        <v>0.27448389662897099</v>
      </c>
      <c r="AR780" s="14">
        <v>0.32486094343781302</v>
      </c>
      <c r="AS780" s="14">
        <v>0.29953625170535603</v>
      </c>
      <c r="AT780" s="14">
        <v>0.48711495091990398</v>
      </c>
      <c r="AU780" s="14"/>
      <c r="AV780" s="14">
        <v>0.334780005104028</v>
      </c>
      <c r="AW780" s="14">
        <v>0.375173349393991</v>
      </c>
      <c r="AX780" s="14">
        <v>0.27282761245693798</v>
      </c>
      <c r="AY780" s="14">
        <v>0.26902160692549998</v>
      </c>
      <c r="AZ780" s="14">
        <v>0.18130495578320999</v>
      </c>
      <c r="BA780" s="14"/>
      <c r="BB780" s="14">
        <v>0.29670603723153599</v>
      </c>
      <c r="BC780" s="14">
        <v>0.25419628586079301</v>
      </c>
      <c r="BD780" s="14">
        <v>0.50556627941237398</v>
      </c>
      <c r="BE780" s="14"/>
      <c r="BF780" s="14">
        <v>0.31719825386943101</v>
      </c>
    </row>
    <row r="781" spans="2:58" x14ac:dyDescent="0.35">
      <c r="B781" t="s">
        <v>210</v>
      </c>
      <c r="C781" s="14">
        <v>0.17189135658915999</v>
      </c>
      <c r="D781" s="14">
        <v>0.18820245178538</v>
      </c>
      <c r="E781" s="14">
        <v>0.15643761689497501</v>
      </c>
      <c r="F781" s="14"/>
      <c r="G781" s="14">
        <v>0.249524957780665</v>
      </c>
      <c r="H781" s="14">
        <v>0.1937351039796</v>
      </c>
      <c r="I781" s="14">
        <v>0.188299859994941</v>
      </c>
      <c r="J781" s="14">
        <v>0.15756535310678901</v>
      </c>
      <c r="K781" s="14">
        <v>0.12823157128650201</v>
      </c>
      <c r="L781" s="14">
        <v>0.13497565995185801</v>
      </c>
      <c r="M781" s="14"/>
      <c r="N781" s="14">
        <v>0.19539168037579499</v>
      </c>
      <c r="O781" s="14">
        <v>0.18716368286659699</v>
      </c>
      <c r="P781" s="14">
        <v>0.176415341977644</v>
      </c>
      <c r="Q781" s="14">
        <v>0.123613411527686</v>
      </c>
      <c r="R781" s="14"/>
      <c r="S781" s="14">
        <v>0.191003193830973</v>
      </c>
      <c r="T781" s="14">
        <v>0.15253358330913599</v>
      </c>
      <c r="U781" s="14">
        <v>0.159711733476332</v>
      </c>
      <c r="V781" s="14">
        <v>0.17305415599511101</v>
      </c>
      <c r="W781" s="14">
        <v>0.13907049772687799</v>
      </c>
      <c r="X781" s="14">
        <v>0.186357610740463</v>
      </c>
      <c r="Y781" s="14">
        <v>0.170815834715667</v>
      </c>
      <c r="Z781" s="14">
        <v>0.39565637787890801</v>
      </c>
      <c r="AA781" s="14">
        <v>0.16426252344460701</v>
      </c>
      <c r="AB781" s="14">
        <v>0.15818611142913899</v>
      </c>
      <c r="AC781" s="14">
        <v>0.108250286089142</v>
      </c>
      <c r="AD781" s="14">
        <v>0.19466408426442999</v>
      </c>
      <c r="AE781" s="14"/>
      <c r="AF781" s="14">
        <v>0.13954648456016799</v>
      </c>
      <c r="AG781" s="14">
        <v>0.187273412450608</v>
      </c>
      <c r="AH781" s="14">
        <v>0.16679335888445301</v>
      </c>
      <c r="AI781" s="14"/>
      <c r="AJ781" s="14">
        <v>0.16767617163384199</v>
      </c>
      <c r="AK781" s="14">
        <v>0.197764405865726</v>
      </c>
      <c r="AL781" s="14">
        <v>0.15391025841592901</v>
      </c>
      <c r="AM781" s="14">
        <v>0</v>
      </c>
      <c r="AN781" s="14">
        <v>0.158940267188458</v>
      </c>
      <c r="AO781" s="14"/>
      <c r="AP781" s="14">
        <v>0.19827659660591401</v>
      </c>
      <c r="AQ781" s="14">
        <v>0.18479212685142499</v>
      </c>
      <c r="AR781" s="14">
        <v>0.173367183154434</v>
      </c>
      <c r="AS781" s="14">
        <v>0.102529156053141</v>
      </c>
      <c r="AT781" s="14">
        <v>0.101703896330073</v>
      </c>
      <c r="AU781" s="14"/>
      <c r="AV781" s="14">
        <v>8.3575883302319895E-2</v>
      </c>
      <c r="AW781" s="14">
        <v>0.20767868578509199</v>
      </c>
      <c r="AX781" s="14">
        <v>0.226860338539567</v>
      </c>
      <c r="AY781" s="14">
        <v>0.14627260503261399</v>
      </c>
      <c r="AZ781" s="14">
        <v>0.24156608910840999</v>
      </c>
      <c r="BA781" s="14"/>
      <c r="BB781" s="14">
        <v>0.11833072210047201</v>
      </c>
      <c r="BC781" s="14">
        <v>0.13644506374318399</v>
      </c>
      <c r="BD781" s="14">
        <v>9.1012192828023197E-2</v>
      </c>
      <c r="BE781" s="14"/>
      <c r="BF781" s="14">
        <v>0.12982718059529799</v>
      </c>
    </row>
    <row r="782" spans="2:58" x14ac:dyDescent="0.35">
      <c r="B782" t="s">
        <v>211</v>
      </c>
      <c r="C782" s="14">
        <v>7.5072294823017194E-2</v>
      </c>
      <c r="D782" s="14">
        <v>7.72156378483429E-2</v>
      </c>
      <c r="E782" s="14">
        <v>7.1474682589496102E-2</v>
      </c>
      <c r="F782" s="14"/>
      <c r="G782" s="14">
        <v>7.7669112427320205E-2</v>
      </c>
      <c r="H782" s="14">
        <v>9.7701758287445997E-2</v>
      </c>
      <c r="I782" s="14">
        <v>5.94211899732748E-2</v>
      </c>
      <c r="J782" s="14">
        <v>9.3308013235214704E-2</v>
      </c>
      <c r="K782" s="14">
        <v>6.1083332174323102E-2</v>
      </c>
      <c r="L782" s="14">
        <v>6.2262966783415002E-2</v>
      </c>
      <c r="M782" s="14"/>
      <c r="N782" s="14">
        <v>0.11287697311186901</v>
      </c>
      <c r="O782" s="14">
        <v>7.5375410124492295E-2</v>
      </c>
      <c r="P782" s="14">
        <v>5.4971677289479201E-2</v>
      </c>
      <c r="Q782" s="14">
        <v>5.4684827046234799E-2</v>
      </c>
      <c r="R782" s="14"/>
      <c r="S782" s="14">
        <v>9.1103367611545999E-2</v>
      </c>
      <c r="T782" s="14">
        <v>8.1814183107824998E-2</v>
      </c>
      <c r="U782" s="14">
        <v>4.2533536828622098E-2</v>
      </c>
      <c r="V782" s="14">
        <v>7.3545569801187594E-2</v>
      </c>
      <c r="W782" s="14">
        <v>4.8610664028003098E-2</v>
      </c>
      <c r="X782" s="14">
        <v>6.5624671614735106E-2</v>
      </c>
      <c r="Y782" s="14">
        <v>9.7751019434046196E-2</v>
      </c>
      <c r="Z782" s="14">
        <v>2.9295454877915801E-2</v>
      </c>
      <c r="AA782" s="14">
        <v>8.6584190812890399E-2</v>
      </c>
      <c r="AB782" s="14">
        <v>9.7298487434506697E-2</v>
      </c>
      <c r="AC782" s="14">
        <v>2.0065813959860301E-2</v>
      </c>
      <c r="AD782" s="14">
        <v>9.8043647253371696E-2</v>
      </c>
      <c r="AE782" s="14"/>
      <c r="AF782" s="14">
        <v>3.6742343619093801E-2</v>
      </c>
      <c r="AG782" s="14">
        <v>0.112450680719347</v>
      </c>
      <c r="AH782" s="14">
        <v>8.1498961591051494E-2</v>
      </c>
      <c r="AI782" s="14"/>
      <c r="AJ782" s="14">
        <v>3.1061286141208198E-2</v>
      </c>
      <c r="AK782" s="14">
        <v>0.120599599607855</v>
      </c>
      <c r="AL782" s="14">
        <v>6.0961137304894199E-2</v>
      </c>
      <c r="AM782" s="14">
        <v>0</v>
      </c>
      <c r="AN782" s="14">
        <v>7.2840839730733603E-2</v>
      </c>
      <c r="AO782" s="14"/>
      <c r="AP782" s="14">
        <v>4.6911309217800103E-2</v>
      </c>
      <c r="AQ782" s="14">
        <v>0.117349770075227</v>
      </c>
      <c r="AR782" s="14">
        <v>5.12376090883567E-2</v>
      </c>
      <c r="AS782" s="14">
        <v>1.1167775133418699E-2</v>
      </c>
      <c r="AT782" s="14">
        <v>0</v>
      </c>
      <c r="AU782" s="14"/>
      <c r="AV782" s="14">
        <v>7.0760278907077201E-2</v>
      </c>
      <c r="AW782" s="14">
        <v>5.6556531061353998E-2</v>
      </c>
      <c r="AX782" s="14">
        <v>9.1764569186397998E-2</v>
      </c>
      <c r="AY782" s="14">
        <v>0.10220027251267599</v>
      </c>
      <c r="AZ782" s="14">
        <v>0.15841224229140499</v>
      </c>
      <c r="BA782" s="14"/>
      <c r="BB782" s="14">
        <v>2.3664794828443698E-2</v>
      </c>
      <c r="BC782" s="14">
        <v>0</v>
      </c>
      <c r="BD782" s="14">
        <v>0</v>
      </c>
      <c r="BE782" s="14"/>
      <c r="BF782" s="14">
        <v>1.1137810824714401E-2</v>
      </c>
    </row>
    <row r="783" spans="2:58" x14ac:dyDescent="0.35">
      <c r="B783" t="s">
        <v>212</v>
      </c>
      <c r="C783" s="14">
        <v>1.29200655456929E-2</v>
      </c>
      <c r="D783" s="14">
        <v>1.19257573892648E-2</v>
      </c>
      <c r="E783" s="14">
        <v>1.40488752579384E-2</v>
      </c>
      <c r="F783" s="14"/>
      <c r="G783" s="14">
        <v>7.9257588219770504E-3</v>
      </c>
      <c r="H783" s="14">
        <v>5.80319058348484E-3</v>
      </c>
      <c r="I783" s="14">
        <v>1.98174099202891E-2</v>
      </c>
      <c r="J783" s="14">
        <v>1.84078969125233E-2</v>
      </c>
      <c r="K783" s="14">
        <v>6.4083298685008502E-3</v>
      </c>
      <c r="L783" s="14">
        <v>1.6624510428754801E-2</v>
      </c>
      <c r="M783" s="14"/>
      <c r="N783" s="14">
        <v>2.2319957940460398E-2</v>
      </c>
      <c r="O783" s="14">
        <v>8.3119120090348504E-3</v>
      </c>
      <c r="P783" s="14">
        <v>1.1515237272060601E-2</v>
      </c>
      <c r="Q783" s="14">
        <v>9.1148979780293904E-3</v>
      </c>
      <c r="R783" s="14"/>
      <c r="S783" s="14">
        <v>3.93425300187124E-2</v>
      </c>
      <c r="T783" s="14">
        <v>0</v>
      </c>
      <c r="U783" s="14">
        <v>1.24513580803237E-2</v>
      </c>
      <c r="V783" s="14">
        <v>1.1018776015119001E-2</v>
      </c>
      <c r="W783" s="14">
        <v>0</v>
      </c>
      <c r="X783" s="14">
        <v>0</v>
      </c>
      <c r="Y783" s="14">
        <v>2.14154616042753E-2</v>
      </c>
      <c r="Z783" s="14">
        <v>0</v>
      </c>
      <c r="AA783" s="14">
        <v>1.9046846933927102E-2</v>
      </c>
      <c r="AB783" s="14">
        <v>1.9422442945795801E-2</v>
      </c>
      <c r="AC783" s="14">
        <v>0</v>
      </c>
      <c r="AD783" s="14">
        <v>0</v>
      </c>
      <c r="AE783" s="14"/>
      <c r="AF783" s="14">
        <v>5.1720640888853501E-3</v>
      </c>
      <c r="AG783" s="14">
        <v>1.9732224156065601E-2</v>
      </c>
      <c r="AH783" s="14">
        <v>2.4266057164832801E-2</v>
      </c>
      <c r="AI783" s="14"/>
      <c r="AJ783" s="14">
        <v>3.5903708394958499E-3</v>
      </c>
      <c r="AK783" s="14">
        <v>1.7763889235156601E-2</v>
      </c>
      <c r="AL783" s="14">
        <v>1.4475344066615201E-2</v>
      </c>
      <c r="AM783" s="14">
        <v>0</v>
      </c>
      <c r="AN783" s="14">
        <v>1.93697297364115E-2</v>
      </c>
      <c r="AO783" s="14"/>
      <c r="AP783" s="14">
        <v>1.1028431525630499E-2</v>
      </c>
      <c r="AQ783" s="14">
        <v>1.0142046265639099E-2</v>
      </c>
      <c r="AR783" s="14">
        <v>3.7999359497742101E-2</v>
      </c>
      <c r="AS783" s="14">
        <v>8.6347968832670499E-3</v>
      </c>
      <c r="AT783" s="14">
        <v>0</v>
      </c>
      <c r="AU783" s="14"/>
      <c r="AV783" s="14">
        <v>1.3945508442765899E-2</v>
      </c>
      <c r="AW783" s="14">
        <v>8.6708867912163399E-3</v>
      </c>
      <c r="AX783" s="14">
        <v>6.8671715039811503E-3</v>
      </c>
      <c r="AY783" s="14">
        <v>4.13725213943298E-2</v>
      </c>
      <c r="AZ783" s="14">
        <v>0</v>
      </c>
      <c r="BA783" s="14"/>
      <c r="BB783" s="14">
        <v>0</v>
      </c>
      <c r="BC783" s="14">
        <v>0</v>
      </c>
      <c r="BD783" s="14">
        <v>0</v>
      </c>
      <c r="BE783" s="14"/>
      <c r="BF783" s="14">
        <v>0</v>
      </c>
    </row>
    <row r="784" spans="2:58" x14ac:dyDescent="0.35">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c r="AA784" s="14"/>
      <c r="AB784" s="14"/>
      <c r="AC784" s="14"/>
      <c r="AD784" s="14"/>
      <c r="AE784" s="14"/>
      <c r="AF784" s="14"/>
      <c r="AG784" s="14"/>
      <c r="AH784" s="14"/>
      <c r="AI784" s="14"/>
      <c r="AJ784" s="14"/>
      <c r="AK784" s="14"/>
      <c r="AL784" s="14"/>
      <c r="AM784" s="14"/>
      <c r="AN784" s="14"/>
      <c r="AO784" s="14"/>
      <c r="AP784" s="14"/>
      <c r="AQ784" s="14"/>
      <c r="AR784" s="14"/>
      <c r="AS784" s="14"/>
      <c r="AT784" s="14"/>
      <c r="AU784" s="14"/>
      <c r="AV784" s="14"/>
      <c r="AW784" s="14"/>
      <c r="AX784" s="14"/>
      <c r="AY784" s="14"/>
      <c r="AZ784" s="14"/>
      <c r="BA784" s="14"/>
      <c r="BB784" s="14"/>
      <c r="BC784" s="14"/>
      <c r="BD784" s="14"/>
      <c r="BE784" s="14"/>
      <c r="BF784" s="14"/>
    </row>
    <row r="785" spans="2:58" x14ac:dyDescent="0.35">
      <c r="B785" s="6" t="s">
        <v>270</v>
      </c>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c r="AA785" s="14"/>
      <c r="AB785" s="14"/>
      <c r="AC785" s="14"/>
      <c r="AD785" s="14"/>
      <c r="AE785" s="14"/>
      <c r="AF785" s="14"/>
      <c r="AG785" s="14"/>
      <c r="AH785" s="14"/>
      <c r="AI785" s="14"/>
      <c r="AJ785" s="14"/>
      <c r="AK785" s="14"/>
      <c r="AL785" s="14"/>
      <c r="AM785" s="14"/>
      <c r="AN785" s="14"/>
      <c r="AO785" s="14"/>
      <c r="AP785" s="14"/>
      <c r="AQ785" s="14"/>
      <c r="AR785" s="14"/>
      <c r="AS785" s="14"/>
      <c r="AT785" s="14"/>
      <c r="AU785" s="14"/>
      <c r="AV785" s="14"/>
      <c r="AW785" s="14"/>
      <c r="AX785" s="14"/>
      <c r="AY785" s="14"/>
      <c r="AZ785" s="14"/>
      <c r="BA785" s="14"/>
      <c r="BB785" s="14"/>
      <c r="BC785" s="14"/>
      <c r="BD785" s="14"/>
      <c r="BE785" s="14"/>
      <c r="BF785" s="14"/>
    </row>
    <row r="786" spans="2:58" x14ac:dyDescent="0.35">
      <c r="B786" s="24" t="s">
        <v>214</v>
      </c>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c r="AA786" s="14"/>
      <c r="AB786" s="14"/>
      <c r="AC786" s="14"/>
      <c r="AD786" s="14"/>
      <c r="AE786" s="14"/>
      <c r="AF786" s="14"/>
      <c r="AG786" s="14"/>
      <c r="AH786" s="14"/>
      <c r="AI786" s="14"/>
      <c r="AJ786" s="14"/>
      <c r="AK786" s="14"/>
      <c r="AL786" s="14"/>
      <c r="AM786" s="14"/>
      <c r="AN786" s="14"/>
      <c r="AO786" s="14"/>
      <c r="AP786" s="14"/>
      <c r="AQ786" s="14"/>
      <c r="AR786" s="14"/>
      <c r="AS786" s="14"/>
      <c r="AT786" s="14"/>
      <c r="AU786" s="14"/>
      <c r="AV786" s="14"/>
      <c r="AW786" s="14"/>
      <c r="AX786" s="14"/>
      <c r="AY786" s="14"/>
      <c r="AZ786" s="14"/>
      <c r="BA786" s="14"/>
      <c r="BB786" s="14"/>
      <c r="BC786" s="14"/>
      <c r="BD786" s="14"/>
      <c r="BE786" s="14"/>
      <c r="BF786" s="14"/>
    </row>
    <row r="787" spans="2:58" x14ac:dyDescent="0.35">
      <c r="B787" t="s">
        <v>207</v>
      </c>
      <c r="C787" s="14">
        <v>0.213973470234706</v>
      </c>
      <c r="D787" s="14">
        <v>0.21631785908788501</v>
      </c>
      <c r="E787" s="14">
        <v>0.20921951341516101</v>
      </c>
      <c r="F787" s="14"/>
      <c r="G787" s="14">
        <v>0.25022256227019901</v>
      </c>
      <c r="H787" s="14">
        <v>0.25877735596988699</v>
      </c>
      <c r="I787" s="14">
        <v>0.21576026085781</v>
      </c>
      <c r="J787" s="14">
        <v>0.24806200728619901</v>
      </c>
      <c r="K787" s="14">
        <v>0.21982973977547099</v>
      </c>
      <c r="L787" s="14">
        <v>0.126166521707959</v>
      </c>
      <c r="M787" s="14"/>
      <c r="N787" s="14">
        <v>0.19997269811475499</v>
      </c>
      <c r="O787" s="14">
        <v>0.21874888697255401</v>
      </c>
      <c r="P787" s="14">
        <v>0.21134474579069801</v>
      </c>
      <c r="Q787" s="14">
        <v>0.232906595983327</v>
      </c>
      <c r="R787" s="14"/>
      <c r="S787" s="14">
        <v>0.155708868012814</v>
      </c>
      <c r="T787" s="14">
        <v>0.21498742871441101</v>
      </c>
      <c r="U787" s="14">
        <v>0.24142764758942101</v>
      </c>
      <c r="V787" s="14">
        <v>0.22400211894483699</v>
      </c>
      <c r="W787" s="14">
        <v>0.218491343732065</v>
      </c>
      <c r="X787" s="14">
        <v>0.156805599358814</v>
      </c>
      <c r="Y787" s="14">
        <v>0.31619527317463703</v>
      </c>
      <c r="Z787" s="14">
        <v>0.12273368391855401</v>
      </c>
      <c r="AA787" s="14">
        <v>0.188317287358092</v>
      </c>
      <c r="AB787" s="14">
        <v>0.22432058500853599</v>
      </c>
      <c r="AC787" s="14">
        <v>0.37138719850894503</v>
      </c>
      <c r="AD787" s="14">
        <v>0.163364510809344</v>
      </c>
      <c r="AE787" s="14"/>
      <c r="AF787" s="14">
        <v>0.189205534324451</v>
      </c>
      <c r="AG787" s="14">
        <v>0.22213847410420401</v>
      </c>
      <c r="AH787" s="14">
        <v>0.24880811282141499</v>
      </c>
      <c r="AI787" s="14"/>
      <c r="AJ787" s="14">
        <v>0.13365820248424801</v>
      </c>
      <c r="AK787" s="14">
        <v>0.273578225045713</v>
      </c>
      <c r="AL787" s="14">
        <v>0.21881275422171201</v>
      </c>
      <c r="AM787" s="14">
        <v>6.3596342932136299E-2</v>
      </c>
      <c r="AN787" s="14">
        <v>0.2218004623249</v>
      </c>
      <c r="AO787" s="14"/>
      <c r="AP787" s="14">
        <v>3.80582425020079E-2</v>
      </c>
      <c r="AQ787" s="14">
        <v>0.25487344923819499</v>
      </c>
      <c r="AR787" s="14">
        <v>0.21990189324693801</v>
      </c>
      <c r="AS787" s="14">
        <v>0.31883457265992399</v>
      </c>
      <c r="AT787" s="14">
        <v>0.16992076172392601</v>
      </c>
      <c r="AU787" s="14"/>
      <c r="AV787" s="14">
        <v>0.204159064937005</v>
      </c>
      <c r="AW787" s="14">
        <v>0.232475535807562</v>
      </c>
      <c r="AX787" s="14">
        <v>0.202320380953419</v>
      </c>
      <c r="AY787" s="14">
        <v>0.19711205678441299</v>
      </c>
      <c r="AZ787" s="14">
        <v>0.20281552203473899</v>
      </c>
      <c r="BA787" s="14"/>
      <c r="BB787" s="14">
        <v>0.18208643106354899</v>
      </c>
      <c r="BC787" s="14">
        <v>0.32589242156555198</v>
      </c>
      <c r="BD787" s="14">
        <v>0.155234929952699</v>
      </c>
      <c r="BE787" s="14"/>
      <c r="BF787" s="14">
        <v>0.22655381074116701</v>
      </c>
    </row>
    <row r="788" spans="2:58" x14ac:dyDescent="0.35">
      <c r="B788" t="s">
        <v>208</v>
      </c>
      <c r="C788" s="14">
        <v>0.18761331359799399</v>
      </c>
      <c r="D788" s="14">
        <v>0.20002458712645199</v>
      </c>
      <c r="E788" s="14">
        <v>0.17425366351139901</v>
      </c>
      <c r="F788" s="14"/>
      <c r="G788" s="14">
        <v>0.207948349049982</v>
      </c>
      <c r="H788" s="14">
        <v>0.18711696276849099</v>
      </c>
      <c r="I788" s="14">
        <v>0.21191425133706801</v>
      </c>
      <c r="J788" s="14">
        <v>0.21139122848970501</v>
      </c>
      <c r="K788" s="14">
        <v>0.197722523923865</v>
      </c>
      <c r="L788" s="14">
        <v>0.133955178034279</v>
      </c>
      <c r="M788" s="14"/>
      <c r="N788" s="14">
        <v>0.17988631962766399</v>
      </c>
      <c r="O788" s="14">
        <v>0.219299990415604</v>
      </c>
      <c r="P788" s="14">
        <v>0.176964589753659</v>
      </c>
      <c r="Q788" s="14">
        <v>0.17299758266957399</v>
      </c>
      <c r="R788" s="14"/>
      <c r="S788" s="14">
        <v>0.18307833935767201</v>
      </c>
      <c r="T788" s="14">
        <v>0.15170486861183199</v>
      </c>
      <c r="U788" s="14">
        <v>0.16562036102703601</v>
      </c>
      <c r="V788" s="14">
        <v>0.161817891822091</v>
      </c>
      <c r="W788" s="14">
        <v>0.17518437910667001</v>
      </c>
      <c r="X788" s="14">
        <v>0.26489527398874901</v>
      </c>
      <c r="Y788" s="14">
        <v>0.17145246443727299</v>
      </c>
      <c r="Z788" s="14">
        <v>0.15917519890281101</v>
      </c>
      <c r="AA788" s="14">
        <v>0.20745134563326501</v>
      </c>
      <c r="AB788" s="14">
        <v>0.21805470805038499</v>
      </c>
      <c r="AC788" s="14">
        <v>0.17671048404571099</v>
      </c>
      <c r="AD788" s="14">
        <v>0.21186279467612101</v>
      </c>
      <c r="AE788" s="14"/>
      <c r="AF788" s="14">
        <v>0.15618744655281599</v>
      </c>
      <c r="AG788" s="14">
        <v>0.19454257027013999</v>
      </c>
      <c r="AH788" s="14">
        <v>0.185605801197717</v>
      </c>
      <c r="AI788" s="14"/>
      <c r="AJ788" s="14">
        <v>0.13075287524318399</v>
      </c>
      <c r="AK788" s="14">
        <v>0.22234052785251501</v>
      </c>
      <c r="AL788" s="14">
        <v>0.21942923328560199</v>
      </c>
      <c r="AM788" s="14">
        <v>0.36947596767777302</v>
      </c>
      <c r="AN788" s="14">
        <v>0.152871669687795</v>
      </c>
      <c r="AO788" s="14"/>
      <c r="AP788" s="14">
        <v>0.118800702822174</v>
      </c>
      <c r="AQ788" s="14">
        <v>0.217932157445341</v>
      </c>
      <c r="AR788" s="14">
        <v>0.20091448133309101</v>
      </c>
      <c r="AS788" s="14">
        <v>0.185081268237408</v>
      </c>
      <c r="AT788" s="14">
        <v>0.163411606603972</v>
      </c>
      <c r="AU788" s="14"/>
      <c r="AV788" s="14">
        <v>0.17042308638606199</v>
      </c>
      <c r="AW788" s="14">
        <v>0.19774083334536999</v>
      </c>
      <c r="AX788" s="14">
        <v>0.19115348230599999</v>
      </c>
      <c r="AY788" s="14">
        <v>0.15808549713471801</v>
      </c>
      <c r="AZ788" s="14">
        <v>0.29620391202937701</v>
      </c>
      <c r="BA788" s="14"/>
      <c r="BB788" s="14">
        <v>0.186579370672593</v>
      </c>
      <c r="BC788" s="14">
        <v>0.154336404163497</v>
      </c>
      <c r="BD788" s="14">
        <v>0.16128590885371</v>
      </c>
      <c r="BE788" s="14"/>
      <c r="BF788" s="14">
        <v>0.15595943796709799</v>
      </c>
    </row>
    <row r="789" spans="2:58" x14ac:dyDescent="0.35">
      <c r="B789" t="s">
        <v>209</v>
      </c>
      <c r="C789" s="14">
        <v>0.21475534916814301</v>
      </c>
      <c r="D789" s="14">
        <v>0.21425920859477601</v>
      </c>
      <c r="E789" s="14">
        <v>0.21698131402439999</v>
      </c>
      <c r="F789" s="14"/>
      <c r="G789" s="14">
        <v>0.173064635978292</v>
      </c>
      <c r="H789" s="14">
        <v>0.17898011963169899</v>
      </c>
      <c r="I789" s="14">
        <v>0.231968875058153</v>
      </c>
      <c r="J789" s="14">
        <v>0.20892578750680399</v>
      </c>
      <c r="K789" s="14">
        <v>0.215690694325646</v>
      </c>
      <c r="L789" s="14">
        <v>0.259310262560566</v>
      </c>
      <c r="M789" s="14"/>
      <c r="N789" s="14">
        <v>0.227068285229092</v>
      </c>
      <c r="O789" s="14">
        <v>0.22682904085860101</v>
      </c>
      <c r="P789" s="14">
        <v>0.211600718614326</v>
      </c>
      <c r="Q789" s="14">
        <v>0.183500285956856</v>
      </c>
      <c r="R789" s="14"/>
      <c r="S789" s="14">
        <v>0.22573182999025501</v>
      </c>
      <c r="T789" s="14">
        <v>0.19554412068233001</v>
      </c>
      <c r="U789" s="14">
        <v>0.26190744909207198</v>
      </c>
      <c r="V789" s="14">
        <v>0.306274447631874</v>
      </c>
      <c r="W789" s="14">
        <v>0.18077831322826901</v>
      </c>
      <c r="X789" s="14">
        <v>0.17771763343403199</v>
      </c>
      <c r="Y789" s="14">
        <v>0.14692735864523301</v>
      </c>
      <c r="Z789" s="14">
        <v>0.15199470760529599</v>
      </c>
      <c r="AA789" s="14">
        <v>0.228715992966396</v>
      </c>
      <c r="AB789" s="14">
        <v>0.238535265399864</v>
      </c>
      <c r="AC789" s="14">
        <v>0.21252133537780901</v>
      </c>
      <c r="AD789" s="14">
        <v>0.222062239352526</v>
      </c>
      <c r="AE789" s="14"/>
      <c r="AF789" s="14">
        <v>0.20016266587501799</v>
      </c>
      <c r="AG789" s="14">
        <v>0.24896884812747599</v>
      </c>
      <c r="AH789" s="14">
        <v>0.154839686562562</v>
      </c>
      <c r="AI789" s="14"/>
      <c r="AJ789" s="14">
        <v>0.241321430488423</v>
      </c>
      <c r="AK789" s="14">
        <v>0.207084449100852</v>
      </c>
      <c r="AL789" s="14">
        <v>0.33394748135893498</v>
      </c>
      <c r="AM789" s="14">
        <v>0.13772697100329201</v>
      </c>
      <c r="AN789" s="14">
        <v>0.20482138835251801</v>
      </c>
      <c r="AO789" s="14"/>
      <c r="AP789" s="14">
        <v>0.16208577253118001</v>
      </c>
      <c r="AQ789" s="14">
        <v>0.22688674120124599</v>
      </c>
      <c r="AR789" s="14">
        <v>0.33155818159101202</v>
      </c>
      <c r="AS789" s="14">
        <v>0.19842991347723599</v>
      </c>
      <c r="AT789" s="14">
        <v>0.26351873281784499</v>
      </c>
      <c r="AU789" s="14"/>
      <c r="AV789" s="14">
        <v>0.18395197088630599</v>
      </c>
      <c r="AW789" s="14">
        <v>0.23170592510025401</v>
      </c>
      <c r="AX789" s="14">
        <v>0.23384939935098001</v>
      </c>
      <c r="AY789" s="14">
        <v>0.180850755288056</v>
      </c>
      <c r="AZ789" s="14">
        <v>0.17426803652689199</v>
      </c>
      <c r="BA789" s="14"/>
      <c r="BB789" s="14">
        <v>0.29588940500343403</v>
      </c>
      <c r="BC789" s="14">
        <v>0.26119653993390501</v>
      </c>
      <c r="BD789" s="14">
        <v>0.32793501497379701</v>
      </c>
      <c r="BE789" s="14"/>
      <c r="BF789" s="14">
        <v>0.31562589800389601</v>
      </c>
    </row>
    <row r="790" spans="2:58" x14ac:dyDescent="0.35">
      <c r="B790" t="s">
        <v>122</v>
      </c>
      <c r="C790" s="14">
        <v>0.208278873511722</v>
      </c>
      <c r="D790" s="14">
        <v>0.19027076549858199</v>
      </c>
      <c r="E790" s="14">
        <v>0.228517677673437</v>
      </c>
      <c r="F790" s="14"/>
      <c r="G790" s="14">
        <v>0.158581388636234</v>
      </c>
      <c r="H790" s="14">
        <v>0.17244589284414899</v>
      </c>
      <c r="I790" s="14">
        <v>0.21462983340519701</v>
      </c>
      <c r="J790" s="14">
        <v>0.16989570607268401</v>
      </c>
      <c r="K790" s="14">
        <v>0.24083018731165301</v>
      </c>
      <c r="L790" s="14">
        <v>0.26956917113232798</v>
      </c>
      <c r="M790" s="14"/>
      <c r="N790" s="14">
        <v>0.18758259946574099</v>
      </c>
      <c r="O790" s="14">
        <v>0.20270302808400001</v>
      </c>
      <c r="P790" s="14">
        <v>0.19186164075366699</v>
      </c>
      <c r="Q790" s="14">
        <v>0.25574173074357198</v>
      </c>
      <c r="R790" s="14"/>
      <c r="S790" s="14">
        <v>0.207498299310891</v>
      </c>
      <c r="T790" s="14">
        <v>0.22961833398620801</v>
      </c>
      <c r="U790" s="14">
        <v>0.25933748815853302</v>
      </c>
      <c r="V790" s="14">
        <v>0.139271289588731</v>
      </c>
      <c r="W790" s="14">
        <v>0.27206371043130601</v>
      </c>
      <c r="X790" s="14">
        <v>0.27323265957132797</v>
      </c>
      <c r="Y790" s="14">
        <v>0.15601305436243301</v>
      </c>
      <c r="Z790" s="14">
        <v>0.286366082357772</v>
      </c>
      <c r="AA790" s="14">
        <v>0.14046223839354399</v>
      </c>
      <c r="AB790" s="14">
        <v>0.21637031718208599</v>
      </c>
      <c r="AC790" s="14">
        <v>0.150207869904085</v>
      </c>
      <c r="AD790" s="14">
        <v>0.22038559786727299</v>
      </c>
      <c r="AE790" s="14"/>
      <c r="AF790" s="14">
        <v>0.26264410233575203</v>
      </c>
      <c r="AG790" s="14">
        <v>0.17228347246417</v>
      </c>
      <c r="AH790" s="14">
        <v>0.205216914229435</v>
      </c>
      <c r="AI790" s="14"/>
      <c r="AJ790" s="14">
        <v>0.22599494583729299</v>
      </c>
      <c r="AK790" s="14">
        <v>0.15770976153684199</v>
      </c>
      <c r="AL790" s="14">
        <v>0.138052875887197</v>
      </c>
      <c r="AM790" s="14">
        <v>0.210447339749816</v>
      </c>
      <c r="AN790" s="14">
        <v>0.29053162137035199</v>
      </c>
      <c r="AO790" s="14"/>
      <c r="AP790" s="14">
        <v>0.26482501445897</v>
      </c>
      <c r="AQ790" s="14">
        <v>0.17150104336341501</v>
      </c>
      <c r="AR790" s="14">
        <v>0.16992314836067901</v>
      </c>
      <c r="AS790" s="14">
        <v>0.211522843566191</v>
      </c>
      <c r="AT790" s="14">
        <v>0.276924456524064</v>
      </c>
      <c r="AU790" s="14"/>
      <c r="AV790" s="14">
        <v>0.28863043940746302</v>
      </c>
      <c r="AW790" s="14">
        <v>0.209776151764102</v>
      </c>
      <c r="AX790" s="14">
        <v>0.17754000735098499</v>
      </c>
      <c r="AY790" s="14">
        <v>0.21468884328256799</v>
      </c>
      <c r="AZ790" s="14">
        <v>8.1753731940598706E-2</v>
      </c>
      <c r="BA790" s="14"/>
      <c r="BB790" s="14">
        <v>0.24314354537422</v>
      </c>
      <c r="BC790" s="14">
        <v>0.19743729754397699</v>
      </c>
      <c r="BD790" s="14">
        <v>0.20608435567764899</v>
      </c>
      <c r="BE790" s="14"/>
      <c r="BF790" s="14">
        <v>0.185886303817241</v>
      </c>
    </row>
    <row r="791" spans="2:58" x14ac:dyDescent="0.35">
      <c r="B791" t="s">
        <v>210</v>
      </c>
      <c r="C791" s="14">
        <v>0.105926557774702</v>
      </c>
      <c r="D791" s="14">
        <v>0.105479825142606</v>
      </c>
      <c r="E791" s="14">
        <v>0.107232888313957</v>
      </c>
      <c r="F791" s="14"/>
      <c r="G791" s="14">
        <v>0.10283489157855499</v>
      </c>
      <c r="H791" s="14">
        <v>0.140341233373106</v>
      </c>
      <c r="I791" s="14">
        <v>6.3803332110763403E-2</v>
      </c>
      <c r="J791" s="14">
        <v>0.102789726702826</v>
      </c>
      <c r="K791" s="14">
        <v>9.3228968885158706E-2</v>
      </c>
      <c r="L791" s="14">
        <v>0.121524473561706</v>
      </c>
      <c r="M791" s="14"/>
      <c r="N791" s="14">
        <v>0.11302404231902401</v>
      </c>
      <c r="O791" s="14">
        <v>8.6692587657115405E-2</v>
      </c>
      <c r="P791" s="14">
        <v>0.126238990567314</v>
      </c>
      <c r="Q791" s="14">
        <v>9.6702616273280695E-2</v>
      </c>
      <c r="R791" s="14"/>
      <c r="S791" s="14">
        <v>0.13080292372609201</v>
      </c>
      <c r="T791" s="14">
        <v>9.2960512080693905E-2</v>
      </c>
      <c r="U791" s="14">
        <v>4.1200994914352203E-2</v>
      </c>
      <c r="V791" s="14">
        <v>0.157080040560936</v>
      </c>
      <c r="W791" s="14">
        <v>8.3164786763998494E-2</v>
      </c>
      <c r="X791" s="14">
        <v>0.106482785118877</v>
      </c>
      <c r="Y791" s="14">
        <v>0.130425134161058</v>
      </c>
      <c r="Z791" s="14">
        <v>0.16082068018474099</v>
      </c>
      <c r="AA791" s="14">
        <v>0.10798960372467201</v>
      </c>
      <c r="AB791" s="14">
        <v>7.38135177192418E-2</v>
      </c>
      <c r="AC791" s="14">
        <v>8.9173112163450696E-2</v>
      </c>
      <c r="AD791" s="14">
        <v>0.120959398518915</v>
      </c>
      <c r="AE791" s="14"/>
      <c r="AF791" s="14">
        <v>0.120285018441909</v>
      </c>
      <c r="AG791" s="14">
        <v>0.100874041273294</v>
      </c>
      <c r="AH791" s="14">
        <v>0.102269175083786</v>
      </c>
      <c r="AI791" s="14"/>
      <c r="AJ791" s="14">
        <v>0.16783413203346401</v>
      </c>
      <c r="AK791" s="14">
        <v>7.7177050901989994E-2</v>
      </c>
      <c r="AL791" s="14">
        <v>7.5570856422274096E-2</v>
      </c>
      <c r="AM791" s="14">
        <v>0.13887534173150301</v>
      </c>
      <c r="AN791" s="14">
        <v>7.1384480669233294E-2</v>
      </c>
      <c r="AO791" s="14"/>
      <c r="AP791" s="14">
        <v>0.226265015650054</v>
      </c>
      <c r="AQ791" s="14">
        <v>7.7438337881031993E-2</v>
      </c>
      <c r="AR791" s="14">
        <v>6.5778563989749197E-2</v>
      </c>
      <c r="AS791" s="14">
        <v>4.98670408769879E-2</v>
      </c>
      <c r="AT791" s="14">
        <v>0.10447573274493201</v>
      </c>
      <c r="AU791" s="14"/>
      <c r="AV791" s="14">
        <v>8.7901665008085494E-2</v>
      </c>
      <c r="AW791" s="14">
        <v>8.3777568408862399E-2</v>
      </c>
      <c r="AX791" s="14">
        <v>0.13691488727958001</v>
      </c>
      <c r="AY791" s="14">
        <v>0.13360543451578999</v>
      </c>
      <c r="AZ791" s="14">
        <v>4.2566630484686299E-2</v>
      </c>
      <c r="BA791" s="14"/>
      <c r="BB791" s="14">
        <v>6.8593669157243395E-2</v>
      </c>
      <c r="BC791" s="14">
        <v>4.7904978602046101E-2</v>
      </c>
      <c r="BD791" s="14">
        <v>0.121225493999728</v>
      </c>
      <c r="BE791" s="14"/>
      <c r="BF791" s="14">
        <v>9.4155738441619702E-2</v>
      </c>
    </row>
    <row r="792" spans="2:58" x14ac:dyDescent="0.35">
      <c r="B792" t="s">
        <v>211</v>
      </c>
      <c r="C792" s="14">
        <v>6.0718752598176003E-2</v>
      </c>
      <c r="D792" s="14">
        <v>6.4111761689928395E-2</v>
      </c>
      <c r="E792" s="14">
        <v>5.5819173575331199E-2</v>
      </c>
      <c r="F792" s="14"/>
      <c r="G792" s="14">
        <v>0.107348172486738</v>
      </c>
      <c r="H792" s="14">
        <v>5.1080650940832702E-2</v>
      </c>
      <c r="I792" s="14">
        <v>5.4576888718156497E-2</v>
      </c>
      <c r="J792" s="14">
        <v>4.7166620386574799E-2</v>
      </c>
      <c r="K792" s="14">
        <v>3.2697885778206801E-2</v>
      </c>
      <c r="L792" s="14">
        <v>7.32015206760286E-2</v>
      </c>
      <c r="M792" s="14"/>
      <c r="N792" s="14">
        <v>7.3502105980260996E-2</v>
      </c>
      <c r="O792" s="14">
        <v>4.5726466012124697E-2</v>
      </c>
      <c r="P792" s="14">
        <v>7.4500984374473903E-2</v>
      </c>
      <c r="Q792" s="14">
        <v>4.9891378602862101E-2</v>
      </c>
      <c r="R792" s="14"/>
      <c r="S792" s="14">
        <v>7.3866828532855699E-2</v>
      </c>
      <c r="T792" s="14">
        <v>0.115184735924524</v>
      </c>
      <c r="U792" s="14">
        <v>3.0506059218585801E-2</v>
      </c>
      <c r="V792" s="14">
        <v>1.15542114515298E-2</v>
      </c>
      <c r="W792" s="14">
        <v>5.8234963700075602E-2</v>
      </c>
      <c r="X792" s="14">
        <v>2.0866048528199801E-2</v>
      </c>
      <c r="Y792" s="14">
        <v>6.8857054687954097E-2</v>
      </c>
      <c r="Z792" s="14">
        <v>0.118909647030826</v>
      </c>
      <c r="AA792" s="14">
        <v>0.109416924423081</v>
      </c>
      <c r="AB792" s="14">
        <v>9.9732979598190601E-3</v>
      </c>
      <c r="AC792" s="14">
        <v>0</v>
      </c>
      <c r="AD792" s="14">
        <v>6.1365458775821502E-2</v>
      </c>
      <c r="AE792" s="14"/>
      <c r="AF792" s="14">
        <v>6.4025021912120395E-2</v>
      </c>
      <c r="AG792" s="14">
        <v>4.9138377873885301E-2</v>
      </c>
      <c r="AH792" s="14">
        <v>9.4970639622424094E-2</v>
      </c>
      <c r="AI792" s="14"/>
      <c r="AJ792" s="14">
        <v>8.8622514692618004E-2</v>
      </c>
      <c r="AK792" s="14">
        <v>5.3697221538001202E-2</v>
      </c>
      <c r="AL792" s="14">
        <v>1.4186798824279799E-2</v>
      </c>
      <c r="AM792" s="14">
        <v>7.9878036905480898E-2</v>
      </c>
      <c r="AN792" s="14">
        <v>4.8434535146121997E-2</v>
      </c>
      <c r="AO792" s="14"/>
      <c r="AP792" s="14">
        <v>0.160576911354496</v>
      </c>
      <c r="AQ792" s="14">
        <v>4.66227960616067E-2</v>
      </c>
      <c r="AR792" s="14">
        <v>1.19237314785314E-2</v>
      </c>
      <c r="AS792" s="14">
        <v>2.76295642989864E-2</v>
      </c>
      <c r="AT792" s="14">
        <v>2.17487095852603E-2</v>
      </c>
      <c r="AU792" s="14"/>
      <c r="AV792" s="14">
        <v>5.1180924834282798E-2</v>
      </c>
      <c r="AW792" s="14">
        <v>4.0909410433035899E-2</v>
      </c>
      <c r="AX792" s="14">
        <v>5.4737579226892097E-2</v>
      </c>
      <c r="AY792" s="14">
        <v>9.8592800422745305E-2</v>
      </c>
      <c r="AZ792" s="14">
        <v>0.159815446645206</v>
      </c>
      <c r="BA792" s="14"/>
      <c r="BB792" s="14">
        <v>2.37075787289605E-2</v>
      </c>
      <c r="BC792" s="14">
        <v>1.32323581910231E-2</v>
      </c>
      <c r="BD792" s="14">
        <v>2.8234296542417402E-2</v>
      </c>
      <c r="BE792" s="14"/>
      <c r="BF792" s="14">
        <v>2.18188110289778E-2</v>
      </c>
    </row>
    <row r="793" spans="2:58" x14ac:dyDescent="0.35">
      <c r="B793" t="s">
        <v>212</v>
      </c>
      <c r="C793" s="14">
        <v>8.7336831145565404E-3</v>
      </c>
      <c r="D793" s="14">
        <v>9.5359928597715596E-3</v>
      </c>
      <c r="E793" s="14">
        <v>7.9757694863148293E-3</v>
      </c>
      <c r="F793" s="14"/>
      <c r="G793" s="14">
        <v>0</v>
      </c>
      <c r="H793" s="14">
        <v>1.1257784471835799E-2</v>
      </c>
      <c r="I793" s="14">
        <v>7.3465585128517103E-3</v>
      </c>
      <c r="J793" s="14">
        <v>1.17689235552069E-2</v>
      </c>
      <c r="K793" s="14">
        <v>0</v>
      </c>
      <c r="L793" s="14">
        <v>1.6272872327133502E-2</v>
      </c>
      <c r="M793" s="14"/>
      <c r="N793" s="14">
        <v>1.89639492634627E-2</v>
      </c>
      <c r="O793" s="14">
        <v>0</v>
      </c>
      <c r="P793" s="14">
        <v>7.4883301458623496E-3</v>
      </c>
      <c r="Q793" s="14">
        <v>8.2598097705274594E-3</v>
      </c>
      <c r="R793" s="14"/>
      <c r="S793" s="14">
        <v>2.3312911069420201E-2</v>
      </c>
      <c r="T793" s="14">
        <v>0</v>
      </c>
      <c r="U793" s="14">
        <v>0</v>
      </c>
      <c r="V793" s="14">
        <v>0</v>
      </c>
      <c r="W793" s="14">
        <v>1.2082503037616901E-2</v>
      </c>
      <c r="X793" s="14">
        <v>0</v>
      </c>
      <c r="Y793" s="14">
        <v>1.01296605314117E-2</v>
      </c>
      <c r="Z793" s="14">
        <v>0</v>
      </c>
      <c r="AA793" s="14">
        <v>1.7646607500949998E-2</v>
      </c>
      <c r="AB793" s="14">
        <v>1.8932308680068101E-2</v>
      </c>
      <c r="AC793" s="14">
        <v>0</v>
      </c>
      <c r="AD793" s="14">
        <v>0</v>
      </c>
      <c r="AE793" s="14"/>
      <c r="AF793" s="14">
        <v>7.4902105579342801E-3</v>
      </c>
      <c r="AG793" s="14">
        <v>1.2054215886831201E-2</v>
      </c>
      <c r="AH793" s="14">
        <v>8.2896704826616093E-3</v>
      </c>
      <c r="AI793" s="14"/>
      <c r="AJ793" s="14">
        <v>1.18158992207684E-2</v>
      </c>
      <c r="AK793" s="14">
        <v>8.4127640240864408E-3</v>
      </c>
      <c r="AL793" s="14">
        <v>0</v>
      </c>
      <c r="AM793" s="14">
        <v>0</v>
      </c>
      <c r="AN793" s="14">
        <v>1.0155842449080301E-2</v>
      </c>
      <c r="AO793" s="14"/>
      <c r="AP793" s="14">
        <v>2.93883406811183E-2</v>
      </c>
      <c r="AQ793" s="14">
        <v>4.74547480916302E-3</v>
      </c>
      <c r="AR793" s="14">
        <v>0</v>
      </c>
      <c r="AS793" s="14">
        <v>8.6347968832670499E-3</v>
      </c>
      <c r="AT793" s="14">
        <v>0</v>
      </c>
      <c r="AU793" s="14"/>
      <c r="AV793" s="14">
        <v>1.3752848540795001E-2</v>
      </c>
      <c r="AW793" s="14">
        <v>3.6145751408148902E-3</v>
      </c>
      <c r="AX793" s="14">
        <v>3.4842635321428602E-3</v>
      </c>
      <c r="AY793" s="14">
        <v>1.70646125717096E-2</v>
      </c>
      <c r="AZ793" s="14">
        <v>4.2576720338501003E-2</v>
      </c>
      <c r="BA793" s="14"/>
      <c r="BB793" s="14">
        <v>0</v>
      </c>
      <c r="BC793" s="14">
        <v>0</v>
      </c>
      <c r="BD793" s="14">
        <v>0</v>
      </c>
      <c r="BE793" s="14"/>
      <c r="BF793" s="14">
        <v>0</v>
      </c>
    </row>
    <row r="794" spans="2:58" x14ac:dyDescent="0.35">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c r="AA794" s="14"/>
      <c r="AB794" s="14"/>
      <c r="AC794" s="14"/>
      <c r="AD794" s="14"/>
      <c r="AE794" s="14"/>
      <c r="AF794" s="14"/>
      <c r="AG794" s="14"/>
      <c r="AH794" s="14"/>
      <c r="AI794" s="14"/>
      <c r="AJ794" s="14"/>
      <c r="AK794" s="14"/>
      <c r="AL794" s="14"/>
      <c r="AM794" s="14"/>
      <c r="AN794" s="14"/>
      <c r="AO794" s="14"/>
      <c r="AP794" s="14"/>
      <c r="AQ794" s="14"/>
      <c r="AR794" s="14"/>
      <c r="AS794" s="14"/>
      <c r="AT794" s="14"/>
      <c r="AU794" s="14"/>
      <c r="AV794" s="14"/>
      <c r="AW794" s="14"/>
      <c r="AX794" s="14"/>
      <c r="AY794" s="14"/>
      <c r="AZ794" s="14"/>
      <c r="BA794" s="14"/>
      <c r="BB794" s="14"/>
      <c r="BC794" s="14"/>
      <c r="BD794" s="14"/>
      <c r="BE794" s="14"/>
      <c r="BF794" s="14"/>
    </row>
    <row r="795" spans="2:58" x14ac:dyDescent="0.35">
      <c r="B795" s="6" t="s">
        <v>271</v>
      </c>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c r="AA795" s="14"/>
      <c r="AB795" s="14"/>
      <c r="AC795" s="14"/>
      <c r="AD795" s="14"/>
      <c r="AE795" s="14"/>
      <c r="AF795" s="14"/>
      <c r="AG795" s="14"/>
      <c r="AH795" s="14"/>
      <c r="AI795" s="14"/>
      <c r="AJ795" s="14"/>
      <c r="AK795" s="14"/>
      <c r="AL795" s="14"/>
      <c r="AM795" s="14"/>
      <c r="AN795" s="14"/>
      <c r="AO795" s="14"/>
      <c r="AP795" s="14"/>
      <c r="AQ795" s="14"/>
      <c r="AR795" s="14"/>
      <c r="AS795" s="14"/>
      <c r="AT795" s="14"/>
      <c r="AU795" s="14"/>
      <c r="AV795" s="14"/>
      <c r="AW795" s="14"/>
      <c r="AX795" s="14"/>
      <c r="AY795" s="14"/>
      <c r="AZ795" s="14"/>
      <c r="BA795" s="14"/>
      <c r="BB795" s="14"/>
      <c r="BC795" s="14"/>
      <c r="BD795" s="14"/>
      <c r="BE795" s="14"/>
      <c r="BF795" s="14"/>
    </row>
    <row r="796" spans="2:58" x14ac:dyDescent="0.35">
      <c r="B796" s="24" t="s">
        <v>214</v>
      </c>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c r="AA796" s="14"/>
      <c r="AB796" s="14"/>
      <c r="AC796" s="14"/>
      <c r="AD796" s="14"/>
      <c r="AE796" s="14"/>
      <c r="AF796" s="14"/>
      <c r="AG796" s="14"/>
      <c r="AH796" s="14"/>
      <c r="AI796" s="14"/>
      <c r="AJ796" s="14"/>
      <c r="AK796" s="14"/>
      <c r="AL796" s="14"/>
      <c r="AM796" s="14"/>
      <c r="AN796" s="14"/>
      <c r="AO796" s="14"/>
      <c r="AP796" s="14"/>
      <c r="AQ796" s="14"/>
      <c r="AR796" s="14"/>
      <c r="AS796" s="14"/>
      <c r="AT796" s="14"/>
      <c r="AU796" s="14"/>
      <c r="AV796" s="14"/>
      <c r="AW796" s="14"/>
      <c r="AX796" s="14"/>
      <c r="AY796" s="14"/>
      <c r="AZ796" s="14"/>
      <c r="BA796" s="14"/>
      <c r="BB796" s="14"/>
      <c r="BC796" s="14"/>
      <c r="BD796" s="14"/>
      <c r="BE796" s="14"/>
      <c r="BF796" s="14"/>
    </row>
    <row r="797" spans="2:58" x14ac:dyDescent="0.35">
      <c r="B797" t="s">
        <v>207</v>
      </c>
      <c r="C797" s="14">
        <v>0.14031698743783599</v>
      </c>
      <c r="D797" s="14">
        <v>0.14114803463723799</v>
      </c>
      <c r="E797" s="14">
        <v>0.136536200444283</v>
      </c>
      <c r="F797" s="14"/>
      <c r="G797" s="14">
        <v>0.20734934459429799</v>
      </c>
      <c r="H797" s="14">
        <v>0.198003273767172</v>
      </c>
      <c r="I797" s="14">
        <v>0.14268418645537301</v>
      </c>
      <c r="J797" s="14">
        <v>0.13771672499374099</v>
      </c>
      <c r="K797" s="14">
        <v>0.108783309291146</v>
      </c>
      <c r="L797" s="14">
        <v>7.48428551591927E-2</v>
      </c>
      <c r="M797" s="14"/>
      <c r="N797" s="14">
        <v>0.12702681716935499</v>
      </c>
      <c r="O797" s="14">
        <v>0.13996235192208201</v>
      </c>
      <c r="P797" s="14">
        <v>0.13965541407757601</v>
      </c>
      <c r="Q797" s="14">
        <v>0.160140971930639</v>
      </c>
      <c r="R797" s="14"/>
      <c r="S797" s="14">
        <v>0.12068459411039099</v>
      </c>
      <c r="T797" s="14">
        <v>0.1371887916856</v>
      </c>
      <c r="U797" s="14">
        <v>9.5386714985139995E-2</v>
      </c>
      <c r="V797" s="14">
        <v>0.113442683059674</v>
      </c>
      <c r="W797" s="14">
        <v>0.131937909484487</v>
      </c>
      <c r="X797" s="14">
        <v>0.12495115801043701</v>
      </c>
      <c r="Y797" s="14">
        <v>0.18203444576123901</v>
      </c>
      <c r="Z797" s="14">
        <v>9.1120355842711595E-2</v>
      </c>
      <c r="AA797" s="14">
        <v>0.195217621135333</v>
      </c>
      <c r="AB797" s="14">
        <v>0.139424961985915</v>
      </c>
      <c r="AC797" s="14">
        <v>0.21544136332368399</v>
      </c>
      <c r="AD797" s="14">
        <v>9.4582895301355593E-2</v>
      </c>
      <c r="AE797" s="14"/>
      <c r="AF797" s="14">
        <v>8.1816169240987502E-2</v>
      </c>
      <c r="AG797" s="14">
        <v>0.15759825012322101</v>
      </c>
      <c r="AH797" s="14">
        <v>0.20214334712468199</v>
      </c>
      <c r="AI797" s="14"/>
      <c r="AJ797" s="14">
        <v>3.7960901514335302E-2</v>
      </c>
      <c r="AK797" s="14">
        <v>0.22336399051973199</v>
      </c>
      <c r="AL797" s="14">
        <v>0.175930919247347</v>
      </c>
      <c r="AM797" s="14">
        <v>0</v>
      </c>
      <c r="AN797" s="14">
        <v>0.13303680539989199</v>
      </c>
      <c r="AO797" s="14"/>
      <c r="AP797" s="14">
        <v>1.95234653789754E-2</v>
      </c>
      <c r="AQ797" s="14">
        <v>0.20139357621409801</v>
      </c>
      <c r="AR797" s="14">
        <v>0.156358897064136</v>
      </c>
      <c r="AS797" s="14">
        <v>0.105977605564449</v>
      </c>
      <c r="AT797" s="14">
        <v>0.107074081948742</v>
      </c>
      <c r="AU797" s="14"/>
      <c r="AV797" s="14">
        <v>0.126112885662614</v>
      </c>
      <c r="AW797" s="14">
        <v>0.145511688285406</v>
      </c>
      <c r="AX797" s="14">
        <v>0.142263853859186</v>
      </c>
      <c r="AY797" s="14">
        <v>0.15108504125224101</v>
      </c>
      <c r="AZ797" s="14">
        <v>0.117356496043326</v>
      </c>
      <c r="BA797" s="14"/>
      <c r="BB797" s="14">
        <v>6.7360018985616693E-2</v>
      </c>
      <c r="BC797" s="14">
        <v>9.7219237289488697E-2</v>
      </c>
      <c r="BD797" s="14">
        <v>3.08288701361931E-2</v>
      </c>
      <c r="BE797" s="14"/>
      <c r="BF797" s="14">
        <v>6.9202430079429098E-2</v>
      </c>
    </row>
    <row r="798" spans="2:58" x14ac:dyDescent="0.35">
      <c r="B798" t="s">
        <v>208</v>
      </c>
      <c r="C798" s="14">
        <v>0.104103755750795</v>
      </c>
      <c r="D798" s="14">
        <v>0.11608244951952899</v>
      </c>
      <c r="E798" s="14">
        <v>9.2578042538084895E-2</v>
      </c>
      <c r="F798" s="14"/>
      <c r="G798" s="14">
        <v>0.128103853342204</v>
      </c>
      <c r="H798" s="14">
        <v>0.117737757673245</v>
      </c>
      <c r="I798" s="14">
        <v>0.129593312590261</v>
      </c>
      <c r="J798" s="14">
        <v>0.119952068415991</v>
      </c>
      <c r="K798" s="14">
        <v>0.101069773377</v>
      </c>
      <c r="L798" s="14">
        <v>5.0477277345892899E-2</v>
      </c>
      <c r="M798" s="14"/>
      <c r="N798" s="14">
        <v>9.6636096610833305E-2</v>
      </c>
      <c r="O798" s="14">
        <v>0.119014825358206</v>
      </c>
      <c r="P798" s="14">
        <v>0.104733573735848</v>
      </c>
      <c r="Q798" s="14">
        <v>9.8183131532003504E-2</v>
      </c>
      <c r="R798" s="14"/>
      <c r="S798" s="14">
        <v>5.4313445750285599E-2</v>
      </c>
      <c r="T798" s="14">
        <v>7.1255579358885199E-2</v>
      </c>
      <c r="U798" s="14">
        <v>0.126390009769562</v>
      </c>
      <c r="V798" s="14">
        <v>0.149769454310933</v>
      </c>
      <c r="W798" s="14">
        <v>0.10457374464421799</v>
      </c>
      <c r="X798" s="14">
        <v>0.149131489972082</v>
      </c>
      <c r="Y798" s="14">
        <v>8.4850671963306201E-2</v>
      </c>
      <c r="Z798" s="14">
        <v>0.121042920531125</v>
      </c>
      <c r="AA798" s="14">
        <v>9.7974770214240198E-2</v>
      </c>
      <c r="AB798" s="14">
        <v>0.10982523584696401</v>
      </c>
      <c r="AC798" s="14">
        <v>0.15698149175564599</v>
      </c>
      <c r="AD798" s="14">
        <v>0.120967808134595</v>
      </c>
      <c r="AE798" s="14"/>
      <c r="AF798" s="14">
        <v>7.4548640839962696E-2</v>
      </c>
      <c r="AG798" s="14">
        <v>0.12641077799404701</v>
      </c>
      <c r="AH798" s="14">
        <v>9.82012303486796E-2</v>
      </c>
      <c r="AI798" s="14"/>
      <c r="AJ798" s="14">
        <v>3.36812824948724E-2</v>
      </c>
      <c r="AK798" s="14">
        <v>0.16780318199859201</v>
      </c>
      <c r="AL798" s="14">
        <v>0.106349696632588</v>
      </c>
      <c r="AM798" s="14">
        <v>0.14177141705613899</v>
      </c>
      <c r="AN798" s="14">
        <v>6.6659450599197104E-2</v>
      </c>
      <c r="AO798" s="14"/>
      <c r="AP798" s="14">
        <v>1.8530220021825802E-2</v>
      </c>
      <c r="AQ798" s="14">
        <v>0.152825628512747</v>
      </c>
      <c r="AR798" s="14">
        <v>9.24823922848481E-2</v>
      </c>
      <c r="AS798" s="14">
        <v>9.7473428563980696E-2</v>
      </c>
      <c r="AT798" s="14">
        <v>1.08501391978523E-2</v>
      </c>
      <c r="AU798" s="14"/>
      <c r="AV798" s="14">
        <v>6.0504257879031603E-2</v>
      </c>
      <c r="AW798" s="14">
        <v>0.125714763818467</v>
      </c>
      <c r="AX798" s="14">
        <v>0.10642625771094399</v>
      </c>
      <c r="AY798" s="14">
        <v>0.110733357547452</v>
      </c>
      <c r="AZ798" s="14">
        <v>0.160473257610979</v>
      </c>
      <c r="BA798" s="14"/>
      <c r="BB798" s="14">
        <v>4.26204497423271E-2</v>
      </c>
      <c r="BC798" s="14">
        <v>6.9808185654923402E-2</v>
      </c>
      <c r="BD798" s="14">
        <v>0</v>
      </c>
      <c r="BE798" s="14"/>
      <c r="BF798" s="14">
        <v>4.4680791637527001E-2</v>
      </c>
    </row>
    <row r="799" spans="2:58" x14ac:dyDescent="0.35">
      <c r="B799" t="s">
        <v>209</v>
      </c>
      <c r="C799" s="14">
        <v>0.199706389420993</v>
      </c>
      <c r="D799" s="14">
        <v>0.19131384262408299</v>
      </c>
      <c r="E799" s="14">
        <v>0.20790352303813101</v>
      </c>
      <c r="F799" s="14"/>
      <c r="G799" s="14">
        <v>0.25454807639673799</v>
      </c>
      <c r="H799" s="14">
        <v>0.21253947910044199</v>
      </c>
      <c r="I799" s="14">
        <v>0.23562622173811701</v>
      </c>
      <c r="J799" s="14">
        <v>0.20030101874598499</v>
      </c>
      <c r="K799" s="14">
        <v>0.17797448658335699</v>
      </c>
      <c r="L799" s="14">
        <v>0.14412303254360501</v>
      </c>
      <c r="M799" s="14"/>
      <c r="N799" s="14">
        <v>0.17980003331331801</v>
      </c>
      <c r="O799" s="14">
        <v>0.22059980152601</v>
      </c>
      <c r="P799" s="14">
        <v>0.209944688578896</v>
      </c>
      <c r="Q799" s="14">
        <v>0.189340254995121</v>
      </c>
      <c r="R799" s="14"/>
      <c r="S799" s="14">
        <v>0.26836504732667399</v>
      </c>
      <c r="T799" s="14">
        <v>0.189470407467487</v>
      </c>
      <c r="U799" s="14">
        <v>0.235921014864995</v>
      </c>
      <c r="V799" s="14">
        <v>0.24511276206035801</v>
      </c>
      <c r="W799" s="14">
        <v>0.16218054129040399</v>
      </c>
      <c r="X799" s="14">
        <v>0.214788020008123</v>
      </c>
      <c r="Y799" s="14">
        <v>0.158276679061609</v>
      </c>
      <c r="Z799" s="14">
        <v>0.18297441160655301</v>
      </c>
      <c r="AA799" s="14">
        <v>0.149067166251488</v>
      </c>
      <c r="AB799" s="14">
        <v>0.18582451647433201</v>
      </c>
      <c r="AC799" s="14">
        <v>0.20969866239248</v>
      </c>
      <c r="AD799" s="14">
        <v>0.15230094894165899</v>
      </c>
      <c r="AE799" s="14"/>
      <c r="AF799" s="14">
        <v>0.159555130476006</v>
      </c>
      <c r="AG799" s="14">
        <v>0.21865772407710199</v>
      </c>
      <c r="AH799" s="14">
        <v>0.21812336659157</v>
      </c>
      <c r="AI799" s="14"/>
      <c r="AJ799" s="14">
        <v>0.13902972842738501</v>
      </c>
      <c r="AK799" s="14">
        <v>0.25481237779406102</v>
      </c>
      <c r="AL799" s="14">
        <v>0.17223525767747899</v>
      </c>
      <c r="AM799" s="14">
        <v>0.13043353434483901</v>
      </c>
      <c r="AN799" s="14">
        <v>0.251487955722279</v>
      </c>
      <c r="AO799" s="14"/>
      <c r="AP799" s="14">
        <v>2.88142079660622E-2</v>
      </c>
      <c r="AQ799" s="14">
        <v>0.257533902772276</v>
      </c>
      <c r="AR799" s="14">
        <v>0.20199965451578999</v>
      </c>
      <c r="AS799" s="14">
        <v>0.26361259977298701</v>
      </c>
      <c r="AT799" s="14">
        <v>0.189413225373221</v>
      </c>
      <c r="AU799" s="14"/>
      <c r="AV799" s="14">
        <v>0.194855548082942</v>
      </c>
      <c r="AW799" s="14">
        <v>0.225002285500112</v>
      </c>
      <c r="AX799" s="14">
        <v>0.20304946531434001</v>
      </c>
      <c r="AY799" s="14">
        <v>0.16630008251636899</v>
      </c>
      <c r="AZ799" s="14">
        <v>0.23137572426033501</v>
      </c>
      <c r="BA799" s="14"/>
      <c r="BB799" s="14">
        <v>0.20565072376230001</v>
      </c>
      <c r="BC799" s="14">
        <v>0.26871949272708001</v>
      </c>
      <c r="BD799" s="14">
        <v>0.21857245809430401</v>
      </c>
      <c r="BE799" s="14"/>
      <c r="BF799" s="14">
        <v>0.24788778907579201</v>
      </c>
    </row>
    <row r="800" spans="2:58" x14ac:dyDescent="0.35">
      <c r="B800" t="s">
        <v>122</v>
      </c>
      <c r="C800" s="14">
        <v>0.27235480787211902</v>
      </c>
      <c r="D800" s="14">
        <v>0.24300938573875899</v>
      </c>
      <c r="E800" s="14">
        <v>0.30480011176043698</v>
      </c>
      <c r="F800" s="14"/>
      <c r="G800" s="14">
        <v>0.18683087202575799</v>
      </c>
      <c r="H800" s="14">
        <v>0.192912895888944</v>
      </c>
      <c r="I800" s="14">
        <v>0.25200824304670899</v>
      </c>
      <c r="J800" s="14">
        <v>0.29890824408217498</v>
      </c>
      <c r="K800" s="14">
        <v>0.301898690090382</v>
      </c>
      <c r="L800" s="14">
        <v>0.36270517878203801</v>
      </c>
      <c r="M800" s="14"/>
      <c r="N800" s="14">
        <v>0.27206269086472501</v>
      </c>
      <c r="O800" s="14">
        <v>0.25805132466977898</v>
      </c>
      <c r="P800" s="14">
        <v>0.25302011253600498</v>
      </c>
      <c r="Q800" s="14">
        <v>0.30728392249789499</v>
      </c>
      <c r="R800" s="14"/>
      <c r="S800" s="14">
        <v>0.20509132737393099</v>
      </c>
      <c r="T800" s="14">
        <v>0.32257900464769901</v>
      </c>
      <c r="U800" s="14">
        <v>0.22446735548480101</v>
      </c>
      <c r="V800" s="14">
        <v>0.220269370502437</v>
      </c>
      <c r="W800" s="14">
        <v>0.302960377383236</v>
      </c>
      <c r="X800" s="14">
        <v>0.303432569730818</v>
      </c>
      <c r="Y800" s="14">
        <v>0.332809654130995</v>
      </c>
      <c r="Z800" s="14">
        <v>0.25425161144172098</v>
      </c>
      <c r="AA800" s="14">
        <v>0.26034660895463302</v>
      </c>
      <c r="AB800" s="14">
        <v>0.30952592464172801</v>
      </c>
      <c r="AC800" s="14">
        <v>0.23635987313159901</v>
      </c>
      <c r="AD800" s="14">
        <v>0.23612622995688601</v>
      </c>
      <c r="AE800" s="14"/>
      <c r="AF800" s="14">
        <v>0.328817283793784</v>
      </c>
      <c r="AG800" s="14">
        <v>0.24311745664154499</v>
      </c>
      <c r="AH800" s="14">
        <v>0.22093811717269801</v>
      </c>
      <c r="AI800" s="14"/>
      <c r="AJ800" s="14">
        <v>0.28818964779941503</v>
      </c>
      <c r="AK800" s="14">
        <v>0.21022505446232401</v>
      </c>
      <c r="AL800" s="14">
        <v>0.40815520212425599</v>
      </c>
      <c r="AM800" s="14">
        <v>0.27656293706101198</v>
      </c>
      <c r="AN800" s="14">
        <v>0.29647039304457501</v>
      </c>
      <c r="AO800" s="14"/>
      <c r="AP800" s="14">
        <v>0.26951762136975199</v>
      </c>
      <c r="AQ800" s="14">
        <v>0.23642904868327</v>
      </c>
      <c r="AR800" s="14">
        <v>0.350370347423624</v>
      </c>
      <c r="AS800" s="14">
        <v>0.25730969535430698</v>
      </c>
      <c r="AT800" s="14">
        <v>0.45309603858031</v>
      </c>
      <c r="AU800" s="14"/>
      <c r="AV800" s="14">
        <v>0.31200832499262199</v>
      </c>
      <c r="AW800" s="14">
        <v>0.28523118053520302</v>
      </c>
      <c r="AX800" s="14">
        <v>0.27806333501427899</v>
      </c>
      <c r="AY800" s="14">
        <v>0.233129734635314</v>
      </c>
      <c r="AZ800" s="14">
        <v>7.7291226905658802E-2</v>
      </c>
      <c r="BA800" s="14"/>
      <c r="BB800" s="14">
        <v>0.43114731950888302</v>
      </c>
      <c r="BC800" s="14">
        <v>0.25588122205005698</v>
      </c>
      <c r="BD800" s="14">
        <v>0.39545426955569701</v>
      </c>
      <c r="BE800" s="14"/>
      <c r="BF800" s="14">
        <v>0.318609374036319</v>
      </c>
    </row>
    <row r="801" spans="2:58" x14ac:dyDescent="0.35">
      <c r="B801" t="s">
        <v>210</v>
      </c>
      <c r="C801" s="14">
        <v>0.181893294116108</v>
      </c>
      <c r="D801" s="14">
        <v>0.20654391065865199</v>
      </c>
      <c r="E801" s="14">
        <v>0.15791672565932099</v>
      </c>
      <c r="F801" s="14"/>
      <c r="G801" s="14">
        <v>0.13607777245129299</v>
      </c>
      <c r="H801" s="14">
        <v>0.18720305087531999</v>
      </c>
      <c r="I801" s="14">
        <v>0.16136988261149601</v>
      </c>
      <c r="J801" s="14">
        <v>0.17916913793731501</v>
      </c>
      <c r="K801" s="14">
        <v>0.21095129797274501</v>
      </c>
      <c r="L801" s="14">
        <v>0.203296385917032</v>
      </c>
      <c r="M801" s="14"/>
      <c r="N801" s="14">
        <v>0.213120662789789</v>
      </c>
      <c r="O801" s="14">
        <v>0.16881215558243101</v>
      </c>
      <c r="P801" s="14">
        <v>0.18610568774011699</v>
      </c>
      <c r="Q801" s="14">
        <v>0.14810184654292399</v>
      </c>
      <c r="R801" s="14"/>
      <c r="S801" s="14">
        <v>0.24069281159057801</v>
      </c>
      <c r="T801" s="14">
        <v>0.13507736730842601</v>
      </c>
      <c r="U801" s="14">
        <v>0.24830521867862099</v>
      </c>
      <c r="V801" s="14">
        <v>0.14390428022162799</v>
      </c>
      <c r="W801" s="14">
        <v>0.227167998539127</v>
      </c>
      <c r="X801" s="14">
        <v>0.12500515386014999</v>
      </c>
      <c r="Y801" s="14">
        <v>0.102974077237605</v>
      </c>
      <c r="Z801" s="14">
        <v>0.29192899946977402</v>
      </c>
      <c r="AA801" s="14">
        <v>0.188928673895252</v>
      </c>
      <c r="AB801" s="14">
        <v>0.19735183173392301</v>
      </c>
      <c r="AC801" s="14">
        <v>0.11339338356242699</v>
      </c>
      <c r="AD801" s="14">
        <v>0.30323286458985999</v>
      </c>
      <c r="AE801" s="14"/>
      <c r="AF801" s="14">
        <v>0.23651519266854901</v>
      </c>
      <c r="AG801" s="14">
        <v>0.15640822594213399</v>
      </c>
      <c r="AH801" s="14">
        <v>0.17139449307625501</v>
      </c>
      <c r="AI801" s="14"/>
      <c r="AJ801" s="14">
        <v>0.29867096953317601</v>
      </c>
      <c r="AK801" s="14">
        <v>0.101276360271901</v>
      </c>
      <c r="AL801" s="14">
        <v>0.108614315741504</v>
      </c>
      <c r="AM801" s="14">
        <v>0.31504864944476701</v>
      </c>
      <c r="AN801" s="14">
        <v>0.17281575053586701</v>
      </c>
      <c r="AO801" s="14"/>
      <c r="AP801" s="14">
        <v>0.36390322082329202</v>
      </c>
      <c r="AQ801" s="14">
        <v>0.106208982882439</v>
      </c>
      <c r="AR801" s="14">
        <v>0.15555712630495</v>
      </c>
      <c r="AS801" s="14">
        <v>0.19199553911898301</v>
      </c>
      <c r="AT801" s="14">
        <v>0.17851291023400101</v>
      </c>
      <c r="AU801" s="14"/>
      <c r="AV801" s="14">
        <v>0.18916951224360501</v>
      </c>
      <c r="AW801" s="14">
        <v>0.138066173122323</v>
      </c>
      <c r="AX801" s="14">
        <v>0.18407446848975301</v>
      </c>
      <c r="AY801" s="14">
        <v>0.233788774285483</v>
      </c>
      <c r="AZ801" s="14">
        <v>0.24420308490586201</v>
      </c>
      <c r="BA801" s="14"/>
      <c r="BB801" s="14">
        <v>0.206135268426344</v>
      </c>
      <c r="BC801" s="14">
        <v>0.234385609568141</v>
      </c>
      <c r="BD801" s="14">
        <v>0.24789454196066499</v>
      </c>
      <c r="BE801" s="14"/>
      <c r="BF801" s="14">
        <v>0.23897723981476399</v>
      </c>
    </row>
    <row r="802" spans="2:58" x14ac:dyDescent="0.35">
      <c r="B802" t="s">
        <v>211</v>
      </c>
      <c r="C802" s="14">
        <v>8.4170617665354802E-2</v>
      </c>
      <c r="D802" s="14">
        <v>8.3123260406965202E-2</v>
      </c>
      <c r="E802" s="14">
        <v>8.4038706766849297E-2</v>
      </c>
      <c r="F802" s="14"/>
      <c r="G802" s="14">
        <v>8.7090081189708499E-2</v>
      </c>
      <c r="H802" s="14">
        <v>6.9845234302253298E-2</v>
      </c>
      <c r="I802" s="14">
        <v>7.8718153558044193E-2</v>
      </c>
      <c r="J802" s="14">
        <v>4.4049951511660398E-2</v>
      </c>
      <c r="K802" s="14">
        <v>9.33931859734876E-2</v>
      </c>
      <c r="L802" s="14">
        <v>0.121844945242224</v>
      </c>
      <c r="M802" s="14"/>
      <c r="N802" s="14">
        <v>9.3272475844673894E-2</v>
      </c>
      <c r="O802" s="14">
        <v>8.2206635438052206E-2</v>
      </c>
      <c r="P802" s="14">
        <v>9.1360582960671996E-2</v>
      </c>
      <c r="Q802" s="14">
        <v>7.0652284881797395E-2</v>
      </c>
      <c r="R802" s="14"/>
      <c r="S802" s="14">
        <v>8.0394812605334195E-2</v>
      </c>
      <c r="T802" s="14">
        <v>0.12972647712028601</v>
      </c>
      <c r="U802" s="14">
        <v>6.9529686216880299E-2</v>
      </c>
      <c r="V802" s="14">
        <v>0.103090482251395</v>
      </c>
      <c r="W802" s="14">
        <v>5.9096925620911102E-2</v>
      </c>
      <c r="X802" s="14">
        <v>6.2075029623493302E-2</v>
      </c>
      <c r="Y802" s="14">
        <v>0.117585659880099</v>
      </c>
      <c r="Z802" s="14">
        <v>5.8681701108116102E-2</v>
      </c>
      <c r="AA802" s="14">
        <v>9.3522776831724205E-2</v>
      </c>
      <c r="AB802" s="14">
        <v>4.85667291004983E-2</v>
      </c>
      <c r="AC802" s="14">
        <v>4.1882646447153497E-2</v>
      </c>
      <c r="AD802" s="14">
        <v>6.3060022100021998E-2</v>
      </c>
      <c r="AE802" s="14"/>
      <c r="AF802" s="14">
        <v>9.5656538869197297E-2</v>
      </c>
      <c r="AG802" s="14">
        <v>8.3659533045211606E-2</v>
      </c>
      <c r="AH802" s="14">
        <v>6.5284818357725996E-2</v>
      </c>
      <c r="AI802" s="14"/>
      <c r="AJ802" s="14">
        <v>0.167138277516718</v>
      </c>
      <c r="AK802" s="14">
        <v>3.3959513154834503E-2</v>
      </c>
      <c r="AL802" s="14">
        <v>1.45278097525473E-2</v>
      </c>
      <c r="AM802" s="14">
        <v>0.136183462093243</v>
      </c>
      <c r="AN802" s="14">
        <v>6.9373802249109204E-2</v>
      </c>
      <c r="AO802" s="14"/>
      <c r="AP802" s="14">
        <v>0.23168105555322299</v>
      </c>
      <c r="AQ802" s="14">
        <v>4.0736450200782197E-2</v>
      </c>
      <c r="AR802" s="14">
        <v>4.3231582406652098E-2</v>
      </c>
      <c r="AS802" s="14">
        <v>6.7294327904999396E-2</v>
      </c>
      <c r="AT802" s="14">
        <v>6.1053604665874499E-2</v>
      </c>
      <c r="AU802" s="14"/>
      <c r="AV802" s="14">
        <v>8.7871937964721106E-2</v>
      </c>
      <c r="AW802" s="14">
        <v>7.2313741055582095E-2</v>
      </c>
      <c r="AX802" s="14">
        <v>7.9227979213606803E-2</v>
      </c>
      <c r="AY802" s="14">
        <v>0.104963009763141</v>
      </c>
      <c r="AZ802" s="14">
        <v>8.5911741028321206E-2</v>
      </c>
      <c r="BA802" s="14"/>
      <c r="BB802" s="14">
        <v>4.7086219574529402E-2</v>
      </c>
      <c r="BC802" s="14">
        <v>6.0332547630116702E-2</v>
      </c>
      <c r="BD802" s="14">
        <v>0.107249860253141</v>
      </c>
      <c r="BE802" s="14"/>
      <c r="BF802" s="14">
        <v>7.5134088930124104E-2</v>
      </c>
    </row>
    <row r="803" spans="2:58" x14ac:dyDescent="0.35">
      <c r="B803" t="s">
        <v>212</v>
      </c>
      <c r="C803" s="14">
        <v>1.74541477367939E-2</v>
      </c>
      <c r="D803" s="14">
        <v>1.8779116414773801E-2</v>
      </c>
      <c r="E803" s="14">
        <v>1.6226689792894201E-2</v>
      </c>
      <c r="F803" s="14"/>
      <c r="G803" s="14">
        <v>0</v>
      </c>
      <c r="H803" s="14">
        <v>2.1758308392623299E-2</v>
      </c>
      <c r="I803" s="14">
        <v>0</v>
      </c>
      <c r="J803" s="14">
        <v>1.9902854313132001E-2</v>
      </c>
      <c r="K803" s="14">
        <v>5.9292567118838704E-3</v>
      </c>
      <c r="L803" s="14">
        <v>4.2710325010015801E-2</v>
      </c>
      <c r="M803" s="14"/>
      <c r="N803" s="14">
        <v>1.8081223407305901E-2</v>
      </c>
      <c r="O803" s="14">
        <v>1.13529055034404E-2</v>
      </c>
      <c r="P803" s="14">
        <v>1.51799403708866E-2</v>
      </c>
      <c r="Q803" s="14">
        <v>2.6297587619619901E-2</v>
      </c>
      <c r="R803" s="14"/>
      <c r="S803" s="14">
        <v>3.0457961242806302E-2</v>
      </c>
      <c r="T803" s="14">
        <v>1.4702372411617801E-2</v>
      </c>
      <c r="U803" s="14">
        <v>0</v>
      </c>
      <c r="V803" s="14">
        <v>2.44109675935744E-2</v>
      </c>
      <c r="W803" s="14">
        <v>1.2082503037616901E-2</v>
      </c>
      <c r="X803" s="14">
        <v>2.0616578794898401E-2</v>
      </c>
      <c r="Y803" s="14">
        <v>2.14688119651473E-2</v>
      </c>
      <c r="Z803" s="14">
        <v>0</v>
      </c>
      <c r="AA803" s="14">
        <v>1.49423827173298E-2</v>
      </c>
      <c r="AB803" s="14">
        <v>9.48080021664016E-3</v>
      </c>
      <c r="AC803" s="14">
        <v>2.6242579387009999E-2</v>
      </c>
      <c r="AD803" s="14">
        <v>2.9729230975622599E-2</v>
      </c>
      <c r="AE803" s="14"/>
      <c r="AF803" s="14">
        <v>2.3091044111513699E-2</v>
      </c>
      <c r="AG803" s="14">
        <v>1.4148032176740001E-2</v>
      </c>
      <c r="AH803" s="14">
        <v>2.39146273283895E-2</v>
      </c>
      <c r="AI803" s="14"/>
      <c r="AJ803" s="14">
        <v>3.5329192714097998E-2</v>
      </c>
      <c r="AK803" s="14">
        <v>8.5595217985548894E-3</v>
      </c>
      <c r="AL803" s="14">
        <v>1.4186798824279799E-2</v>
      </c>
      <c r="AM803" s="14">
        <v>0</v>
      </c>
      <c r="AN803" s="14">
        <v>1.0155842449080301E-2</v>
      </c>
      <c r="AO803" s="14"/>
      <c r="AP803" s="14">
        <v>6.8030208886868601E-2</v>
      </c>
      <c r="AQ803" s="14">
        <v>4.8724107343875601E-3</v>
      </c>
      <c r="AR803" s="14">
        <v>0</v>
      </c>
      <c r="AS803" s="14">
        <v>1.63368037202936E-2</v>
      </c>
      <c r="AT803" s="14">
        <v>0</v>
      </c>
      <c r="AU803" s="14"/>
      <c r="AV803" s="14">
        <v>2.9477533174465199E-2</v>
      </c>
      <c r="AW803" s="14">
        <v>8.1601676829066092E-3</v>
      </c>
      <c r="AX803" s="14">
        <v>6.8946403978907E-3</v>
      </c>
      <c r="AY803" s="14">
        <v>0</v>
      </c>
      <c r="AZ803" s="14">
        <v>8.3388469245518695E-2</v>
      </c>
      <c r="BA803" s="14"/>
      <c r="BB803" s="14">
        <v>0</v>
      </c>
      <c r="BC803" s="14">
        <v>1.3653705080193E-2</v>
      </c>
      <c r="BD803" s="14">
        <v>0</v>
      </c>
      <c r="BE803" s="14"/>
      <c r="BF803" s="14">
        <v>5.5082864260448203E-3</v>
      </c>
    </row>
    <row r="804" spans="2:58" x14ac:dyDescent="0.35">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c r="AA804" s="14"/>
      <c r="AB804" s="14"/>
      <c r="AC804" s="14"/>
      <c r="AD804" s="14"/>
      <c r="AE804" s="14"/>
      <c r="AF804" s="14"/>
      <c r="AG804" s="14"/>
      <c r="AH804" s="14"/>
      <c r="AI804" s="14"/>
      <c r="AJ804" s="14"/>
      <c r="AK804" s="14"/>
      <c r="AL804" s="14"/>
      <c r="AM804" s="14"/>
      <c r="AN804" s="14"/>
      <c r="AO804" s="14"/>
      <c r="AP804" s="14"/>
      <c r="AQ804" s="14"/>
      <c r="AR804" s="14"/>
      <c r="AS804" s="14"/>
      <c r="AT804" s="14"/>
      <c r="AU804" s="14"/>
      <c r="AV804" s="14"/>
      <c r="AW804" s="14"/>
      <c r="AX804" s="14"/>
      <c r="AY804" s="14"/>
      <c r="AZ804" s="14"/>
      <c r="BA804" s="14"/>
      <c r="BB804" s="14"/>
      <c r="BC804" s="14"/>
      <c r="BD804" s="14"/>
      <c r="BE804" s="14"/>
      <c r="BF804" s="14"/>
    </row>
    <row r="805" spans="2:58" x14ac:dyDescent="0.35">
      <c r="B805" s="6" t="s">
        <v>272</v>
      </c>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c r="AA805" s="14"/>
      <c r="AB805" s="14"/>
      <c r="AC805" s="14"/>
      <c r="AD805" s="14"/>
      <c r="AE805" s="14"/>
      <c r="AF805" s="14"/>
      <c r="AG805" s="14"/>
      <c r="AH805" s="14"/>
      <c r="AI805" s="14"/>
      <c r="AJ805" s="14"/>
      <c r="AK805" s="14"/>
      <c r="AL805" s="14"/>
      <c r="AM805" s="14"/>
      <c r="AN805" s="14"/>
      <c r="AO805" s="14"/>
      <c r="AP805" s="14"/>
      <c r="AQ805" s="14"/>
      <c r="AR805" s="14"/>
      <c r="AS805" s="14"/>
      <c r="AT805" s="14"/>
      <c r="AU805" s="14"/>
      <c r="AV805" s="14"/>
      <c r="AW805" s="14"/>
      <c r="AX805" s="14"/>
      <c r="AY805" s="14"/>
      <c r="AZ805" s="14"/>
      <c r="BA805" s="14"/>
      <c r="BB805" s="14"/>
      <c r="BC805" s="14"/>
      <c r="BD805" s="14"/>
      <c r="BE805" s="14"/>
      <c r="BF805" s="14"/>
    </row>
    <row r="806" spans="2:58" x14ac:dyDescent="0.35">
      <c r="B806" s="24" t="s">
        <v>214</v>
      </c>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c r="AA806" s="14"/>
      <c r="AB806" s="14"/>
      <c r="AC806" s="14"/>
      <c r="AD806" s="14"/>
      <c r="AE806" s="14"/>
      <c r="AF806" s="14"/>
      <c r="AG806" s="14"/>
      <c r="AH806" s="14"/>
      <c r="AI806" s="14"/>
      <c r="AJ806" s="14"/>
      <c r="AK806" s="14"/>
      <c r="AL806" s="14"/>
      <c r="AM806" s="14"/>
      <c r="AN806" s="14"/>
      <c r="AO806" s="14"/>
      <c r="AP806" s="14"/>
      <c r="AQ806" s="14"/>
      <c r="AR806" s="14"/>
      <c r="AS806" s="14"/>
      <c r="AT806" s="14"/>
      <c r="AU806" s="14"/>
      <c r="AV806" s="14"/>
      <c r="AW806" s="14"/>
      <c r="AX806" s="14"/>
      <c r="AY806" s="14"/>
      <c r="AZ806" s="14"/>
      <c r="BA806" s="14"/>
      <c r="BB806" s="14"/>
      <c r="BC806" s="14"/>
      <c r="BD806" s="14"/>
      <c r="BE806" s="14"/>
      <c r="BF806" s="14"/>
    </row>
    <row r="807" spans="2:58" x14ac:dyDescent="0.35">
      <c r="B807" t="s">
        <v>207</v>
      </c>
      <c r="C807" s="14">
        <v>0.183328354117158</v>
      </c>
      <c r="D807" s="14">
        <v>0.18909447037927399</v>
      </c>
      <c r="E807" s="14">
        <v>0.17480347487432801</v>
      </c>
      <c r="F807" s="14"/>
      <c r="G807" s="14">
        <v>0.272189354276342</v>
      </c>
      <c r="H807" s="14">
        <v>0.21545007844834299</v>
      </c>
      <c r="I807" s="14">
        <v>0.193915439493553</v>
      </c>
      <c r="J807" s="14">
        <v>0.182140493516493</v>
      </c>
      <c r="K807" s="14">
        <v>0.173729386971997</v>
      </c>
      <c r="L807" s="14">
        <v>0.10411920516829901</v>
      </c>
      <c r="M807" s="14"/>
      <c r="N807" s="14">
        <v>0.16556794297097199</v>
      </c>
      <c r="O807" s="14">
        <v>0.20714569232662899</v>
      </c>
      <c r="P807" s="14">
        <v>0.189961250047986</v>
      </c>
      <c r="Q807" s="14">
        <v>0.17506687726282399</v>
      </c>
      <c r="R807" s="14"/>
      <c r="S807" s="14">
        <v>0.13529686885607201</v>
      </c>
      <c r="T807" s="14">
        <v>0.181975470056773</v>
      </c>
      <c r="U807" s="14">
        <v>0.22826160947228799</v>
      </c>
      <c r="V807" s="14">
        <v>0.16956843780532699</v>
      </c>
      <c r="W807" s="14">
        <v>0.197858744824711</v>
      </c>
      <c r="X807" s="14">
        <v>0.17655297224703101</v>
      </c>
      <c r="Y807" s="14">
        <v>0.25002901721770499</v>
      </c>
      <c r="Z807" s="14">
        <v>0.15499223132673801</v>
      </c>
      <c r="AA807" s="14">
        <v>0.14147528252907199</v>
      </c>
      <c r="AB807" s="14">
        <v>0.20598786132140701</v>
      </c>
      <c r="AC807" s="14">
        <v>0.25663465388437601</v>
      </c>
      <c r="AD807" s="14">
        <v>0.12995638749927099</v>
      </c>
      <c r="AE807" s="14"/>
      <c r="AF807" s="14">
        <v>0.15001338574362</v>
      </c>
      <c r="AG807" s="14">
        <v>0.19879837043846699</v>
      </c>
      <c r="AH807" s="14">
        <v>0.19910849581088699</v>
      </c>
      <c r="AI807" s="14"/>
      <c r="AJ807" s="14">
        <v>0.10256974870772601</v>
      </c>
      <c r="AK807" s="14">
        <v>0.24338089306149699</v>
      </c>
      <c r="AL807" s="14">
        <v>0.12176227727326</v>
      </c>
      <c r="AM807" s="14">
        <v>0.132580436552928</v>
      </c>
      <c r="AN807" s="14">
        <v>0.19313384613262</v>
      </c>
      <c r="AO807" s="14"/>
      <c r="AP807" s="14">
        <v>3.8641395225945702E-2</v>
      </c>
      <c r="AQ807" s="14">
        <v>0.22073862350113499</v>
      </c>
      <c r="AR807" s="14">
        <v>0.150202400404012</v>
      </c>
      <c r="AS807" s="14">
        <v>0.221548839301732</v>
      </c>
      <c r="AT807" s="14">
        <v>0.13760844894705601</v>
      </c>
      <c r="AU807" s="14"/>
      <c r="AV807" s="14">
        <v>0.15842293476267599</v>
      </c>
      <c r="AW807" s="14">
        <v>0.204085868705738</v>
      </c>
      <c r="AX807" s="14">
        <v>0.174341286059327</v>
      </c>
      <c r="AY807" s="14">
        <v>0.158265696679561</v>
      </c>
      <c r="AZ807" s="14">
        <v>0.16049895845954101</v>
      </c>
      <c r="BA807" s="14"/>
      <c r="BB807" s="14">
        <v>0.14495638845452199</v>
      </c>
      <c r="BC807" s="14">
        <v>0.236172585413334</v>
      </c>
      <c r="BD807" s="14">
        <v>9.3084927875107706E-2</v>
      </c>
      <c r="BE807" s="14"/>
      <c r="BF807" s="14">
        <v>0.16918041207175999</v>
      </c>
    </row>
    <row r="808" spans="2:58" x14ac:dyDescent="0.35">
      <c r="B808" t="s">
        <v>208</v>
      </c>
      <c r="C808" s="14">
        <v>0.14858199502549599</v>
      </c>
      <c r="D808" s="14">
        <v>0.173102334034726</v>
      </c>
      <c r="E808" s="14">
        <v>0.122416266232116</v>
      </c>
      <c r="F808" s="14"/>
      <c r="G808" s="14">
        <v>0.15107955563299399</v>
      </c>
      <c r="H808" s="14">
        <v>0.16116841637781101</v>
      </c>
      <c r="I808" s="14">
        <v>0.15749050403820899</v>
      </c>
      <c r="J808" s="14">
        <v>0.17813290983522501</v>
      </c>
      <c r="K808" s="14">
        <v>0.12820211988479199</v>
      </c>
      <c r="L808" s="14">
        <v>0.12159264291619699</v>
      </c>
      <c r="M808" s="14"/>
      <c r="N808" s="14">
        <v>0.14924651934865299</v>
      </c>
      <c r="O808" s="14">
        <v>0.170010286558958</v>
      </c>
      <c r="P808" s="14">
        <v>0.13848044837138099</v>
      </c>
      <c r="Q808" s="14">
        <v>0.13858500899058701</v>
      </c>
      <c r="R808" s="14"/>
      <c r="S808" s="14">
        <v>0.10229901956958599</v>
      </c>
      <c r="T808" s="14">
        <v>0.13496895612509499</v>
      </c>
      <c r="U808" s="14">
        <v>8.7126949166794296E-2</v>
      </c>
      <c r="V808" s="14">
        <v>9.7976844040666297E-2</v>
      </c>
      <c r="W808" s="14">
        <v>0.19029621272450001</v>
      </c>
      <c r="X808" s="14">
        <v>0.20933688016819901</v>
      </c>
      <c r="Y808" s="14">
        <v>8.5995648139912895E-2</v>
      </c>
      <c r="Z808" s="14">
        <v>0.15223836377025901</v>
      </c>
      <c r="AA808" s="14">
        <v>0.16481499247526199</v>
      </c>
      <c r="AB808" s="14">
        <v>0.20137387770897999</v>
      </c>
      <c r="AC808" s="14">
        <v>0.21205219681475199</v>
      </c>
      <c r="AD808" s="14">
        <v>0.27500657946899498</v>
      </c>
      <c r="AE808" s="14"/>
      <c r="AF808" s="14">
        <v>0.109754060821304</v>
      </c>
      <c r="AG808" s="14">
        <v>0.186211658267917</v>
      </c>
      <c r="AH808" s="14">
        <v>0.123240932321764</v>
      </c>
      <c r="AI808" s="14"/>
      <c r="AJ808" s="14">
        <v>0.106967803646631</v>
      </c>
      <c r="AK808" s="14">
        <v>0.197141090409412</v>
      </c>
      <c r="AL808" s="14">
        <v>0.158633983717931</v>
      </c>
      <c r="AM808" s="14">
        <v>0.233316861291893</v>
      </c>
      <c r="AN808" s="14">
        <v>9.9703981982300197E-2</v>
      </c>
      <c r="AO808" s="14"/>
      <c r="AP808" s="14">
        <v>6.6699775172908995E-2</v>
      </c>
      <c r="AQ808" s="14">
        <v>0.190190567576318</v>
      </c>
      <c r="AR808" s="14">
        <v>0.16728622830595399</v>
      </c>
      <c r="AS808" s="14">
        <v>0.19228350096096899</v>
      </c>
      <c r="AT808" s="14">
        <v>0.108628626690901</v>
      </c>
      <c r="AU808" s="14"/>
      <c r="AV808" s="14">
        <v>0.12669836764039299</v>
      </c>
      <c r="AW808" s="14">
        <v>0.179726145185932</v>
      </c>
      <c r="AX808" s="14">
        <v>0.153196864373045</v>
      </c>
      <c r="AY808" s="14">
        <v>9.9243643379747601E-2</v>
      </c>
      <c r="AZ808" s="14">
        <v>0.25545323482036802</v>
      </c>
      <c r="BA808" s="14"/>
      <c r="BB808" s="14">
        <v>0.108178130564275</v>
      </c>
      <c r="BC808" s="14">
        <v>0.14901898963115401</v>
      </c>
      <c r="BD808" s="14">
        <v>0.208422899927592</v>
      </c>
      <c r="BE808" s="14"/>
      <c r="BF808" s="14">
        <v>0.13836404558246501</v>
      </c>
    </row>
    <row r="809" spans="2:58" x14ac:dyDescent="0.35">
      <c r="B809" t="s">
        <v>209</v>
      </c>
      <c r="C809" s="14">
        <v>0.191586841328236</v>
      </c>
      <c r="D809" s="14">
        <v>0.179757479503109</v>
      </c>
      <c r="E809" s="14">
        <v>0.20531870199796701</v>
      </c>
      <c r="F809" s="14"/>
      <c r="G809" s="14">
        <v>0.156300047936585</v>
      </c>
      <c r="H809" s="14">
        <v>0.229108465494026</v>
      </c>
      <c r="I809" s="14">
        <v>0.21660905392462501</v>
      </c>
      <c r="J809" s="14">
        <v>0.19185581796406201</v>
      </c>
      <c r="K809" s="14">
        <v>0.166219807116848</v>
      </c>
      <c r="L809" s="14">
        <v>0.18051302781574599</v>
      </c>
      <c r="M809" s="14"/>
      <c r="N809" s="14">
        <v>0.186379519951031</v>
      </c>
      <c r="O809" s="14">
        <v>0.183967757591389</v>
      </c>
      <c r="P809" s="14">
        <v>0.19784697346903701</v>
      </c>
      <c r="Q809" s="14">
        <v>0.20021705366101999</v>
      </c>
      <c r="R809" s="14"/>
      <c r="S809" s="14">
        <v>0.19259757369914399</v>
      </c>
      <c r="T809" s="14">
        <v>0.20977092859900501</v>
      </c>
      <c r="U809" s="14">
        <v>0.190551455789225</v>
      </c>
      <c r="V809" s="14">
        <v>0.25696134941017201</v>
      </c>
      <c r="W809" s="14">
        <v>0.13724195654819599</v>
      </c>
      <c r="X809" s="14">
        <v>0.197990739606039</v>
      </c>
      <c r="Y809" s="14">
        <v>0.225768309725045</v>
      </c>
      <c r="Z809" s="14">
        <v>6.0252103971831797E-2</v>
      </c>
      <c r="AA809" s="14">
        <v>0.21566635781974899</v>
      </c>
      <c r="AB809" s="14">
        <v>0.16928593976154499</v>
      </c>
      <c r="AC809" s="14">
        <v>0.129951078012947</v>
      </c>
      <c r="AD809" s="14">
        <v>0.127903162458085</v>
      </c>
      <c r="AE809" s="14"/>
      <c r="AF809" s="14">
        <v>0.16718900754969801</v>
      </c>
      <c r="AG809" s="14">
        <v>0.22602472858981401</v>
      </c>
      <c r="AH809" s="14">
        <v>0.161144325583472</v>
      </c>
      <c r="AI809" s="14"/>
      <c r="AJ809" s="14">
        <v>0.16237263883757799</v>
      </c>
      <c r="AK809" s="14">
        <v>0.21771702517857</v>
      </c>
      <c r="AL809" s="14">
        <v>0.34679337771444002</v>
      </c>
      <c r="AM809" s="14">
        <v>0.14862091428798099</v>
      </c>
      <c r="AN809" s="14">
        <v>0.17755221978087499</v>
      </c>
      <c r="AO809" s="14"/>
      <c r="AP809" s="14">
        <v>9.3399635040626899E-2</v>
      </c>
      <c r="AQ809" s="14">
        <v>0.223087575012619</v>
      </c>
      <c r="AR809" s="14">
        <v>0.30467651501410697</v>
      </c>
      <c r="AS809" s="14">
        <v>0.196037232029978</v>
      </c>
      <c r="AT809" s="14">
        <v>0.218991904536288</v>
      </c>
      <c r="AU809" s="14"/>
      <c r="AV809" s="14">
        <v>0.139474231892696</v>
      </c>
      <c r="AW809" s="14">
        <v>0.25627286590190701</v>
      </c>
      <c r="AX809" s="14">
        <v>0.19948864998580501</v>
      </c>
      <c r="AY809" s="14">
        <v>0.20038982523694701</v>
      </c>
      <c r="AZ809" s="14">
        <v>7.7198065834581706E-2</v>
      </c>
      <c r="BA809" s="14"/>
      <c r="BB809" s="14">
        <v>0.24579306513097199</v>
      </c>
      <c r="BC809" s="14">
        <v>0.20307106245203899</v>
      </c>
      <c r="BD809" s="14">
        <v>0.192945380567945</v>
      </c>
      <c r="BE809" s="14"/>
      <c r="BF809" s="14">
        <v>0.236764603713879</v>
      </c>
    </row>
    <row r="810" spans="2:58" x14ac:dyDescent="0.35">
      <c r="B810" t="s">
        <v>122</v>
      </c>
      <c r="C810" s="14">
        <v>0.20953226718128801</v>
      </c>
      <c r="D810" s="14">
        <v>0.18199888095355901</v>
      </c>
      <c r="E810" s="14">
        <v>0.23960691159150599</v>
      </c>
      <c r="F810" s="14"/>
      <c r="G810" s="14">
        <v>0.16642224824407101</v>
      </c>
      <c r="H810" s="14">
        <v>0.17289548965902399</v>
      </c>
      <c r="I810" s="14">
        <v>0.19484441843940301</v>
      </c>
      <c r="J810" s="14">
        <v>0.219709879704788</v>
      </c>
      <c r="K810" s="14">
        <v>0.28082290799007598</v>
      </c>
      <c r="L810" s="14">
        <v>0.221795611992568</v>
      </c>
      <c r="M810" s="14"/>
      <c r="N810" s="14">
        <v>0.207137310458017</v>
      </c>
      <c r="O810" s="14">
        <v>0.21115387161722601</v>
      </c>
      <c r="P810" s="14">
        <v>0.18350298954880601</v>
      </c>
      <c r="Q810" s="14">
        <v>0.23831730947013399</v>
      </c>
      <c r="R810" s="14"/>
      <c r="S810" s="14">
        <v>0.19647658036884899</v>
      </c>
      <c r="T810" s="14">
        <v>0.24987195016675101</v>
      </c>
      <c r="U810" s="14">
        <v>0.211183838405747</v>
      </c>
      <c r="V810" s="14">
        <v>0.14285139058499899</v>
      </c>
      <c r="W810" s="14">
        <v>0.238379142157917</v>
      </c>
      <c r="X810" s="14">
        <v>0.22438332063778199</v>
      </c>
      <c r="Y810" s="14">
        <v>0.16113212987167599</v>
      </c>
      <c r="Z810" s="14">
        <v>0.325147425488921</v>
      </c>
      <c r="AA810" s="14">
        <v>0.20728621409314299</v>
      </c>
      <c r="AB810" s="14">
        <v>0.20828112115664801</v>
      </c>
      <c r="AC810" s="14">
        <v>0.24471082736230801</v>
      </c>
      <c r="AD810" s="14">
        <v>0.12735587587073899</v>
      </c>
      <c r="AE810" s="14"/>
      <c r="AF810" s="14">
        <v>0.26346173997055899</v>
      </c>
      <c r="AG810" s="14">
        <v>0.16637163685599399</v>
      </c>
      <c r="AH810" s="14">
        <v>0.216360189508878</v>
      </c>
      <c r="AI810" s="14"/>
      <c r="AJ810" s="14">
        <v>0.20042837351698201</v>
      </c>
      <c r="AK810" s="14">
        <v>0.19357634692921899</v>
      </c>
      <c r="AL810" s="14">
        <v>0.18942809590642401</v>
      </c>
      <c r="AM810" s="14">
        <v>0.34660644613569602</v>
      </c>
      <c r="AN810" s="14">
        <v>0.24202764538035601</v>
      </c>
      <c r="AO810" s="14"/>
      <c r="AP810" s="14">
        <v>0.20415585999656</v>
      </c>
      <c r="AQ810" s="14">
        <v>0.189566833624639</v>
      </c>
      <c r="AR810" s="14">
        <v>0.21190534310401199</v>
      </c>
      <c r="AS810" s="14">
        <v>0.20045281754111599</v>
      </c>
      <c r="AT810" s="14">
        <v>0.343008505279288</v>
      </c>
      <c r="AU810" s="14"/>
      <c r="AV810" s="14">
        <v>0.28848706257973</v>
      </c>
      <c r="AW810" s="14">
        <v>0.16112330945704301</v>
      </c>
      <c r="AX810" s="14">
        <v>0.18280254966673601</v>
      </c>
      <c r="AY810" s="14">
        <v>0.24286928084267501</v>
      </c>
      <c r="AZ810" s="14">
        <v>0.17800237583602899</v>
      </c>
      <c r="BA810" s="14"/>
      <c r="BB810" s="14">
        <v>0.21239183622312899</v>
      </c>
      <c r="BC810" s="14">
        <v>0.18810553255371901</v>
      </c>
      <c r="BD810" s="14">
        <v>0.28203696318938898</v>
      </c>
      <c r="BE810" s="14"/>
      <c r="BF810" s="14">
        <v>0.20628046089716001</v>
      </c>
    </row>
    <row r="811" spans="2:58" x14ac:dyDescent="0.35">
      <c r="B811" t="s">
        <v>210</v>
      </c>
      <c r="C811" s="14">
        <v>0.16450797819815099</v>
      </c>
      <c r="D811" s="14">
        <v>0.17638091111865301</v>
      </c>
      <c r="E811" s="14">
        <v>0.15357350723838101</v>
      </c>
      <c r="F811" s="14"/>
      <c r="G811" s="14">
        <v>0.203326002732683</v>
      </c>
      <c r="H811" s="14">
        <v>0.124435392512819</v>
      </c>
      <c r="I811" s="14">
        <v>0.13133289043983701</v>
      </c>
      <c r="J811" s="14">
        <v>0.14520787358625001</v>
      </c>
      <c r="K811" s="14">
        <v>0.16542511105423299</v>
      </c>
      <c r="L811" s="14">
        <v>0.21134275656733101</v>
      </c>
      <c r="M811" s="14"/>
      <c r="N811" s="14">
        <v>0.187484373721646</v>
      </c>
      <c r="O811" s="14">
        <v>0.14815789072160401</v>
      </c>
      <c r="P811" s="14">
        <v>0.150774551772548</v>
      </c>
      <c r="Q811" s="14">
        <v>0.15802285684346401</v>
      </c>
      <c r="R811" s="14"/>
      <c r="S811" s="14">
        <v>0.233919098128022</v>
      </c>
      <c r="T811" s="14">
        <v>0.110407438062608</v>
      </c>
      <c r="U811" s="14">
        <v>0.25848675937222199</v>
      </c>
      <c r="V811" s="14">
        <v>0.21197118446201599</v>
      </c>
      <c r="W811" s="14">
        <v>0.13194147205794299</v>
      </c>
      <c r="X811" s="14">
        <v>0.12602310547687001</v>
      </c>
      <c r="Y811" s="14">
        <v>0.11858637903437801</v>
      </c>
      <c r="Z811" s="14">
        <v>0.120778874789011</v>
      </c>
      <c r="AA811" s="14">
        <v>0.181020392582698</v>
      </c>
      <c r="AB811" s="14">
        <v>0.143344738300137</v>
      </c>
      <c r="AC811" s="14">
        <v>0.10941019474957001</v>
      </c>
      <c r="AD811" s="14">
        <v>0.218869237974672</v>
      </c>
      <c r="AE811" s="14"/>
      <c r="AF811" s="14">
        <v>0.17968397274344899</v>
      </c>
      <c r="AG811" s="14">
        <v>0.135743980134204</v>
      </c>
      <c r="AH811" s="14">
        <v>0.19523940427526101</v>
      </c>
      <c r="AI811" s="14"/>
      <c r="AJ811" s="14">
        <v>0.23483301543295501</v>
      </c>
      <c r="AK811" s="14">
        <v>9.9456488750980801E-2</v>
      </c>
      <c r="AL811" s="14">
        <v>0.13811928490221501</v>
      </c>
      <c r="AM811" s="14">
        <v>0</v>
      </c>
      <c r="AN811" s="14">
        <v>0.19813570490950499</v>
      </c>
      <c r="AO811" s="14"/>
      <c r="AP811" s="14">
        <v>0.30788873777125297</v>
      </c>
      <c r="AQ811" s="14">
        <v>0.10989529240151499</v>
      </c>
      <c r="AR811" s="14">
        <v>0.14131530085511501</v>
      </c>
      <c r="AS811" s="14">
        <v>0.14057212764501001</v>
      </c>
      <c r="AT811" s="14">
        <v>0.143595594631726</v>
      </c>
      <c r="AU811" s="14"/>
      <c r="AV811" s="14">
        <v>0.16878627837261401</v>
      </c>
      <c r="AW811" s="14">
        <v>0.130805867619257</v>
      </c>
      <c r="AX811" s="14">
        <v>0.18645242136711099</v>
      </c>
      <c r="AY811" s="14">
        <v>0.17983442666997301</v>
      </c>
      <c r="AZ811" s="14">
        <v>0.12645519806577299</v>
      </c>
      <c r="BA811" s="14"/>
      <c r="BB811" s="14">
        <v>0.15878931128868101</v>
      </c>
      <c r="BC811" s="14">
        <v>0.179291809713854</v>
      </c>
      <c r="BD811" s="14">
        <v>0.16309846058074001</v>
      </c>
      <c r="BE811" s="14"/>
      <c r="BF811" s="14">
        <v>0.17140506162664801</v>
      </c>
    </row>
    <row r="812" spans="2:58" x14ac:dyDescent="0.35">
      <c r="B812" t="s">
        <v>211</v>
      </c>
      <c r="C812" s="14">
        <v>8.8713317271676501E-2</v>
      </c>
      <c r="D812" s="14">
        <v>8.4277033558921396E-2</v>
      </c>
      <c r="E812" s="14">
        <v>9.2113525556583198E-2</v>
      </c>
      <c r="F812" s="14"/>
      <c r="G812" s="14">
        <v>4.3199265159346703E-2</v>
      </c>
      <c r="H812" s="14">
        <v>9.1487563619625595E-2</v>
      </c>
      <c r="I812" s="14">
        <v>0.10580769366437399</v>
      </c>
      <c r="J812" s="14">
        <v>6.3050171080050302E-2</v>
      </c>
      <c r="K812" s="14">
        <v>8.5600666982053097E-2</v>
      </c>
      <c r="L812" s="14">
        <v>0.12228618305569</v>
      </c>
      <c r="M812" s="14"/>
      <c r="N812" s="14">
        <v>8.5734234771844803E-2</v>
      </c>
      <c r="O812" s="14">
        <v>7.5417545867914895E-2</v>
      </c>
      <c r="P812" s="14">
        <v>0.120186674059995</v>
      </c>
      <c r="Q812" s="14">
        <v>7.6183618081249405E-2</v>
      </c>
      <c r="R812" s="14"/>
      <c r="S812" s="14">
        <v>0.108493435605443</v>
      </c>
      <c r="T812" s="14">
        <v>9.8302884578149799E-2</v>
      </c>
      <c r="U812" s="14">
        <v>2.4389387793724501E-2</v>
      </c>
      <c r="V812" s="14">
        <v>0.107090333677334</v>
      </c>
      <c r="W812" s="14">
        <v>8.0771109053882004E-2</v>
      </c>
      <c r="X812" s="14">
        <v>6.5712981864078798E-2</v>
      </c>
      <c r="Y812" s="14">
        <v>0.13822919494846</v>
      </c>
      <c r="Z812" s="14">
        <v>0.186591000653239</v>
      </c>
      <c r="AA812" s="14">
        <v>8.2057861263538201E-2</v>
      </c>
      <c r="AB812" s="14">
        <v>6.2245661534642102E-2</v>
      </c>
      <c r="AC812" s="14">
        <v>2.09984697890374E-2</v>
      </c>
      <c r="AD812" s="14">
        <v>0.120908756728237</v>
      </c>
      <c r="AE812" s="14"/>
      <c r="AF812" s="14">
        <v>0.10903871826799599</v>
      </c>
      <c r="AG812" s="14">
        <v>7.7381520177539201E-2</v>
      </c>
      <c r="AH812" s="14">
        <v>9.6812640758471402E-2</v>
      </c>
      <c r="AI812" s="14"/>
      <c r="AJ812" s="14">
        <v>0.15998420143481301</v>
      </c>
      <c r="AK812" s="14">
        <v>4.5801902423675198E-2</v>
      </c>
      <c r="AL812" s="14">
        <v>3.1076181661450899E-2</v>
      </c>
      <c r="AM812" s="14">
        <v>0.13887534173150301</v>
      </c>
      <c r="AN812" s="14">
        <v>8.9446601814343801E-2</v>
      </c>
      <c r="AO812" s="14"/>
      <c r="AP812" s="14">
        <v>0.230755903556289</v>
      </c>
      <c r="AQ812" s="14">
        <v>6.3927695948128097E-2</v>
      </c>
      <c r="AR812" s="14">
        <v>2.4614212316800201E-2</v>
      </c>
      <c r="AS812" s="14">
        <v>4.0470685637926697E-2</v>
      </c>
      <c r="AT812" s="14">
        <v>4.8166919914740799E-2</v>
      </c>
      <c r="AU812" s="14"/>
      <c r="AV812" s="14">
        <v>9.3851246293691903E-2</v>
      </c>
      <c r="AW812" s="14">
        <v>5.9825775447216498E-2</v>
      </c>
      <c r="AX812" s="14">
        <v>8.93532408305895E-2</v>
      </c>
      <c r="AY812" s="14">
        <v>0.11939712719109701</v>
      </c>
      <c r="AZ812" s="14">
        <v>0.159815446645206</v>
      </c>
      <c r="BA812" s="14"/>
      <c r="BB812" s="14">
        <v>0.10618368960946099</v>
      </c>
      <c r="BC812" s="14">
        <v>4.4340020235900397E-2</v>
      </c>
      <c r="BD812" s="14">
        <v>6.0411367859226003E-2</v>
      </c>
      <c r="BE812" s="14"/>
      <c r="BF812" s="14">
        <v>7.2056390089253394E-2</v>
      </c>
    </row>
    <row r="813" spans="2:58" x14ac:dyDescent="0.35">
      <c r="B813" t="s">
        <v>212</v>
      </c>
      <c r="C813" s="14">
        <v>1.37492468779946E-2</v>
      </c>
      <c r="D813" s="14">
        <v>1.53888904517575E-2</v>
      </c>
      <c r="E813" s="14">
        <v>1.21676125091199E-2</v>
      </c>
      <c r="F813" s="14"/>
      <c r="G813" s="14">
        <v>7.4835260179786402E-3</v>
      </c>
      <c r="H813" s="14">
        <v>5.4545938883509299E-3</v>
      </c>
      <c r="I813" s="14">
        <v>0</v>
      </c>
      <c r="J813" s="14">
        <v>1.9902854313132001E-2</v>
      </c>
      <c r="K813" s="14">
        <v>0</v>
      </c>
      <c r="L813" s="14">
        <v>3.8350572484168698E-2</v>
      </c>
      <c r="M813" s="14"/>
      <c r="N813" s="14">
        <v>1.8450098777835901E-2</v>
      </c>
      <c r="O813" s="14">
        <v>4.14695531627944E-3</v>
      </c>
      <c r="P813" s="14">
        <v>1.92471127302472E-2</v>
      </c>
      <c r="Q813" s="14">
        <v>1.36072756907219E-2</v>
      </c>
      <c r="R813" s="14"/>
      <c r="S813" s="14">
        <v>3.0917423772882799E-2</v>
      </c>
      <c r="T813" s="14">
        <v>1.4702372411617801E-2</v>
      </c>
      <c r="U813" s="14">
        <v>0</v>
      </c>
      <c r="V813" s="14">
        <v>1.3580460019486399E-2</v>
      </c>
      <c r="W813" s="14">
        <v>2.35113626328502E-2</v>
      </c>
      <c r="X813" s="14">
        <v>0</v>
      </c>
      <c r="Y813" s="14">
        <v>2.02593210628234E-2</v>
      </c>
      <c r="Z813" s="14">
        <v>0</v>
      </c>
      <c r="AA813" s="14">
        <v>7.6788992365384497E-3</v>
      </c>
      <c r="AB813" s="14">
        <v>9.48080021664016E-3</v>
      </c>
      <c r="AC813" s="14">
        <v>2.6242579387009999E-2</v>
      </c>
      <c r="AD813" s="14">
        <v>0</v>
      </c>
      <c r="AE813" s="14"/>
      <c r="AF813" s="14">
        <v>2.0859114903373398E-2</v>
      </c>
      <c r="AG813" s="14">
        <v>9.4681055360656009E-3</v>
      </c>
      <c r="AH813" s="14">
        <v>8.0940117412658906E-3</v>
      </c>
      <c r="AI813" s="14"/>
      <c r="AJ813" s="14">
        <v>3.2844218423315301E-2</v>
      </c>
      <c r="AK813" s="14">
        <v>2.92625324664557E-3</v>
      </c>
      <c r="AL813" s="14">
        <v>1.4186798824279799E-2</v>
      </c>
      <c r="AM813" s="14">
        <v>0</v>
      </c>
      <c r="AN813" s="14">
        <v>0</v>
      </c>
      <c r="AO813" s="14"/>
      <c r="AP813" s="14">
        <v>5.8458693236416497E-2</v>
      </c>
      <c r="AQ813" s="14">
        <v>2.5934119356472202E-3</v>
      </c>
      <c r="AR813" s="14">
        <v>0</v>
      </c>
      <c r="AS813" s="14">
        <v>8.6347968832670499E-3</v>
      </c>
      <c r="AT813" s="14">
        <v>0</v>
      </c>
      <c r="AU813" s="14"/>
      <c r="AV813" s="14">
        <v>2.4279878458199601E-2</v>
      </c>
      <c r="AW813" s="14">
        <v>8.1601676829066092E-3</v>
      </c>
      <c r="AX813" s="14">
        <v>1.43649877173873E-2</v>
      </c>
      <c r="AY813" s="14">
        <v>0</v>
      </c>
      <c r="AZ813" s="14">
        <v>4.2576720338501003E-2</v>
      </c>
      <c r="BA813" s="14"/>
      <c r="BB813" s="14">
        <v>2.37075787289605E-2</v>
      </c>
      <c r="BC813" s="14">
        <v>0</v>
      </c>
      <c r="BD813" s="14">
        <v>0</v>
      </c>
      <c r="BE813" s="14"/>
      <c r="BF813" s="14">
        <v>5.9490260188345004E-3</v>
      </c>
    </row>
    <row r="814" spans="2:58" x14ac:dyDescent="0.35">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c r="AA814" s="14"/>
      <c r="AB814" s="14"/>
      <c r="AC814" s="14"/>
      <c r="AD814" s="14"/>
      <c r="AE814" s="14"/>
      <c r="AF814" s="14"/>
      <c r="AG814" s="14"/>
      <c r="AH814" s="14"/>
      <c r="AI814" s="14"/>
      <c r="AJ814" s="14"/>
      <c r="AK814" s="14"/>
      <c r="AL814" s="14"/>
      <c r="AM814" s="14"/>
      <c r="AN814" s="14"/>
      <c r="AO814" s="14"/>
      <c r="AP814" s="14"/>
      <c r="AQ814" s="14"/>
      <c r="AR814" s="14"/>
      <c r="AS814" s="14"/>
      <c r="AT814" s="14"/>
      <c r="AU814" s="14"/>
      <c r="AV814" s="14"/>
      <c r="AW814" s="14"/>
      <c r="AX814" s="14"/>
      <c r="AY814" s="14"/>
      <c r="AZ814" s="14"/>
      <c r="BA814" s="14"/>
      <c r="BB814" s="14"/>
      <c r="BC814" s="14"/>
      <c r="BD814" s="14"/>
      <c r="BE814" s="14"/>
      <c r="BF814" s="14"/>
    </row>
    <row r="815" spans="2:58" x14ac:dyDescent="0.35">
      <c r="B815" s="6" t="s">
        <v>273</v>
      </c>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c r="AA815" s="14"/>
      <c r="AB815" s="14"/>
      <c r="AC815" s="14"/>
      <c r="AD815" s="14"/>
      <c r="AE815" s="14"/>
      <c r="AF815" s="14"/>
      <c r="AG815" s="14"/>
      <c r="AH815" s="14"/>
      <c r="AI815" s="14"/>
      <c r="AJ815" s="14"/>
      <c r="AK815" s="14"/>
      <c r="AL815" s="14"/>
      <c r="AM815" s="14"/>
      <c r="AN815" s="14"/>
      <c r="AO815" s="14"/>
      <c r="AP815" s="14"/>
      <c r="AQ815" s="14"/>
      <c r="AR815" s="14"/>
      <c r="AS815" s="14"/>
      <c r="AT815" s="14"/>
      <c r="AU815" s="14"/>
      <c r="AV815" s="14"/>
      <c r="AW815" s="14"/>
      <c r="AX815" s="14"/>
      <c r="AY815" s="14"/>
      <c r="AZ815" s="14"/>
      <c r="BA815" s="14"/>
      <c r="BB815" s="14"/>
      <c r="BC815" s="14"/>
      <c r="BD815" s="14"/>
      <c r="BE815" s="14"/>
      <c r="BF815" s="14"/>
    </row>
    <row r="816" spans="2:58" x14ac:dyDescent="0.35">
      <c r="B816" s="24" t="s">
        <v>214</v>
      </c>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c r="AA816" s="14"/>
      <c r="AB816" s="14"/>
      <c r="AC816" s="14"/>
      <c r="AD816" s="14"/>
      <c r="AE816" s="14"/>
      <c r="AF816" s="14"/>
      <c r="AG816" s="14"/>
      <c r="AH816" s="14"/>
      <c r="AI816" s="14"/>
      <c r="AJ816" s="14"/>
      <c r="AK816" s="14"/>
      <c r="AL816" s="14"/>
      <c r="AM816" s="14"/>
      <c r="AN816" s="14"/>
      <c r="AO816" s="14"/>
      <c r="AP816" s="14"/>
      <c r="AQ816" s="14"/>
      <c r="AR816" s="14"/>
      <c r="AS816" s="14"/>
      <c r="AT816" s="14"/>
      <c r="AU816" s="14"/>
      <c r="AV816" s="14"/>
      <c r="AW816" s="14"/>
      <c r="AX816" s="14"/>
      <c r="AY816" s="14"/>
      <c r="AZ816" s="14"/>
      <c r="BA816" s="14"/>
      <c r="BB816" s="14"/>
      <c r="BC816" s="14"/>
      <c r="BD816" s="14"/>
      <c r="BE816" s="14"/>
      <c r="BF816" s="14"/>
    </row>
    <row r="817" spans="2:58" x14ac:dyDescent="0.35">
      <c r="B817" t="s">
        <v>207</v>
      </c>
      <c r="C817" s="14">
        <v>0.19040521354724399</v>
      </c>
      <c r="D817" s="14">
        <v>0.20869684738289801</v>
      </c>
      <c r="E817" s="14">
        <v>0.169012696678217</v>
      </c>
      <c r="F817" s="14"/>
      <c r="G817" s="14">
        <v>0.19440502341862001</v>
      </c>
      <c r="H817" s="14">
        <v>0.215422125286823</v>
      </c>
      <c r="I817" s="14">
        <v>0.18916951306913299</v>
      </c>
      <c r="J817" s="14">
        <v>0.23547281814328599</v>
      </c>
      <c r="K817" s="14">
        <v>0.199630976953654</v>
      </c>
      <c r="L817" s="14">
        <v>0.12943353332764501</v>
      </c>
      <c r="M817" s="14"/>
      <c r="N817" s="14">
        <v>0.19081285625323099</v>
      </c>
      <c r="O817" s="14">
        <v>0.17721174987910801</v>
      </c>
      <c r="P817" s="14">
        <v>0.191604882966254</v>
      </c>
      <c r="Q817" s="14">
        <v>0.208164246795254</v>
      </c>
      <c r="R817" s="14"/>
      <c r="S817" s="14">
        <v>0.15580724095269499</v>
      </c>
      <c r="T817" s="14">
        <v>0.21198741312400801</v>
      </c>
      <c r="U817" s="14">
        <v>0.19590191077381</v>
      </c>
      <c r="V817" s="14">
        <v>0.16237218793709601</v>
      </c>
      <c r="W817" s="14">
        <v>0.24643101613520799</v>
      </c>
      <c r="X817" s="14">
        <v>0.188615321940687</v>
      </c>
      <c r="Y817" s="14">
        <v>0.20341024757180001</v>
      </c>
      <c r="Z817" s="14">
        <v>0.122577038436896</v>
      </c>
      <c r="AA817" s="14">
        <v>0.19006507688926999</v>
      </c>
      <c r="AB817" s="14">
        <v>0.18216881816011801</v>
      </c>
      <c r="AC817" s="14">
        <v>0.25553351316252698</v>
      </c>
      <c r="AD817" s="14">
        <v>0.124255600739839</v>
      </c>
      <c r="AE817" s="14"/>
      <c r="AF817" s="14">
        <v>0.17293457192852699</v>
      </c>
      <c r="AG817" s="14">
        <v>0.19136542625431899</v>
      </c>
      <c r="AH817" s="14">
        <v>0.23928554924409601</v>
      </c>
      <c r="AI817" s="14"/>
      <c r="AJ817" s="14">
        <v>0.12048000359908401</v>
      </c>
      <c r="AK817" s="14">
        <v>0.26100822070947599</v>
      </c>
      <c r="AL817" s="14">
        <v>0.17226221323087201</v>
      </c>
      <c r="AM817" s="14">
        <v>0</v>
      </c>
      <c r="AN817" s="14">
        <v>0.16739437214509101</v>
      </c>
      <c r="AO817" s="14"/>
      <c r="AP817" s="14">
        <v>3.3919391879161098E-2</v>
      </c>
      <c r="AQ817" s="14">
        <v>0.24529089394494999</v>
      </c>
      <c r="AR817" s="14">
        <v>0.182319498666312</v>
      </c>
      <c r="AS817" s="14">
        <v>0.30698831583839398</v>
      </c>
      <c r="AT817" s="14">
        <v>0.11567096482774999</v>
      </c>
      <c r="AU817" s="14"/>
      <c r="AV817" s="14">
        <v>0.18665986948170801</v>
      </c>
      <c r="AW817" s="14">
        <v>0.205152381880225</v>
      </c>
      <c r="AX817" s="14">
        <v>0.16391772069020899</v>
      </c>
      <c r="AY817" s="14">
        <v>0.14831937653331401</v>
      </c>
      <c r="AZ817" s="14">
        <v>0.287713335403811</v>
      </c>
      <c r="BA817" s="14"/>
      <c r="BB817" s="14">
        <v>8.7731796577600496E-2</v>
      </c>
      <c r="BC817" s="14">
        <v>0.34725369375130599</v>
      </c>
      <c r="BD817" s="14">
        <v>6.2189763513243797E-2</v>
      </c>
      <c r="BE817" s="14"/>
      <c r="BF817" s="14">
        <v>0.20531219659408001</v>
      </c>
    </row>
    <row r="818" spans="2:58" x14ac:dyDescent="0.35">
      <c r="B818" t="s">
        <v>208</v>
      </c>
      <c r="C818" s="14">
        <v>0.15645356570979299</v>
      </c>
      <c r="D818" s="14">
        <v>0.15960563568028199</v>
      </c>
      <c r="E818" s="14">
        <v>0.152396565090055</v>
      </c>
      <c r="F818" s="14"/>
      <c r="G818" s="14">
        <v>0.20286663477394601</v>
      </c>
      <c r="H818" s="14">
        <v>0.152607398789116</v>
      </c>
      <c r="I818" s="14">
        <v>0.138971967203568</v>
      </c>
      <c r="J818" s="14">
        <v>0.177203279926815</v>
      </c>
      <c r="K818" s="14">
        <v>0.17377501720053101</v>
      </c>
      <c r="L818" s="14">
        <v>0.118031389235114</v>
      </c>
      <c r="M818" s="14"/>
      <c r="N818" s="14">
        <v>0.130799705130767</v>
      </c>
      <c r="O818" s="14">
        <v>0.177725503647155</v>
      </c>
      <c r="P818" s="14">
        <v>0.16330773410020499</v>
      </c>
      <c r="Q818" s="14">
        <v>0.154622506842157</v>
      </c>
      <c r="R818" s="14"/>
      <c r="S818" s="14">
        <v>0.10335661059300801</v>
      </c>
      <c r="T818" s="14">
        <v>0.111772621691204</v>
      </c>
      <c r="U818" s="14">
        <v>0.19141291709532501</v>
      </c>
      <c r="V818" s="14">
        <v>0.22172718163945701</v>
      </c>
      <c r="W818" s="14">
        <v>0.20516444712135601</v>
      </c>
      <c r="X818" s="14">
        <v>0.169411936808994</v>
      </c>
      <c r="Y818" s="14">
        <v>0.12170524534985599</v>
      </c>
      <c r="Z818" s="14">
        <v>0.18002861828344999</v>
      </c>
      <c r="AA818" s="14">
        <v>0.16711496030480499</v>
      </c>
      <c r="AB818" s="14">
        <v>0.14614965821697501</v>
      </c>
      <c r="AC818" s="14">
        <v>0.18301867076711001</v>
      </c>
      <c r="AD818" s="14">
        <v>0.19223694680828601</v>
      </c>
      <c r="AE818" s="14"/>
      <c r="AF818" s="14">
        <v>0.13644480343308499</v>
      </c>
      <c r="AG818" s="14">
        <v>0.184107324781554</v>
      </c>
      <c r="AH818" s="14">
        <v>9.1115093447807494E-2</v>
      </c>
      <c r="AI818" s="14"/>
      <c r="AJ818" s="14">
        <v>8.7877595317690904E-2</v>
      </c>
      <c r="AK818" s="14">
        <v>0.217013662139833</v>
      </c>
      <c r="AL818" s="14">
        <v>0.121868317973798</v>
      </c>
      <c r="AM818" s="14">
        <v>0.19805248653653801</v>
      </c>
      <c r="AN818" s="14">
        <v>0.143929312540237</v>
      </c>
      <c r="AO818" s="14"/>
      <c r="AP818" s="14">
        <v>4.6173440054802499E-2</v>
      </c>
      <c r="AQ818" s="14">
        <v>0.193149763355243</v>
      </c>
      <c r="AR818" s="14">
        <v>0.185077393279274</v>
      </c>
      <c r="AS818" s="14">
        <v>0.20220365034455001</v>
      </c>
      <c r="AT818" s="14">
        <v>0.12772974452888</v>
      </c>
      <c r="AU818" s="14"/>
      <c r="AV818" s="14">
        <v>0.16203258592344</v>
      </c>
      <c r="AW818" s="14">
        <v>0.148304998854906</v>
      </c>
      <c r="AX818" s="14">
        <v>0.16004069124199299</v>
      </c>
      <c r="AY818" s="14">
        <v>0.143416805947921</v>
      </c>
      <c r="AZ818" s="14">
        <v>0.16010339340197399</v>
      </c>
      <c r="BA818" s="14"/>
      <c r="BB818" s="14">
        <v>0.110643872604126</v>
      </c>
      <c r="BC818" s="14">
        <v>0.13676394002145301</v>
      </c>
      <c r="BD818" s="14">
        <v>0.155391618696988</v>
      </c>
      <c r="BE818" s="14"/>
      <c r="BF818" s="14">
        <v>0.124856420369047</v>
      </c>
    </row>
    <row r="819" spans="2:58" x14ac:dyDescent="0.35">
      <c r="B819" t="s">
        <v>209</v>
      </c>
      <c r="C819" s="14">
        <v>0.21158230741251499</v>
      </c>
      <c r="D819" s="14">
        <v>0.22429125154455801</v>
      </c>
      <c r="E819" s="14">
        <v>0.20016119156739801</v>
      </c>
      <c r="F819" s="14"/>
      <c r="G819" s="14">
        <v>0.148621457435089</v>
      </c>
      <c r="H819" s="14">
        <v>0.23834206177067399</v>
      </c>
      <c r="I819" s="14">
        <v>0.23888200012041</v>
      </c>
      <c r="J819" s="14">
        <v>0.19498361510422199</v>
      </c>
      <c r="K819" s="14">
        <v>0.20393118173824701</v>
      </c>
      <c r="L819" s="14">
        <v>0.22512796603520599</v>
      </c>
      <c r="M819" s="14"/>
      <c r="N819" s="14">
        <v>0.19479974608301501</v>
      </c>
      <c r="O819" s="14">
        <v>0.244680306656168</v>
      </c>
      <c r="P819" s="14">
        <v>0.22374154852095901</v>
      </c>
      <c r="Q819" s="14">
        <v>0.18217252213117299</v>
      </c>
      <c r="R819" s="14"/>
      <c r="S819" s="14">
        <v>0.23462901725851901</v>
      </c>
      <c r="T819" s="14">
        <v>0.17444883381380299</v>
      </c>
      <c r="U819" s="14">
        <v>0.167053660057569</v>
      </c>
      <c r="V819" s="14">
        <v>0.23135716629445</v>
      </c>
      <c r="W819" s="14">
        <v>0.15511519794214201</v>
      </c>
      <c r="X819" s="14">
        <v>0.22946709860956799</v>
      </c>
      <c r="Y819" s="14">
        <v>0.28019661443321198</v>
      </c>
      <c r="Z819" s="14">
        <v>0.160418130541719</v>
      </c>
      <c r="AA819" s="14">
        <v>0.19853266103272901</v>
      </c>
      <c r="AB819" s="14">
        <v>0.27120874605523299</v>
      </c>
      <c r="AC819" s="14">
        <v>0.132682046317737</v>
      </c>
      <c r="AD819" s="14">
        <v>0.25784611219397702</v>
      </c>
      <c r="AE819" s="14"/>
      <c r="AF819" s="14">
        <v>0.205234106801639</v>
      </c>
      <c r="AG819" s="14">
        <v>0.22815784026074701</v>
      </c>
      <c r="AH819" s="14">
        <v>0.156454329502038</v>
      </c>
      <c r="AI819" s="14"/>
      <c r="AJ819" s="14">
        <v>0.19294516517077201</v>
      </c>
      <c r="AK819" s="14">
        <v>0.22385438314978001</v>
      </c>
      <c r="AL819" s="14">
        <v>0.32509220492430302</v>
      </c>
      <c r="AM819" s="14">
        <v>0.37598764355722902</v>
      </c>
      <c r="AN819" s="14">
        <v>0.13247838322887601</v>
      </c>
      <c r="AO819" s="14"/>
      <c r="AP819" s="14">
        <v>0.12848427010399699</v>
      </c>
      <c r="AQ819" s="14">
        <v>0.24480804796007199</v>
      </c>
      <c r="AR819" s="14">
        <v>0.28865150140405399</v>
      </c>
      <c r="AS819" s="14">
        <v>0.19403632215404701</v>
      </c>
      <c r="AT819" s="14">
        <v>0.25711915307642802</v>
      </c>
      <c r="AU819" s="14"/>
      <c r="AV819" s="14">
        <v>0.17619480875356999</v>
      </c>
      <c r="AW819" s="14">
        <v>0.27103507289821699</v>
      </c>
      <c r="AX819" s="14">
        <v>0.200448315006308</v>
      </c>
      <c r="AY819" s="14">
        <v>0.19659841896704999</v>
      </c>
      <c r="AZ819" s="14">
        <v>0.223335906144735</v>
      </c>
      <c r="BA819" s="14"/>
      <c r="BB819" s="14">
        <v>0.32551665282995501</v>
      </c>
      <c r="BC819" s="14">
        <v>0.25203944096298297</v>
      </c>
      <c r="BD819" s="14">
        <v>0.23140776263419799</v>
      </c>
      <c r="BE819" s="14"/>
      <c r="BF819" s="14">
        <v>0.25199015287468501</v>
      </c>
    </row>
    <row r="820" spans="2:58" x14ac:dyDescent="0.35">
      <c r="B820" t="s">
        <v>122</v>
      </c>
      <c r="C820" s="14">
        <v>0.18835175473670299</v>
      </c>
      <c r="D820" s="14">
        <v>0.180514115446895</v>
      </c>
      <c r="E820" s="14">
        <v>0.19794011703157999</v>
      </c>
      <c r="F820" s="14"/>
      <c r="G820" s="14">
        <v>0.19510386523749801</v>
      </c>
      <c r="H820" s="14">
        <v>0.18839930882754999</v>
      </c>
      <c r="I820" s="14">
        <v>0.20210947512219299</v>
      </c>
      <c r="J820" s="14">
        <v>0.159960349045071</v>
      </c>
      <c r="K820" s="14">
        <v>0.18587311211549401</v>
      </c>
      <c r="L820" s="14">
        <v>0.19703336734909199</v>
      </c>
      <c r="M820" s="14"/>
      <c r="N820" s="14">
        <v>0.195765368939847</v>
      </c>
      <c r="O820" s="14">
        <v>0.19223297472977399</v>
      </c>
      <c r="P820" s="14">
        <v>0.17231885339724801</v>
      </c>
      <c r="Q820" s="14">
        <v>0.18447406455843601</v>
      </c>
      <c r="R820" s="14"/>
      <c r="S820" s="14">
        <v>0.17305333334203399</v>
      </c>
      <c r="T820" s="14">
        <v>0.22066845621515699</v>
      </c>
      <c r="U820" s="14">
        <v>0.225671277036918</v>
      </c>
      <c r="V820" s="14">
        <v>8.1510779651722806E-2</v>
      </c>
      <c r="W820" s="14">
        <v>0.22691415956951999</v>
      </c>
      <c r="X820" s="14">
        <v>0.252420855538255</v>
      </c>
      <c r="Y820" s="14">
        <v>0.13668539369504201</v>
      </c>
      <c r="Z820" s="14">
        <v>0.19690006107563601</v>
      </c>
      <c r="AA820" s="14">
        <v>0.199191710833937</v>
      </c>
      <c r="AB820" s="14">
        <v>0.15656412799014899</v>
      </c>
      <c r="AC820" s="14">
        <v>0.229710523595725</v>
      </c>
      <c r="AD820" s="14">
        <v>0.15389796313764001</v>
      </c>
      <c r="AE820" s="14"/>
      <c r="AF820" s="14">
        <v>0.20316610649480299</v>
      </c>
      <c r="AG820" s="14">
        <v>0.16624245427852799</v>
      </c>
      <c r="AH820" s="14">
        <v>0.22459228777733301</v>
      </c>
      <c r="AI820" s="14"/>
      <c r="AJ820" s="14">
        <v>0.202287308591695</v>
      </c>
      <c r="AK820" s="14">
        <v>0.16965586675222499</v>
      </c>
      <c r="AL820" s="14">
        <v>0.15441821658993901</v>
      </c>
      <c r="AM820" s="14">
        <v>7.1660953292631793E-2</v>
      </c>
      <c r="AN820" s="14">
        <v>0.26629119369645599</v>
      </c>
      <c r="AO820" s="14"/>
      <c r="AP820" s="14">
        <v>0.18199896675734001</v>
      </c>
      <c r="AQ820" s="14">
        <v>0.173493827671172</v>
      </c>
      <c r="AR820" s="14">
        <v>0.162201764022356</v>
      </c>
      <c r="AS820" s="14">
        <v>0.15902707512351499</v>
      </c>
      <c r="AT820" s="14">
        <v>0.32814632316833497</v>
      </c>
      <c r="AU820" s="14"/>
      <c r="AV820" s="14">
        <v>0.211620171339058</v>
      </c>
      <c r="AW820" s="14">
        <v>0.17612824230184701</v>
      </c>
      <c r="AX820" s="14">
        <v>0.21188140009773901</v>
      </c>
      <c r="AY820" s="14">
        <v>0.19301624765113701</v>
      </c>
      <c r="AZ820" s="14">
        <v>4.2566630484686299E-2</v>
      </c>
      <c r="BA820" s="14"/>
      <c r="BB820" s="14">
        <v>0.274831773011526</v>
      </c>
      <c r="BC820" s="14">
        <v>0.17202866485190399</v>
      </c>
      <c r="BD820" s="14">
        <v>0.30755028175142002</v>
      </c>
      <c r="BE820" s="14"/>
      <c r="BF820" s="14">
        <v>0.23247514286214099</v>
      </c>
    </row>
    <row r="821" spans="2:58" x14ac:dyDescent="0.35">
      <c r="B821" t="s">
        <v>210</v>
      </c>
      <c r="C821" s="14">
        <v>0.15617572771041199</v>
      </c>
      <c r="D821" s="14">
        <v>0.14571617561376099</v>
      </c>
      <c r="E821" s="14">
        <v>0.16821190593191701</v>
      </c>
      <c r="F821" s="14"/>
      <c r="G821" s="14">
        <v>0.17805883364431499</v>
      </c>
      <c r="H821" s="14">
        <v>0.12970343495876399</v>
      </c>
      <c r="I821" s="14">
        <v>0.151156736611369</v>
      </c>
      <c r="J821" s="14">
        <v>0.13799747360508499</v>
      </c>
      <c r="K821" s="14">
        <v>0.142931795123483</v>
      </c>
      <c r="L821" s="14">
        <v>0.18997132472547501</v>
      </c>
      <c r="M821" s="14"/>
      <c r="N821" s="14">
        <v>0.16697015860888001</v>
      </c>
      <c r="O821" s="14">
        <v>0.12994587883234501</v>
      </c>
      <c r="P821" s="14">
        <v>0.142293755476571</v>
      </c>
      <c r="Q821" s="14">
        <v>0.18748229224902899</v>
      </c>
      <c r="R821" s="14"/>
      <c r="S821" s="14">
        <v>0.16394615920244901</v>
      </c>
      <c r="T821" s="14">
        <v>0.174991260917298</v>
      </c>
      <c r="U821" s="14">
        <v>0.15288731254824001</v>
      </c>
      <c r="V821" s="14">
        <v>0.17181159484872899</v>
      </c>
      <c r="W821" s="14">
        <v>9.5993128461282606E-2</v>
      </c>
      <c r="X821" s="14">
        <v>0.10764242253158</v>
      </c>
      <c r="Y821" s="14">
        <v>0.130864032680128</v>
      </c>
      <c r="Z821" s="14">
        <v>0.31068990543209901</v>
      </c>
      <c r="AA821" s="14">
        <v>0.15595266892175899</v>
      </c>
      <c r="AB821" s="14">
        <v>0.18486172293084199</v>
      </c>
      <c r="AC821" s="14">
        <v>0.127460125209124</v>
      </c>
      <c r="AD821" s="14">
        <v>0.18062626936822901</v>
      </c>
      <c r="AE821" s="14"/>
      <c r="AF821" s="14">
        <v>0.17471864116886601</v>
      </c>
      <c r="AG821" s="14">
        <v>0.13546340994044601</v>
      </c>
      <c r="AH821" s="14">
        <v>0.190823126570595</v>
      </c>
      <c r="AI821" s="14"/>
      <c r="AJ821" s="14">
        <v>0.21307824187230401</v>
      </c>
      <c r="AK821" s="14">
        <v>9.1635780759866503E-2</v>
      </c>
      <c r="AL821" s="14">
        <v>0.18046683849958001</v>
      </c>
      <c r="AM821" s="14">
        <v>0.28262294335454902</v>
      </c>
      <c r="AN821" s="14">
        <v>0.17324313397475599</v>
      </c>
      <c r="AO821" s="14"/>
      <c r="AP821" s="14">
        <v>0.29169253855764499</v>
      </c>
      <c r="AQ821" s="14">
        <v>0.102873501726955</v>
      </c>
      <c r="AR821" s="14">
        <v>0.14329743678492701</v>
      </c>
      <c r="AS821" s="14">
        <v>0.110862106526232</v>
      </c>
      <c r="AT821" s="14">
        <v>0.123982406963544</v>
      </c>
      <c r="AU821" s="14"/>
      <c r="AV821" s="14">
        <v>0.16396834299482599</v>
      </c>
      <c r="AW821" s="14">
        <v>0.13497342600513701</v>
      </c>
      <c r="AX821" s="14">
        <v>0.167843618542178</v>
      </c>
      <c r="AY821" s="14">
        <v>0.14976056480640901</v>
      </c>
      <c r="AZ821" s="14">
        <v>0.16294182018440001</v>
      </c>
      <c r="BA821" s="14"/>
      <c r="BB821" s="14">
        <v>0.11094588306679599</v>
      </c>
      <c r="BC821" s="14">
        <v>5.9565656754762802E-2</v>
      </c>
      <c r="BD821" s="14">
        <v>0.17943188091263701</v>
      </c>
      <c r="BE821" s="14"/>
      <c r="BF821" s="14">
        <v>0.12652043961709</v>
      </c>
    </row>
    <row r="822" spans="2:58" x14ac:dyDescent="0.35">
      <c r="B822" t="s">
        <v>211</v>
      </c>
      <c r="C822" s="14">
        <v>8.0976062772980306E-2</v>
      </c>
      <c r="D822" s="14">
        <v>6.8877100264712707E-2</v>
      </c>
      <c r="E822" s="14">
        <v>9.2218977018589499E-2</v>
      </c>
      <c r="F822" s="14"/>
      <c r="G822" s="14">
        <v>8.0944185490531798E-2</v>
      </c>
      <c r="H822" s="14">
        <v>6.4267885895236104E-2</v>
      </c>
      <c r="I822" s="14">
        <v>7.9710307873327793E-2</v>
      </c>
      <c r="J822" s="14">
        <v>6.1563409052051002E-2</v>
      </c>
      <c r="K822" s="14">
        <v>9.3857916868591004E-2</v>
      </c>
      <c r="L822" s="14">
        <v>0.101458662749318</v>
      </c>
      <c r="M822" s="14"/>
      <c r="N822" s="14">
        <v>9.4377199869188494E-2</v>
      </c>
      <c r="O822" s="14">
        <v>7.0147497103566506E-2</v>
      </c>
      <c r="P822" s="14">
        <v>0.103045794585351</v>
      </c>
      <c r="Q822" s="14">
        <v>5.6720429762524699E-2</v>
      </c>
      <c r="R822" s="14"/>
      <c r="S822" s="14">
        <v>0.13657589550615701</v>
      </c>
      <c r="T822" s="14">
        <v>9.1427349334190305E-2</v>
      </c>
      <c r="U822" s="14">
        <v>6.7072922488137801E-2</v>
      </c>
      <c r="V822" s="14">
        <v>0.10662185359394</v>
      </c>
      <c r="W822" s="14">
        <v>5.8299547732873998E-2</v>
      </c>
      <c r="X822" s="14">
        <v>4.1846930535226902E-2</v>
      </c>
      <c r="Y822" s="14">
        <v>9.4927465668496802E-2</v>
      </c>
      <c r="Z822" s="14">
        <v>2.9386246230200301E-2</v>
      </c>
      <c r="AA822" s="14">
        <v>8.1464022780961806E-2</v>
      </c>
      <c r="AB822" s="14">
        <v>4.9566126430042601E-2</v>
      </c>
      <c r="AC822" s="14">
        <v>4.5352541560767901E-2</v>
      </c>
      <c r="AD822" s="14">
        <v>9.1137107752029101E-2</v>
      </c>
      <c r="AE822" s="14"/>
      <c r="AF822" s="14">
        <v>8.1123633326854794E-2</v>
      </c>
      <c r="AG822" s="14">
        <v>8.4607589017018203E-2</v>
      </c>
      <c r="AH822" s="14">
        <v>8.1919140062335694E-2</v>
      </c>
      <c r="AI822" s="14"/>
      <c r="AJ822" s="14">
        <v>0.152639939928608</v>
      </c>
      <c r="AK822" s="14">
        <v>3.39058332421735E-2</v>
      </c>
      <c r="AL822" s="14">
        <v>3.17054099572283E-2</v>
      </c>
      <c r="AM822" s="14">
        <v>7.1675973259051895E-2</v>
      </c>
      <c r="AN822" s="14">
        <v>8.6791751753694898E-2</v>
      </c>
      <c r="AO822" s="14"/>
      <c r="AP822" s="14">
        <v>0.25278517637008002</v>
      </c>
      <c r="AQ822" s="14">
        <v>3.7599377653433901E-2</v>
      </c>
      <c r="AR822" s="14">
        <v>2.5601020862370299E-2</v>
      </c>
      <c r="AS822" s="14">
        <v>1.82477331299956E-2</v>
      </c>
      <c r="AT822" s="14">
        <v>4.7351407435063199E-2</v>
      </c>
      <c r="AU822" s="14"/>
      <c r="AV822" s="14">
        <v>7.9386894154414703E-2</v>
      </c>
      <c r="AW822" s="14">
        <v>5.2397322526599503E-2</v>
      </c>
      <c r="AX822" s="14">
        <v>7.6824457615435299E-2</v>
      </c>
      <c r="AY822" s="14">
        <v>0.16123260433832701</v>
      </c>
      <c r="AZ822" s="14">
        <v>8.0762194041892804E-2</v>
      </c>
      <c r="BA822" s="14"/>
      <c r="BB822" s="14">
        <v>9.0330021909996006E-2</v>
      </c>
      <c r="BC822" s="14">
        <v>3.2348603657590798E-2</v>
      </c>
      <c r="BD822" s="14">
        <v>6.4028692491512496E-2</v>
      </c>
      <c r="BE822" s="14"/>
      <c r="BF822" s="14">
        <v>5.88456476829574E-2</v>
      </c>
    </row>
    <row r="823" spans="2:58" x14ac:dyDescent="0.35">
      <c r="B823" t="s">
        <v>212</v>
      </c>
      <c r="C823" s="14">
        <v>1.60553681103528E-2</v>
      </c>
      <c r="D823" s="14">
        <v>1.2298874066893501E-2</v>
      </c>
      <c r="E823" s="14">
        <v>2.0058546682244299E-2</v>
      </c>
      <c r="F823" s="14"/>
      <c r="G823" s="14">
        <v>0</v>
      </c>
      <c r="H823" s="14">
        <v>1.1257784471835799E-2</v>
      </c>
      <c r="I823" s="14">
        <v>0</v>
      </c>
      <c r="J823" s="14">
        <v>3.2819055123469699E-2</v>
      </c>
      <c r="K823" s="14">
        <v>0</v>
      </c>
      <c r="L823" s="14">
        <v>3.89437565781489E-2</v>
      </c>
      <c r="M823" s="14"/>
      <c r="N823" s="14">
        <v>2.6474965115072201E-2</v>
      </c>
      <c r="O823" s="14">
        <v>8.0560891518836296E-3</v>
      </c>
      <c r="P823" s="14">
        <v>3.6874309534120401E-3</v>
      </c>
      <c r="Q823" s="14">
        <v>2.6363937661425901E-2</v>
      </c>
      <c r="R823" s="14"/>
      <c r="S823" s="14">
        <v>3.2631743145137802E-2</v>
      </c>
      <c r="T823" s="14">
        <v>1.4704064904339301E-2</v>
      </c>
      <c r="U823" s="14">
        <v>0</v>
      </c>
      <c r="V823" s="14">
        <v>2.4599236034605398E-2</v>
      </c>
      <c r="W823" s="14">
        <v>1.2082503037616901E-2</v>
      </c>
      <c r="X823" s="14">
        <v>1.05954340356893E-2</v>
      </c>
      <c r="Y823" s="14">
        <v>3.2211000601465499E-2</v>
      </c>
      <c r="Z823" s="14">
        <v>0</v>
      </c>
      <c r="AA823" s="14">
        <v>7.6788992365384497E-3</v>
      </c>
      <c r="AB823" s="14">
        <v>9.48080021664016E-3</v>
      </c>
      <c r="AC823" s="14">
        <v>2.6242579387009999E-2</v>
      </c>
      <c r="AD823" s="14">
        <v>0</v>
      </c>
      <c r="AE823" s="14"/>
      <c r="AF823" s="14">
        <v>2.6378136846225898E-2</v>
      </c>
      <c r="AG823" s="14">
        <v>1.00559554673871E-2</v>
      </c>
      <c r="AH823" s="14">
        <v>1.5810473395794399E-2</v>
      </c>
      <c r="AI823" s="14"/>
      <c r="AJ823" s="14">
        <v>3.0691745519845898E-2</v>
      </c>
      <c r="AK823" s="14">
        <v>2.92625324664557E-3</v>
      </c>
      <c r="AL823" s="14">
        <v>1.4186798824279799E-2</v>
      </c>
      <c r="AM823" s="14">
        <v>0</v>
      </c>
      <c r="AN823" s="14">
        <v>2.98718526608878E-2</v>
      </c>
      <c r="AO823" s="14"/>
      <c r="AP823" s="14">
        <v>6.4946216276975E-2</v>
      </c>
      <c r="AQ823" s="14">
        <v>2.7845876881744899E-3</v>
      </c>
      <c r="AR823" s="14">
        <v>1.2851384980707E-2</v>
      </c>
      <c r="AS823" s="14">
        <v>8.6347968832670499E-3</v>
      </c>
      <c r="AT823" s="14">
        <v>0</v>
      </c>
      <c r="AU823" s="14"/>
      <c r="AV823" s="14">
        <v>2.0137327352982601E-2</v>
      </c>
      <c r="AW823" s="14">
        <v>1.20085555330682E-2</v>
      </c>
      <c r="AX823" s="14">
        <v>1.9043796806137301E-2</v>
      </c>
      <c r="AY823" s="14">
        <v>7.6559817558428302E-3</v>
      </c>
      <c r="AZ823" s="14">
        <v>4.2576720338501003E-2</v>
      </c>
      <c r="BA823" s="14"/>
      <c r="BB823" s="14">
        <v>0</v>
      </c>
      <c r="BC823" s="14">
        <v>0</v>
      </c>
      <c r="BD823" s="14">
        <v>0</v>
      </c>
      <c r="BE823" s="14"/>
      <c r="BF823" s="14">
        <v>0</v>
      </c>
    </row>
    <row r="824" spans="2:58" x14ac:dyDescent="0.35">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c r="AA824" s="14"/>
      <c r="AB824" s="14"/>
      <c r="AC824" s="14"/>
      <c r="AD824" s="14"/>
      <c r="AE824" s="14"/>
      <c r="AF824" s="14"/>
      <c r="AG824" s="14"/>
      <c r="AH824" s="14"/>
      <c r="AI824" s="14"/>
      <c r="AJ824" s="14"/>
      <c r="AK824" s="14"/>
      <c r="AL824" s="14"/>
      <c r="AM824" s="14"/>
      <c r="AN824" s="14"/>
      <c r="AO824" s="14"/>
      <c r="AP824" s="14"/>
      <c r="AQ824" s="14"/>
      <c r="AR824" s="14"/>
      <c r="AS824" s="14"/>
      <c r="AT824" s="14"/>
      <c r="AU824" s="14"/>
      <c r="AV824" s="14"/>
      <c r="AW824" s="14"/>
      <c r="AX824" s="14"/>
      <c r="AY824" s="14"/>
      <c r="AZ824" s="14"/>
      <c r="BA824" s="14"/>
      <c r="BB824" s="14"/>
      <c r="BC824" s="14"/>
      <c r="BD824" s="14"/>
      <c r="BE824" s="14"/>
      <c r="BF824" s="14"/>
    </row>
    <row r="825" spans="2:58" x14ac:dyDescent="0.35">
      <c r="B825" s="6" t="s">
        <v>274</v>
      </c>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c r="AA825" s="14"/>
      <c r="AB825" s="14"/>
      <c r="AC825" s="14"/>
      <c r="AD825" s="14"/>
      <c r="AE825" s="14"/>
      <c r="AF825" s="14"/>
      <c r="AG825" s="14"/>
      <c r="AH825" s="14"/>
      <c r="AI825" s="14"/>
      <c r="AJ825" s="14"/>
      <c r="AK825" s="14"/>
      <c r="AL825" s="14"/>
      <c r="AM825" s="14"/>
      <c r="AN825" s="14"/>
      <c r="AO825" s="14"/>
      <c r="AP825" s="14"/>
      <c r="AQ825" s="14"/>
      <c r="AR825" s="14"/>
      <c r="AS825" s="14"/>
      <c r="AT825" s="14"/>
      <c r="AU825" s="14"/>
      <c r="AV825" s="14"/>
      <c r="AW825" s="14"/>
      <c r="AX825" s="14"/>
      <c r="AY825" s="14"/>
      <c r="AZ825" s="14"/>
      <c r="BA825" s="14"/>
      <c r="BB825" s="14"/>
      <c r="BC825" s="14"/>
      <c r="BD825" s="14"/>
      <c r="BE825" s="14"/>
      <c r="BF825" s="14"/>
    </row>
    <row r="826" spans="2:58" x14ac:dyDescent="0.35">
      <c r="B826" s="24" t="s">
        <v>214</v>
      </c>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c r="AA826" s="14"/>
      <c r="AB826" s="14"/>
      <c r="AC826" s="14"/>
      <c r="AD826" s="14"/>
      <c r="AE826" s="14"/>
      <c r="AF826" s="14"/>
      <c r="AG826" s="14"/>
      <c r="AH826" s="14"/>
      <c r="AI826" s="14"/>
      <c r="AJ826" s="14"/>
      <c r="AK826" s="14"/>
      <c r="AL826" s="14"/>
      <c r="AM826" s="14"/>
      <c r="AN826" s="14"/>
      <c r="AO826" s="14"/>
      <c r="AP826" s="14"/>
      <c r="AQ826" s="14"/>
      <c r="AR826" s="14"/>
      <c r="AS826" s="14"/>
      <c r="AT826" s="14"/>
      <c r="AU826" s="14"/>
      <c r="AV826" s="14"/>
      <c r="AW826" s="14"/>
      <c r="AX826" s="14"/>
      <c r="AY826" s="14"/>
      <c r="AZ826" s="14"/>
      <c r="BA826" s="14"/>
      <c r="BB826" s="14"/>
      <c r="BC826" s="14"/>
      <c r="BD826" s="14"/>
      <c r="BE826" s="14"/>
      <c r="BF826" s="14"/>
    </row>
    <row r="827" spans="2:58" x14ac:dyDescent="0.35">
      <c r="B827" t="s">
        <v>207</v>
      </c>
      <c r="C827" s="14">
        <v>8.8022858593930595E-2</v>
      </c>
      <c r="D827" s="14">
        <v>9.1142974772556701E-2</v>
      </c>
      <c r="E827" s="14">
        <v>8.34492274359801E-2</v>
      </c>
      <c r="F827" s="14"/>
      <c r="G827" s="14">
        <v>0.17399943217802699</v>
      </c>
      <c r="H827" s="14">
        <v>8.5528266242803894E-2</v>
      </c>
      <c r="I827" s="14">
        <v>9.2651354042934203E-2</v>
      </c>
      <c r="J827" s="14">
        <v>9.8973765211607806E-2</v>
      </c>
      <c r="K827" s="14">
        <v>6.4385247207432203E-2</v>
      </c>
      <c r="L827" s="14">
        <v>4.2430860614753901E-2</v>
      </c>
      <c r="M827" s="14"/>
      <c r="N827" s="14">
        <v>6.1856435954648098E-2</v>
      </c>
      <c r="O827" s="14">
        <v>9.38052663908997E-2</v>
      </c>
      <c r="P827" s="14">
        <v>8.4348823484519206E-2</v>
      </c>
      <c r="Q827" s="14">
        <v>0.117515038582297</v>
      </c>
      <c r="R827" s="14"/>
      <c r="S827" s="14">
        <v>7.1347513826732198E-2</v>
      </c>
      <c r="T827" s="14">
        <v>8.7644722381424595E-2</v>
      </c>
      <c r="U827" s="14">
        <v>8.2501652099411196E-2</v>
      </c>
      <c r="V827" s="14">
        <v>5.4416867559852297E-2</v>
      </c>
      <c r="W827" s="14">
        <v>0.10859884322444401</v>
      </c>
      <c r="X827" s="14">
        <v>0.102635248465814</v>
      </c>
      <c r="Y827" s="14">
        <v>8.1648050567838096E-2</v>
      </c>
      <c r="Z827" s="14">
        <v>3.6725099844411399E-2</v>
      </c>
      <c r="AA827" s="14">
        <v>0.14622281079121199</v>
      </c>
      <c r="AB827" s="14">
        <v>6.9853987587536304E-2</v>
      </c>
      <c r="AC827" s="14">
        <v>0.108457674087983</v>
      </c>
      <c r="AD827" s="14">
        <v>3.3450541310657902E-2</v>
      </c>
      <c r="AE827" s="14"/>
      <c r="AF827" s="14">
        <v>6.6939014355928E-2</v>
      </c>
      <c r="AG827" s="14">
        <v>8.5721029318481301E-2</v>
      </c>
      <c r="AH827" s="14">
        <v>0.119617484548704</v>
      </c>
      <c r="AI827" s="14"/>
      <c r="AJ827" s="14">
        <v>3.03148630450309E-2</v>
      </c>
      <c r="AK827" s="14">
        <v>0.13545660304423701</v>
      </c>
      <c r="AL827" s="14">
        <v>6.8116312034945906E-2</v>
      </c>
      <c r="AM827" s="14">
        <v>6.9275077037604896E-2</v>
      </c>
      <c r="AN827" s="14">
        <v>7.69236842963016E-2</v>
      </c>
      <c r="AO827" s="14"/>
      <c r="AP827" s="14">
        <v>1.49044304668665E-2</v>
      </c>
      <c r="AQ827" s="14">
        <v>0.121418117130147</v>
      </c>
      <c r="AR827" s="14">
        <v>8.6640550809364697E-2</v>
      </c>
      <c r="AS827" s="14">
        <v>9.3001227025776401E-2</v>
      </c>
      <c r="AT827" s="14">
        <v>5.6789347932695203E-2</v>
      </c>
      <c r="AU827" s="14"/>
      <c r="AV827" s="14">
        <v>0.100422623955729</v>
      </c>
      <c r="AW827" s="14">
        <v>9.8226477954595895E-2</v>
      </c>
      <c r="AX827" s="14">
        <v>5.9047732398876299E-2</v>
      </c>
      <c r="AY827" s="14">
        <v>9.0801224389839494E-2</v>
      </c>
      <c r="AZ827" s="14">
        <v>0</v>
      </c>
      <c r="BA827" s="14"/>
      <c r="BB827" s="14">
        <v>4.19777327189544E-2</v>
      </c>
      <c r="BC827" s="14">
        <v>7.6226687353190603E-2</v>
      </c>
      <c r="BD827" s="14">
        <v>3.08288701361931E-2</v>
      </c>
      <c r="BE827" s="14"/>
      <c r="BF827" s="14">
        <v>5.3976136304245699E-2</v>
      </c>
    </row>
    <row r="828" spans="2:58" x14ac:dyDescent="0.35">
      <c r="B828" t="s">
        <v>208</v>
      </c>
      <c r="C828" s="14">
        <v>7.4108092864166905E-2</v>
      </c>
      <c r="D828" s="14">
        <v>8.3226541116891706E-2</v>
      </c>
      <c r="E828" s="14">
        <v>6.5293452144716796E-2</v>
      </c>
      <c r="F828" s="14"/>
      <c r="G828" s="14">
        <v>0.127053570102904</v>
      </c>
      <c r="H828" s="14">
        <v>0.106926655274434</v>
      </c>
      <c r="I828" s="14">
        <v>7.3629146562220499E-2</v>
      </c>
      <c r="J828" s="14">
        <v>0.100535237394954</v>
      </c>
      <c r="K828" s="14">
        <v>3.05720255198581E-2</v>
      </c>
      <c r="L828" s="14">
        <v>2.4973608110107501E-2</v>
      </c>
      <c r="M828" s="14"/>
      <c r="N828" s="14">
        <v>6.2063404262599001E-2</v>
      </c>
      <c r="O828" s="14">
        <v>8.35787242026306E-2</v>
      </c>
      <c r="P828" s="14">
        <v>7.5900415717678194E-2</v>
      </c>
      <c r="Q828" s="14">
        <v>7.7403220987071003E-2</v>
      </c>
      <c r="R828" s="14"/>
      <c r="S828" s="14">
        <v>6.1777872695519903E-2</v>
      </c>
      <c r="T828" s="14">
        <v>6.7672541870925598E-2</v>
      </c>
      <c r="U828" s="14">
        <v>0.12162879185935301</v>
      </c>
      <c r="V828" s="14">
        <v>9.9661212795457907E-2</v>
      </c>
      <c r="W828" s="14">
        <v>6.1456763268720599E-2</v>
      </c>
      <c r="X828" s="14">
        <v>7.5005005764640795E-2</v>
      </c>
      <c r="Y828" s="14">
        <v>3.1208691454934899E-2</v>
      </c>
      <c r="Z828" s="14">
        <v>0.14997622508208799</v>
      </c>
      <c r="AA828" s="14">
        <v>8.3607202738861602E-2</v>
      </c>
      <c r="AB828" s="14">
        <v>5.8156300220653101E-2</v>
      </c>
      <c r="AC828" s="14">
        <v>9.3634345825264295E-2</v>
      </c>
      <c r="AD828" s="14">
        <v>3.3288373123814302E-2</v>
      </c>
      <c r="AE828" s="14"/>
      <c r="AF828" s="14">
        <v>5.4769359678285702E-2</v>
      </c>
      <c r="AG828" s="14">
        <v>7.5041016263221003E-2</v>
      </c>
      <c r="AH828" s="14">
        <v>0.12591475419740999</v>
      </c>
      <c r="AI828" s="14"/>
      <c r="AJ828" s="14">
        <v>4.1944104211905898E-2</v>
      </c>
      <c r="AK828" s="14">
        <v>0.117131062868901</v>
      </c>
      <c r="AL828" s="14">
        <v>5.9962406634183098E-2</v>
      </c>
      <c r="AM828" s="14">
        <v>0</v>
      </c>
      <c r="AN828" s="14">
        <v>0.13101454698428899</v>
      </c>
      <c r="AO828" s="14"/>
      <c r="AP828" s="14">
        <v>1.3764427348782001E-2</v>
      </c>
      <c r="AQ828" s="14">
        <v>0.10327765137427899</v>
      </c>
      <c r="AR828" s="14">
        <v>8.2630597276301607E-2</v>
      </c>
      <c r="AS828" s="14">
        <v>9.8324075294823302E-2</v>
      </c>
      <c r="AT828" s="14">
        <v>2.2549476754363001E-2</v>
      </c>
      <c r="AU828" s="14"/>
      <c r="AV828" s="14">
        <v>6.2990602286192202E-2</v>
      </c>
      <c r="AW828" s="14">
        <v>6.3528193588884896E-2</v>
      </c>
      <c r="AX828" s="14">
        <v>6.3824490236007406E-2</v>
      </c>
      <c r="AY828" s="14">
        <v>0.116395634659178</v>
      </c>
      <c r="AZ828" s="14">
        <v>0.161451447643813</v>
      </c>
      <c r="BA828" s="14"/>
      <c r="BB828" s="14">
        <v>4.7165424690505997E-2</v>
      </c>
      <c r="BC828" s="14">
        <v>0.121123060751347</v>
      </c>
      <c r="BD828" s="14">
        <v>3.2801871127926097E-2</v>
      </c>
      <c r="BE828" s="14"/>
      <c r="BF828" s="14">
        <v>6.6894348913314597E-2</v>
      </c>
    </row>
    <row r="829" spans="2:58" x14ac:dyDescent="0.35">
      <c r="B829" t="s">
        <v>209</v>
      </c>
      <c r="C829" s="14">
        <v>0.146653132242094</v>
      </c>
      <c r="D829" s="14">
        <v>0.15950524829277299</v>
      </c>
      <c r="E829" s="14">
        <v>0.13258020147313801</v>
      </c>
      <c r="F829" s="14"/>
      <c r="G829" s="14">
        <v>0.200362930859803</v>
      </c>
      <c r="H829" s="14">
        <v>0.24729339071681899</v>
      </c>
      <c r="I829" s="14">
        <v>0.20984153772272399</v>
      </c>
      <c r="J829" s="14">
        <v>8.4921554587676001E-2</v>
      </c>
      <c r="K829" s="14">
        <v>8.2454349826011797E-2</v>
      </c>
      <c r="L829" s="14">
        <v>7.5589169809846896E-2</v>
      </c>
      <c r="M829" s="14"/>
      <c r="N829" s="14">
        <v>0.123969767820457</v>
      </c>
      <c r="O829" s="14">
        <v>0.128242456650284</v>
      </c>
      <c r="P829" s="14">
        <v>0.16963715646342101</v>
      </c>
      <c r="Q829" s="14">
        <v>0.16811123702806499</v>
      </c>
      <c r="R829" s="14"/>
      <c r="S829" s="14">
        <v>0.18416493991371799</v>
      </c>
      <c r="T829" s="14">
        <v>0.133330006074627</v>
      </c>
      <c r="U829" s="14">
        <v>0.116055150789815</v>
      </c>
      <c r="V829" s="14">
        <v>0.138570762697213</v>
      </c>
      <c r="W829" s="14">
        <v>0.17506525210850701</v>
      </c>
      <c r="X829" s="14">
        <v>0.15300426065660599</v>
      </c>
      <c r="Y829" s="14">
        <v>0.17799433308944301</v>
      </c>
      <c r="Z829" s="14">
        <v>0.11916578634725999</v>
      </c>
      <c r="AA829" s="14">
        <v>0.109305110873403</v>
      </c>
      <c r="AB829" s="14">
        <v>0.14358941364400299</v>
      </c>
      <c r="AC829" s="14">
        <v>0.18322577870535001</v>
      </c>
      <c r="AD829" s="14">
        <v>8.9423607000550007E-2</v>
      </c>
      <c r="AE829" s="14"/>
      <c r="AF829" s="14">
        <v>8.7840985216926001E-2</v>
      </c>
      <c r="AG829" s="14">
        <v>0.17523133459418599</v>
      </c>
      <c r="AH829" s="14">
        <v>0.15033730862217601</v>
      </c>
      <c r="AI829" s="14"/>
      <c r="AJ829" s="14">
        <v>6.5974363513239598E-2</v>
      </c>
      <c r="AK829" s="14">
        <v>0.21859067835641099</v>
      </c>
      <c r="AL829" s="14">
        <v>0.13637557249403301</v>
      </c>
      <c r="AM829" s="14">
        <v>0.24562278394124701</v>
      </c>
      <c r="AN829" s="14">
        <v>0.109976449598352</v>
      </c>
      <c r="AO829" s="14"/>
      <c r="AP829" s="14">
        <v>5.8642183763386403E-2</v>
      </c>
      <c r="AQ829" s="14">
        <v>0.22273782240229201</v>
      </c>
      <c r="AR829" s="14">
        <v>0.10422952802747799</v>
      </c>
      <c r="AS829" s="14">
        <v>0.12843236254036</v>
      </c>
      <c r="AT829" s="14">
        <v>7.0974109729967594E-2</v>
      </c>
      <c r="AU829" s="14"/>
      <c r="AV829" s="14">
        <v>0.124499808271736</v>
      </c>
      <c r="AW829" s="14">
        <v>0.19116506982147599</v>
      </c>
      <c r="AX829" s="14">
        <v>0.16359942706359801</v>
      </c>
      <c r="AY829" s="14">
        <v>9.3893177167393399E-2</v>
      </c>
      <c r="AZ829" s="14">
        <v>0.26733993572426501</v>
      </c>
      <c r="BA829" s="14"/>
      <c r="BB829" s="14">
        <v>0.154723218942174</v>
      </c>
      <c r="BC829" s="14">
        <v>7.0646544671624206E-2</v>
      </c>
      <c r="BD829" s="14">
        <v>6.9696815882842295E-2</v>
      </c>
      <c r="BE829" s="14"/>
      <c r="BF829" s="14">
        <v>9.22805219410784E-2</v>
      </c>
    </row>
    <row r="830" spans="2:58" x14ac:dyDescent="0.35">
      <c r="B830" t="s">
        <v>122</v>
      </c>
      <c r="C830" s="14">
        <v>0.24425814290497999</v>
      </c>
      <c r="D830" s="14">
        <v>0.22717008869234701</v>
      </c>
      <c r="E830" s="14">
        <v>0.26178076955826701</v>
      </c>
      <c r="F830" s="14"/>
      <c r="G830" s="14">
        <v>0.173140082146686</v>
      </c>
      <c r="H830" s="14">
        <v>0.21317800492481701</v>
      </c>
      <c r="I830" s="14">
        <v>0.220630563313087</v>
      </c>
      <c r="J830" s="14">
        <v>0.29649332188091698</v>
      </c>
      <c r="K830" s="14">
        <v>0.312013965353786</v>
      </c>
      <c r="L830" s="14">
        <v>0.24617991057534899</v>
      </c>
      <c r="M830" s="14"/>
      <c r="N830" s="14">
        <v>0.17834742396789999</v>
      </c>
      <c r="O830" s="14">
        <v>0.28005865419443698</v>
      </c>
      <c r="P830" s="14">
        <v>0.25720371426516198</v>
      </c>
      <c r="Q830" s="14">
        <v>0.264518043496757</v>
      </c>
      <c r="R830" s="14"/>
      <c r="S830" s="14">
        <v>0.18016181122570599</v>
      </c>
      <c r="T830" s="14">
        <v>0.194931989981145</v>
      </c>
      <c r="U830" s="14">
        <v>0.249671490584782</v>
      </c>
      <c r="V830" s="14">
        <v>0.214013660311314</v>
      </c>
      <c r="W830" s="14">
        <v>0.36715046365117698</v>
      </c>
      <c r="X830" s="14">
        <v>0.26678849512241598</v>
      </c>
      <c r="Y830" s="14">
        <v>0.27080315539848898</v>
      </c>
      <c r="Z830" s="14">
        <v>0.28807023082757</v>
      </c>
      <c r="AA830" s="14">
        <v>0.26127924400243902</v>
      </c>
      <c r="AB830" s="14">
        <v>0.22760747122056299</v>
      </c>
      <c r="AC830" s="14">
        <v>0.32267898428311598</v>
      </c>
      <c r="AD830" s="14">
        <v>0.18413368360690899</v>
      </c>
      <c r="AE830" s="14"/>
      <c r="AF830" s="14">
        <v>0.26334447489017399</v>
      </c>
      <c r="AG830" s="14">
        <v>0.24034137084401699</v>
      </c>
      <c r="AH830" s="14">
        <v>0.25822654031457898</v>
      </c>
      <c r="AI830" s="14"/>
      <c r="AJ830" s="14">
        <v>0.19429056802910399</v>
      </c>
      <c r="AK830" s="14">
        <v>0.26868244078999098</v>
      </c>
      <c r="AL830" s="14">
        <v>0.242373554876609</v>
      </c>
      <c r="AM830" s="14">
        <v>0.27208227971096299</v>
      </c>
      <c r="AN830" s="14">
        <v>0.28092306369089198</v>
      </c>
      <c r="AO830" s="14"/>
      <c r="AP830" s="14">
        <v>0.106963049345098</v>
      </c>
      <c r="AQ830" s="14">
        <v>0.25615106786159397</v>
      </c>
      <c r="AR830" s="14">
        <v>0.32703821967306201</v>
      </c>
      <c r="AS830" s="14">
        <v>0.29749895924217701</v>
      </c>
      <c r="AT830" s="14">
        <v>0.34022672370684898</v>
      </c>
      <c r="AU830" s="14"/>
      <c r="AV830" s="14">
        <v>0.28215357100022698</v>
      </c>
      <c r="AW830" s="14">
        <v>0.30218993651216502</v>
      </c>
      <c r="AX830" s="14">
        <v>0.19083553949010501</v>
      </c>
      <c r="AY830" s="14">
        <v>0.16762298411986301</v>
      </c>
      <c r="AZ830" s="14">
        <v>0.200593180398219</v>
      </c>
      <c r="BA830" s="14"/>
      <c r="BB830" s="14">
        <v>0.31573751580855403</v>
      </c>
      <c r="BC830" s="14">
        <v>0.32336503853947901</v>
      </c>
      <c r="BD830" s="14">
        <v>0.15457992618636901</v>
      </c>
      <c r="BE830" s="14"/>
      <c r="BF830" s="14">
        <v>0.28730903278064501</v>
      </c>
    </row>
    <row r="831" spans="2:58" x14ac:dyDescent="0.35">
      <c r="B831" t="s">
        <v>210</v>
      </c>
      <c r="C831" s="14">
        <v>0.24518233171877099</v>
      </c>
      <c r="D831" s="14">
        <v>0.25680388217522698</v>
      </c>
      <c r="E831" s="14">
        <v>0.235151114958185</v>
      </c>
      <c r="F831" s="14"/>
      <c r="G831" s="14">
        <v>0.20955701768374899</v>
      </c>
      <c r="H831" s="14">
        <v>0.190061119944785</v>
      </c>
      <c r="I831" s="14">
        <v>0.274043610205777</v>
      </c>
      <c r="J831" s="14">
        <v>0.22245035872961</v>
      </c>
      <c r="K831" s="14">
        <v>0.275882375350327</v>
      </c>
      <c r="L831" s="14">
        <v>0.28657169095795998</v>
      </c>
      <c r="M831" s="14"/>
      <c r="N831" s="14">
        <v>0.29103738995876099</v>
      </c>
      <c r="O831" s="14">
        <v>0.23211084809209401</v>
      </c>
      <c r="P831" s="14">
        <v>0.25565085078608601</v>
      </c>
      <c r="Q831" s="14">
        <v>0.194184754619144</v>
      </c>
      <c r="R831" s="14"/>
      <c r="S831" s="14">
        <v>0.26388561719919501</v>
      </c>
      <c r="T831" s="14">
        <v>0.27438572170527997</v>
      </c>
      <c r="U831" s="14">
        <v>0.29105330032731003</v>
      </c>
      <c r="V831" s="14">
        <v>0.37410205469701202</v>
      </c>
      <c r="W831" s="14">
        <v>0.194366322323684</v>
      </c>
      <c r="X831" s="14">
        <v>0.21275763824413699</v>
      </c>
      <c r="Y831" s="14">
        <v>0.205137384647536</v>
      </c>
      <c r="Z831" s="14">
        <v>0.214553543344737</v>
      </c>
      <c r="AA831" s="14">
        <v>0.17289022582652699</v>
      </c>
      <c r="AB831" s="14">
        <v>0.27687680334236298</v>
      </c>
      <c r="AC831" s="14">
        <v>0.13413717823877899</v>
      </c>
      <c r="AD831" s="14">
        <v>0.28156573320287798</v>
      </c>
      <c r="AE831" s="14"/>
      <c r="AF831" s="14">
        <v>0.28299443913642702</v>
      </c>
      <c r="AG831" s="14">
        <v>0.22730451975515001</v>
      </c>
      <c r="AH831" s="14">
        <v>0.18459909431312199</v>
      </c>
      <c r="AI831" s="14"/>
      <c r="AJ831" s="14">
        <v>0.30254226448823102</v>
      </c>
      <c r="AK831" s="14">
        <v>0.16979515007609</v>
      </c>
      <c r="AL831" s="14">
        <v>0.329941888461244</v>
      </c>
      <c r="AM831" s="14">
        <v>0.20752926383968401</v>
      </c>
      <c r="AN831" s="14">
        <v>0.24660166573426501</v>
      </c>
      <c r="AO831" s="14"/>
      <c r="AP831" s="14">
        <v>0.31456741748285699</v>
      </c>
      <c r="AQ831" s="14">
        <v>0.20638147706325899</v>
      </c>
      <c r="AR831" s="14">
        <v>0.21662188024940299</v>
      </c>
      <c r="AS831" s="14">
        <v>0.249760465983106</v>
      </c>
      <c r="AT831" s="14">
        <v>0.26479208570624901</v>
      </c>
      <c r="AU831" s="14"/>
      <c r="AV831" s="14">
        <v>0.22709527898346199</v>
      </c>
      <c r="AW831" s="14">
        <v>0.20173354077078301</v>
      </c>
      <c r="AX831" s="14">
        <v>0.28665946979089901</v>
      </c>
      <c r="AY831" s="14">
        <v>0.29942825259054201</v>
      </c>
      <c r="AZ831" s="14">
        <v>7.9342734467599804E-2</v>
      </c>
      <c r="BA831" s="14"/>
      <c r="BB831" s="14">
        <v>0.27636640811453</v>
      </c>
      <c r="BC831" s="14">
        <v>0.250096094058403</v>
      </c>
      <c r="BD831" s="14">
        <v>0.24098547128571399</v>
      </c>
      <c r="BE831" s="14"/>
      <c r="BF831" s="14">
        <v>0.27153103161199299</v>
      </c>
    </row>
    <row r="832" spans="2:58" x14ac:dyDescent="0.35">
      <c r="B832" t="s">
        <v>211</v>
      </c>
      <c r="C832" s="14">
        <v>0.15747981155332599</v>
      </c>
      <c r="D832" s="14">
        <v>0.14719230845901199</v>
      </c>
      <c r="E832" s="14">
        <v>0.167464758274536</v>
      </c>
      <c r="F832" s="14"/>
      <c r="G832" s="14">
        <v>0.109026026424185</v>
      </c>
      <c r="H832" s="14">
        <v>0.12999206916504599</v>
      </c>
      <c r="I832" s="14">
        <v>0.122522620770777</v>
      </c>
      <c r="J832" s="14">
        <v>0.15345935863748</v>
      </c>
      <c r="K832" s="14">
        <v>0.194999576263955</v>
      </c>
      <c r="L832" s="14">
        <v>0.212668856847573</v>
      </c>
      <c r="M832" s="14"/>
      <c r="N832" s="14">
        <v>0.224993390895427</v>
      </c>
      <c r="O832" s="14">
        <v>0.150482422331771</v>
      </c>
      <c r="P832" s="14">
        <v>0.130926489403483</v>
      </c>
      <c r="Q832" s="14">
        <v>0.11547365634069499</v>
      </c>
      <c r="R832" s="14"/>
      <c r="S832" s="14">
        <v>0.199104087741553</v>
      </c>
      <c r="T832" s="14">
        <v>0.17771718068214301</v>
      </c>
      <c r="U832" s="14">
        <v>0.10097643083779199</v>
      </c>
      <c r="V832" s="14">
        <v>7.2975190756368505E-2</v>
      </c>
      <c r="W832" s="14">
        <v>5.8299547732873998E-2</v>
      </c>
      <c r="X832" s="14">
        <v>0.13799889840042401</v>
      </c>
      <c r="Y832" s="14">
        <v>0.17000790938174801</v>
      </c>
      <c r="Z832" s="14">
        <v>0.19150911455393299</v>
      </c>
      <c r="AA832" s="14">
        <v>0.19636980095931</v>
      </c>
      <c r="AB832" s="14">
        <v>0.164266274690859</v>
      </c>
      <c r="AC832" s="14">
        <v>0.13162345947249701</v>
      </c>
      <c r="AD832" s="14">
        <v>0.37813806175518999</v>
      </c>
      <c r="AE832" s="14"/>
      <c r="AF832" s="14">
        <v>0.18493054864069799</v>
      </c>
      <c r="AG832" s="14">
        <v>0.152378702274022</v>
      </c>
      <c r="AH832" s="14">
        <v>0.12867406395016601</v>
      </c>
      <c r="AI832" s="14"/>
      <c r="AJ832" s="14">
        <v>0.27498258909632201</v>
      </c>
      <c r="AK832" s="14">
        <v>7.6188014543178098E-2</v>
      </c>
      <c r="AL832" s="14">
        <v>0.119194762470979</v>
      </c>
      <c r="AM832" s="14">
        <v>0.13829122699805099</v>
      </c>
      <c r="AN832" s="14">
        <v>0.124688737035012</v>
      </c>
      <c r="AO832" s="14"/>
      <c r="AP832" s="14">
        <v>0.360611375230659</v>
      </c>
      <c r="AQ832" s="14">
        <v>7.9913888040007194E-2</v>
      </c>
      <c r="AR832" s="14">
        <v>0.1455064384675</v>
      </c>
      <c r="AS832" s="14">
        <v>9.2098727700469604E-2</v>
      </c>
      <c r="AT832" s="14">
        <v>0.19012564493291301</v>
      </c>
      <c r="AU832" s="14"/>
      <c r="AV832" s="14">
        <v>0.145021119497312</v>
      </c>
      <c r="AW832" s="14">
        <v>0.115746896235448</v>
      </c>
      <c r="AX832" s="14">
        <v>0.196772442265085</v>
      </c>
      <c r="AY832" s="14">
        <v>0.202307027554539</v>
      </c>
      <c r="AZ832" s="14">
        <v>0.24869598142760299</v>
      </c>
      <c r="BA832" s="14"/>
      <c r="BB832" s="14">
        <v>0.164029699725282</v>
      </c>
      <c r="BC832" s="14">
        <v>0.130840179387093</v>
      </c>
      <c r="BD832" s="14">
        <v>0.38102242572237399</v>
      </c>
      <c r="BE832" s="14"/>
      <c r="BF832" s="14">
        <v>0.189272165480038</v>
      </c>
    </row>
    <row r="833" spans="2:58" x14ac:dyDescent="0.35">
      <c r="B833" t="s">
        <v>212</v>
      </c>
      <c r="C833" s="14">
        <v>4.4295630122731799E-2</v>
      </c>
      <c r="D833" s="14">
        <v>3.4958956491192399E-2</v>
      </c>
      <c r="E833" s="14">
        <v>5.4280476155176401E-2</v>
      </c>
      <c r="F833" s="14"/>
      <c r="G833" s="14">
        <v>6.8609406046458597E-3</v>
      </c>
      <c r="H833" s="14">
        <v>2.7020493731295201E-2</v>
      </c>
      <c r="I833" s="14">
        <v>6.6811673824800598E-3</v>
      </c>
      <c r="J833" s="14">
        <v>4.3166403557755098E-2</v>
      </c>
      <c r="K833" s="14">
        <v>3.96924604786301E-2</v>
      </c>
      <c r="L833" s="14">
        <v>0.11158590308441001</v>
      </c>
      <c r="M833" s="14"/>
      <c r="N833" s="14">
        <v>5.77321871402076E-2</v>
      </c>
      <c r="O833" s="14">
        <v>3.1721628137883498E-2</v>
      </c>
      <c r="P833" s="14">
        <v>2.6332549879650301E-2</v>
      </c>
      <c r="Q833" s="14">
        <v>6.2794048945970904E-2</v>
      </c>
      <c r="R833" s="14"/>
      <c r="S833" s="14">
        <v>3.9558157397575601E-2</v>
      </c>
      <c r="T833" s="14">
        <v>6.43178373044547E-2</v>
      </c>
      <c r="U833" s="14">
        <v>3.8113183501537501E-2</v>
      </c>
      <c r="V833" s="14">
        <v>4.6260251182781501E-2</v>
      </c>
      <c r="W833" s="14">
        <v>3.5062807690594097E-2</v>
      </c>
      <c r="X833" s="14">
        <v>5.1810453345962799E-2</v>
      </c>
      <c r="Y833" s="14">
        <v>6.3200475460011493E-2</v>
      </c>
      <c r="Z833" s="14">
        <v>0</v>
      </c>
      <c r="AA833" s="14">
        <v>3.0325604808248099E-2</v>
      </c>
      <c r="AB833" s="14">
        <v>5.96497492940238E-2</v>
      </c>
      <c r="AC833" s="14">
        <v>2.6242579387009999E-2</v>
      </c>
      <c r="AD833" s="14">
        <v>0</v>
      </c>
      <c r="AE833" s="14"/>
      <c r="AF833" s="14">
        <v>5.9181178081560502E-2</v>
      </c>
      <c r="AG833" s="14">
        <v>4.3982026950922799E-2</v>
      </c>
      <c r="AH833" s="14">
        <v>3.2630754053842102E-2</v>
      </c>
      <c r="AI833" s="14"/>
      <c r="AJ833" s="14">
        <v>8.99512476161657E-2</v>
      </c>
      <c r="AK833" s="14">
        <v>1.41560503211925E-2</v>
      </c>
      <c r="AL833" s="14">
        <v>4.4035503028006198E-2</v>
      </c>
      <c r="AM833" s="14">
        <v>6.7199368472450893E-2</v>
      </c>
      <c r="AN833" s="14">
        <v>2.98718526608878E-2</v>
      </c>
      <c r="AO833" s="14"/>
      <c r="AP833" s="14">
        <v>0.130547116362351</v>
      </c>
      <c r="AQ833" s="14">
        <v>1.01199761284212E-2</v>
      </c>
      <c r="AR833" s="14">
        <v>3.7332785496891098E-2</v>
      </c>
      <c r="AS833" s="14">
        <v>4.0884182213287802E-2</v>
      </c>
      <c r="AT833" s="14">
        <v>5.4542611236962898E-2</v>
      </c>
      <c r="AU833" s="14"/>
      <c r="AV833" s="14">
        <v>5.7816996005342597E-2</v>
      </c>
      <c r="AW833" s="14">
        <v>2.7409885116647E-2</v>
      </c>
      <c r="AX833" s="14">
        <v>3.9260898755430401E-2</v>
      </c>
      <c r="AY833" s="14">
        <v>2.95516995186457E-2</v>
      </c>
      <c r="AZ833" s="14">
        <v>4.2576720338501003E-2</v>
      </c>
      <c r="BA833" s="14"/>
      <c r="BB833" s="14">
        <v>0</v>
      </c>
      <c r="BC833" s="14">
        <v>2.7702395238863201E-2</v>
      </c>
      <c r="BD833" s="14">
        <v>9.0084619658581597E-2</v>
      </c>
      <c r="BE833" s="14"/>
      <c r="BF833" s="14">
        <v>3.8736762968684897E-2</v>
      </c>
    </row>
    <row r="834" spans="2:58" x14ac:dyDescent="0.35">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c r="AA834" s="14"/>
      <c r="AB834" s="14"/>
      <c r="AC834" s="14"/>
      <c r="AD834" s="14"/>
      <c r="AE834" s="14"/>
      <c r="AF834" s="14"/>
      <c r="AG834" s="14"/>
      <c r="AH834" s="14"/>
      <c r="AI834" s="14"/>
      <c r="AJ834" s="14"/>
      <c r="AK834" s="14"/>
      <c r="AL834" s="14"/>
      <c r="AM834" s="14"/>
      <c r="AN834" s="14"/>
      <c r="AO834" s="14"/>
      <c r="AP834" s="14"/>
      <c r="AQ834" s="14"/>
      <c r="AR834" s="14"/>
      <c r="AS834" s="14"/>
      <c r="AT834" s="14"/>
      <c r="AU834" s="14"/>
      <c r="AV834" s="14"/>
      <c r="AW834" s="14"/>
      <c r="AX834" s="14"/>
      <c r="AY834" s="14"/>
      <c r="AZ834" s="14"/>
      <c r="BA834" s="14"/>
      <c r="BB834" s="14"/>
      <c r="BC834" s="14"/>
      <c r="BD834" s="14"/>
      <c r="BE834" s="14"/>
      <c r="BF834" s="14"/>
    </row>
    <row r="835" spans="2:58" x14ac:dyDescent="0.35">
      <c r="B835" s="6" t="s">
        <v>275</v>
      </c>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c r="AA835" s="14"/>
      <c r="AB835" s="14"/>
      <c r="AC835" s="14"/>
      <c r="AD835" s="14"/>
      <c r="AE835" s="14"/>
      <c r="AF835" s="14"/>
      <c r="AG835" s="14"/>
      <c r="AH835" s="14"/>
      <c r="AI835" s="14"/>
      <c r="AJ835" s="14"/>
      <c r="AK835" s="14"/>
      <c r="AL835" s="14"/>
      <c r="AM835" s="14"/>
      <c r="AN835" s="14"/>
      <c r="AO835" s="14"/>
      <c r="AP835" s="14"/>
      <c r="AQ835" s="14"/>
      <c r="AR835" s="14"/>
      <c r="AS835" s="14"/>
      <c r="AT835" s="14"/>
      <c r="AU835" s="14"/>
      <c r="AV835" s="14"/>
      <c r="AW835" s="14"/>
      <c r="AX835" s="14"/>
      <c r="AY835" s="14"/>
      <c r="AZ835" s="14"/>
      <c r="BA835" s="14"/>
      <c r="BB835" s="14"/>
      <c r="BC835" s="14"/>
      <c r="BD835" s="14"/>
      <c r="BE835" s="14"/>
      <c r="BF835" s="14"/>
    </row>
    <row r="836" spans="2:58" x14ac:dyDescent="0.35">
      <c r="B836" s="24" t="s">
        <v>214</v>
      </c>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c r="AA836" s="14"/>
      <c r="AB836" s="14"/>
      <c r="AC836" s="14"/>
      <c r="AD836" s="14"/>
      <c r="AE836" s="14"/>
      <c r="AF836" s="14"/>
      <c r="AG836" s="14"/>
      <c r="AH836" s="14"/>
      <c r="AI836" s="14"/>
      <c r="AJ836" s="14"/>
      <c r="AK836" s="14"/>
      <c r="AL836" s="14"/>
      <c r="AM836" s="14"/>
      <c r="AN836" s="14"/>
      <c r="AO836" s="14"/>
      <c r="AP836" s="14"/>
      <c r="AQ836" s="14"/>
      <c r="AR836" s="14"/>
      <c r="AS836" s="14"/>
      <c r="AT836" s="14"/>
      <c r="AU836" s="14"/>
      <c r="AV836" s="14"/>
      <c r="AW836" s="14"/>
      <c r="AX836" s="14"/>
      <c r="AY836" s="14"/>
      <c r="AZ836" s="14"/>
      <c r="BA836" s="14"/>
      <c r="BB836" s="14"/>
      <c r="BC836" s="14"/>
      <c r="BD836" s="14"/>
      <c r="BE836" s="14"/>
      <c r="BF836" s="14"/>
    </row>
    <row r="837" spans="2:58" x14ac:dyDescent="0.35">
      <c r="B837" t="s">
        <v>207</v>
      </c>
      <c r="C837" s="14">
        <v>0.234841322187512</v>
      </c>
      <c r="D837" s="14">
        <v>0.25032611296847002</v>
      </c>
      <c r="E837" s="14">
        <v>0.216698901944613</v>
      </c>
      <c r="F837" s="14"/>
      <c r="G837" s="14">
        <v>0.28025048451672102</v>
      </c>
      <c r="H837" s="14">
        <v>0.26953225123761998</v>
      </c>
      <c r="I837" s="14">
        <v>0.25402318822228498</v>
      </c>
      <c r="J837" s="14">
        <v>0.27423937433505602</v>
      </c>
      <c r="K837" s="14">
        <v>0.212111552790304</v>
      </c>
      <c r="L837" s="14">
        <v>0.1513407114767</v>
      </c>
      <c r="M837" s="14"/>
      <c r="N837" s="14">
        <v>0.20012992845967301</v>
      </c>
      <c r="O837" s="14">
        <v>0.263892614802748</v>
      </c>
      <c r="P837" s="14">
        <v>0.21344770356602899</v>
      </c>
      <c r="Q837" s="14">
        <v>0.27069138035138202</v>
      </c>
      <c r="R837" s="14"/>
      <c r="S837" s="14">
        <v>0.185965517025137</v>
      </c>
      <c r="T837" s="14">
        <v>0.222308002651705</v>
      </c>
      <c r="U837" s="14">
        <v>0.25397214581980199</v>
      </c>
      <c r="V837" s="14">
        <v>0.22433721558077799</v>
      </c>
      <c r="W837" s="14">
        <v>0.26246233689959197</v>
      </c>
      <c r="X837" s="14">
        <v>0.23827108132984601</v>
      </c>
      <c r="Y837" s="14">
        <v>0.2295927452042</v>
      </c>
      <c r="Z837" s="14">
        <v>0.21273443994674701</v>
      </c>
      <c r="AA837" s="14">
        <v>0.228321386513821</v>
      </c>
      <c r="AB837" s="14">
        <v>0.25477238789353002</v>
      </c>
      <c r="AC837" s="14">
        <v>0.36791830029698203</v>
      </c>
      <c r="AD837" s="14">
        <v>0.21569876408624</v>
      </c>
      <c r="AE837" s="14"/>
      <c r="AF837" s="14">
        <v>0.21928170873748501</v>
      </c>
      <c r="AG837" s="14">
        <v>0.234239745765251</v>
      </c>
      <c r="AH837" s="14">
        <v>0.262339049511227</v>
      </c>
      <c r="AI837" s="14"/>
      <c r="AJ837" s="14">
        <v>0.139101941726575</v>
      </c>
      <c r="AK837" s="14">
        <v>0.32032083475783402</v>
      </c>
      <c r="AL837" s="14">
        <v>0.21886956698278401</v>
      </c>
      <c r="AM837" s="14">
        <v>0.261380053859398</v>
      </c>
      <c r="AN837" s="14">
        <v>0.213289818468576</v>
      </c>
      <c r="AO837" s="14"/>
      <c r="AP837" s="14">
        <v>3.7296947447214103E-2</v>
      </c>
      <c r="AQ837" s="14">
        <v>0.28284349725679597</v>
      </c>
      <c r="AR837" s="14">
        <v>0.209059142792689</v>
      </c>
      <c r="AS837" s="14">
        <v>0.37422664372488301</v>
      </c>
      <c r="AT837" s="14">
        <v>0.17639180241736699</v>
      </c>
      <c r="AU837" s="14"/>
      <c r="AV837" s="14">
        <v>0.26159360482685601</v>
      </c>
      <c r="AW837" s="14">
        <v>0.23028894149370599</v>
      </c>
      <c r="AX837" s="14">
        <v>0.25260358104758501</v>
      </c>
      <c r="AY837" s="14">
        <v>0.194099064252854</v>
      </c>
      <c r="AZ837" s="14">
        <v>0.198735062170558</v>
      </c>
      <c r="BA837" s="14"/>
      <c r="BB837" s="14">
        <v>0.11156246108421</v>
      </c>
      <c r="BC837" s="14">
        <v>0.37874674626329602</v>
      </c>
      <c r="BD837" s="14">
        <v>0.15885326979643999</v>
      </c>
      <c r="BE837" s="14"/>
      <c r="BF837" s="14">
        <v>0.243555127379537</v>
      </c>
    </row>
    <row r="838" spans="2:58" x14ac:dyDescent="0.35">
      <c r="B838" t="s">
        <v>208</v>
      </c>
      <c r="C838" s="14">
        <v>0.15800410437151399</v>
      </c>
      <c r="D838" s="14">
        <v>0.16654790097465499</v>
      </c>
      <c r="E838" s="14">
        <v>0.14839762469447099</v>
      </c>
      <c r="F838" s="14"/>
      <c r="G838" s="14">
        <v>0.20079251387987199</v>
      </c>
      <c r="H838" s="14">
        <v>0.17639481789556599</v>
      </c>
      <c r="I838" s="14">
        <v>0.131329050510088</v>
      </c>
      <c r="J838" s="14">
        <v>0.19952788678415201</v>
      </c>
      <c r="K838" s="14">
        <v>0.139686236618591</v>
      </c>
      <c r="L838" s="14">
        <v>0.11808007405874101</v>
      </c>
      <c r="M838" s="14"/>
      <c r="N838" s="14">
        <v>0.163246294022491</v>
      </c>
      <c r="O838" s="14">
        <v>0.16442291521978999</v>
      </c>
      <c r="P838" s="14">
        <v>0.166812870596069</v>
      </c>
      <c r="Q838" s="14">
        <v>0.135419579050928</v>
      </c>
      <c r="R838" s="14"/>
      <c r="S838" s="14">
        <v>0.126829526944821</v>
      </c>
      <c r="T838" s="14">
        <v>0.12843044346726401</v>
      </c>
      <c r="U838" s="14">
        <v>0.20811305939600699</v>
      </c>
      <c r="V838" s="14">
        <v>0.175748527943481</v>
      </c>
      <c r="W838" s="14">
        <v>0.12395300241875699</v>
      </c>
      <c r="X838" s="14">
        <v>0.161496760772881</v>
      </c>
      <c r="Y838" s="14">
        <v>0.17714301456436901</v>
      </c>
      <c r="Z838" s="14">
        <v>0.22536484612393001</v>
      </c>
      <c r="AA838" s="14">
        <v>0.17222597080357999</v>
      </c>
      <c r="AB838" s="14">
        <v>0.18744403882968499</v>
      </c>
      <c r="AC838" s="14">
        <v>0.113495067830339</v>
      </c>
      <c r="AD838" s="14">
        <v>0.12629160270137499</v>
      </c>
      <c r="AE838" s="14"/>
      <c r="AF838" s="14">
        <v>0.11954929893445</v>
      </c>
      <c r="AG838" s="14">
        <v>0.17826507581840301</v>
      </c>
      <c r="AH838" s="14">
        <v>0.15000417031951399</v>
      </c>
      <c r="AI838" s="14"/>
      <c r="AJ838" s="14">
        <v>0.116052309540292</v>
      </c>
      <c r="AK838" s="14">
        <v>0.17536812345431599</v>
      </c>
      <c r="AL838" s="14">
        <v>0.17123185531593599</v>
      </c>
      <c r="AM838" s="14">
        <v>0.13852794626767301</v>
      </c>
      <c r="AN838" s="14">
        <v>0.195191690287735</v>
      </c>
      <c r="AO838" s="14"/>
      <c r="AP838" s="14">
        <v>7.7021745471917105E-2</v>
      </c>
      <c r="AQ838" s="14">
        <v>0.18963903257121001</v>
      </c>
      <c r="AR838" s="14">
        <v>0.17145713580215699</v>
      </c>
      <c r="AS838" s="14">
        <v>0.173516594713992</v>
      </c>
      <c r="AT838" s="14">
        <v>0.13676417063702301</v>
      </c>
      <c r="AU838" s="14"/>
      <c r="AV838" s="14">
        <v>8.9993029761574195E-2</v>
      </c>
      <c r="AW838" s="14">
        <v>0.238526037866927</v>
      </c>
      <c r="AX838" s="14">
        <v>0.12566169782977199</v>
      </c>
      <c r="AY838" s="14">
        <v>0.12679929237564799</v>
      </c>
      <c r="AZ838" s="14">
        <v>0.25733778734605101</v>
      </c>
      <c r="BA838" s="14"/>
      <c r="BB838" s="14">
        <v>0.18298216580330101</v>
      </c>
      <c r="BC838" s="14">
        <v>0.172996193697358</v>
      </c>
      <c r="BD838" s="14">
        <v>0.123442550301987</v>
      </c>
      <c r="BE838" s="14"/>
      <c r="BF838" s="14">
        <v>0.15589871458405699</v>
      </c>
    </row>
    <row r="839" spans="2:58" x14ac:dyDescent="0.35">
      <c r="B839" t="s">
        <v>209</v>
      </c>
      <c r="C839" s="14">
        <v>0.19644323916438</v>
      </c>
      <c r="D839" s="14">
        <v>0.19254948112725101</v>
      </c>
      <c r="E839" s="14">
        <v>0.20202786220462199</v>
      </c>
      <c r="F839" s="14"/>
      <c r="G839" s="14">
        <v>0.185203944474123</v>
      </c>
      <c r="H839" s="14">
        <v>0.19402255057038401</v>
      </c>
      <c r="I839" s="14">
        <v>0.17126013635280299</v>
      </c>
      <c r="J839" s="14">
        <v>0.20059026270484101</v>
      </c>
      <c r="K839" s="14">
        <v>0.232570634660174</v>
      </c>
      <c r="L839" s="14">
        <v>0.19715429888708699</v>
      </c>
      <c r="M839" s="14"/>
      <c r="N839" s="14">
        <v>0.19298362702632901</v>
      </c>
      <c r="O839" s="14">
        <v>0.19416677437219801</v>
      </c>
      <c r="P839" s="14">
        <v>0.21754867076731299</v>
      </c>
      <c r="Q839" s="14">
        <v>0.18116394713145501</v>
      </c>
      <c r="R839" s="14"/>
      <c r="S839" s="14">
        <v>0.21729371459899</v>
      </c>
      <c r="T839" s="14">
        <v>0.184583783167932</v>
      </c>
      <c r="U839" s="14">
        <v>0.175468663246656</v>
      </c>
      <c r="V839" s="14">
        <v>0.19695470124790501</v>
      </c>
      <c r="W839" s="14">
        <v>0.15313145759935101</v>
      </c>
      <c r="X839" s="14">
        <v>0.19648712058447601</v>
      </c>
      <c r="Y839" s="14">
        <v>0.23656819708019799</v>
      </c>
      <c r="Z839" s="14">
        <v>9.3053014792325195E-2</v>
      </c>
      <c r="AA839" s="14">
        <v>0.198343991415705</v>
      </c>
      <c r="AB839" s="14">
        <v>0.21370022715876499</v>
      </c>
      <c r="AC839" s="14">
        <v>0.21171356936865199</v>
      </c>
      <c r="AD839" s="14">
        <v>0.22544391526712301</v>
      </c>
      <c r="AE839" s="14"/>
      <c r="AF839" s="14">
        <v>0.186589432786918</v>
      </c>
      <c r="AG839" s="14">
        <v>0.21808981590335899</v>
      </c>
      <c r="AH839" s="14">
        <v>0.13404768760745001</v>
      </c>
      <c r="AI839" s="14"/>
      <c r="AJ839" s="14">
        <v>0.177393240888127</v>
      </c>
      <c r="AK839" s="14">
        <v>0.204629443254598</v>
      </c>
      <c r="AL839" s="14">
        <v>0.333987121546375</v>
      </c>
      <c r="AM839" s="14">
        <v>0.18202644100911</v>
      </c>
      <c r="AN839" s="14">
        <v>0.132633693143802</v>
      </c>
      <c r="AO839" s="14"/>
      <c r="AP839" s="14">
        <v>0.109715345784657</v>
      </c>
      <c r="AQ839" s="14">
        <v>0.21672318043298799</v>
      </c>
      <c r="AR839" s="14">
        <v>0.26898222517475501</v>
      </c>
      <c r="AS839" s="14">
        <v>0.156876434114369</v>
      </c>
      <c r="AT839" s="14">
        <v>0.33236050289130997</v>
      </c>
      <c r="AU839" s="14"/>
      <c r="AV839" s="14">
        <v>0.15566605857049801</v>
      </c>
      <c r="AW839" s="14">
        <v>0.22727529598811599</v>
      </c>
      <c r="AX839" s="14">
        <v>0.20593646569440199</v>
      </c>
      <c r="AY839" s="14">
        <v>0.16836172351071099</v>
      </c>
      <c r="AZ839" s="14">
        <v>0.17426803652689199</v>
      </c>
      <c r="BA839" s="14"/>
      <c r="BB839" s="14">
        <v>0.30513255276983198</v>
      </c>
      <c r="BC839" s="14">
        <v>0.18019408449736099</v>
      </c>
      <c r="BD839" s="14">
        <v>0.40419192045510499</v>
      </c>
      <c r="BE839" s="14"/>
      <c r="BF839" s="14">
        <v>0.265784793422224</v>
      </c>
    </row>
    <row r="840" spans="2:58" x14ac:dyDescent="0.35">
      <c r="B840" t="s">
        <v>122</v>
      </c>
      <c r="C840" s="14">
        <v>0.18108057327558399</v>
      </c>
      <c r="D840" s="14">
        <v>0.16675274272763299</v>
      </c>
      <c r="E840" s="14">
        <v>0.19730587788582199</v>
      </c>
      <c r="F840" s="14"/>
      <c r="G840" s="14">
        <v>0.123150591005945</v>
      </c>
      <c r="H840" s="14">
        <v>0.15544145902897999</v>
      </c>
      <c r="I840" s="14">
        <v>0.201545108678684</v>
      </c>
      <c r="J840" s="14">
        <v>0.13951118225065501</v>
      </c>
      <c r="K840" s="14">
        <v>0.20462064594152801</v>
      </c>
      <c r="L840" s="14">
        <v>0.23701355831116899</v>
      </c>
      <c r="M840" s="14"/>
      <c r="N840" s="14">
        <v>0.15393443674430499</v>
      </c>
      <c r="O840" s="14">
        <v>0.18050538165136601</v>
      </c>
      <c r="P840" s="14">
        <v>0.167703621485084</v>
      </c>
      <c r="Q840" s="14">
        <v>0.21456824164511001</v>
      </c>
      <c r="R840" s="14"/>
      <c r="S840" s="14">
        <v>0.143732068770619</v>
      </c>
      <c r="T840" s="14">
        <v>0.20529874824031899</v>
      </c>
      <c r="U840" s="14">
        <v>0.19000290045685</v>
      </c>
      <c r="V840" s="14">
        <v>0.174499124378139</v>
      </c>
      <c r="W840" s="14">
        <v>0.267232996493666</v>
      </c>
      <c r="X840" s="14">
        <v>0.20791086991374</v>
      </c>
      <c r="Y840" s="14">
        <v>0.16163686149932799</v>
      </c>
      <c r="Z840" s="14">
        <v>0.18802310895847699</v>
      </c>
      <c r="AA840" s="14">
        <v>0.165803049604412</v>
      </c>
      <c r="AB840" s="14">
        <v>0.15401336253178399</v>
      </c>
      <c r="AC840" s="14">
        <v>0.149727081403672</v>
      </c>
      <c r="AD840" s="14">
        <v>0.158947467131726</v>
      </c>
      <c r="AE840" s="14"/>
      <c r="AF840" s="14">
        <v>0.21905519304115501</v>
      </c>
      <c r="AG840" s="14">
        <v>0.169024821912621</v>
      </c>
      <c r="AH840" s="14">
        <v>0.161245956074654</v>
      </c>
      <c r="AI840" s="14"/>
      <c r="AJ840" s="14">
        <v>0.20402745382880799</v>
      </c>
      <c r="AK840" s="14">
        <v>0.15171380152031799</v>
      </c>
      <c r="AL840" s="14">
        <v>0.152487574672414</v>
      </c>
      <c r="AM840" s="14">
        <v>0.277646708222267</v>
      </c>
      <c r="AN840" s="14">
        <v>0.20685191851127499</v>
      </c>
      <c r="AO840" s="14"/>
      <c r="AP840" s="14">
        <v>0.21535877000693601</v>
      </c>
      <c r="AQ840" s="14">
        <v>0.146254888457686</v>
      </c>
      <c r="AR840" s="14">
        <v>0.229254027946692</v>
      </c>
      <c r="AS840" s="14">
        <v>0.17626424947687799</v>
      </c>
      <c r="AT840" s="14">
        <v>0.20632332794265801</v>
      </c>
      <c r="AU840" s="14"/>
      <c r="AV840" s="14">
        <v>0.25011842702631198</v>
      </c>
      <c r="AW840" s="14">
        <v>0.16485079974231501</v>
      </c>
      <c r="AX840" s="14">
        <v>0.160468244691923</v>
      </c>
      <c r="AY840" s="14">
        <v>0.170549236375971</v>
      </c>
      <c r="AZ840" s="14">
        <v>4.2566630484686299E-2</v>
      </c>
      <c r="BA840" s="14"/>
      <c r="BB840" s="14">
        <v>0.195326044007542</v>
      </c>
      <c r="BC840" s="14">
        <v>0.174814254470012</v>
      </c>
      <c r="BD840" s="14">
        <v>0.13580882274615599</v>
      </c>
      <c r="BE840" s="14"/>
      <c r="BF840" s="14">
        <v>0.18222868334468301</v>
      </c>
    </row>
    <row r="841" spans="2:58" x14ac:dyDescent="0.35">
      <c r="B841" t="s">
        <v>210</v>
      </c>
      <c r="C841" s="14">
        <v>0.133189298870729</v>
      </c>
      <c r="D841" s="14">
        <v>0.12465829556428699</v>
      </c>
      <c r="E841" s="14">
        <v>0.14305259868668199</v>
      </c>
      <c r="F841" s="14"/>
      <c r="G841" s="14">
        <v>0.12283096029514</v>
      </c>
      <c r="H841" s="14">
        <v>0.11469928780859</v>
      </c>
      <c r="I841" s="14">
        <v>0.14908229509430501</v>
      </c>
      <c r="J841" s="14">
        <v>0.100962180669223</v>
      </c>
      <c r="K841" s="14">
        <v>0.163433742307764</v>
      </c>
      <c r="L841" s="14">
        <v>0.147152124423095</v>
      </c>
      <c r="M841" s="14"/>
      <c r="N841" s="14">
        <v>0.156409572966728</v>
      </c>
      <c r="O841" s="14">
        <v>0.113473946404946</v>
      </c>
      <c r="P841" s="14">
        <v>0.13023136898006901</v>
      </c>
      <c r="Q841" s="14">
        <v>0.13506309011616999</v>
      </c>
      <c r="R841" s="14"/>
      <c r="S841" s="14">
        <v>0.152470596071972</v>
      </c>
      <c r="T841" s="14">
        <v>0.13820892469781099</v>
      </c>
      <c r="U841" s="14">
        <v>0.15466837340610201</v>
      </c>
      <c r="V841" s="14">
        <v>0.14570681496196</v>
      </c>
      <c r="W841" s="14">
        <v>0.110718207149648</v>
      </c>
      <c r="X841" s="14">
        <v>0.114141139089871</v>
      </c>
      <c r="Y841" s="14">
        <v>8.5382368805283201E-2</v>
      </c>
      <c r="Z841" s="14">
        <v>0.22221897096488699</v>
      </c>
      <c r="AA841" s="14">
        <v>0.14187399406169701</v>
      </c>
      <c r="AB841" s="14">
        <v>0.130947677828368</v>
      </c>
      <c r="AC841" s="14">
        <v>6.4145327710330005E-2</v>
      </c>
      <c r="AD841" s="14">
        <v>0.18248114306150601</v>
      </c>
      <c r="AE841" s="14"/>
      <c r="AF841" s="14">
        <v>0.15675215536904399</v>
      </c>
      <c r="AG841" s="14">
        <v>0.105913201558056</v>
      </c>
      <c r="AH841" s="14">
        <v>0.163553762441045</v>
      </c>
      <c r="AI841" s="14"/>
      <c r="AJ841" s="14">
        <v>0.187028685475321</v>
      </c>
      <c r="AK841" s="14">
        <v>9.8825407978899493E-2</v>
      </c>
      <c r="AL841" s="14">
        <v>6.1571738015283303E-2</v>
      </c>
      <c r="AM841" s="14">
        <v>7.1675973259051895E-2</v>
      </c>
      <c r="AN841" s="14">
        <v>0.14864801097268801</v>
      </c>
      <c r="AO841" s="14"/>
      <c r="AP841" s="14">
        <v>0.273844510103536</v>
      </c>
      <c r="AQ841" s="14">
        <v>0.10581970620294601</v>
      </c>
      <c r="AR841" s="14">
        <v>6.8918037947470395E-2</v>
      </c>
      <c r="AS841" s="14">
        <v>8.5056957032492206E-2</v>
      </c>
      <c r="AT841" s="14">
        <v>0.113692105606386</v>
      </c>
      <c r="AU841" s="14"/>
      <c r="AV841" s="14">
        <v>0.15751801627183501</v>
      </c>
      <c r="AW841" s="14">
        <v>9.1540415750225507E-2</v>
      </c>
      <c r="AX841" s="14">
        <v>0.167724648623224</v>
      </c>
      <c r="AY841" s="14">
        <v>0.136548863342561</v>
      </c>
      <c r="AZ841" s="14">
        <v>8.3888567581086995E-2</v>
      </c>
      <c r="BA841" s="14"/>
      <c r="BB841" s="14">
        <v>8.1567606054898503E-2</v>
      </c>
      <c r="BC841" s="14">
        <v>6.2565853091432005E-2</v>
      </c>
      <c r="BD841" s="14">
        <v>0.14924325927294099</v>
      </c>
      <c r="BE841" s="14"/>
      <c r="BF841" s="14">
        <v>9.81518010632869E-2</v>
      </c>
    </row>
    <row r="842" spans="2:58" x14ac:dyDescent="0.35">
      <c r="B842" t="s">
        <v>211</v>
      </c>
      <c r="C842" s="14">
        <v>8.4428257360351297E-2</v>
      </c>
      <c r="D842" s="14">
        <v>8.5074351250086999E-2</v>
      </c>
      <c r="E842" s="14">
        <v>8.2551517184319703E-2</v>
      </c>
      <c r="F842" s="14"/>
      <c r="G842" s="14">
        <v>8.7771505828197899E-2</v>
      </c>
      <c r="H842" s="14">
        <v>7.3423369329800495E-2</v>
      </c>
      <c r="I842" s="14">
        <v>8.5413662628984297E-2</v>
      </c>
      <c r="J842" s="14">
        <v>5.9638782575666301E-2</v>
      </c>
      <c r="K842" s="14">
        <v>4.7577187681640001E-2</v>
      </c>
      <c r="L842" s="14">
        <v>0.132632475061842</v>
      </c>
      <c r="M842" s="14"/>
      <c r="N842" s="14">
        <v>0.110737583285967</v>
      </c>
      <c r="O842" s="14">
        <v>8.3538367548952094E-2</v>
      </c>
      <c r="P842" s="14">
        <v>0.100568333652024</v>
      </c>
      <c r="Q842" s="14">
        <v>4.0814568357778601E-2</v>
      </c>
      <c r="R842" s="14"/>
      <c r="S842" s="14">
        <v>0.143250615345654</v>
      </c>
      <c r="T842" s="14">
        <v>0.12117009777497</v>
      </c>
      <c r="U842" s="14">
        <v>1.77748576745832E-2</v>
      </c>
      <c r="V842" s="14">
        <v>5.8154379853131398E-2</v>
      </c>
      <c r="W842" s="14">
        <v>8.2501999438986007E-2</v>
      </c>
      <c r="X842" s="14">
        <v>7.1097594273496698E-2</v>
      </c>
      <c r="Y842" s="14">
        <v>9.95471523152094E-2</v>
      </c>
      <c r="Z842" s="14">
        <v>5.8605619213632998E-2</v>
      </c>
      <c r="AA842" s="14">
        <v>7.5813601426651306E-2</v>
      </c>
      <c r="AB842" s="14">
        <v>4.9641505541227801E-2</v>
      </c>
      <c r="AC842" s="14">
        <v>6.6758074003014797E-2</v>
      </c>
      <c r="AD842" s="14">
        <v>9.1137107752029101E-2</v>
      </c>
      <c r="AE842" s="14"/>
      <c r="AF842" s="14">
        <v>8.5384226821656695E-2</v>
      </c>
      <c r="AG842" s="14">
        <v>8.2160340205558902E-2</v>
      </c>
      <c r="AH842" s="14">
        <v>0.112998900650315</v>
      </c>
      <c r="AI842" s="14"/>
      <c r="AJ842" s="14">
        <v>0.15751051656881099</v>
      </c>
      <c r="AK842" s="14">
        <v>4.34111871724892E-2</v>
      </c>
      <c r="AL842" s="14">
        <v>4.7665344642927501E-2</v>
      </c>
      <c r="AM842" s="14">
        <v>6.8742877382499804E-2</v>
      </c>
      <c r="AN842" s="14">
        <v>8.4015138879511495E-2</v>
      </c>
      <c r="AO842" s="14"/>
      <c r="AP842" s="14">
        <v>0.241272054163743</v>
      </c>
      <c r="AQ842" s="14">
        <v>5.6293597047593902E-2</v>
      </c>
      <c r="AR842" s="14">
        <v>3.9478045355528499E-2</v>
      </c>
      <c r="AS842" s="14">
        <v>2.54243240541186E-2</v>
      </c>
      <c r="AT842" s="14">
        <v>3.4468090505256802E-2</v>
      </c>
      <c r="AU842" s="14"/>
      <c r="AV842" s="14">
        <v>6.9816497786759399E-2</v>
      </c>
      <c r="AW842" s="14">
        <v>3.93583414758042E-2</v>
      </c>
      <c r="AX842" s="14">
        <v>8.4194985247347198E-2</v>
      </c>
      <c r="AY842" s="14">
        <v>0.18621803601334</v>
      </c>
      <c r="AZ842" s="14">
        <v>0.159815446645206</v>
      </c>
      <c r="BA842" s="14"/>
      <c r="BB842" s="14">
        <v>0.12342917028021599</v>
      </c>
      <c r="BC842" s="14">
        <v>3.0682867980540499E-2</v>
      </c>
      <c r="BD842" s="14">
        <v>2.8460177427369501E-2</v>
      </c>
      <c r="BE842" s="14"/>
      <c r="BF842" s="14">
        <v>5.4380880206211998E-2</v>
      </c>
    </row>
    <row r="843" spans="2:58" x14ac:dyDescent="0.35">
      <c r="B843" t="s">
        <v>212</v>
      </c>
      <c r="C843" s="14">
        <v>1.2013204769929E-2</v>
      </c>
      <c r="D843" s="14">
        <v>1.40911153876163E-2</v>
      </c>
      <c r="E843" s="14">
        <v>9.9656173994697901E-3</v>
      </c>
      <c r="F843" s="14"/>
      <c r="G843" s="14">
        <v>0</v>
      </c>
      <c r="H843" s="14">
        <v>1.6486264129058899E-2</v>
      </c>
      <c r="I843" s="14">
        <v>7.3465585128517103E-3</v>
      </c>
      <c r="J843" s="14">
        <v>2.5530330680406998E-2</v>
      </c>
      <c r="K843" s="14">
        <v>0</v>
      </c>
      <c r="L843" s="14">
        <v>1.6626757781366401E-2</v>
      </c>
      <c r="M843" s="14"/>
      <c r="N843" s="14">
        <v>2.2558557494508202E-2</v>
      </c>
      <c r="O843" s="14">
        <v>0</v>
      </c>
      <c r="P843" s="14">
        <v>3.6874309534120401E-3</v>
      </c>
      <c r="Q843" s="14">
        <v>2.2279193347177002E-2</v>
      </c>
      <c r="R843" s="14"/>
      <c r="S843" s="14">
        <v>3.0457961242806302E-2</v>
      </c>
      <c r="T843" s="14">
        <v>0</v>
      </c>
      <c r="U843" s="14">
        <v>0</v>
      </c>
      <c r="V843" s="14">
        <v>2.4599236034605398E-2</v>
      </c>
      <c r="W843" s="14">
        <v>0</v>
      </c>
      <c r="X843" s="14">
        <v>1.05954340356893E-2</v>
      </c>
      <c r="Y843" s="14">
        <v>1.01296605314117E-2</v>
      </c>
      <c r="Z843" s="14">
        <v>0</v>
      </c>
      <c r="AA843" s="14">
        <v>1.7618006174134601E-2</v>
      </c>
      <c r="AB843" s="14">
        <v>9.48080021664016E-3</v>
      </c>
      <c r="AC843" s="14">
        <v>2.6242579387009999E-2</v>
      </c>
      <c r="AD843" s="14">
        <v>0</v>
      </c>
      <c r="AE843" s="14"/>
      <c r="AF843" s="14">
        <v>1.33879843092906E-2</v>
      </c>
      <c r="AG843" s="14">
        <v>1.230699883675E-2</v>
      </c>
      <c r="AH843" s="14">
        <v>1.5810473395794399E-2</v>
      </c>
      <c r="AI843" s="14"/>
      <c r="AJ843" s="14">
        <v>1.8885851972066301E-2</v>
      </c>
      <c r="AK843" s="14">
        <v>5.7312018615451399E-3</v>
      </c>
      <c r="AL843" s="14">
        <v>1.4186798824279799E-2</v>
      </c>
      <c r="AM843" s="14">
        <v>0</v>
      </c>
      <c r="AN843" s="14">
        <v>1.93697297364115E-2</v>
      </c>
      <c r="AO843" s="14"/>
      <c r="AP843" s="14">
        <v>4.5490627021997E-2</v>
      </c>
      <c r="AQ843" s="14">
        <v>2.4260980307800198E-3</v>
      </c>
      <c r="AR843" s="14">
        <v>1.2851384980707E-2</v>
      </c>
      <c r="AS843" s="14">
        <v>8.6347968832670499E-3</v>
      </c>
      <c r="AT843" s="14">
        <v>0</v>
      </c>
      <c r="AU843" s="14"/>
      <c r="AV843" s="14">
        <v>1.5294365756165801E-2</v>
      </c>
      <c r="AW843" s="14">
        <v>8.1601676829066092E-3</v>
      </c>
      <c r="AX843" s="14">
        <v>3.4103768657478399E-3</v>
      </c>
      <c r="AY843" s="14">
        <v>1.7423784128915099E-2</v>
      </c>
      <c r="AZ843" s="14">
        <v>8.3388469245518695E-2</v>
      </c>
      <c r="BA843" s="14"/>
      <c r="BB843" s="14">
        <v>0</v>
      </c>
      <c r="BC843" s="14">
        <v>0</v>
      </c>
      <c r="BD843" s="14">
        <v>0</v>
      </c>
      <c r="BE843" s="14"/>
      <c r="BF843" s="14">
        <v>0</v>
      </c>
    </row>
    <row r="844" spans="2:58" x14ac:dyDescent="0.35">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c r="AA844" s="14"/>
      <c r="AB844" s="14"/>
      <c r="AC844" s="14"/>
      <c r="AD844" s="14"/>
      <c r="AE844" s="14"/>
      <c r="AF844" s="14"/>
      <c r="AG844" s="14"/>
      <c r="AH844" s="14"/>
      <c r="AI844" s="14"/>
      <c r="AJ844" s="14"/>
      <c r="AK844" s="14"/>
      <c r="AL844" s="14"/>
      <c r="AM844" s="14"/>
      <c r="AN844" s="14"/>
      <c r="AO844" s="14"/>
      <c r="AP844" s="14"/>
      <c r="AQ844" s="14"/>
      <c r="AR844" s="14"/>
      <c r="AS844" s="14"/>
      <c r="AT844" s="14"/>
      <c r="AU844" s="14"/>
      <c r="AV844" s="14"/>
      <c r="AW844" s="14"/>
      <c r="AX844" s="14"/>
      <c r="AY844" s="14"/>
      <c r="AZ844" s="14"/>
      <c r="BA844" s="14"/>
      <c r="BB844" s="14"/>
      <c r="BC844" s="14"/>
      <c r="BD844" s="14"/>
      <c r="BE844" s="14"/>
      <c r="BF844" s="14"/>
    </row>
    <row r="845" spans="2:58" x14ac:dyDescent="0.35">
      <c r="B845" s="6" t="s">
        <v>276</v>
      </c>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c r="AA845" s="14"/>
      <c r="AB845" s="14"/>
      <c r="AC845" s="14"/>
      <c r="AD845" s="14"/>
      <c r="AE845" s="14"/>
      <c r="AF845" s="14"/>
      <c r="AG845" s="14"/>
      <c r="AH845" s="14"/>
      <c r="AI845" s="14"/>
      <c r="AJ845" s="14"/>
      <c r="AK845" s="14"/>
      <c r="AL845" s="14"/>
      <c r="AM845" s="14"/>
      <c r="AN845" s="14"/>
      <c r="AO845" s="14"/>
      <c r="AP845" s="14"/>
      <c r="AQ845" s="14"/>
      <c r="AR845" s="14"/>
      <c r="AS845" s="14"/>
      <c r="AT845" s="14"/>
      <c r="AU845" s="14"/>
      <c r="AV845" s="14"/>
      <c r="AW845" s="14"/>
      <c r="AX845" s="14"/>
      <c r="AY845" s="14"/>
      <c r="AZ845" s="14"/>
      <c r="BA845" s="14"/>
      <c r="BB845" s="14"/>
      <c r="BC845" s="14"/>
      <c r="BD845" s="14"/>
      <c r="BE845" s="14"/>
      <c r="BF845" s="14"/>
    </row>
    <row r="846" spans="2:58" x14ac:dyDescent="0.35">
      <c r="B846" s="24" t="s">
        <v>214</v>
      </c>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c r="AA846" s="14"/>
      <c r="AB846" s="14"/>
      <c r="AC846" s="14"/>
      <c r="AD846" s="14"/>
      <c r="AE846" s="14"/>
      <c r="AF846" s="14"/>
      <c r="AG846" s="14"/>
      <c r="AH846" s="14"/>
      <c r="AI846" s="14"/>
      <c r="AJ846" s="14"/>
      <c r="AK846" s="14"/>
      <c r="AL846" s="14"/>
      <c r="AM846" s="14"/>
      <c r="AN846" s="14"/>
      <c r="AO846" s="14"/>
      <c r="AP846" s="14"/>
      <c r="AQ846" s="14"/>
      <c r="AR846" s="14"/>
      <c r="AS846" s="14"/>
      <c r="AT846" s="14"/>
      <c r="AU846" s="14"/>
      <c r="AV846" s="14"/>
      <c r="AW846" s="14"/>
      <c r="AX846" s="14"/>
      <c r="AY846" s="14"/>
      <c r="AZ846" s="14"/>
      <c r="BA846" s="14"/>
      <c r="BB846" s="14"/>
      <c r="BC846" s="14"/>
      <c r="BD846" s="14"/>
      <c r="BE846" s="14"/>
      <c r="BF846" s="14"/>
    </row>
    <row r="847" spans="2:58" x14ac:dyDescent="0.35">
      <c r="B847" t="s">
        <v>207</v>
      </c>
      <c r="C847" s="14">
        <v>9.8878193654980906E-2</v>
      </c>
      <c r="D847" s="14">
        <v>9.8211289905381097E-2</v>
      </c>
      <c r="E847" s="14">
        <v>9.8297723686599406E-2</v>
      </c>
      <c r="F847" s="14"/>
      <c r="G847" s="14">
        <v>0.21528162312035101</v>
      </c>
      <c r="H847" s="14">
        <v>0.138087926660865</v>
      </c>
      <c r="I847" s="14">
        <v>6.9827208028338597E-2</v>
      </c>
      <c r="J847" s="14">
        <v>6.5443407613669194E-2</v>
      </c>
      <c r="K847" s="14">
        <v>9.6118819209871198E-2</v>
      </c>
      <c r="L847" s="14">
        <v>4.6183594385257799E-2</v>
      </c>
      <c r="M847" s="14"/>
      <c r="N847" s="14">
        <v>0.117469036392404</v>
      </c>
      <c r="O847" s="14">
        <v>5.8024355434284101E-2</v>
      </c>
      <c r="P847" s="14">
        <v>8.9195238761293705E-2</v>
      </c>
      <c r="Q847" s="14">
        <v>0.13546973329666001</v>
      </c>
      <c r="R847" s="14"/>
      <c r="S847" s="14">
        <v>7.8330126629796298E-2</v>
      </c>
      <c r="T847" s="14">
        <v>9.3716525097633493E-2</v>
      </c>
      <c r="U847" s="14">
        <v>0.106434701900309</v>
      </c>
      <c r="V847" s="14">
        <v>8.6356236045542697E-2</v>
      </c>
      <c r="W847" s="14">
        <v>9.8545263270397795E-2</v>
      </c>
      <c r="X847" s="14">
        <v>0.122359842804977</v>
      </c>
      <c r="Y847" s="14">
        <v>8.8973038914865701E-2</v>
      </c>
      <c r="Z847" s="14">
        <v>5.9444968843370298E-2</v>
      </c>
      <c r="AA847" s="14">
        <v>0.15459132348156601</v>
      </c>
      <c r="AB847" s="14">
        <v>7.4599008062002994E-2</v>
      </c>
      <c r="AC847" s="14">
        <v>0.13050585271471901</v>
      </c>
      <c r="AD847" s="14">
        <v>2.9771648976207699E-2</v>
      </c>
      <c r="AE847" s="14"/>
      <c r="AF847" s="14">
        <v>6.7073750699943799E-2</v>
      </c>
      <c r="AG847" s="14">
        <v>9.1474411088255894E-2</v>
      </c>
      <c r="AH847" s="14">
        <v>0.173441216075852</v>
      </c>
      <c r="AI847" s="14"/>
      <c r="AJ847" s="14">
        <v>2.0452835855377102E-2</v>
      </c>
      <c r="AK847" s="14">
        <v>0.14294394518046999</v>
      </c>
      <c r="AL847" s="14">
        <v>0.108603479254764</v>
      </c>
      <c r="AM847" s="14">
        <v>6.3596342932136299E-2</v>
      </c>
      <c r="AN847" s="14">
        <v>0.13208247845157101</v>
      </c>
      <c r="AO847" s="14"/>
      <c r="AP847" s="14">
        <v>1.9451031804872499E-2</v>
      </c>
      <c r="AQ847" s="14">
        <v>0.12616667447430399</v>
      </c>
      <c r="AR847" s="14">
        <v>9.5838878198284294E-2</v>
      </c>
      <c r="AS847" s="14">
        <v>8.9046499552948397E-2</v>
      </c>
      <c r="AT847" s="14">
        <v>6.6118275013775804E-2</v>
      </c>
      <c r="AU847" s="14"/>
      <c r="AV847" s="14">
        <v>0.12278012261115499</v>
      </c>
      <c r="AW847" s="14">
        <v>9.7851973292755495E-2</v>
      </c>
      <c r="AX847" s="14">
        <v>7.02650534276415E-2</v>
      </c>
      <c r="AY847" s="14">
        <v>8.7116028003981605E-2</v>
      </c>
      <c r="AZ847" s="14">
        <v>0.118730635586592</v>
      </c>
      <c r="BA847" s="14"/>
      <c r="BB847" s="14">
        <v>2.01945942951107E-2</v>
      </c>
      <c r="BC847" s="14">
        <v>5.8933193421098901E-2</v>
      </c>
      <c r="BD847" s="14">
        <v>0</v>
      </c>
      <c r="BE847" s="14"/>
      <c r="BF847" s="14">
        <v>2.88427986601229E-2</v>
      </c>
    </row>
    <row r="848" spans="2:58" x14ac:dyDescent="0.35">
      <c r="B848" t="s">
        <v>208</v>
      </c>
      <c r="C848" s="14">
        <v>7.7002795370671104E-2</v>
      </c>
      <c r="D848" s="14">
        <v>8.7103007408170396E-2</v>
      </c>
      <c r="E848" s="14">
        <v>6.52126548840401E-2</v>
      </c>
      <c r="F848" s="14"/>
      <c r="G848" s="14">
        <v>9.9918786640205898E-2</v>
      </c>
      <c r="H848" s="14">
        <v>0.102011290457934</v>
      </c>
      <c r="I848" s="14">
        <v>0.12049866259261401</v>
      </c>
      <c r="J848" s="14">
        <v>9.0506850315973594E-2</v>
      </c>
      <c r="K848" s="14">
        <v>2.6452286131869601E-2</v>
      </c>
      <c r="L848" s="14">
        <v>3.4059688731878299E-2</v>
      </c>
      <c r="M848" s="14"/>
      <c r="N848" s="14">
        <v>5.9010435582533903E-2</v>
      </c>
      <c r="O848" s="14">
        <v>9.3635280737838403E-2</v>
      </c>
      <c r="P848" s="14">
        <v>8.1474848403311595E-2</v>
      </c>
      <c r="Q848" s="14">
        <v>7.2010315848188303E-2</v>
      </c>
      <c r="R848" s="14"/>
      <c r="S848" s="14">
        <v>8.5689843980338395E-2</v>
      </c>
      <c r="T848" s="14">
        <v>8.1361595781821297E-2</v>
      </c>
      <c r="U848" s="14">
        <v>5.5302520657133002E-2</v>
      </c>
      <c r="V848" s="14">
        <v>8.2671982355266099E-2</v>
      </c>
      <c r="W848" s="14">
        <v>5.22450152909626E-2</v>
      </c>
      <c r="X848" s="14">
        <v>7.6015730116342606E-2</v>
      </c>
      <c r="Y848" s="14">
        <v>6.5522061547523103E-2</v>
      </c>
      <c r="Z848" s="14">
        <v>3.1086287395347901E-2</v>
      </c>
      <c r="AA848" s="14">
        <v>0.111748108516495</v>
      </c>
      <c r="AB848" s="14">
        <v>5.0338131601580301E-2</v>
      </c>
      <c r="AC848" s="14">
        <v>7.2635876036226898E-2</v>
      </c>
      <c r="AD848" s="14">
        <v>0.15763641544172899</v>
      </c>
      <c r="AE848" s="14"/>
      <c r="AF848" s="14">
        <v>5.0754747978539197E-2</v>
      </c>
      <c r="AG848" s="14">
        <v>8.1707147387225801E-2</v>
      </c>
      <c r="AH848" s="14">
        <v>9.0271205719863898E-2</v>
      </c>
      <c r="AI848" s="14"/>
      <c r="AJ848" s="14">
        <v>3.6472805286711901E-2</v>
      </c>
      <c r="AK848" s="14">
        <v>0.13589367805743999</v>
      </c>
      <c r="AL848" s="14">
        <v>4.5702911368927297E-2</v>
      </c>
      <c r="AM848" s="14">
        <v>0</v>
      </c>
      <c r="AN848" s="14">
        <v>6.4381912788941703E-2</v>
      </c>
      <c r="AO848" s="14"/>
      <c r="AP848" s="14">
        <v>1.97549787407976E-2</v>
      </c>
      <c r="AQ848" s="14">
        <v>0.118812825980596</v>
      </c>
      <c r="AR848" s="14">
        <v>4.2175303974878099E-2</v>
      </c>
      <c r="AS848" s="14">
        <v>9.4253135092241605E-2</v>
      </c>
      <c r="AT848" s="14">
        <v>1.37058792894722E-2</v>
      </c>
      <c r="AU848" s="14"/>
      <c r="AV848" s="14">
        <v>5.3880902170325498E-2</v>
      </c>
      <c r="AW848" s="14">
        <v>7.6720325568314304E-2</v>
      </c>
      <c r="AX848" s="14">
        <v>0.112791196906057</v>
      </c>
      <c r="AY848" s="14">
        <v>6.3248016179884195E-2</v>
      </c>
      <c r="AZ848" s="14">
        <v>8.7087670733635006E-2</v>
      </c>
      <c r="BA848" s="14"/>
      <c r="BB848" s="14">
        <v>4.7165424690505997E-2</v>
      </c>
      <c r="BC848" s="14">
        <v>8.8336690197283602E-2</v>
      </c>
      <c r="BD848" s="14">
        <v>0</v>
      </c>
      <c r="BE848" s="14"/>
      <c r="BF848" s="14">
        <v>5.4341477545067803E-2</v>
      </c>
    </row>
    <row r="849" spans="2:58" x14ac:dyDescent="0.35">
      <c r="B849" t="s">
        <v>209</v>
      </c>
      <c r="C849" s="14">
        <v>0.10284366728819901</v>
      </c>
      <c r="D849" s="14">
        <v>9.2983174432365798E-2</v>
      </c>
      <c r="E849" s="14">
        <v>0.113836189223949</v>
      </c>
      <c r="F849" s="14"/>
      <c r="G849" s="14">
        <v>0.16534368949373901</v>
      </c>
      <c r="H849" s="14">
        <v>0.145551663870434</v>
      </c>
      <c r="I849" s="14">
        <v>0.116067379305132</v>
      </c>
      <c r="J849" s="14">
        <v>7.75783120203416E-2</v>
      </c>
      <c r="K849" s="14">
        <v>7.2332507889288203E-2</v>
      </c>
      <c r="L849" s="14">
        <v>6.0350163417522099E-2</v>
      </c>
      <c r="M849" s="14"/>
      <c r="N849" s="14">
        <v>6.9273907922181202E-2</v>
      </c>
      <c r="O849" s="14">
        <v>0.112831187870978</v>
      </c>
      <c r="P849" s="14">
        <v>0.106419499013924</v>
      </c>
      <c r="Q849" s="14">
        <v>0.12892679220054401</v>
      </c>
      <c r="R849" s="14"/>
      <c r="S849" s="14">
        <v>0.11711843984850499</v>
      </c>
      <c r="T849" s="14">
        <v>4.96198162667323E-2</v>
      </c>
      <c r="U849" s="14">
        <v>0.195170398822749</v>
      </c>
      <c r="V849" s="14">
        <v>0.11202359974029601</v>
      </c>
      <c r="W849" s="14">
        <v>0.100654498570395</v>
      </c>
      <c r="X849" s="14">
        <v>6.3632825446987604E-2</v>
      </c>
      <c r="Y849" s="14">
        <v>0.16932585927024901</v>
      </c>
      <c r="Z849" s="14">
        <v>5.7422762231551502E-2</v>
      </c>
      <c r="AA849" s="14">
        <v>5.6387012724522997E-2</v>
      </c>
      <c r="AB849" s="14">
        <v>0.13987795870853201</v>
      </c>
      <c r="AC849" s="14">
        <v>0.13995252344459</v>
      </c>
      <c r="AD849" s="14">
        <v>2.8220973059535599E-2</v>
      </c>
      <c r="AE849" s="14"/>
      <c r="AF849" s="14">
        <v>6.3740994576995794E-2</v>
      </c>
      <c r="AG849" s="14">
        <v>0.107192156101155</v>
      </c>
      <c r="AH849" s="14">
        <v>0.155588190245287</v>
      </c>
      <c r="AI849" s="14"/>
      <c r="AJ849" s="14">
        <v>7.1105331337767197E-2</v>
      </c>
      <c r="AK849" s="14">
        <v>0.14596386888179699</v>
      </c>
      <c r="AL849" s="14">
        <v>7.6757367472436999E-2</v>
      </c>
      <c r="AM849" s="14">
        <v>0.14886213052627301</v>
      </c>
      <c r="AN849" s="14">
        <v>0.11413446698061799</v>
      </c>
      <c r="AO849" s="14"/>
      <c r="AP849" s="14">
        <v>2.3558983621799399E-2</v>
      </c>
      <c r="AQ849" s="14">
        <v>0.14789068839094299</v>
      </c>
      <c r="AR849" s="14">
        <v>9.8004946037802507E-2</v>
      </c>
      <c r="AS849" s="14">
        <v>0.13067769434707499</v>
      </c>
      <c r="AT849" s="14">
        <v>5.6955201238453101E-2</v>
      </c>
      <c r="AU849" s="14"/>
      <c r="AV849" s="14">
        <v>0.102884123193186</v>
      </c>
      <c r="AW849" s="14">
        <v>0.139371508263674</v>
      </c>
      <c r="AX849" s="14">
        <v>9.3983328184732998E-2</v>
      </c>
      <c r="AY849" s="14">
        <v>8.0363282248496301E-2</v>
      </c>
      <c r="AZ849" s="14">
        <v>8.1685759918022002E-2</v>
      </c>
      <c r="BA849" s="14"/>
      <c r="BB849" s="14">
        <v>0.11183224278818001</v>
      </c>
      <c r="BC849" s="14">
        <v>0.15305258246227799</v>
      </c>
      <c r="BD849" s="14">
        <v>9.3284521907606999E-2</v>
      </c>
      <c r="BE849" s="14"/>
      <c r="BF849" s="14">
        <v>0.118973821424708</v>
      </c>
    </row>
    <row r="850" spans="2:58" x14ac:dyDescent="0.35">
      <c r="B850" t="s">
        <v>122</v>
      </c>
      <c r="C850" s="14">
        <v>0.21212027140876299</v>
      </c>
      <c r="D850" s="14">
        <v>0.19911998536686401</v>
      </c>
      <c r="E850" s="14">
        <v>0.22516962250302</v>
      </c>
      <c r="F850" s="14"/>
      <c r="G850" s="14">
        <v>0.20155015595018899</v>
      </c>
      <c r="H850" s="14">
        <v>0.20296723859889901</v>
      </c>
      <c r="I850" s="14">
        <v>0.193552053728586</v>
      </c>
      <c r="J850" s="14">
        <v>0.25687190891496497</v>
      </c>
      <c r="K850" s="14">
        <v>0.234304439194196</v>
      </c>
      <c r="L850" s="14">
        <v>0.19163179470064401</v>
      </c>
      <c r="M850" s="14"/>
      <c r="N850" s="14">
        <v>0.17153237927926801</v>
      </c>
      <c r="O850" s="14">
        <v>0.20500584961146401</v>
      </c>
      <c r="P850" s="14">
        <v>0.248277860628518</v>
      </c>
      <c r="Q850" s="14">
        <v>0.233838946447949</v>
      </c>
      <c r="R850" s="14"/>
      <c r="S850" s="14">
        <v>0.148510589525335</v>
      </c>
      <c r="T850" s="14">
        <v>0.22241810716625199</v>
      </c>
      <c r="U850" s="14">
        <v>0.184649346535668</v>
      </c>
      <c r="V850" s="14">
        <v>0.211665774659832</v>
      </c>
      <c r="W850" s="14">
        <v>0.27566975945823202</v>
      </c>
      <c r="X850" s="14">
        <v>0.30437941581420103</v>
      </c>
      <c r="Y850" s="14">
        <v>0.22436785358851299</v>
      </c>
      <c r="Z850" s="14">
        <v>0.25641941594668199</v>
      </c>
      <c r="AA850" s="14">
        <v>0.13947379099453</v>
      </c>
      <c r="AB850" s="14">
        <v>0.24468295942104501</v>
      </c>
      <c r="AC850" s="14">
        <v>0.192107159118723</v>
      </c>
      <c r="AD850" s="14">
        <v>0.191320786526259</v>
      </c>
      <c r="AE850" s="14"/>
      <c r="AF850" s="14">
        <v>0.203311794415374</v>
      </c>
      <c r="AG850" s="14">
        <v>0.22269231974647599</v>
      </c>
      <c r="AH850" s="14">
        <v>0.203076752098203</v>
      </c>
      <c r="AI850" s="14"/>
      <c r="AJ850" s="14">
        <v>0.13237898130483999</v>
      </c>
      <c r="AK850" s="14">
        <v>0.2279958700985</v>
      </c>
      <c r="AL850" s="14">
        <v>0.223634349364597</v>
      </c>
      <c r="AM850" s="14">
        <v>0.13827620703163099</v>
      </c>
      <c r="AN850" s="14">
        <v>0.24719977438666199</v>
      </c>
      <c r="AO850" s="14"/>
      <c r="AP850" s="14">
        <v>8.4974745872955504E-2</v>
      </c>
      <c r="AQ850" s="14">
        <v>0.23848089001692099</v>
      </c>
      <c r="AR850" s="14">
        <v>0.18783409968357501</v>
      </c>
      <c r="AS850" s="14">
        <v>0.177086508355736</v>
      </c>
      <c r="AT850" s="14">
        <v>0.34495151591960899</v>
      </c>
      <c r="AU850" s="14"/>
      <c r="AV850" s="14">
        <v>0.218632699557227</v>
      </c>
      <c r="AW850" s="14">
        <v>0.23094724645550799</v>
      </c>
      <c r="AX850" s="14">
        <v>0.188080036895521</v>
      </c>
      <c r="AY850" s="14">
        <v>0.18747168503575101</v>
      </c>
      <c r="AZ850" s="14">
        <v>0.42003204098976199</v>
      </c>
      <c r="BA850" s="14"/>
      <c r="BB850" s="14">
        <v>0.23417799824715799</v>
      </c>
      <c r="BC850" s="14">
        <v>0.11646903641980801</v>
      </c>
      <c r="BD850" s="14">
        <v>0.25299468643359702</v>
      </c>
      <c r="BE850" s="14"/>
      <c r="BF850" s="14">
        <v>0.18365564740325699</v>
      </c>
    </row>
    <row r="851" spans="2:58" x14ac:dyDescent="0.35">
      <c r="B851" t="s">
        <v>210</v>
      </c>
      <c r="C851" s="14">
        <v>0.28423352761001602</v>
      </c>
      <c r="D851" s="14">
        <v>0.31641286895881598</v>
      </c>
      <c r="E851" s="14">
        <v>0.253307551389088</v>
      </c>
      <c r="F851" s="14"/>
      <c r="G851" s="14">
        <v>0.20844506415532399</v>
      </c>
      <c r="H851" s="14">
        <v>0.23798606988425</v>
      </c>
      <c r="I851" s="14">
        <v>0.30002133775462198</v>
      </c>
      <c r="J851" s="14">
        <v>0.284151847635018</v>
      </c>
      <c r="K851" s="14">
        <v>0.30907634344844298</v>
      </c>
      <c r="L851" s="14">
        <v>0.33885779717754499</v>
      </c>
      <c r="M851" s="14"/>
      <c r="N851" s="14">
        <v>0.303169204179421</v>
      </c>
      <c r="O851" s="14">
        <v>0.30803766404578498</v>
      </c>
      <c r="P851" s="14">
        <v>0.27566472418115201</v>
      </c>
      <c r="Q851" s="14">
        <v>0.24018211022995101</v>
      </c>
      <c r="R851" s="14"/>
      <c r="S851" s="14">
        <v>0.30521436819034298</v>
      </c>
      <c r="T851" s="14">
        <v>0.27996656366657302</v>
      </c>
      <c r="U851" s="14">
        <v>0.33677421100225102</v>
      </c>
      <c r="V851" s="14">
        <v>0.34021462191882501</v>
      </c>
      <c r="W851" s="14">
        <v>0.27063523530705802</v>
      </c>
      <c r="X851" s="14">
        <v>0.23000898648441001</v>
      </c>
      <c r="Y851" s="14">
        <v>0.257277435459635</v>
      </c>
      <c r="Z851" s="14">
        <v>0.311482741636052</v>
      </c>
      <c r="AA851" s="14">
        <v>0.25418530286019603</v>
      </c>
      <c r="AB851" s="14">
        <v>0.261980517319158</v>
      </c>
      <c r="AC851" s="14">
        <v>0.349570781528382</v>
      </c>
      <c r="AD851" s="14">
        <v>0.28005534712602698</v>
      </c>
      <c r="AE851" s="14"/>
      <c r="AF851" s="14">
        <v>0.33782684118249601</v>
      </c>
      <c r="AG851" s="14">
        <v>0.28324649809343999</v>
      </c>
      <c r="AH851" s="14">
        <v>0.20319791496454301</v>
      </c>
      <c r="AI851" s="14"/>
      <c r="AJ851" s="14">
        <v>0.35073544629249298</v>
      </c>
      <c r="AK851" s="14">
        <v>0.23719476746080501</v>
      </c>
      <c r="AL851" s="14">
        <v>0.33997805988815</v>
      </c>
      <c r="AM851" s="14">
        <v>0.31291652883259602</v>
      </c>
      <c r="AN851" s="14">
        <v>0.25606957866011298</v>
      </c>
      <c r="AO851" s="14"/>
      <c r="AP851" s="14">
        <v>0.33044013310377401</v>
      </c>
      <c r="AQ851" s="14">
        <v>0.245346725499069</v>
      </c>
      <c r="AR851" s="14">
        <v>0.308538443209043</v>
      </c>
      <c r="AS851" s="14">
        <v>0.32247879207149799</v>
      </c>
      <c r="AT851" s="14">
        <v>0.33515408388708501</v>
      </c>
      <c r="AU851" s="14"/>
      <c r="AV851" s="14">
        <v>0.28719651603868501</v>
      </c>
      <c r="AW851" s="14">
        <v>0.27647797410698299</v>
      </c>
      <c r="AX851" s="14">
        <v>0.280424020130007</v>
      </c>
      <c r="AY851" s="14">
        <v>0.32619795192819501</v>
      </c>
      <c r="AZ851" s="14">
        <v>8.23342126208855E-2</v>
      </c>
      <c r="BA851" s="14"/>
      <c r="BB851" s="14">
        <v>0.32199933800158898</v>
      </c>
      <c r="BC851" s="14">
        <v>0.386518254913299</v>
      </c>
      <c r="BD851" s="14">
        <v>0.38619131948545998</v>
      </c>
      <c r="BE851" s="14"/>
      <c r="BF851" s="14">
        <v>0.36533128712718199</v>
      </c>
    </row>
    <row r="852" spans="2:58" x14ac:dyDescent="0.35">
      <c r="B852" t="s">
        <v>211</v>
      </c>
      <c r="C852" s="14">
        <v>0.173980739577657</v>
      </c>
      <c r="D852" s="14">
        <v>0.16228507993643801</v>
      </c>
      <c r="E852" s="14">
        <v>0.18554998514882901</v>
      </c>
      <c r="F852" s="14"/>
      <c r="G852" s="14">
        <v>8.7419582258434894E-2</v>
      </c>
      <c r="H852" s="14">
        <v>0.15158688300529299</v>
      </c>
      <c r="I852" s="14">
        <v>0.17969725376784301</v>
      </c>
      <c r="J852" s="14">
        <v>0.161548118825562</v>
      </c>
      <c r="K852" s="14">
        <v>0.201628685807723</v>
      </c>
      <c r="L852" s="14">
        <v>0.23075699439583999</v>
      </c>
      <c r="M852" s="14"/>
      <c r="N852" s="14">
        <v>0.21313013011130599</v>
      </c>
      <c r="O852" s="14">
        <v>0.17483933548701999</v>
      </c>
      <c r="P852" s="14">
        <v>0.15608497253807199</v>
      </c>
      <c r="Q852" s="14">
        <v>0.14283803406808601</v>
      </c>
      <c r="R852" s="14"/>
      <c r="S852" s="14">
        <v>0.19950325696333501</v>
      </c>
      <c r="T852" s="14">
        <v>0.21545907080589899</v>
      </c>
      <c r="U852" s="14">
        <v>0.10992339458212901</v>
      </c>
      <c r="V852" s="14">
        <v>0.128960532433394</v>
      </c>
      <c r="W852" s="14">
        <v>0.17867757273884999</v>
      </c>
      <c r="X852" s="14">
        <v>0.141789370438961</v>
      </c>
      <c r="Y852" s="14">
        <v>0.12064073803139901</v>
      </c>
      <c r="Z852" s="14">
        <v>0.25318023240061299</v>
      </c>
      <c r="AA852" s="14">
        <v>0.23386896559346301</v>
      </c>
      <c r="AB852" s="14">
        <v>0.15128525246616201</v>
      </c>
      <c r="AC852" s="14">
        <v>8.8985227770348896E-2</v>
      </c>
      <c r="AD852" s="14">
        <v>0.27835859279463498</v>
      </c>
      <c r="AE852" s="14"/>
      <c r="AF852" s="14">
        <v>0.20990275435651201</v>
      </c>
      <c r="AG852" s="14">
        <v>0.163458550336673</v>
      </c>
      <c r="AH852" s="14">
        <v>0.149887978583675</v>
      </c>
      <c r="AI852" s="14"/>
      <c r="AJ852" s="14">
        <v>0.284947906598992</v>
      </c>
      <c r="AK852" s="14">
        <v>9.8474239108121406E-2</v>
      </c>
      <c r="AL852" s="14">
        <v>0.15945080422763599</v>
      </c>
      <c r="AM852" s="14">
        <v>0.269149422204913</v>
      </c>
      <c r="AN852" s="14">
        <v>0.137684791291282</v>
      </c>
      <c r="AO852" s="14"/>
      <c r="AP852" s="14">
        <v>0.38500516236573201</v>
      </c>
      <c r="AQ852" s="14">
        <v>0.107639966970786</v>
      </c>
      <c r="AR852" s="14">
        <v>0.18954057184064399</v>
      </c>
      <c r="AS852" s="14">
        <v>0.13745523806006099</v>
      </c>
      <c r="AT852" s="14">
        <v>0.12562688268202499</v>
      </c>
      <c r="AU852" s="14"/>
      <c r="AV852" s="14">
        <v>0.14806103487845601</v>
      </c>
      <c r="AW852" s="14">
        <v>0.14183893322105201</v>
      </c>
      <c r="AX852" s="14">
        <v>0.20371977116280501</v>
      </c>
      <c r="AY852" s="14">
        <v>0.20839393928272501</v>
      </c>
      <c r="AZ852" s="14">
        <v>0.16755295981260299</v>
      </c>
      <c r="BA852" s="14"/>
      <c r="BB852" s="14">
        <v>0.21830729170808699</v>
      </c>
      <c r="BC852" s="14">
        <v>0.15253343569462</v>
      </c>
      <c r="BD852" s="14">
        <v>0.13859866851203301</v>
      </c>
      <c r="BE852" s="14"/>
      <c r="BF852" s="14">
        <v>0.189901473542615</v>
      </c>
    </row>
    <row r="853" spans="2:58" x14ac:dyDescent="0.35">
      <c r="B853" t="s">
        <v>212</v>
      </c>
      <c r="C853" s="14">
        <v>5.0940805089713E-2</v>
      </c>
      <c r="D853" s="14">
        <v>4.3884593991965003E-2</v>
      </c>
      <c r="E853" s="14">
        <v>5.86262731644751E-2</v>
      </c>
      <c r="F853" s="14"/>
      <c r="G853" s="14">
        <v>2.20410983817559E-2</v>
      </c>
      <c r="H853" s="14">
        <v>2.1808927522324401E-2</v>
      </c>
      <c r="I853" s="14">
        <v>2.0336104822863601E-2</v>
      </c>
      <c r="J853" s="14">
        <v>6.3899554674470893E-2</v>
      </c>
      <c r="K853" s="14">
        <v>6.00869183186096E-2</v>
      </c>
      <c r="L853" s="14">
        <v>9.8159967191313105E-2</v>
      </c>
      <c r="M853" s="14"/>
      <c r="N853" s="14">
        <v>6.6414906532886897E-2</v>
      </c>
      <c r="O853" s="14">
        <v>4.7626326812630099E-2</v>
      </c>
      <c r="P853" s="14">
        <v>4.2882856473728803E-2</v>
      </c>
      <c r="Q853" s="14">
        <v>4.67340679086218E-2</v>
      </c>
      <c r="R853" s="14"/>
      <c r="S853" s="14">
        <v>6.5633374862346494E-2</v>
      </c>
      <c r="T853" s="14">
        <v>5.7458321215088697E-2</v>
      </c>
      <c r="U853" s="14">
        <v>1.17454264997602E-2</v>
      </c>
      <c r="V853" s="14">
        <v>3.8107252846843902E-2</v>
      </c>
      <c r="W853" s="14">
        <v>2.3572655364105501E-2</v>
      </c>
      <c r="X853" s="14">
        <v>6.1813828894120799E-2</v>
      </c>
      <c r="Y853" s="14">
        <v>7.3893013187813994E-2</v>
      </c>
      <c r="Z853" s="14">
        <v>3.0963591546383101E-2</v>
      </c>
      <c r="AA853" s="14">
        <v>4.9745495829226702E-2</v>
      </c>
      <c r="AB853" s="14">
        <v>7.7236172421520199E-2</v>
      </c>
      <c r="AC853" s="14">
        <v>2.6242579387009999E-2</v>
      </c>
      <c r="AD853" s="14">
        <v>3.4636236075607403E-2</v>
      </c>
      <c r="AE853" s="14"/>
      <c r="AF853" s="14">
        <v>6.7389116790140202E-2</v>
      </c>
      <c r="AG853" s="14">
        <v>5.0228917246773599E-2</v>
      </c>
      <c r="AH853" s="14">
        <v>2.4536742312576201E-2</v>
      </c>
      <c r="AI853" s="14"/>
      <c r="AJ853" s="14">
        <v>0.10390669332381799</v>
      </c>
      <c r="AK853" s="14">
        <v>1.1533631212865301E-2</v>
      </c>
      <c r="AL853" s="14">
        <v>4.5873028423489101E-2</v>
      </c>
      <c r="AM853" s="14">
        <v>6.7199368472450893E-2</v>
      </c>
      <c r="AN853" s="14">
        <v>4.8446997440812101E-2</v>
      </c>
      <c r="AO853" s="14"/>
      <c r="AP853" s="14">
        <v>0.136814964490069</v>
      </c>
      <c r="AQ853" s="14">
        <v>1.5662228667381501E-2</v>
      </c>
      <c r="AR853" s="14">
        <v>7.8067757055772596E-2</v>
      </c>
      <c r="AS853" s="14">
        <v>4.9002132520439397E-2</v>
      </c>
      <c r="AT853" s="14">
        <v>5.74881619695808E-2</v>
      </c>
      <c r="AU853" s="14"/>
      <c r="AV853" s="14">
        <v>6.6564601550965594E-2</v>
      </c>
      <c r="AW853" s="14">
        <v>3.6792039091714197E-2</v>
      </c>
      <c r="AX853" s="14">
        <v>5.0736593293236501E-2</v>
      </c>
      <c r="AY853" s="14">
        <v>4.7209097320967099E-2</v>
      </c>
      <c r="AZ853" s="14">
        <v>4.2576720338501003E-2</v>
      </c>
      <c r="BA853" s="14"/>
      <c r="BB853" s="14">
        <v>4.6323110269369201E-2</v>
      </c>
      <c r="BC853" s="14">
        <v>4.4156806891612797E-2</v>
      </c>
      <c r="BD853" s="14">
        <v>0.128930803661302</v>
      </c>
      <c r="BE853" s="14"/>
      <c r="BF853" s="14">
        <v>5.8953494297047403E-2</v>
      </c>
    </row>
    <row r="854" spans="2:58" x14ac:dyDescent="0.35">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c r="AA854" s="14"/>
      <c r="AB854" s="14"/>
      <c r="AC854" s="14"/>
      <c r="AD854" s="14"/>
      <c r="AE854" s="14"/>
      <c r="AF854" s="14"/>
      <c r="AG854" s="14"/>
      <c r="AH854" s="14"/>
      <c r="AI854" s="14"/>
      <c r="AJ854" s="14"/>
      <c r="AK854" s="14"/>
      <c r="AL854" s="14"/>
      <c r="AM854" s="14"/>
      <c r="AN854" s="14"/>
      <c r="AO854" s="14"/>
      <c r="AP854" s="14"/>
      <c r="AQ854" s="14"/>
      <c r="AR854" s="14"/>
      <c r="AS854" s="14"/>
      <c r="AT854" s="14"/>
      <c r="AU854" s="14"/>
      <c r="AV854" s="14"/>
      <c r="AW854" s="14"/>
      <c r="AX854" s="14"/>
      <c r="AY854" s="14"/>
      <c r="AZ854" s="14"/>
      <c r="BA854" s="14"/>
      <c r="BB854" s="14"/>
      <c r="BC854" s="14"/>
      <c r="BD854" s="14"/>
      <c r="BE854" s="14"/>
      <c r="BF854" s="14"/>
    </row>
    <row r="855" spans="2:58" x14ac:dyDescent="0.35">
      <c r="B855" s="6" t="s">
        <v>277</v>
      </c>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c r="AA855" s="14"/>
      <c r="AB855" s="14"/>
      <c r="AC855" s="14"/>
      <c r="AD855" s="14"/>
      <c r="AE855" s="14"/>
      <c r="AF855" s="14"/>
      <c r="AG855" s="14"/>
      <c r="AH855" s="14"/>
      <c r="AI855" s="14"/>
      <c r="AJ855" s="14"/>
      <c r="AK855" s="14"/>
      <c r="AL855" s="14"/>
      <c r="AM855" s="14"/>
      <c r="AN855" s="14"/>
      <c r="AO855" s="14"/>
      <c r="AP855" s="14"/>
      <c r="AQ855" s="14"/>
      <c r="AR855" s="14"/>
      <c r="AS855" s="14"/>
      <c r="AT855" s="14"/>
      <c r="AU855" s="14"/>
      <c r="AV855" s="14"/>
      <c r="AW855" s="14"/>
      <c r="AX855" s="14"/>
      <c r="AY855" s="14"/>
      <c r="AZ855" s="14"/>
      <c r="BA855" s="14"/>
      <c r="BB855" s="14"/>
      <c r="BC855" s="14"/>
      <c r="BD855" s="14"/>
      <c r="BE855" s="14"/>
      <c r="BF855" s="14"/>
    </row>
    <row r="856" spans="2:58" x14ac:dyDescent="0.35">
      <c r="B856" s="24" t="s">
        <v>214</v>
      </c>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c r="AA856" s="14"/>
      <c r="AB856" s="14"/>
      <c r="AC856" s="14"/>
      <c r="AD856" s="14"/>
      <c r="AE856" s="14"/>
      <c r="AF856" s="14"/>
      <c r="AG856" s="14"/>
      <c r="AH856" s="14"/>
      <c r="AI856" s="14"/>
      <c r="AJ856" s="14"/>
      <c r="AK856" s="14"/>
      <c r="AL856" s="14"/>
      <c r="AM856" s="14"/>
      <c r="AN856" s="14"/>
      <c r="AO856" s="14"/>
      <c r="AP856" s="14"/>
      <c r="AQ856" s="14"/>
      <c r="AR856" s="14"/>
      <c r="AS856" s="14"/>
      <c r="AT856" s="14"/>
      <c r="AU856" s="14"/>
      <c r="AV856" s="14"/>
      <c r="AW856" s="14"/>
      <c r="AX856" s="14"/>
      <c r="AY856" s="14"/>
      <c r="AZ856" s="14"/>
      <c r="BA856" s="14"/>
      <c r="BB856" s="14"/>
      <c r="BC856" s="14"/>
      <c r="BD856" s="14"/>
      <c r="BE856" s="14"/>
      <c r="BF856" s="14"/>
    </row>
    <row r="857" spans="2:58" x14ac:dyDescent="0.35">
      <c r="B857" t="s">
        <v>207</v>
      </c>
      <c r="C857" s="14">
        <v>0.13031686942655901</v>
      </c>
      <c r="D857" s="14">
        <v>0.14426526278233801</v>
      </c>
      <c r="E857" s="14">
        <v>0.114982674335928</v>
      </c>
      <c r="F857" s="14"/>
      <c r="G857" s="14">
        <v>0.18629178449084999</v>
      </c>
      <c r="H857" s="14">
        <v>0.200061643021202</v>
      </c>
      <c r="I857" s="14">
        <v>0.11038198530023199</v>
      </c>
      <c r="J857" s="14">
        <v>0.12615435709560999</v>
      </c>
      <c r="K857" s="14">
        <v>0.112090511826532</v>
      </c>
      <c r="L857" s="14">
        <v>7.0700177266372594E-2</v>
      </c>
      <c r="M857" s="14"/>
      <c r="N857" s="14">
        <v>0.107360553304228</v>
      </c>
      <c r="O857" s="14">
        <v>0.12208420828057499</v>
      </c>
      <c r="P857" s="14">
        <v>0.122293360029293</v>
      </c>
      <c r="Q857" s="14">
        <v>0.17725407003531701</v>
      </c>
      <c r="R857" s="14"/>
      <c r="S857" s="14">
        <v>0.13554386092472501</v>
      </c>
      <c r="T857" s="14">
        <v>0.100653357032101</v>
      </c>
      <c r="U857" s="14">
        <v>0.14603129776704599</v>
      </c>
      <c r="V857" s="14">
        <v>9.9497067205772005E-2</v>
      </c>
      <c r="W857" s="14">
        <v>0.145708495831438</v>
      </c>
      <c r="X857" s="14">
        <v>0.12627707263705401</v>
      </c>
      <c r="Y857" s="14">
        <v>0.13372565543746501</v>
      </c>
      <c r="Z857" s="14">
        <v>0.118300838082747</v>
      </c>
      <c r="AA857" s="14">
        <v>0.192199080895957</v>
      </c>
      <c r="AB857" s="14">
        <v>0.107067993774329</v>
      </c>
      <c r="AC857" s="14">
        <v>0.192726421384916</v>
      </c>
      <c r="AD857" s="14">
        <v>0</v>
      </c>
      <c r="AE857" s="14"/>
      <c r="AF857" s="14">
        <v>0.10879885752193801</v>
      </c>
      <c r="AG857" s="14">
        <v>0.137226719408925</v>
      </c>
      <c r="AH857" s="14">
        <v>0.15016963834046601</v>
      </c>
      <c r="AI857" s="14"/>
      <c r="AJ857" s="14">
        <v>4.1024173181060899E-2</v>
      </c>
      <c r="AK857" s="14">
        <v>0.22175356830674101</v>
      </c>
      <c r="AL857" s="14">
        <v>0.10486544920140201</v>
      </c>
      <c r="AM857" s="14">
        <v>6.3596342932136299E-2</v>
      </c>
      <c r="AN857" s="14">
        <v>0.123237304385095</v>
      </c>
      <c r="AO857" s="14"/>
      <c r="AP857" s="14">
        <v>9.6271564612404898E-3</v>
      </c>
      <c r="AQ857" s="14">
        <v>0.20132906242301399</v>
      </c>
      <c r="AR857" s="14">
        <v>6.6042173953295896E-2</v>
      </c>
      <c r="AS857" s="14">
        <v>0.14292581986688899</v>
      </c>
      <c r="AT857" s="14">
        <v>6.5289997641033104E-2</v>
      </c>
      <c r="AU857" s="14"/>
      <c r="AV857" s="14">
        <v>0.13052832083982299</v>
      </c>
      <c r="AW857" s="14">
        <v>0.13513534914414399</v>
      </c>
      <c r="AX857" s="14">
        <v>0.110821792532024</v>
      </c>
      <c r="AY857" s="14">
        <v>0.119320339651492</v>
      </c>
      <c r="AZ857" s="14">
        <v>0.20426684290823499</v>
      </c>
      <c r="BA857" s="14"/>
      <c r="BB857" s="14">
        <v>6.3755708963077001E-2</v>
      </c>
      <c r="BC857" s="14">
        <v>0.115278256136881</v>
      </c>
      <c r="BD857" s="14">
        <v>0</v>
      </c>
      <c r="BE857" s="14"/>
      <c r="BF857" s="14">
        <v>7.5302618366214394E-2</v>
      </c>
    </row>
    <row r="858" spans="2:58" x14ac:dyDescent="0.35">
      <c r="B858" t="s">
        <v>208</v>
      </c>
      <c r="C858" s="14">
        <v>0.10212444004948699</v>
      </c>
      <c r="D858" s="14">
        <v>0.10416618758109999</v>
      </c>
      <c r="E858" s="14">
        <v>9.87757623275482E-2</v>
      </c>
      <c r="F858" s="14"/>
      <c r="G858" s="14">
        <v>0.14373199544472801</v>
      </c>
      <c r="H858" s="14">
        <v>0.112443706494999</v>
      </c>
      <c r="I858" s="14">
        <v>0.129974416249165</v>
      </c>
      <c r="J858" s="14">
        <v>0.122867254672845</v>
      </c>
      <c r="K858" s="14">
        <v>8.3987141307130003E-2</v>
      </c>
      <c r="L858" s="14">
        <v>4.4973178671262402E-2</v>
      </c>
      <c r="M858" s="14"/>
      <c r="N858" s="14">
        <v>0.12156195605207</v>
      </c>
      <c r="O858" s="14">
        <v>0.118616868895565</v>
      </c>
      <c r="P858" s="14">
        <v>7.5899126782157503E-2</v>
      </c>
      <c r="Q858" s="14">
        <v>8.7437097689701301E-2</v>
      </c>
      <c r="R858" s="14"/>
      <c r="S858" s="14">
        <v>8.5848132074990605E-2</v>
      </c>
      <c r="T858" s="14">
        <v>7.8691079958625398E-2</v>
      </c>
      <c r="U858" s="14">
        <v>7.9347085329012204E-2</v>
      </c>
      <c r="V858" s="14">
        <v>0.19876249697628601</v>
      </c>
      <c r="W858" s="14">
        <v>0.1320292190173</v>
      </c>
      <c r="X858" s="14">
        <v>7.6179300653035395E-2</v>
      </c>
      <c r="Y858" s="14">
        <v>5.6761447023443802E-2</v>
      </c>
      <c r="Z858" s="14">
        <v>0.121172866997136</v>
      </c>
      <c r="AA858" s="14">
        <v>8.4641251490323602E-2</v>
      </c>
      <c r="AB858" s="14">
        <v>0.110762226527004</v>
      </c>
      <c r="AC858" s="14">
        <v>0.13440605328806701</v>
      </c>
      <c r="AD858" s="14">
        <v>0.184189998421461</v>
      </c>
      <c r="AE858" s="14"/>
      <c r="AF858" s="14">
        <v>7.0449665315864607E-2</v>
      </c>
      <c r="AG858" s="14">
        <v>0.121451362877291</v>
      </c>
      <c r="AH858" s="14">
        <v>0.10729933967434201</v>
      </c>
      <c r="AI858" s="14"/>
      <c r="AJ858" s="14">
        <v>5.2220518276323701E-2</v>
      </c>
      <c r="AK858" s="14">
        <v>0.134002510109199</v>
      </c>
      <c r="AL858" s="14">
        <v>7.7796736200357E-2</v>
      </c>
      <c r="AM858" s="14">
        <v>6.18933801506584E-2</v>
      </c>
      <c r="AN858" s="14">
        <v>0.12388227705382</v>
      </c>
      <c r="AO858" s="14"/>
      <c r="AP858" s="14">
        <v>2.3104700526819202E-2</v>
      </c>
      <c r="AQ858" s="14">
        <v>0.12151754359432899</v>
      </c>
      <c r="AR858" s="14">
        <v>0.110003676841886</v>
      </c>
      <c r="AS858" s="14">
        <v>0.109941458948299</v>
      </c>
      <c r="AT858" s="14">
        <v>8.1018675151679098E-2</v>
      </c>
      <c r="AU858" s="14"/>
      <c r="AV858" s="14">
        <v>0.101178059331512</v>
      </c>
      <c r="AW858" s="14">
        <v>0.10666592797325999</v>
      </c>
      <c r="AX858" s="14">
        <v>0.11579432270187499</v>
      </c>
      <c r="AY858" s="14">
        <v>0.103378558300376</v>
      </c>
      <c r="AZ858" s="14">
        <v>0.120833365759759</v>
      </c>
      <c r="BA858" s="14"/>
      <c r="BB858" s="14">
        <v>6.4497878059278799E-2</v>
      </c>
      <c r="BC858" s="14">
        <v>0.10594637252460699</v>
      </c>
      <c r="BD858" s="14">
        <v>0.12524747874602299</v>
      </c>
      <c r="BE858" s="14"/>
      <c r="BF858" s="14">
        <v>8.2579013587464195E-2</v>
      </c>
    </row>
    <row r="859" spans="2:58" x14ac:dyDescent="0.35">
      <c r="B859" t="s">
        <v>209</v>
      </c>
      <c r="C859" s="14">
        <v>0.188138250059013</v>
      </c>
      <c r="D859" s="14">
        <v>0.198823090354002</v>
      </c>
      <c r="E859" s="14">
        <v>0.17861797636120599</v>
      </c>
      <c r="F859" s="14"/>
      <c r="G859" s="14">
        <v>0.22117703936354099</v>
      </c>
      <c r="H859" s="14">
        <v>0.225271024164031</v>
      </c>
      <c r="I859" s="14">
        <v>0.224204861432795</v>
      </c>
      <c r="J859" s="14">
        <v>0.17923540939729601</v>
      </c>
      <c r="K859" s="14">
        <v>0.15763988937719201</v>
      </c>
      <c r="L859" s="14">
        <v>0.13876585895947</v>
      </c>
      <c r="M859" s="14"/>
      <c r="N859" s="14">
        <v>0.14857592647142601</v>
      </c>
      <c r="O859" s="14">
        <v>0.191840191079623</v>
      </c>
      <c r="P859" s="14">
        <v>0.25694731543946198</v>
      </c>
      <c r="Q859" s="14">
        <v>0.162032990640404</v>
      </c>
      <c r="R859" s="14"/>
      <c r="S859" s="14">
        <v>0.164392321826694</v>
      </c>
      <c r="T859" s="14">
        <v>0.15319641410277299</v>
      </c>
      <c r="U859" s="14">
        <v>0.14131238011927899</v>
      </c>
      <c r="V859" s="14">
        <v>0.22272385863890901</v>
      </c>
      <c r="W859" s="14">
        <v>0.147475880777306</v>
      </c>
      <c r="X859" s="14">
        <v>0.230424448340006</v>
      </c>
      <c r="Y859" s="14">
        <v>0.28532624419429897</v>
      </c>
      <c r="Z859" s="14">
        <v>0.154944849679167</v>
      </c>
      <c r="AA859" s="14">
        <v>0.151918488200702</v>
      </c>
      <c r="AB859" s="14">
        <v>0.229346988665282</v>
      </c>
      <c r="AC859" s="14">
        <v>0.22280538817996101</v>
      </c>
      <c r="AD859" s="14">
        <v>0.155847813848316</v>
      </c>
      <c r="AE859" s="14"/>
      <c r="AF859" s="14">
        <v>0.166766099130574</v>
      </c>
      <c r="AG859" s="14">
        <v>0.20148484492941399</v>
      </c>
      <c r="AH859" s="14">
        <v>0.16447784403505</v>
      </c>
      <c r="AI859" s="14"/>
      <c r="AJ859" s="14">
        <v>0.12744204526210001</v>
      </c>
      <c r="AK859" s="14">
        <v>0.25716406159231198</v>
      </c>
      <c r="AL859" s="14">
        <v>0.18544350434644399</v>
      </c>
      <c r="AM859" s="14">
        <v>0.31784772604260503</v>
      </c>
      <c r="AN859" s="14">
        <v>0.13056756820367099</v>
      </c>
      <c r="AO859" s="14"/>
      <c r="AP859" s="14">
        <v>6.2831623418851998E-2</v>
      </c>
      <c r="AQ859" s="14">
        <v>0.244295076760941</v>
      </c>
      <c r="AR859" s="14">
        <v>0.17504490945537601</v>
      </c>
      <c r="AS859" s="14">
        <v>0.27226148051289001</v>
      </c>
      <c r="AT859" s="14">
        <v>0.157036983240922</v>
      </c>
      <c r="AU859" s="14"/>
      <c r="AV859" s="14">
        <v>0.12881607029124501</v>
      </c>
      <c r="AW859" s="14">
        <v>0.226690105514122</v>
      </c>
      <c r="AX859" s="14">
        <v>0.17903052828247801</v>
      </c>
      <c r="AY859" s="14">
        <v>0.20705820312523901</v>
      </c>
      <c r="AZ859" s="14">
        <v>0.25091413222523201</v>
      </c>
      <c r="BA859" s="14"/>
      <c r="BB859" s="14">
        <v>0.209458138976134</v>
      </c>
      <c r="BC859" s="14">
        <v>0.24014845420446801</v>
      </c>
      <c r="BD859" s="14">
        <v>9.0103330704201304E-2</v>
      </c>
      <c r="BE859" s="14"/>
      <c r="BF859" s="14">
        <v>0.18928699369889901</v>
      </c>
    </row>
    <row r="860" spans="2:58" x14ac:dyDescent="0.35">
      <c r="B860" t="s">
        <v>122</v>
      </c>
      <c r="C860" s="14">
        <v>0.24059895555358399</v>
      </c>
      <c r="D860" s="14">
        <v>0.231552947895521</v>
      </c>
      <c r="E860" s="14">
        <v>0.24979657206588601</v>
      </c>
      <c r="F860" s="14"/>
      <c r="G860" s="14">
        <v>0.18859938181890501</v>
      </c>
      <c r="H860" s="14">
        <v>0.15636367197207601</v>
      </c>
      <c r="I860" s="14">
        <v>0.264168331887984</v>
      </c>
      <c r="J860" s="14">
        <v>0.27111381159881198</v>
      </c>
      <c r="K860" s="14">
        <v>0.268209769528237</v>
      </c>
      <c r="L860" s="14">
        <v>0.28107195208379498</v>
      </c>
      <c r="M860" s="14"/>
      <c r="N860" s="14">
        <v>0.22878143025490899</v>
      </c>
      <c r="O860" s="14">
        <v>0.23410644823592799</v>
      </c>
      <c r="P860" s="14">
        <v>0.24605995435411601</v>
      </c>
      <c r="Q860" s="14">
        <v>0.25782716326713401</v>
      </c>
      <c r="R860" s="14"/>
      <c r="S860" s="14">
        <v>0.21488398645669299</v>
      </c>
      <c r="T860" s="14">
        <v>0.27346870181016403</v>
      </c>
      <c r="U860" s="14">
        <v>0.25573315168829103</v>
      </c>
      <c r="V860" s="14">
        <v>0.22075875171231499</v>
      </c>
      <c r="W860" s="14">
        <v>0.299534722907355</v>
      </c>
      <c r="X860" s="14">
        <v>0.23479616912300799</v>
      </c>
      <c r="Y860" s="14">
        <v>0.25761358182722199</v>
      </c>
      <c r="Z860" s="14">
        <v>0.229202372763744</v>
      </c>
      <c r="AA860" s="14">
        <v>0.21937840165168901</v>
      </c>
      <c r="AB860" s="14">
        <v>0.21421517076341601</v>
      </c>
      <c r="AC860" s="14">
        <v>0.207195507569433</v>
      </c>
      <c r="AD860" s="14">
        <v>0.259084573942018</v>
      </c>
      <c r="AE860" s="14"/>
      <c r="AF860" s="14">
        <v>0.25292422291857403</v>
      </c>
      <c r="AG860" s="14">
        <v>0.22785598333325399</v>
      </c>
      <c r="AH860" s="14">
        <v>0.27761166755607602</v>
      </c>
      <c r="AI860" s="14"/>
      <c r="AJ860" s="14">
        <v>0.23916954664931001</v>
      </c>
      <c r="AK860" s="14">
        <v>0.20859310208517901</v>
      </c>
      <c r="AL860" s="14">
        <v>0.30685178297419602</v>
      </c>
      <c r="AM860" s="14">
        <v>0.207820059678512</v>
      </c>
      <c r="AN860" s="14">
        <v>0.29994382646942203</v>
      </c>
      <c r="AO860" s="14"/>
      <c r="AP860" s="14">
        <v>0.174767608391318</v>
      </c>
      <c r="AQ860" s="14">
        <v>0.21491580400007201</v>
      </c>
      <c r="AR860" s="14">
        <v>0.357226405442713</v>
      </c>
      <c r="AS860" s="14">
        <v>0.219994699977725</v>
      </c>
      <c r="AT860" s="14">
        <v>0.40034111950124102</v>
      </c>
      <c r="AU860" s="14"/>
      <c r="AV860" s="14">
        <v>0.27040930683851799</v>
      </c>
      <c r="AW860" s="14">
        <v>0.26125788101015202</v>
      </c>
      <c r="AX860" s="14">
        <v>0.22930998462727201</v>
      </c>
      <c r="AY860" s="14">
        <v>0.20941963237759501</v>
      </c>
      <c r="AZ860" s="14">
        <v>5.4196311023711898E-2</v>
      </c>
      <c r="BA860" s="14"/>
      <c r="BB860" s="14">
        <v>0.29627451714595199</v>
      </c>
      <c r="BC860" s="14">
        <v>0.25957331688230501</v>
      </c>
      <c r="BD860" s="14">
        <v>0.34245662483648898</v>
      </c>
      <c r="BE860" s="14"/>
      <c r="BF860" s="14">
        <v>0.30089779306820502</v>
      </c>
    </row>
    <row r="861" spans="2:58" x14ac:dyDescent="0.35">
      <c r="B861" t="s">
        <v>210</v>
      </c>
      <c r="C861" s="14">
        <v>0.20546544708768399</v>
      </c>
      <c r="D861" s="14">
        <v>0.21407579328752499</v>
      </c>
      <c r="E861" s="14">
        <v>0.19822343043218599</v>
      </c>
      <c r="F861" s="14"/>
      <c r="G861" s="14">
        <v>0.17200996563274401</v>
      </c>
      <c r="H861" s="14">
        <v>0.15937507808405199</v>
      </c>
      <c r="I861" s="14">
        <v>0.19859053824186801</v>
      </c>
      <c r="J861" s="14">
        <v>0.16330216558199501</v>
      </c>
      <c r="K861" s="14">
        <v>0.22394224454530501</v>
      </c>
      <c r="L861" s="14">
        <v>0.28675586381995699</v>
      </c>
      <c r="M861" s="14"/>
      <c r="N861" s="14">
        <v>0.22458056260897</v>
      </c>
      <c r="O861" s="14">
        <v>0.22528519179531101</v>
      </c>
      <c r="P861" s="14">
        <v>0.17147687673118001</v>
      </c>
      <c r="Q861" s="14">
        <v>0.18514190616196799</v>
      </c>
      <c r="R861" s="14"/>
      <c r="S861" s="14">
        <v>0.21331783499465601</v>
      </c>
      <c r="T861" s="14">
        <v>0.23767279607174499</v>
      </c>
      <c r="U861" s="14">
        <v>0.23327742750021199</v>
      </c>
      <c r="V861" s="14">
        <v>0.188673602238729</v>
      </c>
      <c r="W861" s="14">
        <v>0.190797359595621</v>
      </c>
      <c r="X861" s="14">
        <v>0.238768166468347</v>
      </c>
      <c r="Y861" s="14">
        <v>9.6048444703783695E-2</v>
      </c>
      <c r="Z861" s="14">
        <v>0.21903544860701499</v>
      </c>
      <c r="AA861" s="14">
        <v>0.232458123773465</v>
      </c>
      <c r="AB861" s="14">
        <v>0.20595291079255501</v>
      </c>
      <c r="AC861" s="14">
        <v>0.14798665575427999</v>
      </c>
      <c r="AD861" s="14">
        <v>0.216848373383911</v>
      </c>
      <c r="AE861" s="14"/>
      <c r="AF861" s="14">
        <v>0.24649186819181501</v>
      </c>
      <c r="AG861" s="14">
        <v>0.18798697975630899</v>
      </c>
      <c r="AH861" s="14">
        <v>0.17290844614008699</v>
      </c>
      <c r="AI861" s="14"/>
      <c r="AJ861" s="14">
        <v>0.29492065701992498</v>
      </c>
      <c r="AK861" s="14">
        <v>0.119646138632304</v>
      </c>
      <c r="AL861" s="14">
        <v>0.24902452878703901</v>
      </c>
      <c r="AM861" s="14">
        <v>0.209967149464585</v>
      </c>
      <c r="AN861" s="14">
        <v>0.22315291840711199</v>
      </c>
      <c r="AO861" s="14"/>
      <c r="AP861" s="14">
        <v>0.36845895746304502</v>
      </c>
      <c r="AQ861" s="14">
        <v>0.13647823772126999</v>
      </c>
      <c r="AR861" s="14">
        <v>0.19769144472278299</v>
      </c>
      <c r="AS861" s="14">
        <v>0.180859441383938</v>
      </c>
      <c r="AT861" s="14">
        <v>0.22923277353482099</v>
      </c>
      <c r="AU861" s="14"/>
      <c r="AV861" s="14">
        <v>0.224489945563212</v>
      </c>
      <c r="AW861" s="14">
        <v>0.171239739302533</v>
      </c>
      <c r="AX861" s="14">
        <v>0.227214092190343</v>
      </c>
      <c r="AY861" s="14">
        <v>0.20217582244928201</v>
      </c>
      <c r="AZ861" s="14">
        <v>0.16130708287948001</v>
      </c>
      <c r="BA861" s="14"/>
      <c r="BB861" s="14">
        <v>0.22230171803299101</v>
      </c>
      <c r="BC861" s="14">
        <v>0.22050089833646699</v>
      </c>
      <c r="BD861" s="14">
        <v>0.349387487705276</v>
      </c>
      <c r="BE861" s="14"/>
      <c r="BF861" s="14">
        <v>0.24026972048422399</v>
      </c>
    </row>
    <row r="862" spans="2:58" x14ac:dyDescent="0.35">
      <c r="B862" t="s">
        <v>211</v>
      </c>
      <c r="C862" s="14">
        <v>0.11103483170164601</v>
      </c>
      <c r="D862" s="14">
        <v>8.8322487305210806E-2</v>
      </c>
      <c r="E862" s="14">
        <v>0.13346594697058101</v>
      </c>
      <c r="F862" s="14"/>
      <c r="G862" s="14">
        <v>8.8189833249231894E-2</v>
      </c>
      <c r="H862" s="14">
        <v>0.12947152715691701</v>
      </c>
      <c r="I862" s="14">
        <v>6.6834442649748305E-2</v>
      </c>
      <c r="J862" s="14">
        <v>0.10589332035015001</v>
      </c>
      <c r="K862" s="14">
        <v>0.146808130661435</v>
      </c>
      <c r="L862" s="14">
        <v>0.123048079392721</v>
      </c>
      <c r="M862" s="14"/>
      <c r="N862" s="14">
        <v>0.146874478234958</v>
      </c>
      <c r="O862" s="14">
        <v>9.9942827558077804E-2</v>
      </c>
      <c r="P862" s="14">
        <v>0.10467602615289601</v>
      </c>
      <c r="Q862" s="14">
        <v>9.2026145333049994E-2</v>
      </c>
      <c r="R862" s="14"/>
      <c r="S862" s="14">
        <v>0.16270095265282</v>
      </c>
      <c r="T862" s="14">
        <v>0.127399144733325</v>
      </c>
      <c r="U862" s="14">
        <v>0.11792184640192301</v>
      </c>
      <c r="V862" s="14">
        <v>5.6003763208501998E-2</v>
      </c>
      <c r="W862" s="14">
        <v>7.2371818833363202E-2</v>
      </c>
      <c r="X862" s="14">
        <v>7.2354854632275895E-2</v>
      </c>
      <c r="Y862" s="14">
        <v>0.13952311711464499</v>
      </c>
      <c r="Z862" s="14">
        <v>0.12795737763999099</v>
      </c>
      <c r="AA862" s="14">
        <v>9.6754770707179902E-2</v>
      </c>
      <c r="AB862" s="14">
        <v>0.123173909260773</v>
      </c>
      <c r="AC862" s="14">
        <v>4.6479661973129499E-2</v>
      </c>
      <c r="AD862" s="14">
        <v>0.184029240404294</v>
      </c>
      <c r="AE862" s="14"/>
      <c r="AF862" s="14">
        <v>0.12883515172940699</v>
      </c>
      <c r="AG862" s="14">
        <v>9.7945245436517503E-2</v>
      </c>
      <c r="AH862" s="14">
        <v>0.11114938203005</v>
      </c>
      <c r="AI862" s="14"/>
      <c r="AJ862" s="14">
        <v>0.20126825458481901</v>
      </c>
      <c r="AK862" s="14">
        <v>4.4171874306001002E-2</v>
      </c>
      <c r="AL862" s="14">
        <v>6.1831199666282803E-2</v>
      </c>
      <c r="AM862" s="14">
        <v>0.13887534173150301</v>
      </c>
      <c r="AN862" s="14">
        <v>8.9060263031799494E-2</v>
      </c>
      <c r="AO862" s="14"/>
      <c r="AP862" s="14">
        <v>0.27440680329740902</v>
      </c>
      <c r="AQ862" s="14">
        <v>7.1307784258096099E-2</v>
      </c>
      <c r="AR862" s="14">
        <v>9.3991389583946996E-2</v>
      </c>
      <c r="AS862" s="14">
        <v>6.5382302426992001E-2</v>
      </c>
      <c r="AT862" s="14">
        <v>6.7080450930304306E-2</v>
      </c>
      <c r="AU862" s="14"/>
      <c r="AV862" s="14">
        <v>0.106962823653452</v>
      </c>
      <c r="AW862" s="14">
        <v>7.8933541345419994E-2</v>
      </c>
      <c r="AX862" s="14">
        <v>0.12348620889560701</v>
      </c>
      <c r="AY862" s="14">
        <v>0.158647444096016</v>
      </c>
      <c r="AZ862" s="14">
        <v>0.16590554486508</v>
      </c>
      <c r="BA862" s="14"/>
      <c r="BB862" s="14">
        <v>0.143712038822567</v>
      </c>
      <c r="BC862" s="14">
        <v>5.8552701915271302E-2</v>
      </c>
      <c r="BD862" s="14">
        <v>9.2805078008010994E-2</v>
      </c>
      <c r="BE862" s="14"/>
      <c r="BF862" s="14">
        <v>0.11166386079499301</v>
      </c>
    </row>
    <row r="863" spans="2:58" x14ac:dyDescent="0.35">
      <c r="B863" t="s">
        <v>212</v>
      </c>
      <c r="C863" s="14">
        <v>2.2321206122026899E-2</v>
      </c>
      <c r="D863" s="14">
        <v>1.87942307943024E-2</v>
      </c>
      <c r="E863" s="14">
        <v>2.6137637506664899E-2</v>
      </c>
      <c r="F863" s="14"/>
      <c r="G863" s="14">
        <v>0</v>
      </c>
      <c r="H863" s="14">
        <v>1.7013349106722999E-2</v>
      </c>
      <c r="I863" s="14">
        <v>5.8454242382085103E-3</v>
      </c>
      <c r="J863" s="14">
        <v>3.1433681303291897E-2</v>
      </c>
      <c r="K863" s="14">
        <v>7.3223127541688204E-3</v>
      </c>
      <c r="L863" s="14">
        <v>5.4684889806421298E-2</v>
      </c>
      <c r="M863" s="14"/>
      <c r="N863" s="14">
        <v>2.2265093073438401E-2</v>
      </c>
      <c r="O863" s="14">
        <v>8.1242641549207507E-3</v>
      </c>
      <c r="P863" s="14">
        <v>2.2647340510894499E-2</v>
      </c>
      <c r="Q863" s="14">
        <v>3.8280626872425803E-2</v>
      </c>
      <c r="R863" s="14"/>
      <c r="S863" s="14">
        <v>2.3312911069420201E-2</v>
      </c>
      <c r="T863" s="14">
        <v>2.8918506291265699E-2</v>
      </c>
      <c r="U863" s="14">
        <v>2.6376811194237099E-2</v>
      </c>
      <c r="V863" s="14">
        <v>1.3580460019486399E-2</v>
      </c>
      <c r="W863" s="14">
        <v>1.2082503037616901E-2</v>
      </c>
      <c r="X863" s="14">
        <v>2.1199988146273101E-2</v>
      </c>
      <c r="Y863" s="14">
        <v>3.1001509699141502E-2</v>
      </c>
      <c r="Z863" s="14">
        <v>2.9386246230200301E-2</v>
      </c>
      <c r="AA863" s="14">
        <v>2.2649883280683701E-2</v>
      </c>
      <c r="AB863" s="14">
        <v>9.48080021664016E-3</v>
      </c>
      <c r="AC863" s="14">
        <v>4.8400311850212402E-2</v>
      </c>
      <c r="AD863" s="14">
        <v>0</v>
      </c>
      <c r="AE863" s="14"/>
      <c r="AF863" s="14">
        <v>2.5734135191826199E-2</v>
      </c>
      <c r="AG863" s="14">
        <v>2.6048864258289301E-2</v>
      </c>
      <c r="AH863" s="14">
        <v>1.6383682223927502E-2</v>
      </c>
      <c r="AI863" s="14"/>
      <c r="AJ863" s="14">
        <v>4.39548050264617E-2</v>
      </c>
      <c r="AK863" s="14">
        <v>1.4668744968263E-2</v>
      </c>
      <c r="AL863" s="14">
        <v>1.4186798824279799E-2</v>
      </c>
      <c r="AM863" s="14">
        <v>0</v>
      </c>
      <c r="AN863" s="14">
        <v>1.0155842449080301E-2</v>
      </c>
      <c r="AO863" s="14"/>
      <c r="AP863" s="14">
        <v>8.6803150441317006E-2</v>
      </c>
      <c r="AQ863" s="14">
        <v>1.01564912422778E-2</v>
      </c>
      <c r="AR863" s="14">
        <v>0</v>
      </c>
      <c r="AS863" s="14">
        <v>8.6347968832670499E-3</v>
      </c>
      <c r="AT863" s="14">
        <v>0</v>
      </c>
      <c r="AU863" s="14"/>
      <c r="AV863" s="14">
        <v>3.76154734822386E-2</v>
      </c>
      <c r="AW863" s="14">
        <v>2.00774557103689E-2</v>
      </c>
      <c r="AX863" s="14">
        <v>1.4343070770400999E-2</v>
      </c>
      <c r="AY863" s="14">
        <v>0</v>
      </c>
      <c r="AZ863" s="14">
        <v>4.2576720338501003E-2</v>
      </c>
      <c r="BA863" s="14"/>
      <c r="BB863" s="14">
        <v>0</v>
      </c>
      <c r="BC863" s="14">
        <v>0</v>
      </c>
      <c r="BD863" s="14">
        <v>0</v>
      </c>
      <c r="BE863" s="14"/>
      <c r="BF863" s="14">
        <v>0</v>
      </c>
    </row>
    <row r="864" spans="2:58" x14ac:dyDescent="0.35">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c r="AA864" s="14"/>
      <c r="AB864" s="14"/>
      <c r="AC864" s="14"/>
      <c r="AD864" s="14"/>
      <c r="AE864" s="14"/>
      <c r="AF864" s="14"/>
      <c r="AG864" s="14"/>
      <c r="AH864" s="14"/>
      <c r="AI864" s="14"/>
      <c r="AJ864" s="14"/>
      <c r="AK864" s="14"/>
      <c r="AL864" s="14"/>
      <c r="AM864" s="14"/>
      <c r="AN864" s="14"/>
      <c r="AO864" s="14"/>
      <c r="AP864" s="14"/>
      <c r="AQ864" s="14"/>
      <c r="AR864" s="14"/>
      <c r="AS864" s="14"/>
      <c r="AT864" s="14"/>
      <c r="AU864" s="14"/>
      <c r="AV864" s="14"/>
      <c r="AW864" s="14"/>
      <c r="AX864" s="14"/>
      <c r="AY864" s="14"/>
      <c r="AZ864" s="14"/>
      <c r="BA864" s="14"/>
      <c r="BB864" s="14"/>
      <c r="BC864" s="14"/>
      <c r="BD864" s="14"/>
      <c r="BE864" s="14"/>
      <c r="BF864" s="14"/>
    </row>
    <row r="865" spans="2:58" x14ac:dyDescent="0.35">
      <c r="B865" s="6" t="s">
        <v>278</v>
      </c>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c r="AA865" s="14"/>
      <c r="AB865" s="14"/>
      <c r="AC865" s="14"/>
      <c r="AD865" s="14"/>
      <c r="AE865" s="14"/>
      <c r="AF865" s="14"/>
      <c r="AG865" s="14"/>
      <c r="AH865" s="14"/>
      <c r="AI865" s="14"/>
      <c r="AJ865" s="14"/>
      <c r="AK865" s="14"/>
      <c r="AL865" s="14"/>
      <c r="AM865" s="14"/>
      <c r="AN865" s="14"/>
      <c r="AO865" s="14"/>
      <c r="AP865" s="14"/>
      <c r="AQ865" s="14"/>
      <c r="AR865" s="14"/>
      <c r="AS865" s="14"/>
      <c r="AT865" s="14"/>
      <c r="AU865" s="14"/>
      <c r="AV865" s="14"/>
      <c r="AW865" s="14"/>
      <c r="AX865" s="14"/>
      <c r="AY865" s="14"/>
      <c r="AZ865" s="14"/>
      <c r="BA865" s="14"/>
      <c r="BB865" s="14"/>
      <c r="BC865" s="14"/>
      <c r="BD865" s="14"/>
      <c r="BE865" s="14"/>
      <c r="BF865" s="14"/>
    </row>
    <row r="866" spans="2:58" x14ac:dyDescent="0.35">
      <c r="B866" s="24" t="s">
        <v>214</v>
      </c>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c r="AA866" s="14"/>
      <c r="AB866" s="14"/>
      <c r="AC866" s="14"/>
      <c r="AD866" s="14"/>
      <c r="AE866" s="14"/>
      <c r="AF866" s="14"/>
      <c r="AG866" s="14"/>
      <c r="AH866" s="14"/>
      <c r="AI866" s="14"/>
      <c r="AJ866" s="14"/>
      <c r="AK866" s="14"/>
      <c r="AL866" s="14"/>
      <c r="AM866" s="14"/>
      <c r="AN866" s="14"/>
      <c r="AO866" s="14"/>
      <c r="AP866" s="14"/>
      <c r="AQ866" s="14"/>
      <c r="AR866" s="14"/>
      <c r="AS866" s="14"/>
      <c r="AT866" s="14"/>
      <c r="AU866" s="14"/>
      <c r="AV866" s="14"/>
      <c r="AW866" s="14"/>
      <c r="AX866" s="14"/>
      <c r="AY866" s="14"/>
      <c r="AZ866" s="14"/>
      <c r="BA866" s="14"/>
      <c r="BB866" s="14"/>
      <c r="BC866" s="14"/>
      <c r="BD866" s="14"/>
      <c r="BE866" s="14"/>
      <c r="BF866" s="14"/>
    </row>
    <row r="867" spans="2:58" x14ac:dyDescent="0.35">
      <c r="B867" t="s">
        <v>207</v>
      </c>
      <c r="C867" s="14">
        <v>0.126400795569763</v>
      </c>
      <c r="D867" s="14">
        <v>0.13707882262714699</v>
      </c>
      <c r="E867" s="14">
        <v>0.112351241831339</v>
      </c>
      <c r="F867" s="14"/>
      <c r="G867" s="14">
        <v>0.19291650275698199</v>
      </c>
      <c r="H867" s="14">
        <v>0.14352495582361599</v>
      </c>
      <c r="I867" s="14">
        <v>0.145772436616597</v>
      </c>
      <c r="J867" s="14">
        <v>0.13732753918608501</v>
      </c>
      <c r="K867" s="14">
        <v>0.107678270641996</v>
      </c>
      <c r="L867" s="14">
        <v>6.2869540515791494E-2</v>
      </c>
      <c r="M867" s="14"/>
      <c r="N867" s="14">
        <v>9.0966754455196905E-2</v>
      </c>
      <c r="O867" s="14">
        <v>0.127838177561475</v>
      </c>
      <c r="P867" s="14">
        <v>0.118228151441288</v>
      </c>
      <c r="Q867" s="14">
        <v>0.17691609292640401</v>
      </c>
      <c r="R867" s="14"/>
      <c r="S867" s="14">
        <v>8.8574890110537194E-2</v>
      </c>
      <c r="T867" s="14">
        <v>8.2809533091567494E-2</v>
      </c>
      <c r="U867" s="14">
        <v>0.19013273568596201</v>
      </c>
      <c r="V867" s="14">
        <v>0.12706855233674499</v>
      </c>
      <c r="W867" s="14">
        <v>0.18235847449783099</v>
      </c>
      <c r="X867" s="14">
        <v>0.102451373793171</v>
      </c>
      <c r="Y867" s="14">
        <v>0.110430987804369</v>
      </c>
      <c r="Z867" s="14">
        <v>5.9444968843370298E-2</v>
      </c>
      <c r="AA867" s="14">
        <v>0.18540998852757301</v>
      </c>
      <c r="AB867" s="14">
        <v>0.147822888617614</v>
      </c>
      <c r="AC867" s="14">
        <v>0.11376861107196901</v>
      </c>
      <c r="AD867" s="14">
        <v>9.2628858111350604E-2</v>
      </c>
      <c r="AE867" s="14"/>
      <c r="AF867" s="14">
        <v>9.3462143778416995E-2</v>
      </c>
      <c r="AG867" s="14">
        <v>0.11865652677865</v>
      </c>
      <c r="AH867" s="14">
        <v>0.211222024392791</v>
      </c>
      <c r="AI867" s="14"/>
      <c r="AJ867" s="14">
        <v>5.7310306625324103E-2</v>
      </c>
      <c r="AK867" s="14">
        <v>0.18635619824601199</v>
      </c>
      <c r="AL867" s="14">
        <v>0.111019371715788</v>
      </c>
      <c r="AM867" s="14">
        <v>6.3596342932136299E-2</v>
      </c>
      <c r="AN867" s="14">
        <v>0.12574518094902901</v>
      </c>
      <c r="AO867" s="14"/>
      <c r="AP867" s="14">
        <v>2.4151843952253699E-2</v>
      </c>
      <c r="AQ867" s="14">
        <v>0.17611251628872601</v>
      </c>
      <c r="AR867" s="14">
        <v>0.12892701820206701</v>
      </c>
      <c r="AS867" s="14">
        <v>0.13268762499349401</v>
      </c>
      <c r="AT867" s="14">
        <v>6.6975279856985398E-2</v>
      </c>
      <c r="AU867" s="14"/>
      <c r="AV867" s="14">
        <v>0.135932534176784</v>
      </c>
      <c r="AW867" s="14">
        <v>0.13100926092436799</v>
      </c>
      <c r="AX867" s="14">
        <v>0.114310596364876</v>
      </c>
      <c r="AY867" s="14">
        <v>9.8158429392534094E-2</v>
      </c>
      <c r="AZ867" s="14">
        <v>0.116503930224011</v>
      </c>
      <c r="BA867" s="14"/>
      <c r="BB867" s="14">
        <v>4.3652440256656197E-2</v>
      </c>
      <c r="BC867" s="14">
        <v>0.14776863917137301</v>
      </c>
      <c r="BD867" s="14">
        <v>6.2839482509841796E-2</v>
      </c>
      <c r="BE867" s="14"/>
      <c r="BF867" s="14">
        <v>9.6560153875198507E-2</v>
      </c>
    </row>
    <row r="868" spans="2:58" x14ac:dyDescent="0.35">
      <c r="B868" t="s">
        <v>208</v>
      </c>
      <c r="C868" s="14">
        <v>0.107407183938908</v>
      </c>
      <c r="D868" s="14">
        <v>9.2926172927535605E-2</v>
      </c>
      <c r="E868" s="14">
        <v>0.12114816633287601</v>
      </c>
      <c r="F868" s="14"/>
      <c r="G868" s="14">
        <v>0.16394648416216701</v>
      </c>
      <c r="H868" s="14">
        <v>0.117620578234978</v>
      </c>
      <c r="I868" s="14">
        <v>0.158850295901422</v>
      </c>
      <c r="J868" s="14">
        <v>9.1680920950498804E-2</v>
      </c>
      <c r="K868" s="14">
        <v>7.8498766806407494E-2</v>
      </c>
      <c r="L868" s="14">
        <v>5.8364377287298E-2</v>
      </c>
      <c r="M868" s="14"/>
      <c r="N868" s="14">
        <v>0.11316924712074999</v>
      </c>
      <c r="O868" s="14">
        <v>0.13053533715841101</v>
      </c>
      <c r="P868" s="14">
        <v>9.5611294095079805E-2</v>
      </c>
      <c r="Q868" s="14">
        <v>9.0443581601983195E-2</v>
      </c>
      <c r="R868" s="14"/>
      <c r="S868" s="14">
        <v>0.11506322931525</v>
      </c>
      <c r="T868" s="14">
        <v>0.104900676864728</v>
      </c>
      <c r="U868" s="14">
        <v>9.3342440840120097E-2</v>
      </c>
      <c r="V868" s="14">
        <v>0.107761065616074</v>
      </c>
      <c r="W868" s="14">
        <v>6.9136276874591396E-2</v>
      </c>
      <c r="X868" s="14">
        <v>0.128828768139473</v>
      </c>
      <c r="Y868" s="14">
        <v>0.12905546877927701</v>
      </c>
      <c r="Z868" s="14">
        <v>8.8223740878791507E-2</v>
      </c>
      <c r="AA868" s="14">
        <v>9.9347653844293796E-2</v>
      </c>
      <c r="AB868" s="14">
        <v>6.02693189661909E-2</v>
      </c>
      <c r="AC868" s="14">
        <v>0.17801065599312199</v>
      </c>
      <c r="AD868" s="14">
        <v>0.19088953919441101</v>
      </c>
      <c r="AE868" s="14"/>
      <c r="AF868" s="14">
        <v>8.4079384594931902E-2</v>
      </c>
      <c r="AG868" s="14">
        <v>0.10841281295161501</v>
      </c>
      <c r="AH868" s="14">
        <v>0.11941663365338701</v>
      </c>
      <c r="AI868" s="14"/>
      <c r="AJ868" s="14">
        <v>5.3496858646347303E-2</v>
      </c>
      <c r="AK868" s="14">
        <v>0.15827353671878</v>
      </c>
      <c r="AL868" s="14">
        <v>6.06294802819013E-2</v>
      </c>
      <c r="AM868" s="14">
        <v>0.130636257533158</v>
      </c>
      <c r="AN868" s="14">
        <v>0.152382528560976</v>
      </c>
      <c r="AO868" s="14"/>
      <c r="AP868" s="14">
        <v>1.34351100570358E-2</v>
      </c>
      <c r="AQ868" s="14">
        <v>0.143675300415334</v>
      </c>
      <c r="AR868" s="14">
        <v>5.3771555470690298E-2</v>
      </c>
      <c r="AS868" s="14">
        <v>0.183516233987357</v>
      </c>
      <c r="AT868" s="14">
        <v>5.8215914993345698E-2</v>
      </c>
      <c r="AU868" s="14"/>
      <c r="AV868" s="14">
        <v>6.82840630134985E-2</v>
      </c>
      <c r="AW868" s="14">
        <v>0.136389703365878</v>
      </c>
      <c r="AX868" s="14">
        <v>0.115200381323611</v>
      </c>
      <c r="AY868" s="14">
        <v>0.10670071426252099</v>
      </c>
      <c r="AZ868" s="14">
        <v>7.7503145615994196E-2</v>
      </c>
      <c r="BA868" s="14"/>
      <c r="BB868" s="14">
        <v>9.1695001573857196E-2</v>
      </c>
      <c r="BC868" s="14">
        <v>0.166793253398934</v>
      </c>
      <c r="BD868" s="14">
        <v>0</v>
      </c>
      <c r="BE868" s="14"/>
      <c r="BF868" s="14">
        <v>9.0298411321745806E-2</v>
      </c>
    </row>
    <row r="869" spans="2:58" x14ac:dyDescent="0.35">
      <c r="B869" t="s">
        <v>209</v>
      </c>
      <c r="C869" s="14">
        <v>0.15638728860501699</v>
      </c>
      <c r="D869" s="14">
        <v>0.16172175347312001</v>
      </c>
      <c r="E869" s="14">
        <v>0.15213277932255201</v>
      </c>
      <c r="F869" s="14"/>
      <c r="G869" s="14">
        <v>0.20235834439105299</v>
      </c>
      <c r="H869" s="14">
        <v>0.21630570962929699</v>
      </c>
      <c r="I869" s="14">
        <v>0.17093305492265401</v>
      </c>
      <c r="J869" s="14">
        <v>0.123450273045053</v>
      </c>
      <c r="K869" s="14">
        <v>0.118229340831635</v>
      </c>
      <c r="L869" s="14">
        <v>0.119679519490554</v>
      </c>
      <c r="M869" s="14"/>
      <c r="N869" s="14">
        <v>0.13171823527018101</v>
      </c>
      <c r="O869" s="14">
        <v>0.15888342418965001</v>
      </c>
      <c r="P869" s="14">
        <v>0.19652830952606001</v>
      </c>
      <c r="Q869" s="14">
        <v>0.13937325903166001</v>
      </c>
      <c r="R869" s="14"/>
      <c r="S869" s="14">
        <v>0.19244969745902701</v>
      </c>
      <c r="T869" s="14">
        <v>0.14460810800888199</v>
      </c>
      <c r="U869" s="14">
        <v>0.17345872886859001</v>
      </c>
      <c r="V869" s="14">
        <v>0.19221272049587801</v>
      </c>
      <c r="W869" s="14">
        <v>0.219784183679823</v>
      </c>
      <c r="X869" s="14">
        <v>0.185662946030553</v>
      </c>
      <c r="Y869" s="14">
        <v>0.181699602957589</v>
      </c>
      <c r="Z869" s="14">
        <v>0.15950900948033001</v>
      </c>
      <c r="AA869" s="14">
        <v>0.10280940436255</v>
      </c>
      <c r="AB869" s="14">
        <v>9.0286627219303806E-2</v>
      </c>
      <c r="AC869" s="14">
        <v>9.0968460854228397E-2</v>
      </c>
      <c r="AD869" s="14">
        <v>9.0942917017517694E-2</v>
      </c>
      <c r="AE869" s="14"/>
      <c r="AF869" s="14">
        <v>0.112298668409636</v>
      </c>
      <c r="AG869" s="14">
        <v>0.188483109905593</v>
      </c>
      <c r="AH869" s="14">
        <v>0.15495735626799101</v>
      </c>
      <c r="AI869" s="14"/>
      <c r="AJ869" s="14">
        <v>0.1114656863974</v>
      </c>
      <c r="AK869" s="14">
        <v>0.20443776112669501</v>
      </c>
      <c r="AL869" s="14">
        <v>0.21374494472826699</v>
      </c>
      <c r="AM869" s="14">
        <v>0.14671522831818401</v>
      </c>
      <c r="AN869" s="14">
        <v>9.0073712861959795E-2</v>
      </c>
      <c r="AO869" s="14"/>
      <c r="AP869" s="14">
        <v>7.6518453467258496E-2</v>
      </c>
      <c r="AQ869" s="14">
        <v>0.22167271360464599</v>
      </c>
      <c r="AR869" s="14">
        <v>0.18954579517572701</v>
      </c>
      <c r="AS869" s="14">
        <v>0.11418200281143601</v>
      </c>
      <c r="AT869" s="14">
        <v>0.153949665690088</v>
      </c>
      <c r="AU869" s="14"/>
      <c r="AV869" s="14">
        <v>0.134440506075862</v>
      </c>
      <c r="AW869" s="14">
        <v>0.15212445318801501</v>
      </c>
      <c r="AX869" s="14">
        <v>0.172955172399095</v>
      </c>
      <c r="AY869" s="14">
        <v>0.17554372451092001</v>
      </c>
      <c r="AZ869" s="14">
        <v>0.25193896203259297</v>
      </c>
      <c r="BA869" s="14"/>
      <c r="BB869" s="14">
        <v>0.11458731232639401</v>
      </c>
      <c r="BC869" s="14">
        <v>0.119461639501589</v>
      </c>
      <c r="BD869" s="14">
        <v>0.239056181261285</v>
      </c>
      <c r="BE869" s="14"/>
      <c r="BF869" s="14">
        <v>0.153388608620869</v>
      </c>
    </row>
    <row r="870" spans="2:58" x14ac:dyDescent="0.35">
      <c r="B870" t="s">
        <v>122</v>
      </c>
      <c r="C870" s="14">
        <v>0.22034542320916201</v>
      </c>
      <c r="D870" s="14">
        <v>0.21729316915902699</v>
      </c>
      <c r="E870" s="14">
        <v>0.22525277606864499</v>
      </c>
      <c r="F870" s="14"/>
      <c r="G870" s="14">
        <v>0.179803209822121</v>
      </c>
      <c r="H870" s="14">
        <v>0.210424606340679</v>
      </c>
      <c r="I870" s="14">
        <v>0.22324068155606</v>
      </c>
      <c r="J870" s="14">
        <v>0.25928298637068498</v>
      </c>
      <c r="K870" s="14">
        <v>0.20222084230007001</v>
      </c>
      <c r="L870" s="14">
        <v>0.23287022760881201</v>
      </c>
      <c r="M870" s="14"/>
      <c r="N870" s="14">
        <v>0.19407554103197</v>
      </c>
      <c r="O870" s="14">
        <v>0.20627378649662201</v>
      </c>
      <c r="P870" s="14">
        <v>0.222245480204458</v>
      </c>
      <c r="Q870" s="14">
        <v>0.26534298560740799</v>
      </c>
      <c r="R870" s="14"/>
      <c r="S870" s="14">
        <v>0.176717218237503</v>
      </c>
      <c r="T870" s="14">
        <v>0.20698401306313699</v>
      </c>
      <c r="U870" s="14">
        <v>0.199341263415098</v>
      </c>
      <c r="V870" s="14">
        <v>0.16248877341120499</v>
      </c>
      <c r="W870" s="14">
        <v>0.24336107917295199</v>
      </c>
      <c r="X870" s="14">
        <v>0.28228157071073601</v>
      </c>
      <c r="Y870" s="14">
        <v>0.19675812826070399</v>
      </c>
      <c r="Z870" s="14">
        <v>0.28474006813328201</v>
      </c>
      <c r="AA870" s="14">
        <v>0.225873764075746</v>
      </c>
      <c r="AB870" s="14">
        <v>0.26054542696613198</v>
      </c>
      <c r="AC870" s="14">
        <v>0.33077295302574</v>
      </c>
      <c r="AD870" s="14">
        <v>0.12989647801467999</v>
      </c>
      <c r="AE870" s="14"/>
      <c r="AF870" s="14">
        <v>0.24648907436784101</v>
      </c>
      <c r="AG870" s="14">
        <v>0.20149483490191</v>
      </c>
      <c r="AH870" s="14">
        <v>0.23632056918983901</v>
      </c>
      <c r="AI870" s="14"/>
      <c r="AJ870" s="14">
        <v>0.182474703202644</v>
      </c>
      <c r="AK870" s="14">
        <v>0.21688028224151201</v>
      </c>
      <c r="AL870" s="14">
        <v>0.234164107939977</v>
      </c>
      <c r="AM870" s="14">
        <v>0.34848012655835597</v>
      </c>
      <c r="AN870" s="14">
        <v>0.315155350234961</v>
      </c>
      <c r="AO870" s="14"/>
      <c r="AP870" s="14">
        <v>0.13972917583861499</v>
      </c>
      <c r="AQ870" s="14">
        <v>0.21335857205738601</v>
      </c>
      <c r="AR870" s="14">
        <v>0.24277520942228201</v>
      </c>
      <c r="AS870" s="14">
        <v>0.195974319008096</v>
      </c>
      <c r="AT870" s="14">
        <v>0.31876491268909302</v>
      </c>
      <c r="AU870" s="14"/>
      <c r="AV870" s="14">
        <v>0.27256194882146201</v>
      </c>
      <c r="AW870" s="14">
        <v>0.234231819047823</v>
      </c>
      <c r="AX870" s="14">
        <v>0.19354036891318899</v>
      </c>
      <c r="AY870" s="14">
        <v>0.16658189110902</v>
      </c>
      <c r="AZ870" s="14">
        <v>0.26278126036129801</v>
      </c>
      <c r="BA870" s="14"/>
      <c r="BB870" s="14">
        <v>0.349835148947445</v>
      </c>
      <c r="BC870" s="14">
        <v>0.17167549084471001</v>
      </c>
      <c r="BD870" s="14">
        <v>0.16392407877491899</v>
      </c>
      <c r="BE870" s="14"/>
      <c r="BF870" s="14">
        <v>0.225441950656108</v>
      </c>
    </row>
    <row r="871" spans="2:58" x14ac:dyDescent="0.35">
      <c r="B871" t="s">
        <v>210</v>
      </c>
      <c r="C871" s="14">
        <v>0.23372521603107399</v>
      </c>
      <c r="D871" s="14">
        <v>0.24163812731345199</v>
      </c>
      <c r="E871" s="14">
        <v>0.22742820935163399</v>
      </c>
      <c r="F871" s="14"/>
      <c r="G871" s="14">
        <v>0.181536744592318</v>
      </c>
      <c r="H871" s="14">
        <v>0.19327806068249101</v>
      </c>
      <c r="I871" s="14">
        <v>0.19698370828123399</v>
      </c>
      <c r="J871" s="14">
        <v>0.23616456983267001</v>
      </c>
      <c r="K871" s="14">
        <v>0.28974787107105998</v>
      </c>
      <c r="L871" s="14">
        <v>0.28608232316829502</v>
      </c>
      <c r="M871" s="14"/>
      <c r="N871" s="14">
        <v>0.26878532953506601</v>
      </c>
      <c r="O871" s="14">
        <v>0.25000415799072601</v>
      </c>
      <c r="P871" s="14">
        <v>0.22322525631478099</v>
      </c>
      <c r="Q871" s="14">
        <v>0.18034868373757501</v>
      </c>
      <c r="R871" s="14"/>
      <c r="S871" s="14">
        <v>0.23919801033856</v>
      </c>
      <c r="T871" s="14">
        <v>0.28629330197107999</v>
      </c>
      <c r="U871" s="14">
        <v>0.26548615349720101</v>
      </c>
      <c r="V871" s="14">
        <v>0.28977262671848503</v>
      </c>
      <c r="W871" s="14">
        <v>0.16772340009138001</v>
      </c>
      <c r="X871" s="14">
        <v>0.207690702190795</v>
      </c>
      <c r="Y871" s="14">
        <v>0.15341404746964701</v>
      </c>
      <c r="Z871" s="14">
        <v>0.25507521310410702</v>
      </c>
      <c r="AA871" s="14">
        <v>0.212055146799908</v>
      </c>
      <c r="AB871" s="14">
        <v>0.29145499487217502</v>
      </c>
      <c r="AC871" s="14">
        <v>0.15157898652638899</v>
      </c>
      <c r="AD871" s="14">
        <v>0.21719735256563699</v>
      </c>
      <c r="AE871" s="14"/>
      <c r="AF871" s="14">
        <v>0.276861005610051</v>
      </c>
      <c r="AG871" s="14">
        <v>0.23661649067564799</v>
      </c>
      <c r="AH871" s="14">
        <v>0.141878765152258</v>
      </c>
      <c r="AI871" s="14"/>
      <c r="AJ871" s="14">
        <v>0.307403411573062</v>
      </c>
      <c r="AK871" s="14">
        <v>0.17549599744171601</v>
      </c>
      <c r="AL871" s="14">
        <v>0.242261909028822</v>
      </c>
      <c r="AM871" s="14">
        <v>0.24337267618571501</v>
      </c>
      <c r="AN871" s="14">
        <v>0.18825254939302899</v>
      </c>
      <c r="AO871" s="14"/>
      <c r="AP871" s="14">
        <v>0.38157500366166303</v>
      </c>
      <c r="AQ871" s="14">
        <v>0.17859274679110701</v>
      </c>
      <c r="AR871" s="14">
        <v>0.227204366394717</v>
      </c>
      <c r="AS871" s="14">
        <v>0.20498015409593001</v>
      </c>
      <c r="AT871" s="14">
        <v>0.26650261517658502</v>
      </c>
      <c r="AU871" s="14"/>
      <c r="AV871" s="14">
        <v>0.247684705790991</v>
      </c>
      <c r="AW871" s="14">
        <v>0.194938983731096</v>
      </c>
      <c r="AX871" s="14">
        <v>0.25850102437508599</v>
      </c>
      <c r="AY871" s="14">
        <v>0.264018074203624</v>
      </c>
      <c r="AZ871" s="14">
        <v>0.120207520060781</v>
      </c>
      <c r="BA871" s="14"/>
      <c r="BB871" s="14">
        <v>0.217209114542217</v>
      </c>
      <c r="BC871" s="14">
        <v>0.211533065444201</v>
      </c>
      <c r="BD871" s="14">
        <v>0.31704809310896098</v>
      </c>
      <c r="BE871" s="14"/>
      <c r="BF871" s="14">
        <v>0.23490332881076201</v>
      </c>
    </row>
    <row r="872" spans="2:58" x14ac:dyDescent="0.35">
      <c r="B872" t="s">
        <v>211</v>
      </c>
      <c r="C872" s="14">
        <v>0.12724344675791599</v>
      </c>
      <c r="D872" s="14">
        <v>0.11621897943333501</v>
      </c>
      <c r="E872" s="14">
        <v>0.137747266094434</v>
      </c>
      <c r="F872" s="14"/>
      <c r="G872" s="14">
        <v>6.4681110437325495E-2</v>
      </c>
      <c r="H872" s="14">
        <v>0.102222156292554</v>
      </c>
      <c r="I872" s="14">
        <v>0.10421982272203401</v>
      </c>
      <c r="J872" s="14">
        <v>0.13166799102613</v>
      </c>
      <c r="K872" s="14">
        <v>0.17327671186993401</v>
      </c>
      <c r="L872" s="14">
        <v>0.168404466169397</v>
      </c>
      <c r="M872" s="14"/>
      <c r="N872" s="14">
        <v>0.17142956659893599</v>
      </c>
      <c r="O872" s="14">
        <v>0.111247794601808</v>
      </c>
      <c r="P872" s="14">
        <v>0.11117589788099</v>
      </c>
      <c r="Q872" s="14">
        <v>0.10995494744044</v>
      </c>
      <c r="R872" s="14"/>
      <c r="S872" s="14">
        <v>0.13983026946384799</v>
      </c>
      <c r="T872" s="14">
        <v>0.16127125961979899</v>
      </c>
      <c r="U872" s="14">
        <v>6.6493251193267697E-2</v>
      </c>
      <c r="V872" s="14">
        <v>9.62852938280397E-2</v>
      </c>
      <c r="W872" s="14">
        <v>8.3285586465519701E-2</v>
      </c>
      <c r="X872" s="14">
        <v>7.1304963684323194E-2</v>
      </c>
      <c r="Y872" s="14">
        <v>0.154732289554043</v>
      </c>
      <c r="Z872" s="14">
        <v>0.15300699956011901</v>
      </c>
      <c r="AA872" s="14">
        <v>0.15229817619180799</v>
      </c>
      <c r="AB872" s="14">
        <v>0.110955038435343</v>
      </c>
      <c r="AC872" s="14">
        <v>0.13490033252855199</v>
      </c>
      <c r="AD872" s="14">
        <v>0.27844485509640299</v>
      </c>
      <c r="AE872" s="14"/>
      <c r="AF872" s="14">
        <v>0.149377525754916</v>
      </c>
      <c r="AG872" s="14">
        <v>0.120968617868513</v>
      </c>
      <c r="AH872" s="14">
        <v>0.119509962257188</v>
      </c>
      <c r="AI872" s="14"/>
      <c r="AJ872" s="14">
        <v>0.22759567423452801</v>
      </c>
      <c r="AK872" s="14">
        <v>5.2996449740691801E-2</v>
      </c>
      <c r="AL872" s="14">
        <v>0.123993387480965</v>
      </c>
      <c r="AM872" s="14">
        <v>0</v>
      </c>
      <c r="AN872" s="14">
        <v>0.11823483555096399</v>
      </c>
      <c r="AO872" s="14"/>
      <c r="AP872" s="14">
        <v>0.27858590027767999</v>
      </c>
      <c r="AQ872" s="14">
        <v>6.1716914402466697E-2</v>
      </c>
      <c r="AR872" s="14">
        <v>0.14592645912945401</v>
      </c>
      <c r="AS872" s="14">
        <v>0.13734940460089601</v>
      </c>
      <c r="AT872" s="14">
        <v>0.113570300691731</v>
      </c>
      <c r="AU872" s="14"/>
      <c r="AV872" s="14">
        <v>0.10381563639018999</v>
      </c>
      <c r="AW872" s="14">
        <v>0.128560607878973</v>
      </c>
      <c r="AX872" s="14">
        <v>0.11980650432960301</v>
      </c>
      <c r="AY872" s="14">
        <v>0.18193798243373299</v>
      </c>
      <c r="AZ872" s="14">
        <v>0.12848846136682199</v>
      </c>
      <c r="BA872" s="14"/>
      <c r="BB872" s="14">
        <v>0.15931340362447</v>
      </c>
      <c r="BC872" s="14">
        <v>0.169114206559</v>
      </c>
      <c r="BD872" s="14">
        <v>0.15668103505011399</v>
      </c>
      <c r="BE872" s="14"/>
      <c r="BF872" s="14">
        <v>0.16598558665552299</v>
      </c>
    </row>
    <row r="873" spans="2:58" x14ac:dyDescent="0.35">
      <c r="B873" t="s">
        <v>212</v>
      </c>
      <c r="C873" s="14">
        <v>2.8490645888159399E-2</v>
      </c>
      <c r="D873" s="14">
        <v>3.3122975066382898E-2</v>
      </c>
      <c r="E873" s="14">
        <v>2.3939560998521001E-2</v>
      </c>
      <c r="F873" s="14"/>
      <c r="G873" s="14">
        <v>1.47576038380342E-2</v>
      </c>
      <c r="H873" s="14">
        <v>1.6623932996384899E-2</v>
      </c>
      <c r="I873" s="14">
        <v>0</v>
      </c>
      <c r="J873" s="14">
        <v>2.04257195888779E-2</v>
      </c>
      <c r="K873" s="14">
        <v>3.0348196478896399E-2</v>
      </c>
      <c r="L873" s="14">
        <v>7.17295457598532E-2</v>
      </c>
      <c r="M873" s="14"/>
      <c r="N873" s="14">
        <v>2.9855325987900701E-2</v>
      </c>
      <c r="O873" s="14">
        <v>1.5217322001309E-2</v>
      </c>
      <c r="P873" s="14">
        <v>3.29856105373426E-2</v>
      </c>
      <c r="Q873" s="14">
        <v>3.7620449654530298E-2</v>
      </c>
      <c r="R873" s="14"/>
      <c r="S873" s="14">
        <v>4.8166685075275897E-2</v>
      </c>
      <c r="T873" s="14">
        <v>1.3133107380806801E-2</v>
      </c>
      <c r="U873" s="14">
        <v>1.17454264997602E-2</v>
      </c>
      <c r="V873" s="14">
        <v>2.44109675935744E-2</v>
      </c>
      <c r="W873" s="14">
        <v>3.4350999217903098E-2</v>
      </c>
      <c r="X873" s="14">
        <v>2.17796754509487E-2</v>
      </c>
      <c r="Y873" s="14">
        <v>7.3909475174371103E-2</v>
      </c>
      <c r="Z873" s="14">
        <v>0</v>
      </c>
      <c r="AA873" s="14">
        <v>2.2205866198121201E-2</v>
      </c>
      <c r="AB873" s="14">
        <v>3.8665704923241097E-2</v>
      </c>
      <c r="AC873" s="14">
        <v>0</v>
      </c>
      <c r="AD873" s="14">
        <v>0</v>
      </c>
      <c r="AE873" s="14"/>
      <c r="AF873" s="14">
        <v>3.74321974842063E-2</v>
      </c>
      <c r="AG873" s="14">
        <v>2.53676069180701E-2</v>
      </c>
      <c r="AH873" s="14">
        <v>1.66946890865458E-2</v>
      </c>
      <c r="AI873" s="14"/>
      <c r="AJ873" s="14">
        <v>6.0253359320695102E-2</v>
      </c>
      <c r="AK873" s="14">
        <v>5.5597744845935796E-3</v>
      </c>
      <c r="AL873" s="14">
        <v>1.4186798824279799E-2</v>
      </c>
      <c r="AM873" s="14">
        <v>6.7199368472450893E-2</v>
      </c>
      <c r="AN873" s="14">
        <v>1.0155842449080301E-2</v>
      </c>
      <c r="AO873" s="14"/>
      <c r="AP873" s="14">
        <v>8.6004512745493894E-2</v>
      </c>
      <c r="AQ873" s="14">
        <v>4.8712364403331104E-3</v>
      </c>
      <c r="AR873" s="14">
        <v>1.18495962050621E-2</v>
      </c>
      <c r="AS873" s="14">
        <v>3.1310260502792203E-2</v>
      </c>
      <c r="AT873" s="14">
        <v>2.2021310902171801E-2</v>
      </c>
      <c r="AU873" s="14"/>
      <c r="AV873" s="14">
        <v>3.7280605731212897E-2</v>
      </c>
      <c r="AW873" s="14">
        <v>2.2745171863846399E-2</v>
      </c>
      <c r="AX873" s="14">
        <v>2.5685952294539099E-2</v>
      </c>
      <c r="AY873" s="14">
        <v>7.0591840876491202E-3</v>
      </c>
      <c r="AZ873" s="14">
        <v>4.2576720338501003E-2</v>
      </c>
      <c r="BA873" s="14"/>
      <c r="BB873" s="14">
        <v>2.37075787289605E-2</v>
      </c>
      <c r="BC873" s="14">
        <v>1.3653705080193E-2</v>
      </c>
      <c r="BD873" s="14">
        <v>6.0451129294878898E-2</v>
      </c>
      <c r="BE873" s="14"/>
      <c r="BF873" s="14">
        <v>3.3421960059793802E-2</v>
      </c>
    </row>
    <row r="874" spans="2:58" x14ac:dyDescent="0.35">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c r="AA874" s="14"/>
      <c r="AB874" s="14"/>
      <c r="AC874" s="14"/>
      <c r="AD874" s="14"/>
      <c r="AE874" s="14"/>
      <c r="AF874" s="14"/>
      <c r="AG874" s="14"/>
      <c r="AH874" s="14"/>
      <c r="AI874" s="14"/>
      <c r="AJ874" s="14"/>
      <c r="AK874" s="14"/>
      <c r="AL874" s="14"/>
      <c r="AM874" s="14"/>
      <c r="AN874" s="14"/>
      <c r="AO874" s="14"/>
      <c r="AP874" s="14"/>
      <c r="AQ874" s="14"/>
      <c r="AR874" s="14"/>
      <c r="AS874" s="14"/>
      <c r="AT874" s="14"/>
      <c r="AU874" s="14"/>
      <c r="AV874" s="14"/>
      <c r="AW874" s="14"/>
      <c r="AX874" s="14"/>
      <c r="AY874" s="14"/>
      <c r="AZ874" s="14"/>
      <c r="BA874" s="14"/>
      <c r="BB874" s="14"/>
      <c r="BC874" s="14"/>
      <c r="BD874" s="14"/>
      <c r="BE874" s="14"/>
      <c r="BF874" s="14"/>
    </row>
    <row r="875" spans="2:58" x14ac:dyDescent="0.35">
      <c r="B875" s="6" t="s">
        <v>279</v>
      </c>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c r="AA875" s="14"/>
      <c r="AB875" s="14"/>
      <c r="AC875" s="14"/>
      <c r="AD875" s="14"/>
      <c r="AE875" s="14"/>
      <c r="AF875" s="14"/>
      <c r="AG875" s="14"/>
      <c r="AH875" s="14"/>
      <c r="AI875" s="14"/>
      <c r="AJ875" s="14"/>
      <c r="AK875" s="14"/>
      <c r="AL875" s="14"/>
      <c r="AM875" s="14"/>
      <c r="AN875" s="14"/>
      <c r="AO875" s="14"/>
      <c r="AP875" s="14"/>
      <c r="AQ875" s="14"/>
      <c r="AR875" s="14"/>
      <c r="AS875" s="14"/>
      <c r="AT875" s="14"/>
      <c r="AU875" s="14"/>
      <c r="AV875" s="14"/>
      <c r="AW875" s="14"/>
      <c r="AX875" s="14"/>
      <c r="AY875" s="14"/>
      <c r="AZ875" s="14"/>
      <c r="BA875" s="14"/>
      <c r="BB875" s="14"/>
      <c r="BC875" s="14"/>
      <c r="BD875" s="14"/>
      <c r="BE875" s="14"/>
      <c r="BF875" s="14"/>
    </row>
    <row r="876" spans="2:58" x14ac:dyDescent="0.35">
      <c r="B876" s="24" t="s">
        <v>214</v>
      </c>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c r="AA876" s="14"/>
      <c r="AB876" s="14"/>
      <c r="AC876" s="14"/>
      <c r="AD876" s="14"/>
      <c r="AE876" s="14"/>
      <c r="AF876" s="14"/>
      <c r="AG876" s="14"/>
      <c r="AH876" s="14"/>
      <c r="AI876" s="14"/>
      <c r="AJ876" s="14"/>
      <c r="AK876" s="14"/>
      <c r="AL876" s="14"/>
      <c r="AM876" s="14"/>
      <c r="AN876" s="14"/>
      <c r="AO876" s="14"/>
      <c r="AP876" s="14"/>
      <c r="AQ876" s="14"/>
      <c r="AR876" s="14"/>
      <c r="AS876" s="14"/>
      <c r="AT876" s="14"/>
      <c r="AU876" s="14"/>
      <c r="AV876" s="14"/>
      <c r="AW876" s="14"/>
      <c r="AX876" s="14"/>
      <c r="AY876" s="14"/>
      <c r="AZ876" s="14"/>
      <c r="BA876" s="14"/>
      <c r="BB876" s="14"/>
      <c r="BC876" s="14"/>
      <c r="BD876" s="14"/>
      <c r="BE876" s="14"/>
      <c r="BF876" s="14"/>
    </row>
    <row r="877" spans="2:58" x14ac:dyDescent="0.35">
      <c r="B877" t="s">
        <v>207</v>
      </c>
      <c r="C877" s="14">
        <v>0.10928808211674</v>
      </c>
      <c r="D877" s="14">
        <v>0.125435813966601</v>
      </c>
      <c r="E877" s="14">
        <v>8.9459641278300001E-2</v>
      </c>
      <c r="F877" s="14"/>
      <c r="G877" s="14">
        <v>0.13794926985318501</v>
      </c>
      <c r="H877" s="14">
        <v>0.14391536880875599</v>
      </c>
      <c r="I877" s="14">
        <v>0.14490939356925001</v>
      </c>
      <c r="J877" s="14">
        <v>8.4379799848834494E-2</v>
      </c>
      <c r="K877" s="14">
        <v>0.107709200174936</v>
      </c>
      <c r="L877" s="14">
        <v>5.8230815482250002E-2</v>
      </c>
      <c r="M877" s="14"/>
      <c r="N877" s="14">
        <v>9.6808808963333701E-2</v>
      </c>
      <c r="O877" s="14">
        <v>0.10717725599392899</v>
      </c>
      <c r="P877" s="14">
        <v>0.11656027120764299</v>
      </c>
      <c r="Q877" s="14">
        <v>0.12103716692929301</v>
      </c>
      <c r="R877" s="14"/>
      <c r="S877" s="14">
        <v>9.0331456164814902E-2</v>
      </c>
      <c r="T877" s="14">
        <v>9.5869525933448302E-2</v>
      </c>
      <c r="U877" s="14">
        <v>0.104157932182987</v>
      </c>
      <c r="V877" s="14">
        <v>9.9548451463929599E-2</v>
      </c>
      <c r="W877" s="14">
        <v>0.13588348368084199</v>
      </c>
      <c r="X877" s="14">
        <v>0.110655178797676</v>
      </c>
      <c r="Y877" s="14">
        <v>0.163275191353076</v>
      </c>
      <c r="Z877" s="14">
        <v>5.8855869239376898E-2</v>
      </c>
      <c r="AA877" s="14">
        <v>0.13432873385137301</v>
      </c>
      <c r="AB877" s="14">
        <v>9.5703759560550397E-2</v>
      </c>
      <c r="AC877" s="14">
        <v>0.104731342425501</v>
      </c>
      <c r="AD877" s="14">
        <v>5.7992622035743201E-2</v>
      </c>
      <c r="AE877" s="14"/>
      <c r="AF877" s="14">
        <v>0.104238202718709</v>
      </c>
      <c r="AG877" s="14">
        <v>0.107343406806472</v>
      </c>
      <c r="AH877" s="14">
        <v>0.13763572366347901</v>
      </c>
      <c r="AI877" s="14"/>
      <c r="AJ877" s="14">
        <v>5.0204524794833498E-2</v>
      </c>
      <c r="AK877" s="14">
        <v>0.152796802838569</v>
      </c>
      <c r="AL877" s="14">
        <v>0.107666387334955</v>
      </c>
      <c r="AM877" s="14">
        <v>0</v>
      </c>
      <c r="AN877" s="14">
        <v>0.10786437586841199</v>
      </c>
      <c r="AO877" s="14"/>
      <c r="AP877" s="14">
        <v>2.3644579623064599E-2</v>
      </c>
      <c r="AQ877" s="14">
        <v>0.144268667649261</v>
      </c>
      <c r="AR877" s="14">
        <v>0.10668383962601</v>
      </c>
      <c r="AS877" s="14">
        <v>0.130837274539545</v>
      </c>
      <c r="AT877" s="14">
        <v>4.9656358774046602E-2</v>
      </c>
      <c r="AU877" s="14"/>
      <c r="AV877" s="14">
        <v>0.108536731831297</v>
      </c>
      <c r="AW877" s="14">
        <v>9.9380181330250894E-2</v>
      </c>
      <c r="AX877" s="14">
        <v>0.101193811065397</v>
      </c>
      <c r="AY877" s="14">
        <v>0.121250138951737</v>
      </c>
      <c r="AZ877" s="14">
        <v>0.201903116422571</v>
      </c>
      <c r="BA877" s="14"/>
      <c r="BB877" s="14">
        <v>2.01945942951107E-2</v>
      </c>
      <c r="BC877" s="14">
        <v>0.14793684020784301</v>
      </c>
      <c r="BD877" s="14">
        <v>3.08288701361931E-2</v>
      </c>
      <c r="BE877" s="14"/>
      <c r="BF877" s="14">
        <v>8.3022705555563403E-2</v>
      </c>
    </row>
    <row r="878" spans="2:58" x14ac:dyDescent="0.35">
      <c r="B878" t="s">
        <v>208</v>
      </c>
      <c r="C878" s="14">
        <v>0.101590033870972</v>
      </c>
      <c r="D878" s="14">
        <v>0.10702654317817401</v>
      </c>
      <c r="E878" s="14">
        <v>9.6792870619239094E-2</v>
      </c>
      <c r="F878" s="14"/>
      <c r="G878" s="14">
        <v>0.15886816999385001</v>
      </c>
      <c r="H878" s="14">
        <v>0.11667852503536</v>
      </c>
      <c r="I878" s="14">
        <v>0.103114468710826</v>
      </c>
      <c r="J878" s="14">
        <v>0.145236472858666</v>
      </c>
      <c r="K878" s="14">
        <v>5.1092999361919002E-2</v>
      </c>
      <c r="L878" s="14">
        <v>5.4172727022757501E-2</v>
      </c>
      <c r="M878" s="14"/>
      <c r="N878" s="14">
        <v>0.11192767842982999</v>
      </c>
      <c r="O878" s="14">
        <v>0.115408050228216</v>
      </c>
      <c r="P878" s="14">
        <v>9.1324997716622003E-2</v>
      </c>
      <c r="Q878" s="14">
        <v>8.7942601598882106E-2</v>
      </c>
      <c r="R878" s="14"/>
      <c r="S878" s="14">
        <v>0.100563638267107</v>
      </c>
      <c r="T878" s="14">
        <v>0.154455524895864</v>
      </c>
      <c r="U878" s="14">
        <v>6.7958523859826106E-2</v>
      </c>
      <c r="V878" s="14">
        <v>0.15835977989427799</v>
      </c>
      <c r="W878" s="14">
        <v>0.101894506298955</v>
      </c>
      <c r="X878" s="14">
        <v>5.6568178372125501E-2</v>
      </c>
      <c r="Y878" s="14">
        <v>6.4708530429052794E-2</v>
      </c>
      <c r="Z878" s="14">
        <v>0.15038241274126901</v>
      </c>
      <c r="AA878" s="14">
        <v>9.4576968728658894E-2</v>
      </c>
      <c r="AB878" s="14">
        <v>8.2170769471707095E-2</v>
      </c>
      <c r="AC878" s="14">
        <v>6.2141121827824698E-2</v>
      </c>
      <c r="AD878" s="14">
        <v>0.12623273908510499</v>
      </c>
      <c r="AE878" s="14"/>
      <c r="AF878" s="14">
        <v>7.0647238864483902E-2</v>
      </c>
      <c r="AG878" s="14">
        <v>0.12756563368385099</v>
      </c>
      <c r="AH878" s="14">
        <v>5.3655534308026297E-2</v>
      </c>
      <c r="AI878" s="14"/>
      <c r="AJ878" s="14">
        <v>6.9965843358037905E-2</v>
      </c>
      <c r="AK878" s="14">
        <v>0.13015638485118999</v>
      </c>
      <c r="AL878" s="14">
        <v>9.8484334468857404E-2</v>
      </c>
      <c r="AM878" s="14">
        <v>6.18933801506584E-2</v>
      </c>
      <c r="AN878" s="14">
        <v>9.7671920863463504E-2</v>
      </c>
      <c r="AO878" s="14"/>
      <c r="AP878" s="14">
        <v>2.37091570425805E-2</v>
      </c>
      <c r="AQ878" s="14">
        <v>0.14232795767811601</v>
      </c>
      <c r="AR878" s="14">
        <v>9.8633050359425697E-2</v>
      </c>
      <c r="AS878" s="14">
        <v>0.13068176392739</v>
      </c>
      <c r="AT878" s="14">
        <v>6.8503248744936698E-2</v>
      </c>
      <c r="AU878" s="14"/>
      <c r="AV878" s="14">
        <v>7.9008995051245298E-2</v>
      </c>
      <c r="AW878" s="14">
        <v>0.122390433269444</v>
      </c>
      <c r="AX878" s="14">
        <v>0.11331444176534</v>
      </c>
      <c r="AY878" s="14">
        <v>9.4612842754015797E-2</v>
      </c>
      <c r="AZ878" s="14">
        <v>3.7170570668958097E-2</v>
      </c>
      <c r="BA878" s="14"/>
      <c r="BB878" s="14">
        <v>0.19359904109973</v>
      </c>
      <c r="BC878" s="14">
        <v>9.3923222130681897E-2</v>
      </c>
      <c r="BD878" s="14">
        <v>9.1212918596728296E-2</v>
      </c>
      <c r="BE878" s="14"/>
      <c r="BF878" s="14">
        <v>0.11627343314825</v>
      </c>
    </row>
    <row r="879" spans="2:58" x14ac:dyDescent="0.35">
      <c r="B879" t="s">
        <v>209</v>
      </c>
      <c r="C879" s="14">
        <v>0.19564955950357499</v>
      </c>
      <c r="D879" s="14">
        <v>0.20182815690885</v>
      </c>
      <c r="E879" s="14">
        <v>0.18878339436673</v>
      </c>
      <c r="F879" s="14"/>
      <c r="G879" s="14">
        <v>0.20067474245479</v>
      </c>
      <c r="H879" s="14">
        <v>0.28066578471043302</v>
      </c>
      <c r="I879" s="14">
        <v>0.21951263066648</v>
      </c>
      <c r="J879" s="14">
        <v>0.20152456098489599</v>
      </c>
      <c r="K879" s="14">
        <v>0.15267489020095801</v>
      </c>
      <c r="L879" s="14">
        <v>0.13065545563468001</v>
      </c>
      <c r="M879" s="14"/>
      <c r="N879" s="14">
        <v>0.153931720730139</v>
      </c>
      <c r="O879" s="14">
        <v>0.19033799739645799</v>
      </c>
      <c r="P879" s="14">
        <v>0.232596124895427</v>
      </c>
      <c r="Q879" s="14">
        <v>0.21098718271355299</v>
      </c>
      <c r="R879" s="14"/>
      <c r="S879" s="14">
        <v>0.20188837630867601</v>
      </c>
      <c r="T879" s="14">
        <v>0.15186482482875499</v>
      </c>
      <c r="U879" s="14">
        <v>0.18419536373036499</v>
      </c>
      <c r="V879" s="14">
        <v>0.22265436790871401</v>
      </c>
      <c r="W879" s="14">
        <v>0.24152012434599399</v>
      </c>
      <c r="X879" s="14">
        <v>0.25513081644152802</v>
      </c>
      <c r="Y879" s="14">
        <v>0.21546787207415399</v>
      </c>
      <c r="Z879" s="14">
        <v>0.19028096540816899</v>
      </c>
      <c r="AA879" s="14">
        <v>0.20644725515468901</v>
      </c>
      <c r="AB879" s="14">
        <v>0.125700541664379</v>
      </c>
      <c r="AC879" s="14">
        <v>0.206437542304094</v>
      </c>
      <c r="AD879" s="14">
        <v>0.12607615894269</v>
      </c>
      <c r="AE879" s="14"/>
      <c r="AF879" s="14">
        <v>0.15573293947953401</v>
      </c>
      <c r="AG879" s="14">
        <v>0.21881207860143601</v>
      </c>
      <c r="AH879" s="14">
        <v>0.23627321632349399</v>
      </c>
      <c r="AI879" s="14"/>
      <c r="AJ879" s="14">
        <v>0.11732518154209801</v>
      </c>
      <c r="AK879" s="14">
        <v>0.28659989371332401</v>
      </c>
      <c r="AL879" s="14">
        <v>0.14408187671696601</v>
      </c>
      <c r="AM879" s="14">
        <v>0.248863632421814</v>
      </c>
      <c r="AN879" s="14">
        <v>0.20865863312723101</v>
      </c>
      <c r="AO879" s="14"/>
      <c r="AP879" s="14">
        <v>7.5903185618235794E-2</v>
      </c>
      <c r="AQ879" s="14">
        <v>0.26775490551574799</v>
      </c>
      <c r="AR879" s="14">
        <v>0.17282549548863099</v>
      </c>
      <c r="AS879" s="14">
        <v>0.22525371597143801</v>
      </c>
      <c r="AT879" s="14">
        <v>0.12463524746519899</v>
      </c>
      <c r="AU879" s="14"/>
      <c r="AV879" s="14">
        <v>0.17356005949625999</v>
      </c>
      <c r="AW879" s="14">
        <v>0.276107281051299</v>
      </c>
      <c r="AX879" s="14">
        <v>0.17904406718784299</v>
      </c>
      <c r="AY879" s="14">
        <v>0.14744969609952999</v>
      </c>
      <c r="AZ879" s="14">
        <v>0.122627742951603</v>
      </c>
      <c r="BA879" s="14"/>
      <c r="BB879" s="14">
        <v>0.13251234843478399</v>
      </c>
      <c r="BC879" s="14">
        <v>0.24086552437813999</v>
      </c>
      <c r="BD879" s="14">
        <v>6.0389918980578702E-2</v>
      </c>
      <c r="BE879" s="14"/>
      <c r="BF879" s="14">
        <v>0.17417033532868101</v>
      </c>
    </row>
    <row r="880" spans="2:58" x14ac:dyDescent="0.35">
      <c r="B880" t="s">
        <v>122</v>
      </c>
      <c r="C880" s="14">
        <v>0.27355566189751501</v>
      </c>
      <c r="D880" s="14">
        <v>0.25599997534152702</v>
      </c>
      <c r="E880" s="14">
        <v>0.29384880594660601</v>
      </c>
      <c r="F880" s="14"/>
      <c r="G880" s="14">
        <v>0.22977481952860701</v>
      </c>
      <c r="H880" s="14">
        <v>0.18169733556790199</v>
      </c>
      <c r="I880" s="14">
        <v>0.24875838558552901</v>
      </c>
      <c r="J880" s="14">
        <v>0.27736183432884198</v>
      </c>
      <c r="K880" s="14">
        <v>0.326141660398101</v>
      </c>
      <c r="L880" s="14">
        <v>0.35437830796102399</v>
      </c>
      <c r="M880" s="14"/>
      <c r="N880" s="14">
        <v>0.22870814658692701</v>
      </c>
      <c r="O880" s="14">
        <v>0.294109410167471</v>
      </c>
      <c r="P880" s="14">
        <v>0.25212641838013899</v>
      </c>
      <c r="Q880" s="14">
        <v>0.31855929328822202</v>
      </c>
      <c r="R880" s="14"/>
      <c r="S880" s="14">
        <v>0.21381036161359199</v>
      </c>
      <c r="T880" s="14">
        <v>0.28258140090431</v>
      </c>
      <c r="U880" s="14">
        <v>0.242527254363054</v>
      </c>
      <c r="V880" s="14">
        <v>0.22353414861538501</v>
      </c>
      <c r="W880" s="14">
        <v>0.32677828861233899</v>
      </c>
      <c r="X880" s="14">
        <v>0.29647586145482502</v>
      </c>
      <c r="Y880" s="14">
        <v>0.27901581710371598</v>
      </c>
      <c r="Z880" s="14">
        <v>0.16032171306319701</v>
      </c>
      <c r="AA880" s="14">
        <v>0.24357878860141699</v>
      </c>
      <c r="AB880" s="14">
        <v>0.37383908488698903</v>
      </c>
      <c r="AC880" s="14">
        <v>0.39378040436975997</v>
      </c>
      <c r="AD880" s="14">
        <v>0.223978844451625</v>
      </c>
      <c r="AE880" s="14"/>
      <c r="AF880" s="14">
        <v>0.32500027438713602</v>
      </c>
      <c r="AG880" s="14">
        <v>0.22796239314288499</v>
      </c>
      <c r="AH880" s="14">
        <v>0.27734954442028498</v>
      </c>
      <c r="AI880" s="14"/>
      <c r="AJ880" s="14">
        <v>0.28078445468156699</v>
      </c>
      <c r="AK880" s="14">
        <v>0.23385799321796</v>
      </c>
      <c r="AL880" s="14">
        <v>0.32863915702638602</v>
      </c>
      <c r="AM880" s="14">
        <v>0.27656293706101198</v>
      </c>
      <c r="AN880" s="14">
        <v>0.27782741661575999</v>
      </c>
      <c r="AO880" s="14"/>
      <c r="AP880" s="14">
        <v>0.208809969188363</v>
      </c>
      <c r="AQ880" s="14">
        <v>0.232518630555098</v>
      </c>
      <c r="AR880" s="14">
        <v>0.338875623791207</v>
      </c>
      <c r="AS880" s="14">
        <v>0.28519375600715902</v>
      </c>
      <c r="AT880" s="14">
        <v>0.50413886523734897</v>
      </c>
      <c r="AU880" s="14"/>
      <c r="AV880" s="14">
        <v>0.36979134606867198</v>
      </c>
      <c r="AW880" s="14">
        <v>0.25085735272902299</v>
      </c>
      <c r="AX880" s="14">
        <v>0.255878437203862</v>
      </c>
      <c r="AY880" s="14">
        <v>0.184253074777665</v>
      </c>
      <c r="AZ880" s="14">
        <v>0.17966723274105201</v>
      </c>
      <c r="BA880" s="14"/>
      <c r="BB880" s="14">
        <v>0.37945120466807097</v>
      </c>
      <c r="BC880" s="14">
        <v>0.31948101293785203</v>
      </c>
      <c r="BD880" s="14">
        <v>0.47126254730907102</v>
      </c>
      <c r="BE880" s="14"/>
      <c r="BF880" s="14">
        <v>0.350069309262872</v>
      </c>
    </row>
    <row r="881" spans="2:58" x14ac:dyDescent="0.35">
      <c r="B881" t="s">
        <v>210</v>
      </c>
      <c r="C881" s="14">
        <v>0.216858942567553</v>
      </c>
      <c r="D881" s="14">
        <v>0.210223099441465</v>
      </c>
      <c r="E881" s="14">
        <v>0.225435130933553</v>
      </c>
      <c r="F881" s="14"/>
      <c r="G881" s="14">
        <v>0.17823100144895601</v>
      </c>
      <c r="H881" s="14">
        <v>0.19958834593226399</v>
      </c>
      <c r="I881" s="14">
        <v>0.178634936061461</v>
      </c>
      <c r="J881" s="14">
        <v>0.17732411229561501</v>
      </c>
      <c r="K881" s="14">
        <v>0.26915848911005602</v>
      </c>
      <c r="L881" s="14">
        <v>0.27744305637045402</v>
      </c>
      <c r="M881" s="14"/>
      <c r="N881" s="14">
        <v>0.26068401320795098</v>
      </c>
      <c r="O881" s="14">
        <v>0.21133124335231299</v>
      </c>
      <c r="P881" s="14">
        <v>0.21066274879453201</v>
      </c>
      <c r="Q881" s="14">
        <v>0.17655211550661301</v>
      </c>
      <c r="R881" s="14"/>
      <c r="S881" s="14">
        <v>0.26347833407332699</v>
      </c>
      <c r="T881" s="14">
        <v>0.19496902941705799</v>
      </c>
      <c r="U881" s="14">
        <v>0.306801897325444</v>
      </c>
      <c r="V881" s="14">
        <v>0.17289054749083399</v>
      </c>
      <c r="W881" s="14">
        <v>9.3728932315904595E-2</v>
      </c>
      <c r="X881" s="14">
        <v>0.21491079692902801</v>
      </c>
      <c r="Y881" s="14">
        <v>0.20405996733155801</v>
      </c>
      <c r="Z881" s="14">
        <v>0.31141346235849199</v>
      </c>
      <c r="AA881" s="14">
        <v>0.206613256296862</v>
      </c>
      <c r="AB881" s="14">
        <v>0.23050697305130499</v>
      </c>
      <c r="AC881" s="14">
        <v>0.18573341648744501</v>
      </c>
      <c r="AD881" s="14">
        <v>0.34119846569735601</v>
      </c>
      <c r="AE881" s="14"/>
      <c r="AF881" s="14">
        <v>0.21956099689577899</v>
      </c>
      <c r="AG881" s="14">
        <v>0.23684989834748299</v>
      </c>
      <c r="AH881" s="14">
        <v>0.159667988822524</v>
      </c>
      <c r="AI881" s="14"/>
      <c r="AJ881" s="14">
        <v>0.318983985253735</v>
      </c>
      <c r="AK881" s="14">
        <v>0.146773901781386</v>
      </c>
      <c r="AL881" s="14">
        <v>0.24627813198992601</v>
      </c>
      <c r="AM881" s="14">
        <v>0.27740773417532799</v>
      </c>
      <c r="AN881" s="14">
        <v>0.15337488583074599</v>
      </c>
      <c r="AO881" s="14"/>
      <c r="AP881" s="14">
        <v>0.419263200706883</v>
      </c>
      <c r="AQ881" s="14">
        <v>0.14678822546900699</v>
      </c>
      <c r="AR881" s="14">
        <v>0.167690489101607</v>
      </c>
      <c r="AS881" s="14">
        <v>0.16157697994029799</v>
      </c>
      <c r="AT881" s="14">
        <v>0.231235285656056</v>
      </c>
      <c r="AU881" s="14"/>
      <c r="AV881" s="14">
        <v>0.18765969473366201</v>
      </c>
      <c r="AW881" s="14">
        <v>0.173443141697219</v>
      </c>
      <c r="AX881" s="14">
        <v>0.25306924753167898</v>
      </c>
      <c r="AY881" s="14">
        <v>0.230463891258606</v>
      </c>
      <c r="AZ881" s="14">
        <v>0.37591127624140402</v>
      </c>
      <c r="BA881" s="14"/>
      <c r="BB881" s="14">
        <v>0.17562735175736199</v>
      </c>
      <c r="BC881" s="14">
        <v>0.12194028895287599</v>
      </c>
      <c r="BD881" s="14">
        <v>0.31784556755005999</v>
      </c>
      <c r="BE881" s="14"/>
      <c r="BF881" s="14">
        <v>0.199506025176095</v>
      </c>
    </row>
    <row r="882" spans="2:58" x14ac:dyDescent="0.35">
      <c r="B882" t="s">
        <v>211</v>
      </c>
      <c r="C882" s="14">
        <v>8.8209198541367398E-2</v>
      </c>
      <c r="D882" s="14">
        <v>8.5748663808288703E-2</v>
      </c>
      <c r="E882" s="14">
        <v>8.9567291856900294E-2</v>
      </c>
      <c r="F882" s="14"/>
      <c r="G882" s="14">
        <v>8.7237336475115307E-2</v>
      </c>
      <c r="H882" s="14">
        <v>7.2269645419345704E-2</v>
      </c>
      <c r="I882" s="14">
        <v>9.1934264287168901E-2</v>
      </c>
      <c r="J882" s="14">
        <v>9.4270365370015E-2</v>
      </c>
      <c r="K882" s="14">
        <v>8.0115942448156396E-2</v>
      </c>
      <c r="L882" s="14">
        <v>9.9453327555125898E-2</v>
      </c>
      <c r="M882" s="14"/>
      <c r="N882" s="14">
        <v>0.11778619534787101</v>
      </c>
      <c r="O882" s="14">
        <v>7.3739797855821104E-2</v>
      </c>
      <c r="P882" s="14">
        <v>9.3042008052224498E-2</v>
      </c>
      <c r="Q882" s="14">
        <v>6.7766778845771994E-2</v>
      </c>
      <c r="R882" s="14"/>
      <c r="S882" s="14">
        <v>0.11410226228690901</v>
      </c>
      <c r="T882" s="14">
        <v>0.10527317209247999</v>
      </c>
      <c r="U882" s="14">
        <v>9.4359028538322801E-2</v>
      </c>
      <c r="V882" s="14">
        <v>0.109432244607373</v>
      </c>
      <c r="W882" s="14">
        <v>7.6049490360161995E-2</v>
      </c>
      <c r="X882" s="14">
        <v>6.6259168004816502E-2</v>
      </c>
      <c r="Y882" s="14">
        <v>6.3342961177032003E-2</v>
      </c>
      <c r="Z882" s="14">
        <v>0.128745577189496</v>
      </c>
      <c r="AA882" s="14">
        <v>8.9957145514286699E-2</v>
      </c>
      <c r="AB882" s="14">
        <v>6.2927223556994705E-2</v>
      </c>
      <c r="AC882" s="14">
        <v>2.09335931983658E-2</v>
      </c>
      <c r="AD882" s="14">
        <v>0.12452116978748</v>
      </c>
      <c r="AE882" s="14"/>
      <c r="AF882" s="14">
        <v>0.10077120359741699</v>
      </c>
      <c r="AG882" s="14">
        <v>7.4094732192074297E-2</v>
      </c>
      <c r="AH882" s="14">
        <v>0.121207915491322</v>
      </c>
      <c r="AI882" s="14"/>
      <c r="AJ882" s="14">
        <v>0.13486015302936999</v>
      </c>
      <c r="AK882" s="14">
        <v>4.6975234778394201E-2</v>
      </c>
      <c r="AL882" s="14">
        <v>6.0663313638630201E-2</v>
      </c>
      <c r="AM882" s="14">
        <v>0.13527231619118801</v>
      </c>
      <c r="AN882" s="14">
        <v>0.135955318496324</v>
      </c>
      <c r="AO882" s="14"/>
      <c r="AP882" s="14">
        <v>0.19895975300152699</v>
      </c>
      <c r="AQ882" s="14">
        <v>6.1039461325244002E-2</v>
      </c>
      <c r="AR882" s="14">
        <v>0.103043024561935</v>
      </c>
      <c r="AS882" s="14">
        <v>5.7821712730903203E-2</v>
      </c>
      <c r="AT882" s="14">
        <v>2.1830994122412999E-2</v>
      </c>
      <c r="AU882" s="14"/>
      <c r="AV882" s="14">
        <v>7.0920937764867201E-2</v>
      </c>
      <c r="AW882" s="14">
        <v>6.5430580311352404E-2</v>
      </c>
      <c r="AX882" s="14">
        <v>7.9918538986277293E-2</v>
      </c>
      <c r="AY882" s="14">
        <v>0.18907584164347099</v>
      </c>
      <c r="AZ882" s="14">
        <v>8.2720060974411799E-2</v>
      </c>
      <c r="BA882" s="14"/>
      <c r="BB882" s="14">
        <v>7.5601241006942405E-2</v>
      </c>
      <c r="BC882" s="14">
        <v>7.58531113926071E-2</v>
      </c>
      <c r="BD882" s="14">
        <v>2.8460177427369501E-2</v>
      </c>
      <c r="BE882" s="14"/>
      <c r="BF882" s="14">
        <v>7.1183152768116306E-2</v>
      </c>
    </row>
    <row r="883" spans="2:58" x14ac:dyDescent="0.35">
      <c r="B883" t="s">
        <v>212</v>
      </c>
      <c r="C883" s="14">
        <v>1.4848521502277501E-2</v>
      </c>
      <c r="D883" s="14">
        <v>1.37377473550935E-2</v>
      </c>
      <c r="E883" s="14">
        <v>1.6112864998672299E-2</v>
      </c>
      <c r="F883" s="14"/>
      <c r="G883" s="14">
        <v>7.2646602454967896E-3</v>
      </c>
      <c r="H883" s="14">
        <v>5.1849945259394899E-3</v>
      </c>
      <c r="I883" s="14">
        <v>1.31359211192863E-2</v>
      </c>
      <c r="J883" s="14">
        <v>1.9902854313132001E-2</v>
      </c>
      <c r="K883" s="14">
        <v>1.31068183058741E-2</v>
      </c>
      <c r="L883" s="14">
        <v>2.5666309973708099E-2</v>
      </c>
      <c r="M883" s="14"/>
      <c r="N883" s="14">
        <v>3.0153436733947402E-2</v>
      </c>
      <c r="O883" s="14">
        <v>7.8962450057923697E-3</v>
      </c>
      <c r="P883" s="14">
        <v>3.6874309534120401E-3</v>
      </c>
      <c r="Q883" s="14">
        <v>1.7154861117665201E-2</v>
      </c>
      <c r="R883" s="14"/>
      <c r="S883" s="14">
        <v>1.5825571285573901E-2</v>
      </c>
      <c r="T883" s="14">
        <v>1.4986521928085099E-2</v>
      </c>
      <c r="U883" s="14">
        <v>0</v>
      </c>
      <c r="V883" s="14">
        <v>1.3580460019486399E-2</v>
      </c>
      <c r="W883" s="14">
        <v>2.4145174385804501E-2</v>
      </c>
      <c r="X883" s="14">
        <v>0</v>
      </c>
      <c r="Y883" s="14">
        <v>1.01296605314117E-2</v>
      </c>
      <c r="Z883" s="14">
        <v>0</v>
      </c>
      <c r="AA883" s="14">
        <v>2.4497851852712801E-2</v>
      </c>
      <c r="AB883" s="14">
        <v>2.9151647808074499E-2</v>
      </c>
      <c r="AC883" s="14">
        <v>2.6242579387009999E-2</v>
      </c>
      <c r="AD883" s="14">
        <v>0</v>
      </c>
      <c r="AE883" s="14"/>
      <c r="AF883" s="14">
        <v>2.4049144056939399E-2</v>
      </c>
      <c r="AG883" s="14">
        <v>7.3718572257976903E-3</v>
      </c>
      <c r="AH883" s="14">
        <v>1.4210076970868899E-2</v>
      </c>
      <c r="AI883" s="14"/>
      <c r="AJ883" s="14">
        <v>2.78758573403581E-2</v>
      </c>
      <c r="AK883" s="14">
        <v>2.83978881917764E-3</v>
      </c>
      <c r="AL883" s="14">
        <v>1.4186798824279799E-2</v>
      </c>
      <c r="AM883" s="14">
        <v>0</v>
      </c>
      <c r="AN883" s="14">
        <v>1.8647449198063101E-2</v>
      </c>
      <c r="AO883" s="14"/>
      <c r="AP883" s="14">
        <v>4.9710154819346701E-2</v>
      </c>
      <c r="AQ883" s="14">
        <v>5.30215180752556E-3</v>
      </c>
      <c r="AR883" s="14">
        <v>1.22484770711833E-2</v>
      </c>
      <c r="AS883" s="14">
        <v>8.6347968832670499E-3</v>
      </c>
      <c r="AT883" s="14">
        <v>0</v>
      </c>
      <c r="AU883" s="14"/>
      <c r="AV883" s="14">
        <v>1.05222350539975E-2</v>
      </c>
      <c r="AW883" s="14">
        <v>1.2391029611411799E-2</v>
      </c>
      <c r="AX883" s="14">
        <v>1.7581456259601998E-2</v>
      </c>
      <c r="AY883" s="14">
        <v>3.28945145149745E-2</v>
      </c>
      <c r="AZ883" s="14">
        <v>0</v>
      </c>
      <c r="BA883" s="14"/>
      <c r="BB883" s="14">
        <v>2.3014218737998599E-2</v>
      </c>
      <c r="BC883" s="14">
        <v>0</v>
      </c>
      <c r="BD883" s="14">
        <v>0</v>
      </c>
      <c r="BE883" s="14"/>
      <c r="BF883" s="14">
        <v>5.7750387604219803E-3</v>
      </c>
    </row>
    <row r="884" spans="2:58" x14ac:dyDescent="0.35">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c r="AA884" s="14"/>
      <c r="AB884" s="14"/>
      <c r="AC884" s="14"/>
      <c r="AD884" s="14"/>
      <c r="AE884" s="14"/>
      <c r="AF884" s="14"/>
      <c r="AG884" s="14"/>
      <c r="AH884" s="14"/>
      <c r="AI884" s="14"/>
      <c r="AJ884" s="14"/>
      <c r="AK884" s="14"/>
      <c r="AL884" s="14"/>
      <c r="AM884" s="14"/>
      <c r="AN884" s="14"/>
      <c r="AO884" s="14"/>
      <c r="AP884" s="14"/>
      <c r="AQ884" s="14"/>
      <c r="AR884" s="14"/>
      <c r="AS884" s="14"/>
      <c r="AT884" s="14"/>
      <c r="AU884" s="14"/>
      <c r="AV884" s="14"/>
      <c r="AW884" s="14"/>
      <c r="AX884" s="14"/>
      <c r="AY884" s="14"/>
      <c r="AZ884" s="14"/>
      <c r="BA884" s="14"/>
      <c r="BB884" s="14"/>
      <c r="BC884" s="14"/>
      <c r="BD884" s="14"/>
      <c r="BE884" s="14"/>
      <c r="BF884" s="14"/>
    </row>
    <row r="885" spans="2:58" x14ac:dyDescent="0.35">
      <c r="B885" s="6" t="s">
        <v>280</v>
      </c>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c r="AA885" s="14"/>
      <c r="AB885" s="14"/>
      <c r="AC885" s="14"/>
      <c r="AD885" s="14"/>
      <c r="AE885" s="14"/>
      <c r="AF885" s="14"/>
      <c r="AG885" s="14"/>
      <c r="AH885" s="14"/>
      <c r="AI885" s="14"/>
      <c r="AJ885" s="14"/>
      <c r="AK885" s="14"/>
      <c r="AL885" s="14"/>
      <c r="AM885" s="14"/>
      <c r="AN885" s="14"/>
      <c r="AO885" s="14"/>
      <c r="AP885" s="14"/>
      <c r="AQ885" s="14"/>
      <c r="AR885" s="14"/>
      <c r="AS885" s="14"/>
      <c r="AT885" s="14"/>
      <c r="AU885" s="14"/>
      <c r="AV885" s="14"/>
      <c r="AW885" s="14"/>
      <c r="AX885" s="14"/>
      <c r="AY885" s="14"/>
      <c r="AZ885" s="14"/>
      <c r="BA885" s="14"/>
      <c r="BB885" s="14"/>
      <c r="BC885" s="14"/>
      <c r="BD885" s="14"/>
      <c r="BE885" s="14"/>
      <c r="BF885" s="14"/>
    </row>
    <row r="886" spans="2:58" x14ac:dyDescent="0.35">
      <c r="B886" s="24" t="s">
        <v>214</v>
      </c>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c r="AA886" s="14"/>
      <c r="AB886" s="14"/>
      <c r="AC886" s="14"/>
      <c r="AD886" s="14"/>
      <c r="AE886" s="14"/>
      <c r="AF886" s="14"/>
      <c r="AG886" s="14"/>
      <c r="AH886" s="14"/>
      <c r="AI886" s="14"/>
      <c r="AJ886" s="14"/>
      <c r="AK886" s="14"/>
      <c r="AL886" s="14"/>
      <c r="AM886" s="14"/>
      <c r="AN886" s="14"/>
      <c r="AO886" s="14"/>
      <c r="AP886" s="14"/>
      <c r="AQ886" s="14"/>
      <c r="AR886" s="14"/>
      <c r="AS886" s="14"/>
      <c r="AT886" s="14"/>
      <c r="AU886" s="14"/>
      <c r="AV886" s="14"/>
      <c r="AW886" s="14"/>
      <c r="AX886" s="14"/>
      <c r="AY886" s="14"/>
      <c r="AZ886" s="14"/>
      <c r="BA886" s="14"/>
      <c r="BB886" s="14"/>
      <c r="BC886" s="14"/>
      <c r="BD886" s="14"/>
      <c r="BE886" s="14"/>
      <c r="BF886" s="14"/>
    </row>
    <row r="887" spans="2:58" x14ac:dyDescent="0.35">
      <c r="B887" t="s">
        <v>207</v>
      </c>
      <c r="C887" s="14">
        <v>0.158976289298115</v>
      </c>
      <c r="D887" s="14">
        <v>0.156829807602065</v>
      </c>
      <c r="E887" s="14">
        <v>0.15841592102122501</v>
      </c>
      <c r="F887" s="14"/>
      <c r="G887" s="14">
        <v>0.235782320170487</v>
      </c>
      <c r="H887" s="14">
        <v>0.23101763807821199</v>
      </c>
      <c r="I887" s="14">
        <v>0.17741885844541799</v>
      </c>
      <c r="J887" s="14">
        <v>0.13525498455089299</v>
      </c>
      <c r="K887" s="14">
        <v>0.12311796085677799</v>
      </c>
      <c r="L887" s="14">
        <v>8.3045922333063599E-2</v>
      </c>
      <c r="M887" s="14"/>
      <c r="N887" s="14">
        <v>0.14914207073389699</v>
      </c>
      <c r="O887" s="14">
        <v>0.14661082647402901</v>
      </c>
      <c r="P887" s="14">
        <v>0.14549355750776199</v>
      </c>
      <c r="Q887" s="14">
        <v>0.20199329664358801</v>
      </c>
      <c r="R887" s="14"/>
      <c r="S887" s="14">
        <v>0.14691765241546201</v>
      </c>
      <c r="T887" s="14">
        <v>0.13479165330561799</v>
      </c>
      <c r="U887" s="14">
        <v>0.20265710877194501</v>
      </c>
      <c r="V887" s="14">
        <v>0.133089387021217</v>
      </c>
      <c r="W887" s="14">
        <v>0.15997235637169799</v>
      </c>
      <c r="X887" s="14">
        <v>0.14368708434140001</v>
      </c>
      <c r="Y887" s="14">
        <v>0.134259852879721</v>
      </c>
      <c r="Z887" s="14">
        <v>0.15091242344304401</v>
      </c>
      <c r="AA887" s="14">
        <v>0.188700275048132</v>
      </c>
      <c r="AB887" s="14">
        <v>0.18643171706141801</v>
      </c>
      <c r="AC887" s="14">
        <v>0.25878114208559799</v>
      </c>
      <c r="AD887" s="14">
        <v>6.4719358088621101E-2</v>
      </c>
      <c r="AE887" s="14"/>
      <c r="AF887" s="14">
        <v>0.100179940136122</v>
      </c>
      <c r="AG887" s="14">
        <v>0.19063260396331599</v>
      </c>
      <c r="AH887" s="14">
        <v>0.19659594181152501</v>
      </c>
      <c r="AI887" s="14"/>
      <c r="AJ887" s="14">
        <v>5.9306926030044303E-2</v>
      </c>
      <c r="AK887" s="14">
        <v>0.24701296087268601</v>
      </c>
      <c r="AL887" s="14">
        <v>0.169099966475143</v>
      </c>
      <c r="AM887" s="14">
        <v>0.12548972308279499</v>
      </c>
      <c r="AN887" s="14">
        <v>0.138459884577701</v>
      </c>
      <c r="AO887" s="14"/>
      <c r="AP887" s="14">
        <v>2.8965425639050899E-2</v>
      </c>
      <c r="AQ887" s="14">
        <v>0.23016979786279401</v>
      </c>
      <c r="AR887" s="14">
        <v>0.14953269940209599</v>
      </c>
      <c r="AS887" s="14">
        <v>0.13830466167024699</v>
      </c>
      <c r="AT887" s="14">
        <v>8.8981265263902806E-2</v>
      </c>
      <c r="AU887" s="14"/>
      <c r="AV887" s="14">
        <v>0.16734639685890099</v>
      </c>
      <c r="AW887" s="14">
        <v>0.15788579355853299</v>
      </c>
      <c r="AX887" s="14">
        <v>0.15145172599338499</v>
      </c>
      <c r="AY887" s="14">
        <v>0.14545635722161299</v>
      </c>
      <c r="AZ887" s="14">
        <v>0.202506474535181</v>
      </c>
      <c r="BA887" s="14"/>
      <c r="BB887" s="14">
        <v>8.8968280833256794E-2</v>
      </c>
      <c r="BC887" s="14">
        <v>0.13000376362622601</v>
      </c>
      <c r="BD887" s="14">
        <v>3.08288701361931E-2</v>
      </c>
      <c r="BE887" s="14"/>
      <c r="BF887" s="14">
        <v>9.4719462667152296E-2</v>
      </c>
    </row>
    <row r="888" spans="2:58" x14ac:dyDescent="0.35">
      <c r="B888" t="s">
        <v>208</v>
      </c>
      <c r="C888" s="14">
        <v>0.122548391334692</v>
      </c>
      <c r="D888" s="14">
        <v>0.117167932818737</v>
      </c>
      <c r="E888" s="14">
        <v>0.127022521952043</v>
      </c>
      <c r="F888" s="14"/>
      <c r="G888" s="14">
        <v>0.18235688676558101</v>
      </c>
      <c r="H888" s="14">
        <v>0.128409303038657</v>
      </c>
      <c r="I888" s="14">
        <v>0.114184584301846</v>
      </c>
      <c r="J888" s="14">
        <v>0.144634068646983</v>
      </c>
      <c r="K888" s="14">
        <v>0.111593283492239</v>
      </c>
      <c r="L888" s="14">
        <v>7.8906313346971804E-2</v>
      </c>
      <c r="M888" s="14"/>
      <c r="N888" s="14">
        <v>0.1012564183239</v>
      </c>
      <c r="O888" s="14">
        <v>0.14788603362688299</v>
      </c>
      <c r="P888" s="14">
        <v>0.14830471545503299</v>
      </c>
      <c r="Q888" s="14">
        <v>9.5078433680770305E-2</v>
      </c>
      <c r="R888" s="14"/>
      <c r="S888" s="14">
        <v>0.10832526853829701</v>
      </c>
      <c r="T888" s="14">
        <v>0.102461566862422</v>
      </c>
      <c r="U888" s="14">
        <v>0.116295007615655</v>
      </c>
      <c r="V888" s="14">
        <v>0.16403881780228699</v>
      </c>
      <c r="W888" s="14">
        <v>7.5809128937869605E-2</v>
      </c>
      <c r="X888" s="14">
        <v>0.18934153365145101</v>
      </c>
      <c r="Y888" s="14">
        <v>0.178739600639791</v>
      </c>
      <c r="Z888" s="14">
        <v>9.0617079812312498E-2</v>
      </c>
      <c r="AA888" s="14">
        <v>0.10353369175777299</v>
      </c>
      <c r="AB888" s="14">
        <v>9.5692405789822604E-2</v>
      </c>
      <c r="AC888" s="14">
        <v>0.13992256402431599</v>
      </c>
      <c r="AD888" s="14">
        <v>8.9452467740288796E-2</v>
      </c>
      <c r="AE888" s="14"/>
      <c r="AF888" s="14">
        <v>9.1719385950169097E-2</v>
      </c>
      <c r="AG888" s="14">
        <v>0.129769462051014</v>
      </c>
      <c r="AH888" s="14">
        <v>0.13847337819116901</v>
      </c>
      <c r="AI888" s="14"/>
      <c r="AJ888" s="14">
        <v>6.2137752420037301E-2</v>
      </c>
      <c r="AK888" s="14">
        <v>0.17630928671073101</v>
      </c>
      <c r="AL888" s="14">
        <v>0.112557284631972</v>
      </c>
      <c r="AM888" s="14">
        <v>0</v>
      </c>
      <c r="AN888" s="14">
        <v>0.13314103663409099</v>
      </c>
      <c r="AO888" s="14"/>
      <c r="AP888" s="14">
        <v>6.6079103827250997E-3</v>
      </c>
      <c r="AQ888" s="14">
        <v>0.165052048233119</v>
      </c>
      <c r="AR888" s="14">
        <v>0.139620743779243</v>
      </c>
      <c r="AS888" s="14">
        <v>0.15588365888112399</v>
      </c>
      <c r="AT888" s="14">
        <v>6.9113480174393296E-2</v>
      </c>
      <c r="AU888" s="14"/>
      <c r="AV888" s="14">
        <v>7.8520192328747795E-2</v>
      </c>
      <c r="AW888" s="14">
        <v>0.154762133292417</v>
      </c>
      <c r="AX888" s="14">
        <v>0.122324024882315</v>
      </c>
      <c r="AY888" s="14">
        <v>0.15983372640534901</v>
      </c>
      <c r="AZ888" s="14">
        <v>7.8834885395291099E-2</v>
      </c>
      <c r="BA888" s="14"/>
      <c r="BB888" s="14">
        <v>0.11096458948723401</v>
      </c>
      <c r="BC888" s="14">
        <v>0.160809031560011</v>
      </c>
      <c r="BD888" s="14">
        <v>6.22560577389146E-2</v>
      </c>
      <c r="BE888" s="14"/>
      <c r="BF888" s="14">
        <v>0.11575587267378699</v>
      </c>
    </row>
    <row r="889" spans="2:58" x14ac:dyDescent="0.35">
      <c r="B889" t="s">
        <v>209</v>
      </c>
      <c r="C889" s="14">
        <v>0.20309930907707299</v>
      </c>
      <c r="D889" s="14">
        <v>0.21670884580510399</v>
      </c>
      <c r="E889" s="14">
        <v>0.19068147265587801</v>
      </c>
      <c r="F889" s="14"/>
      <c r="G889" s="14">
        <v>0.27921757533150898</v>
      </c>
      <c r="H889" s="14">
        <v>0.233771216676013</v>
      </c>
      <c r="I889" s="14">
        <v>0.205502170378907</v>
      </c>
      <c r="J889" s="14">
        <v>0.19917630116651899</v>
      </c>
      <c r="K889" s="14">
        <v>0.18284218416429701</v>
      </c>
      <c r="L889" s="14">
        <v>0.14748129766861801</v>
      </c>
      <c r="M889" s="14"/>
      <c r="N889" s="14">
        <v>0.17117785090675999</v>
      </c>
      <c r="O889" s="14">
        <v>0.22491133084522</v>
      </c>
      <c r="P889" s="14">
        <v>0.214768932500187</v>
      </c>
      <c r="Q889" s="14">
        <v>0.203976010805033</v>
      </c>
      <c r="R889" s="14"/>
      <c r="S889" s="14">
        <v>0.19373683168983599</v>
      </c>
      <c r="T889" s="14">
        <v>0.19821334725395101</v>
      </c>
      <c r="U889" s="14">
        <v>0.18363818771495899</v>
      </c>
      <c r="V889" s="14">
        <v>0.20266446132395799</v>
      </c>
      <c r="W889" s="14">
        <v>0.24341933594857801</v>
      </c>
      <c r="X889" s="14">
        <v>0.24157069974381001</v>
      </c>
      <c r="Y889" s="14">
        <v>0.190969496540742</v>
      </c>
      <c r="Z889" s="14">
        <v>0.186523688477995</v>
      </c>
      <c r="AA889" s="14">
        <v>0.20199880875315801</v>
      </c>
      <c r="AB889" s="14">
        <v>0.195833674629629</v>
      </c>
      <c r="AC889" s="14">
        <v>0.17324510297547999</v>
      </c>
      <c r="AD889" s="14">
        <v>0.21347073517930101</v>
      </c>
      <c r="AE889" s="14"/>
      <c r="AF889" s="14">
        <v>0.170044712661094</v>
      </c>
      <c r="AG889" s="14">
        <v>0.23442741352301999</v>
      </c>
      <c r="AH889" s="14">
        <v>0.115328014316565</v>
      </c>
      <c r="AI889" s="14"/>
      <c r="AJ889" s="14">
        <v>0.16234127230561801</v>
      </c>
      <c r="AK889" s="14">
        <v>0.22696358236052899</v>
      </c>
      <c r="AL889" s="14">
        <v>0.24437504890929199</v>
      </c>
      <c r="AM889" s="14">
        <v>0.25157029365599198</v>
      </c>
      <c r="AN889" s="14">
        <v>0.15766897307717401</v>
      </c>
      <c r="AO889" s="14"/>
      <c r="AP889" s="14">
        <v>9.3820844057771996E-2</v>
      </c>
      <c r="AQ889" s="14">
        <v>0.26327773306910401</v>
      </c>
      <c r="AR889" s="14">
        <v>0.26476753979292</v>
      </c>
      <c r="AS889" s="14">
        <v>0.20543841978151101</v>
      </c>
      <c r="AT889" s="14">
        <v>0.15981841928458099</v>
      </c>
      <c r="AU889" s="14"/>
      <c r="AV889" s="14">
        <v>0.193842170178429</v>
      </c>
      <c r="AW889" s="14">
        <v>0.26610291117399099</v>
      </c>
      <c r="AX889" s="14">
        <v>0.20638091603330899</v>
      </c>
      <c r="AY889" s="14">
        <v>0.129040789912201</v>
      </c>
      <c r="AZ889" s="14">
        <v>0.34969061878334701</v>
      </c>
      <c r="BA889" s="14"/>
      <c r="BB889" s="14">
        <v>0.307159266423013</v>
      </c>
      <c r="BC889" s="14">
        <v>0.244217770363513</v>
      </c>
      <c r="BD889" s="14">
        <v>0.11875144596611301</v>
      </c>
      <c r="BE889" s="14"/>
      <c r="BF889" s="14">
        <v>0.23332681574814301</v>
      </c>
    </row>
    <row r="890" spans="2:58" x14ac:dyDescent="0.35">
      <c r="B890" t="s">
        <v>122</v>
      </c>
      <c r="C890" s="14">
        <v>0.197949039939812</v>
      </c>
      <c r="D890" s="14">
        <v>0.18146448927115999</v>
      </c>
      <c r="E890" s="14">
        <v>0.2165337605821</v>
      </c>
      <c r="F890" s="14"/>
      <c r="G890" s="14">
        <v>0.12964032679766699</v>
      </c>
      <c r="H890" s="14">
        <v>0.18652566125282</v>
      </c>
      <c r="I890" s="14">
        <v>0.211367746294536</v>
      </c>
      <c r="J890" s="14">
        <v>0.19927673728708201</v>
      </c>
      <c r="K890" s="14">
        <v>0.195391167472732</v>
      </c>
      <c r="L890" s="14">
        <v>0.23860623470576101</v>
      </c>
      <c r="M890" s="14"/>
      <c r="N890" s="14">
        <v>0.18503622641992001</v>
      </c>
      <c r="O890" s="14">
        <v>0.20775808624623199</v>
      </c>
      <c r="P890" s="14">
        <v>0.18343581316846699</v>
      </c>
      <c r="Q890" s="14">
        <v>0.22209289472096799</v>
      </c>
      <c r="R890" s="14"/>
      <c r="S890" s="14">
        <v>0.16412938452755901</v>
      </c>
      <c r="T890" s="14">
        <v>0.248616697195579</v>
      </c>
      <c r="U890" s="14">
        <v>0.19709820033532</v>
      </c>
      <c r="V890" s="14">
        <v>0.17634030098322201</v>
      </c>
      <c r="W890" s="14">
        <v>0.268369715262958</v>
      </c>
      <c r="X890" s="14">
        <v>0.108947368870879</v>
      </c>
      <c r="Y890" s="14">
        <v>0.236803520432534</v>
      </c>
      <c r="Z890" s="14">
        <v>0.19108039273099101</v>
      </c>
      <c r="AA890" s="14">
        <v>0.15021582747630499</v>
      </c>
      <c r="AB890" s="14">
        <v>0.26870322379398498</v>
      </c>
      <c r="AC890" s="14">
        <v>0.18640870060181999</v>
      </c>
      <c r="AD890" s="14">
        <v>0.13798834854435299</v>
      </c>
      <c r="AE890" s="14"/>
      <c r="AF890" s="14">
        <v>0.24046327212136701</v>
      </c>
      <c r="AG890" s="14">
        <v>0.15185425133844199</v>
      </c>
      <c r="AH890" s="14">
        <v>0.27379731996561801</v>
      </c>
      <c r="AI890" s="14"/>
      <c r="AJ890" s="14">
        <v>0.151871481509882</v>
      </c>
      <c r="AK890" s="14">
        <v>0.20270180983649699</v>
      </c>
      <c r="AL890" s="14">
        <v>0.20861120675758901</v>
      </c>
      <c r="AM890" s="14">
        <v>0.27409749206512601</v>
      </c>
      <c r="AN890" s="14">
        <v>0.28476886220596997</v>
      </c>
      <c r="AO890" s="14"/>
      <c r="AP890" s="14">
        <v>0.137886892150339</v>
      </c>
      <c r="AQ890" s="14">
        <v>0.18608379865298999</v>
      </c>
      <c r="AR890" s="14">
        <v>0.194255078276448</v>
      </c>
      <c r="AS890" s="14">
        <v>0.21077369236167601</v>
      </c>
      <c r="AT890" s="14">
        <v>0.39641235142592701</v>
      </c>
      <c r="AU890" s="14"/>
      <c r="AV890" s="14">
        <v>0.20819625295915001</v>
      </c>
      <c r="AW890" s="14">
        <v>0.20097988394425001</v>
      </c>
      <c r="AX890" s="14">
        <v>0.172928138672471</v>
      </c>
      <c r="AY890" s="14">
        <v>0.186587837878367</v>
      </c>
      <c r="AZ890" s="14">
        <v>8.2687286721387004E-2</v>
      </c>
      <c r="BA890" s="14"/>
      <c r="BB890" s="14">
        <v>0.19958597317263499</v>
      </c>
      <c r="BC890" s="14">
        <v>0.159444795438965</v>
      </c>
      <c r="BD890" s="14">
        <v>0.29063404535816201</v>
      </c>
      <c r="BE890" s="14"/>
      <c r="BF890" s="14">
        <v>0.18885771979017801</v>
      </c>
    </row>
    <row r="891" spans="2:58" x14ac:dyDescent="0.35">
      <c r="B891" t="s">
        <v>210</v>
      </c>
      <c r="C891" s="14">
        <v>0.19675664235964099</v>
      </c>
      <c r="D891" s="14">
        <v>0.21351465746251699</v>
      </c>
      <c r="E891" s="14">
        <v>0.18104035458340201</v>
      </c>
      <c r="F891" s="14"/>
      <c r="G891" s="14">
        <v>0.11488134459546399</v>
      </c>
      <c r="H891" s="14">
        <v>0.13415182771121201</v>
      </c>
      <c r="I891" s="14">
        <v>0.194539550030393</v>
      </c>
      <c r="J891" s="14">
        <v>0.19980514654963699</v>
      </c>
      <c r="K891" s="14">
        <v>0.27408910736122299</v>
      </c>
      <c r="L891" s="14">
        <v>0.245163363746916</v>
      </c>
      <c r="M891" s="14"/>
      <c r="N891" s="14">
        <v>0.233701300026328</v>
      </c>
      <c r="O891" s="14">
        <v>0.175545417355913</v>
      </c>
      <c r="P891" s="14">
        <v>0.18960950851362299</v>
      </c>
      <c r="Q891" s="14">
        <v>0.17402002955422</v>
      </c>
      <c r="R891" s="14"/>
      <c r="S891" s="14">
        <v>0.20392983216744101</v>
      </c>
      <c r="T891" s="14">
        <v>0.16868899734003101</v>
      </c>
      <c r="U891" s="14">
        <v>0.232192413619386</v>
      </c>
      <c r="V891" s="14">
        <v>0.20796318161014199</v>
      </c>
      <c r="W891" s="14">
        <v>0.14565679106461701</v>
      </c>
      <c r="X891" s="14">
        <v>0.243983810965723</v>
      </c>
      <c r="Y891" s="14">
        <v>0.117722044434142</v>
      </c>
      <c r="Z891" s="14">
        <v>0.29122112288115798</v>
      </c>
      <c r="AA891" s="14">
        <v>0.24593929638637599</v>
      </c>
      <c r="AB891" s="14">
        <v>0.184495506696149</v>
      </c>
      <c r="AC891" s="14">
        <v>0.14792177916360899</v>
      </c>
      <c r="AD891" s="14">
        <v>0.21750049211912201</v>
      </c>
      <c r="AE891" s="14"/>
      <c r="AF891" s="14">
        <v>0.25000096593391002</v>
      </c>
      <c r="AG891" s="14">
        <v>0.17692903624640599</v>
      </c>
      <c r="AH891" s="14">
        <v>0.14994677762601999</v>
      </c>
      <c r="AI891" s="14"/>
      <c r="AJ891" s="14">
        <v>0.31967766144989601</v>
      </c>
      <c r="AK891" s="14">
        <v>0.107104993201739</v>
      </c>
      <c r="AL891" s="14">
        <v>0.17414228545448099</v>
      </c>
      <c r="AM891" s="14">
        <v>0.21290024534113799</v>
      </c>
      <c r="AN891" s="14">
        <v>0.21856983110957301</v>
      </c>
      <c r="AO891" s="14"/>
      <c r="AP891" s="14">
        <v>0.36936102653360903</v>
      </c>
      <c r="AQ891" s="14">
        <v>0.112204553727951</v>
      </c>
      <c r="AR891" s="14">
        <v>0.163397225931284</v>
      </c>
      <c r="AS891" s="14">
        <v>0.204665060254963</v>
      </c>
      <c r="AT891" s="14">
        <v>0.221225635050741</v>
      </c>
      <c r="AU891" s="14"/>
      <c r="AV891" s="14">
        <v>0.215543795815758</v>
      </c>
      <c r="AW891" s="14">
        <v>0.135497199195794</v>
      </c>
      <c r="AX891" s="14">
        <v>0.23799787737147701</v>
      </c>
      <c r="AY891" s="14">
        <v>0.20419233617546301</v>
      </c>
      <c r="AZ891" s="14">
        <v>0.121919454806101</v>
      </c>
      <c r="BA891" s="14"/>
      <c r="BB891" s="14">
        <v>0.224387792167518</v>
      </c>
      <c r="BC891" s="14">
        <v>0.22745949021987</v>
      </c>
      <c r="BD891" s="14">
        <v>0.35509785957336698</v>
      </c>
      <c r="BE891" s="14"/>
      <c r="BF891" s="14">
        <v>0.270368762964521</v>
      </c>
    </row>
    <row r="892" spans="2:58" x14ac:dyDescent="0.35">
      <c r="B892" t="s">
        <v>211</v>
      </c>
      <c r="C892" s="14">
        <v>0.100387242692637</v>
      </c>
      <c r="D892" s="14">
        <v>9.7225297208220304E-2</v>
      </c>
      <c r="E892" s="14">
        <v>0.10256608353982501</v>
      </c>
      <c r="F892" s="14"/>
      <c r="G892" s="14">
        <v>5.81215463392908E-2</v>
      </c>
      <c r="H892" s="14">
        <v>7.48665687712496E-2</v>
      </c>
      <c r="I892" s="14">
        <v>9.1196034156320799E-2</v>
      </c>
      <c r="J892" s="14">
        <v>9.6322431118479795E-2</v>
      </c>
      <c r="K892" s="14">
        <v>9.9119094171731106E-2</v>
      </c>
      <c r="L892" s="14">
        <v>0.156456473542952</v>
      </c>
      <c r="M892" s="14"/>
      <c r="N892" s="14">
        <v>0.13408253580644999</v>
      </c>
      <c r="O892" s="14">
        <v>8.9751168277960494E-2</v>
      </c>
      <c r="P892" s="14">
        <v>0.107236544477412</v>
      </c>
      <c r="Q892" s="14">
        <v>6.4484237001423403E-2</v>
      </c>
      <c r="R892" s="14"/>
      <c r="S892" s="14">
        <v>0.15964811959198499</v>
      </c>
      <c r="T892" s="14">
        <v>0.139803374842357</v>
      </c>
      <c r="U892" s="14">
        <v>6.8119081942734E-2</v>
      </c>
      <c r="V892" s="14">
        <v>8.0474107650481505E-2</v>
      </c>
      <c r="W892" s="14">
        <v>8.3200017050173602E-2</v>
      </c>
      <c r="X892" s="14">
        <v>5.1894664823102003E-2</v>
      </c>
      <c r="Y892" s="14">
        <v>8.84226353038748E-2</v>
      </c>
      <c r="Z892" s="14">
        <v>8.9645292654499095E-2</v>
      </c>
      <c r="AA892" s="14">
        <v>0.101933201341717</v>
      </c>
      <c r="AB892" s="14">
        <v>3.93484847863367E-2</v>
      </c>
      <c r="AC892" s="14">
        <v>6.7478131762167007E-2</v>
      </c>
      <c r="AD892" s="14">
        <v>0.27686859832831301</v>
      </c>
      <c r="AE892" s="14"/>
      <c r="AF892" s="14">
        <v>0.10929631767258501</v>
      </c>
      <c r="AG892" s="14">
        <v>0.107106571994845</v>
      </c>
      <c r="AH892" s="14">
        <v>0.11004809469330901</v>
      </c>
      <c r="AI892" s="14"/>
      <c r="AJ892" s="14">
        <v>0.20083519494521401</v>
      </c>
      <c r="AK892" s="14">
        <v>3.6981113771172101E-2</v>
      </c>
      <c r="AL892" s="14">
        <v>7.7027408947243303E-2</v>
      </c>
      <c r="AM892" s="14">
        <v>6.8742877382499804E-2</v>
      </c>
      <c r="AN892" s="14">
        <v>4.8021682659079003E-2</v>
      </c>
      <c r="AO892" s="14"/>
      <c r="AP892" s="14">
        <v>0.28603969773981502</v>
      </c>
      <c r="AQ892" s="14">
        <v>4.3212068454041297E-2</v>
      </c>
      <c r="AR892" s="14">
        <v>7.5575327837301601E-2</v>
      </c>
      <c r="AS892" s="14">
        <v>6.0663713386910401E-2</v>
      </c>
      <c r="AT892" s="14">
        <v>5.3445435554326001E-2</v>
      </c>
      <c r="AU892" s="14"/>
      <c r="AV892" s="14">
        <v>0.107523654036618</v>
      </c>
      <c r="AW892" s="14">
        <v>6.8532661373442605E-2</v>
      </c>
      <c r="AX892" s="14">
        <v>9.8709230866826106E-2</v>
      </c>
      <c r="AY892" s="14">
        <v>0.15953332539889201</v>
      </c>
      <c r="AZ892" s="14">
        <v>0.12178455942019201</v>
      </c>
      <c r="BA892" s="14"/>
      <c r="BB892" s="14">
        <v>6.8934097916342904E-2</v>
      </c>
      <c r="BC892" s="14">
        <v>6.4411443711222593E-2</v>
      </c>
      <c r="BD892" s="14">
        <v>0.112226037297637</v>
      </c>
      <c r="BE892" s="14"/>
      <c r="BF892" s="14">
        <v>8.5758828240412394E-2</v>
      </c>
    </row>
    <row r="893" spans="2:58" x14ac:dyDescent="0.35">
      <c r="B893" t="s">
        <v>212</v>
      </c>
      <c r="C893" s="14">
        <v>2.0283085298029101E-2</v>
      </c>
      <c r="D893" s="14">
        <v>1.7088969832196699E-2</v>
      </c>
      <c r="E893" s="14">
        <v>2.37398856655275E-2</v>
      </c>
      <c r="F893" s="14"/>
      <c r="G893" s="14">
        <v>0</v>
      </c>
      <c r="H893" s="14">
        <v>1.1257784471835799E-2</v>
      </c>
      <c r="I893" s="14">
        <v>5.7910563925791204E-3</v>
      </c>
      <c r="J893" s="14">
        <v>2.5530330680406998E-2</v>
      </c>
      <c r="K893" s="14">
        <v>1.3847202480999E-2</v>
      </c>
      <c r="L893" s="14">
        <v>5.0340394655717997E-2</v>
      </c>
      <c r="M893" s="14"/>
      <c r="N893" s="14">
        <v>2.5603597782744798E-2</v>
      </c>
      <c r="O893" s="14">
        <v>7.5371371737635402E-3</v>
      </c>
      <c r="P893" s="14">
        <v>1.1150928377516699E-2</v>
      </c>
      <c r="Q893" s="14">
        <v>3.8355097593997599E-2</v>
      </c>
      <c r="R893" s="14"/>
      <c r="S893" s="14">
        <v>2.3312911069420201E-2</v>
      </c>
      <c r="T893" s="14">
        <v>7.4243632000421398E-3</v>
      </c>
      <c r="U893" s="14">
        <v>0</v>
      </c>
      <c r="V893" s="14">
        <v>3.5429743608693401E-2</v>
      </c>
      <c r="W893" s="14">
        <v>2.3572655364105501E-2</v>
      </c>
      <c r="X893" s="14">
        <v>2.0574837603636799E-2</v>
      </c>
      <c r="Y893" s="14">
        <v>5.3082849769195299E-2</v>
      </c>
      <c r="Z893" s="14">
        <v>0</v>
      </c>
      <c r="AA893" s="14">
        <v>7.6788992365384497E-3</v>
      </c>
      <c r="AB893" s="14">
        <v>2.9494987242659799E-2</v>
      </c>
      <c r="AC893" s="14">
        <v>2.6242579387009999E-2</v>
      </c>
      <c r="AD893" s="14">
        <v>0</v>
      </c>
      <c r="AE893" s="14"/>
      <c r="AF893" s="14">
        <v>3.8295405524753703E-2</v>
      </c>
      <c r="AG893" s="14">
        <v>9.2806608829561505E-3</v>
      </c>
      <c r="AH893" s="14">
        <v>1.5810473395794399E-2</v>
      </c>
      <c r="AI893" s="14"/>
      <c r="AJ893" s="14">
        <v>4.38297113393082E-2</v>
      </c>
      <c r="AK893" s="14">
        <v>2.92625324664557E-3</v>
      </c>
      <c r="AL893" s="14">
        <v>1.4186798824279799E-2</v>
      </c>
      <c r="AM893" s="14">
        <v>6.7199368472450893E-2</v>
      </c>
      <c r="AN893" s="14">
        <v>1.93697297364115E-2</v>
      </c>
      <c r="AO893" s="14"/>
      <c r="AP893" s="14">
        <v>7.73182034966899E-2</v>
      </c>
      <c r="AQ893" s="14">
        <v>0</v>
      </c>
      <c r="AR893" s="14">
        <v>1.2851384980707E-2</v>
      </c>
      <c r="AS893" s="14">
        <v>2.42707936635678E-2</v>
      </c>
      <c r="AT893" s="14">
        <v>1.10034132461292E-2</v>
      </c>
      <c r="AU893" s="14"/>
      <c r="AV893" s="14">
        <v>2.90275378223964E-2</v>
      </c>
      <c r="AW893" s="14">
        <v>1.62394174615734E-2</v>
      </c>
      <c r="AX893" s="14">
        <v>1.02080861802182E-2</v>
      </c>
      <c r="AY893" s="14">
        <v>1.5355627008116501E-2</v>
      </c>
      <c r="AZ893" s="14">
        <v>4.2576720338501003E-2</v>
      </c>
      <c r="BA893" s="14"/>
      <c r="BB893" s="14">
        <v>0</v>
      </c>
      <c r="BC893" s="14">
        <v>1.3653705080193E-2</v>
      </c>
      <c r="BD893" s="14">
        <v>3.0205683929613002E-2</v>
      </c>
      <c r="BE893" s="14"/>
      <c r="BF893" s="14">
        <v>1.12125379158068E-2</v>
      </c>
    </row>
    <row r="894" spans="2:58" x14ac:dyDescent="0.35">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c r="AA894" s="14"/>
      <c r="AB894" s="14"/>
      <c r="AC894" s="14"/>
      <c r="AD894" s="14"/>
      <c r="AE894" s="14"/>
      <c r="AF894" s="14"/>
      <c r="AG894" s="14"/>
      <c r="AH894" s="14"/>
      <c r="AI894" s="14"/>
      <c r="AJ894" s="14"/>
      <c r="AK894" s="14"/>
      <c r="AL894" s="14"/>
      <c r="AM894" s="14"/>
      <c r="AN894" s="14"/>
      <c r="AO894" s="14"/>
      <c r="AP894" s="14"/>
      <c r="AQ894" s="14"/>
      <c r="AR894" s="14"/>
      <c r="AS894" s="14"/>
      <c r="AT894" s="14"/>
      <c r="AU894" s="14"/>
      <c r="AV894" s="14"/>
      <c r="AW894" s="14"/>
      <c r="AX894" s="14"/>
      <c r="AY894" s="14"/>
      <c r="AZ894" s="14"/>
      <c r="BA894" s="14"/>
      <c r="BB894" s="14"/>
      <c r="BC894" s="14"/>
      <c r="BD894" s="14"/>
      <c r="BE894" s="14"/>
      <c r="BF894" s="14"/>
    </row>
    <row r="895" spans="2:58" x14ac:dyDescent="0.35">
      <c r="B895" s="6" t="s">
        <v>281</v>
      </c>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c r="AA895" s="14"/>
      <c r="AB895" s="14"/>
      <c r="AC895" s="14"/>
      <c r="AD895" s="14"/>
      <c r="AE895" s="14"/>
      <c r="AF895" s="14"/>
      <c r="AG895" s="14"/>
      <c r="AH895" s="14"/>
      <c r="AI895" s="14"/>
      <c r="AJ895" s="14"/>
      <c r="AK895" s="14"/>
      <c r="AL895" s="14"/>
      <c r="AM895" s="14"/>
      <c r="AN895" s="14"/>
      <c r="AO895" s="14"/>
      <c r="AP895" s="14"/>
      <c r="AQ895" s="14"/>
      <c r="AR895" s="14"/>
      <c r="AS895" s="14"/>
      <c r="AT895" s="14"/>
      <c r="AU895" s="14"/>
      <c r="AV895" s="14"/>
      <c r="AW895" s="14"/>
      <c r="AX895" s="14"/>
      <c r="AY895" s="14"/>
      <c r="AZ895" s="14"/>
      <c r="BA895" s="14"/>
      <c r="BB895" s="14"/>
      <c r="BC895" s="14"/>
      <c r="BD895" s="14"/>
      <c r="BE895" s="14"/>
      <c r="BF895" s="14"/>
    </row>
    <row r="896" spans="2:58" x14ac:dyDescent="0.35">
      <c r="B896" s="24" t="s">
        <v>214</v>
      </c>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c r="AA896" s="14"/>
      <c r="AB896" s="14"/>
      <c r="AC896" s="14"/>
      <c r="AD896" s="14"/>
      <c r="AE896" s="14"/>
      <c r="AF896" s="14"/>
      <c r="AG896" s="14"/>
      <c r="AH896" s="14"/>
      <c r="AI896" s="14"/>
      <c r="AJ896" s="14"/>
      <c r="AK896" s="14"/>
      <c r="AL896" s="14"/>
      <c r="AM896" s="14"/>
      <c r="AN896" s="14"/>
      <c r="AO896" s="14"/>
      <c r="AP896" s="14"/>
      <c r="AQ896" s="14"/>
      <c r="AR896" s="14"/>
      <c r="AS896" s="14"/>
      <c r="AT896" s="14"/>
      <c r="AU896" s="14"/>
      <c r="AV896" s="14"/>
      <c r="AW896" s="14"/>
      <c r="AX896" s="14"/>
      <c r="AY896" s="14"/>
      <c r="AZ896" s="14"/>
      <c r="BA896" s="14"/>
      <c r="BB896" s="14"/>
      <c r="BC896" s="14"/>
      <c r="BD896" s="14"/>
      <c r="BE896" s="14"/>
      <c r="BF896" s="14"/>
    </row>
    <row r="897" spans="2:58" x14ac:dyDescent="0.35">
      <c r="B897" t="s">
        <v>207</v>
      </c>
      <c r="C897" s="14">
        <v>8.8257154627402107E-2</v>
      </c>
      <c r="D897" s="14">
        <v>9.4038639546491401E-2</v>
      </c>
      <c r="E897" s="14">
        <v>8.0940048918368798E-2</v>
      </c>
      <c r="F897" s="14"/>
      <c r="G897" s="14">
        <v>0.120390901024216</v>
      </c>
      <c r="H897" s="14">
        <v>0.134861546931872</v>
      </c>
      <c r="I897" s="14">
        <v>9.0583324712677701E-2</v>
      </c>
      <c r="J897" s="14">
        <v>7.3430208927686105E-2</v>
      </c>
      <c r="K897" s="14">
        <v>8.2165972105737298E-2</v>
      </c>
      <c r="L897" s="14">
        <v>4.5230788740812197E-2</v>
      </c>
      <c r="M897" s="14"/>
      <c r="N897" s="14">
        <v>6.4170431313327794E-2</v>
      </c>
      <c r="O897" s="14">
        <v>9.08819467895777E-2</v>
      </c>
      <c r="P897" s="14">
        <v>9.23201760743593E-2</v>
      </c>
      <c r="Q897" s="14">
        <v>0.110791201376453</v>
      </c>
      <c r="R897" s="14"/>
      <c r="S897" s="14">
        <v>4.8327971941907202E-2</v>
      </c>
      <c r="T897" s="14">
        <v>6.4285803013580695E-2</v>
      </c>
      <c r="U897" s="14">
        <v>0.120428791372837</v>
      </c>
      <c r="V897" s="14">
        <v>7.0584610335808207E-2</v>
      </c>
      <c r="W897" s="14">
        <v>9.8233074325411202E-2</v>
      </c>
      <c r="X897" s="14">
        <v>8.13308401204587E-2</v>
      </c>
      <c r="Y897" s="14">
        <v>0.117331010508002</v>
      </c>
      <c r="Z897" s="14">
        <v>2.7769581844029001E-2</v>
      </c>
      <c r="AA897" s="14">
        <v>0.12663284695306201</v>
      </c>
      <c r="AB897" s="14">
        <v>0.102575887020803</v>
      </c>
      <c r="AC897" s="14">
        <v>0.12450071209565999</v>
      </c>
      <c r="AD897" s="14">
        <v>6.3060022100021998E-2</v>
      </c>
      <c r="AE897" s="14"/>
      <c r="AF897" s="14">
        <v>7.9494197415221304E-2</v>
      </c>
      <c r="AG897" s="14">
        <v>7.7564104019485103E-2</v>
      </c>
      <c r="AH897" s="14">
        <v>0.124678102578631</v>
      </c>
      <c r="AI897" s="14"/>
      <c r="AJ897" s="14">
        <v>3.9667269389547802E-2</v>
      </c>
      <c r="AK897" s="14">
        <v>0.12317891560861401</v>
      </c>
      <c r="AL897" s="14">
        <v>5.9461396015552802E-2</v>
      </c>
      <c r="AM897" s="14">
        <v>6.3596342932136299E-2</v>
      </c>
      <c r="AN897" s="14">
        <v>9.4402893209104999E-2</v>
      </c>
      <c r="AO897" s="14"/>
      <c r="AP897" s="14">
        <v>2.92127046964714E-2</v>
      </c>
      <c r="AQ897" s="14">
        <v>0.12345052354913</v>
      </c>
      <c r="AR897" s="14">
        <v>5.5145902090231701E-2</v>
      </c>
      <c r="AS897" s="14">
        <v>8.8280117440589306E-2</v>
      </c>
      <c r="AT897" s="14">
        <v>7.2224552740603007E-2</v>
      </c>
      <c r="AU897" s="14"/>
      <c r="AV897" s="14">
        <v>0.108706913411284</v>
      </c>
      <c r="AW897" s="14">
        <v>5.9385733876149802E-2</v>
      </c>
      <c r="AX897" s="14">
        <v>8.4111923157065893E-2</v>
      </c>
      <c r="AY897" s="14">
        <v>8.8479225768186204E-2</v>
      </c>
      <c r="AZ897" s="14">
        <v>3.7456077605975101E-2</v>
      </c>
      <c r="BA897" s="14"/>
      <c r="BB897" s="14">
        <v>4.19777327189544E-2</v>
      </c>
      <c r="BC897" s="14">
        <v>7.8980593185366696E-2</v>
      </c>
      <c r="BD897" s="14">
        <v>3.2010612373648703E-2</v>
      </c>
      <c r="BE897" s="14"/>
      <c r="BF897" s="14">
        <v>5.53103073493669E-2</v>
      </c>
    </row>
    <row r="898" spans="2:58" x14ac:dyDescent="0.35">
      <c r="B898" t="s">
        <v>208</v>
      </c>
      <c r="C898" s="14">
        <v>9.5127501887338095E-2</v>
      </c>
      <c r="D898" s="14">
        <v>0.10974144766589899</v>
      </c>
      <c r="E898" s="14">
        <v>8.0811736665464706E-2</v>
      </c>
      <c r="F898" s="14"/>
      <c r="G898" s="14">
        <v>0.12988561090044501</v>
      </c>
      <c r="H898" s="14">
        <v>0.105765078817016</v>
      </c>
      <c r="I898" s="14">
        <v>0.122692154668838</v>
      </c>
      <c r="J898" s="14">
        <v>0.12651335822100901</v>
      </c>
      <c r="K898" s="14">
        <v>7.6818786023117494E-2</v>
      </c>
      <c r="L898" s="14">
        <v>3.4179434962809001E-2</v>
      </c>
      <c r="M898" s="14"/>
      <c r="N898" s="14">
        <v>9.13707404149562E-2</v>
      </c>
      <c r="O898" s="14">
        <v>0.107524260258263</v>
      </c>
      <c r="P898" s="14">
        <v>9.3873056342302599E-2</v>
      </c>
      <c r="Q898" s="14">
        <v>8.9496307423754404E-2</v>
      </c>
      <c r="R898" s="14"/>
      <c r="S898" s="14">
        <v>7.1691382411641705E-2</v>
      </c>
      <c r="T898" s="14">
        <v>9.6251001226211497E-2</v>
      </c>
      <c r="U898" s="14">
        <v>6.7044159604154094E-2</v>
      </c>
      <c r="V898" s="14">
        <v>0.122168194435851</v>
      </c>
      <c r="W898" s="14">
        <v>8.2188765339514802E-2</v>
      </c>
      <c r="X898" s="14">
        <v>8.5696418382930198E-2</v>
      </c>
      <c r="Y898" s="14">
        <v>9.9085598874795094E-2</v>
      </c>
      <c r="Z898" s="14">
        <v>0.119152954604102</v>
      </c>
      <c r="AA898" s="14">
        <v>0.12095370310043101</v>
      </c>
      <c r="AB898" s="14">
        <v>6.06228105485596E-2</v>
      </c>
      <c r="AC898" s="14">
        <v>0.16155245668391699</v>
      </c>
      <c r="AD898" s="14">
        <v>0.122831730310623</v>
      </c>
      <c r="AE898" s="14"/>
      <c r="AF898" s="14">
        <v>7.2084937422877596E-2</v>
      </c>
      <c r="AG898" s="14">
        <v>0.101644860984443</v>
      </c>
      <c r="AH898" s="14">
        <v>0.105032175726414</v>
      </c>
      <c r="AI898" s="14"/>
      <c r="AJ898" s="14">
        <v>5.2405694280956601E-2</v>
      </c>
      <c r="AK898" s="14">
        <v>0.138185536718474</v>
      </c>
      <c r="AL898" s="14">
        <v>9.6145071514424807E-2</v>
      </c>
      <c r="AM898" s="14">
        <v>0</v>
      </c>
      <c r="AN898" s="14">
        <v>0.10841647553529001</v>
      </c>
      <c r="AO898" s="14"/>
      <c r="AP898" s="14">
        <v>2.3548386143398398E-2</v>
      </c>
      <c r="AQ898" s="14">
        <v>0.10415023369096001</v>
      </c>
      <c r="AR898" s="14">
        <v>0.11398816509072</v>
      </c>
      <c r="AS898" s="14">
        <v>0.148754657226918</v>
      </c>
      <c r="AT898" s="14">
        <v>4.7509925149832599E-2</v>
      </c>
      <c r="AU898" s="14"/>
      <c r="AV898" s="14">
        <v>7.9988182147699899E-2</v>
      </c>
      <c r="AW898" s="14">
        <v>0.122792122561432</v>
      </c>
      <c r="AX898" s="14">
        <v>0.100422298369739</v>
      </c>
      <c r="AY898" s="14">
        <v>7.54564956213227E-2</v>
      </c>
      <c r="AZ898" s="14">
        <v>7.9894368463416396E-2</v>
      </c>
      <c r="BA898" s="14"/>
      <c r="BB898" s="14">
        <v>4.2693212518426803E-2</v>
      </c>
      <c r="BC898" s="14">
        <v>0.116235363167576</v>
      </c>
      <c r="BD898" s="14">
        <v>3.02454453652659E-2</v>
      </c>
      <c r="BE898" s="14"/>
      <c r="BF898" s="14">
        <v>8.1853571942409997E-2</v>
      </c>
    </row>
    <row r="899" spans="2:58" x14ac:dyDescent="0.35">
      <c r="B899" t="s">
        <v>209</v>
      </c>
      <c r="C899" s="14">
        <v>0.183740410739923</v>
      </c>
      <c r="D899" s="14">
        <v>0.17653594736490599</v>
      </c>
      <c r="E899" s="14">
        <v>0.188598669553627</v>
      </c>
      <c r="F899" s="14"/>
      <c r="G899" s="14">
        <v>0.249753867948069</v>
      </c>
      <c r="H899" s="14">
        <v>0.226008295204916</v>
      </c>
      <c r="I899" s="14">
        <v>0.23745595774039099</v>
      </c>
      <c r="J899" s="14">
        <v>0.179058814070198</v>
      </c>
      <c r="K899" s="14">
        <v>0.150678389841889</v>
      </c>
      <c r="L899" s="14">
        <v>9.6263035223850393E-2</v>
      </c>
      <c r="M899" s="14"/>
      <c r="N899" s="14">
        <v>0.14101758786423799</v>
      </c>
      <c r="O899" s="14">
        <v>0.15545262059428</v>
      </c>
      <c r="P899" s="14">
        <v>0.231350776065499</v>
      </c>
      <c r="Q899" s="14">
        <v>0.214116300309039</v>
      </c>
      <c r="R899" s="14"/>
      <c r="S899" s="14">
        <v>0.13361011675644899</v>
      </c>
      <c r="T899" s="14">
        <v>0.15787930114917501</v>
      </c>
      <c r="U899" s="14">
        <v>0.25303390961942601</v>
      </c>
      <c r="V899" s="14">
        <v>0.19301013226824401</v>
      </c>
      <c r="W899" s="14">
        <v>0.25262715420130899</v>
      </c>
      <c r="X899" s="14">
        <v>0.21917137481371399</v>
      </c>
      <c r="Y899" s="14">
        <v>0.18266320543856701</v>
      </c>
      <c r="Z899" s="14">
        <v>9.8769541697459703E-2</v>
      </c>
      <c r="AA899" s="14">
        <v>0.23159400706439601</v>
      </c>
      <c r="AB899" s="14">
        <v>0.13825587281836599</v>
      </c>
      <c r="AC899" s="14">
        <v>0.208282188503362</v>
      </c>
      <c r="AD899" s="14">
        <v>3.33185138828649E-2</v>
      </c>
      <c r="AE899" s="14"/>
      <c r="AF899" s="14">
        <v>0.15181921702293599</v>
      </c>
      <c r="AG899" s="14">
        <v>0.19485266228864101</v>
      </c>
      <c r="AH899" s="14">
        <v>0.20925271340045701</v>
      </c>
      <c r="AI899" s="14"/>
      <c r="AJ899" s="14">
        <v>0.125946140886492</v>
      </c>
      <c r="AK899" s="14">
        <v>0.26265336423314101</v>
      </c>
      <c r="AL899" s="14">
        <v>0.108528388159636</v>
      </c>
      <c r="AM899" s="14">
        <v>0.21603714329136101</v>
      </c>
      <c r="AN899" s="14">
        <v>0.16732177821786001</v>
      </c>
      <c r="AO899" s="14"/>
      <c r="AP899" s="14">
        <v>6.9819369252573593E-2</v>
      </c>
      <c r="AQ899" s="14">
        <v>0.25758132245103599</v>
      </c>
      <c r="AR899" s="14">
        <v>0.11984049168854299</v>
      </c>
      <c r="AS899" s="14">
        <v>0.21698148695889199</v>
      </c>
      <c r="AT899" s="14">
        <v>0.133288448181659</v>
      </c>
      <c r="AU899" s="14"/>
      <c r="AV899" s="14">
        <v>0.200843444134361</v>
      </c>
      <c r="AW899" s="14">
        <v>0.251805121884002</v>
      </c>
      <c r="AX899" s="14">
        <v>0.13095912193464099</v>
      </c>
      <c r="AY899" s="14">
        <v>0.15512950576235901</v>
      </c>
      <c r="AZ899" s="14">
        <v>0.21181793489519099</v>
      </c>
      <c r="BA899" s="14"/>
      <c r="BB899" s="14">
        <v>0.24735674456302201</v>
      </c>
      <c r="BC899" s="14">
        <v>0.21712416207910801</v>
      </c>
      <c r="BD899" s="14">
        <v>9.5513155329848706E-2</v>
      </c>
      <c r="BE899" s="14"/>
      <c r="BF899" s="14">
        <v>0.19173794697695101</v>
      </c>
    </row>
    <row r="900" spans="2:58" x14ac:dyDescent="0.35">
      <c r="B900" t="s">
        <v>122</v>
      </c>
      <c r="C900" s="14">
        <v>0.27212301129998601</v>
      </c>
      <c r="D900" s="14">
        <v>0.23654416972803699</v>
      </c>
      <c r="E900" s="14">
        <v>0.31099657169959199</v>
      </c>
      <c r="F900" s="14"/>
      <c r="G900" s="14">
        <v>0.21781647430596701</v>
      </c>
      <c r="H900" s="14">
        <v>0.25976504645391701</v>
      </c>
      <c r="I900" s="14">
        <v>0.24926953881375999</v>
      </c>
      <c r="J900" s="14">
        <v>0.27608717995114102</v>
      </c>
      <c r="K900" s="14">
        <v>0.32334557671012398</v>
      </c>
      <c r="L900" s="14">
        <v>0.29515927228479599</v>
      </c>
      <c r="M900" s="14"/>
      <c r="N900" s="14">
        <v>0.25455173975462703</v>
      </c>
      <c r="O900" s="14">
        <v>0.31677175623024001</v>
      </c>
      <c r="P900" s="14">
        <v>0.24272911494177901</v>
      </c>
      <c r="Q900" s="14">
        <v>0.27192457593879099</v>
      </c>
      <c r="R900" s="14"/>
      <c r="S900" s="14">
        <v>0.32184627708999097</v>
      </c>
      <c r="T900" s="14">
        <v>0.28847472157663501</v>
      </c>
      <c r="U900" s="14">
        <v>0.25289887532925398</v>
      </c>
      <c r="V900" s="14">
        <v>0.24317215242012899</v>
      </c>
      <c r="W900" s="14">
        <v>0.255495494352871</v>
      </c>
      <c r="X900" s="14">
        <v>0.31117664303931197</v>
      </c>
      <c r="Y900" s="14">
        <v>0.265221367120412</v>
      </c>
      <c r="Z900" s="14">
        <v>0.37651130315762799</v>
      </c>
      <c r="AA900" s="14">
        <v>0.171675457868885</v>
      </c>
      <c r="AB900" s="14">
        <v>0.28986692257372498</v>
      </c>
      <c r="AC900" s="14">
        <v>0.27976272270993802</v>
      </c>
      <c r="AD900" s="14">
        <v>0.28351109705573302</v>
      </c>
      <c r="AE900" s="14"/>
      <c r="AF900" s="14">
        <v>0.26167446611357698</v>
      </c>
      <c r="AG900" s="14">
        <v>0.28856829357774799</v>
      </c>
      <c r="AH900" s="14">
        <v>0.26944292409793202</v>
      </c>
      <c r="AI900" s="14"/>
      <c r="AJ900" s="14">
        <v>0.21134485875912601</v>
      </c>
      <c r="AK900" s="14">
        <v>0.25946695729337099</v>
      </c>
      <c r="AL900" s="14">
        <v>0.40281198194191198</v>
      </c>
      <c r="AM900" s="14">
        <v>0.269134402238493</v>
      </c>
      <c r="AN900" s="14">
        <v>0.30833353418858001</v>
      </c>
      <c r="AO900" s="14"/>
      <c r="AP900" s="14">
        <v>0.17818125280679001</v>
      </c>
      <c r="AQ900" s="14">
        <v>0.27357471490545299</v>
      </c>
      <c r="AR900" s="14">
        <v>0.38248395048193801</v>
      </c>
      <c r="AS900" s="14">
        <v>0.23015859475511199</v>
      </c>
      <c r="AT900" s="14">
        <v>0.41982006568274799</v>
      </c>
      <c r="AU900" s="14"/>
      <c r="AV900" s="14">
        <v>0.24576703377256501</v>
      </c>
      <c r="AW900" s="14">
        <v>0.32507538493306798</v>
      </c>
      <c r="AX900" s="14">
        <v>0.252492019165308</v>
      </c>
      <c r="AY900" s="14">
        <v>0.30509731654354699</v>
      </c>
      <c r="AZ900" s="14">
        <v>0.25695845964671099</v>
      </c>
      <c r="BA900" s="14"/>
      <c r="BB900" s="14">
        <v>0.34314177673336499</v>
      </c>
      <c r="BC900" s="14">
        <v>0.242961217206519</v>
      </c>
      <c r="BD900" s="14">
        <v>0.37893946442590998</v>
      </c>
      <c r="BE900" s="14"/>
      <c r="BF900" s="14">
        <v>0.28721355433543</v>
      </c>
    </row>
    <row r="901" spans="2:58" x14ac:dyDescent="0.35">
      <c r="B901" t="s">
        <v>210</v>
      </c>
      <c r="C901" s="14">
        <v>0.21387719385676901</v>
      </c>
      <c r="D901" s="14">
        <v>0.23604299627231101</v>
      </c>
      <c r="E901" s="14">
        <v>0.19271913883439001</v>
      </c>
      <c r="F901" s="14"/>
      <c r="G901" s="14">
        <v>0.19631701519105599</v>
      </c>
      <c r="H901" s="14">
        <v>0.187496964615115</v>
      </c>
      <c r="I901" s="14">
        <v>0.19081219124534399</v>
      </c>
      <c r="J901" s="14">
        <v>0.21429713308829701</v>
      </c>
      <c r="K901" s="14">
        <v>0.20352764371089799</v>
      </c>
      <c r="L901" s="14">
        <v>0.268514968755243</v>
      </c>
      <c r="M901" s="14"/>
      <c r="N901" s="14">
        <v>0.25772717631207898</v>
      </c>
      <c r="O901" s="14">
        <v>0.20893134557217999</v>
      </c>
      <c r="P901" s="14">
        <v>0.20070052922307399</v>
      </c>
      <c r="Q901" s="14">
        <v>0.18076242988095501</v>
      </c>
      <c r="R901" s="14"/>
      <c r="S901" s="14">
        <v>0.28209688689275397</v>
      </c>
      <c r="T901" s="14">
        <v>0.217234986043153</v>
      </c>
      <c r="U901" s="14">
        <v>0.21191598739279499</v>
      </c>
      <c r="V901" s="14">
        <v>0.201270878719089</v>
      </c>
      <c r="W901" s="14">
        <v>0.192426991508409</v>
      </c>
      <c r="X901" s="14">
        <v>0.170428939154353</v>
      </c>
      <c r="Y901" s="14">
        <v>0.15282020835846799</v>
      </c>
      <c r="Z901" s="14">
        <v>0.192616406546742</v>
      </c>
      <c r="AA901" s="14">
        <v>0.214707395487513</v>
      </c>
      <c r="AB901" s="14">
        <v>0.25693561928252101</v>
      </c>
      <c r="AC901" s="14">
        <v>0.13337816671502201</v>
      </c>
      <c r="AD901" s="14">
        <v>0.31682589326477001</v>
      </c>
      <c r="AE901" s="14"/>
      <c r="AF901" s="14">
        <v>0.24968686341514201</v>
      </c>
      <c r="AG901" s="14">
        <v>0.20848408376524699</v>
      </c>
      <c r="AH901" s="14">
        <v>0.132517385122769</v>
      </c>
      <c r="AI901" s="14"/>
      <c r="AJ901" s="14">
        <v>0.303483248234931</v>
      </c>
      <c r="AK901" s="14">
        <v>0.13993920907982399</v>
      </c>
      <c r="AL901" s="14">
        <v>0.28902579871343098</v>
      </c>
      <c r="AM901" s="14">
        <v>0.24337267618571501</v>
      </c>
      <c r="AN901" s="14">
        <v>0.18974928372834801</v>
      </c>
      <c r="AO901" s="14"/>
      <c r="AP901" s="14">
        <v>0.31829572731817701</v>
      </c>
      <c r="AQ901" s="14">
        <v>0.160192047681047</v>
      </c>
      <c r="AR901" s="14">
        <v>0.26591687625577398</v>
      </c>
      <c r="AS901" s="14">
        <v>0.20590354490837601</v>
      </c>
      <c r="AT901" s="14">
        <v>0.23403108817579901</v>
      </c>
      <c r="AU901" s="14"/>
      <c r="AV901" s="14">
        <v>0.224910779452555</v>
      </c>
      <c r="AW901" s="14">
        <v>0.14972922582583401</v>
      </c>
      <c r="AX901" s="14">
        <v>0.29518654612138501</v>
      </c>
      <c r="AY901" s="14">
        <v>0.183647620763354</v>
      </c>
      <c r="AZ901" s="14">
        <v>0.203743479237603</v>
      </c>
      <c r="BA901" s="14"/>
      <c r="BB901" s="14">
        <v>0.18620011231674299</v>
      </c>
      <c r="BC901" s="14">
        <v>0.243237989965781</v>
      </c>
      <c r="BD901" s="14">
        <v>0.30574604609690498</v>
      </c>
      <c r="BE901" s="14"/>
      <c r="BF901" s="14">
        <v>0.262177197929513</v>
      </c>
    </row>
    <row r="902" spans="2:58" x14ac:dyDescent="0.35">
      <c r="B902" t="s">
        <v>211</v>
      </c>
      <c r="C902" s="14">
        <v>0.12122608731751799</v>
      </c>
      <c r="D902" s="14">
        <v>0.12605119846629301</v>
      </c>
      <c r="E902" s="14">
        <v>0.11533218546098201</v>
      </c>
      <c r="F902" s="14"/>
      <c r="G902" s="14">
        <v>8.5836130630246393E-2</v>
      </c>
      <c r="H902" s="14">
        <v>7.4845283505328E-2</v>
      </c>
      <c r="I902" s="14">
        <v>9.42990102954364E-2</v>
      </c>
      <c r="J902" s="14">
        <v>0.10588570761663101</v>
      </c>
      <c r="K902" s="14">
        <v>0.136305517213929</v>
      </c>
      <c r="L902" s="14">
        <v>0.20068906858895399</v>
      </c>
      <c r="M902" s="14"/>
      <c r="N902" s="14">
        <v>0.153176999209688</v>
      </c>
      <c r="O902" s="14">
        <v>0.10038559327178399</v>
      </c>
      <c r="P902" s="14">
        <v>0.123941938788812</v>
      </c>
      <c r="Q902" s="14">
        <v>0.10341874412284401</v>
      </c>
      <c r="R902" s="14"/>
      <c r="S902" s="14">
        <v>0.110766346611835</v>
      </c>
      <c r="T902" s="14">
        <v>0.13302080517241199</v>
      </c>
      <c r="U902" s="14">
        <v>8.0997433151052803E-2</v>
      </c>
      <c r="V902" s="14">
        <v>0.14519479578627301</v>
      </c>
      <c r="W902" s="14">
        <v>9.5455864908379998E-2</v>
      </c>
      <c r="X902" s="14">
        <v>8.6753412617203596E-2</v>
      </c>
      <c r="Y902" s="14">
        <v>0.15066760909829</v>
      </c>
      <c r="Z902" s="14">
        <v>0.18518021215003899</v>
      </c>
      <c r="AA902" s="14">
        <v>0.11949420680838301</v>
      </c>
      <c r="AB902" s="14">
        <v>0.132810579075956</v>
      </c>
      <c r="AC902" s="14">
        <v>9.2523753292101704E-2</v>
      </c>
      <c r="AD902" s="14">
        <v>0.18045274338598699</v>
      </c>
      <c r="AE902" s="14"/>
      <c r="AF902" s="14">
        <v>0.148458897615387</v>
      </c>
      <c r="AG902" s="14">
        <v>0.10753123859834</v>
      </c>
      <c r="AH902" s="14">
        <v>0.13453995676121999</v>
      </c>
      <c r="AI902" s="14"/>
      <c r="AJ902" s="14">
        <v>0.223424350494416</v>
      </c>
      <c r="AK902" s="14">
        <v>7.06567852197061E-2</v>
      </c>
      <c r="AL902" s="14">
        <v>2.9840564830763298E-2</v>
      </c>
      <c r="AM902" s="14">
        <v>0.20785943535229501</v>
      </c>
      <c r="AN902" s="14">
        <v>0.10190418245992899</v>
      </c>
      <c r="AO902" s="14"/>
      <c r="AP902" s="14">
        <v>0.29896579922717897</v>
      </c>
      <c r="AQ902" s="14">
        <v>7.5677838301433306E-2</v>
      </c>
      <c r="AR902" s="14">
        <v>3.75247523409016E-2</v>
      </c>
      <c r="AS902" s="14">
        <v>9.0119026693426099E-2</v>
      </c>
      <c r="AT902" s="14">
        <v>9.3125920069358104E-2</v>
      </c>
      <c r="AU902" s="14"/>
      <c r="AV902" s="14">
        <v>0.105454031220411</v>
      </c>
      <c r="AW902" s="14">
        <v>7.5887981804229301E-2</v>
      </c>
      <c r="AX902" s="14">
        <v>0.110781754954674</v>
      </c>
      <c r="AY902" s="14">
        <v>0.17631145394678299</v>
      </c>
      <c r="AZ902" s="14">
        <v>0.16755295981260299</v>
      </c>
      <c r="BA902" s="14"/>
      <c r="BB902" s="14">
        <v>0.13863042114948901</v>
      </c>
      <c r="BC902" s="14">
        <v>0.101460674395649</v>
      </c>
      <c r="BD902" s="14">
        <v>0.157545276408421</v>
      </c>
      <c r="BE902" s="14"/>
      <c r="BF902" s="14">
        <v>0.11632597858713201</v>
      </c>
    </row>
    <row r="903" spans="2:58" x14ac:dyDescent="0.35">
      <c r="B903" t="s">
        <v>212</v>
      </c>
      <c r="C903" s="14">
        <v>2.5648640271064699E-2</v>
      </c>
      <c r="D903" s="14">
        <v>2.1045600956063198E-2</v>
      </c>
      <c r="E903" s="14">
        <v>3.06016488675755E-2</v>
      </c>
      <c r="F903" s="14"/>
      <c r="G903" s="14">
        <v>0</v>
      </c>
      <c r="H903" s="14">
        <v>1.1257784471835799E-2</v>
      </c>
      <c r="I903" s="14">
        <v>1.48878225235536E-2</v>
      </c>
      <c r="J903" s="14">
        <v>2.4727598125037199E-2</v>
      </c>
      <c r="K903" s="14">
        <v>2.7158114394306099E-2</v>
      </c>
      <c r="L903" s="14">
        <v>5.9963431443535102E-2</v>
      </c>
      <c r="M903" s="14"/>
      <c r="N903" s="14">
        <v>3.7985325131084803E-2</v>
      </c>
      <c r="O903" s="14">
        <v>2.0052477283675901E-2</v>
      </c>
      <c r="P903" s="14">
        <v>1.5084408564173001E-2</v>
      </c>
      <c r="Q903" s="14">
        <v>2.9490440948163402E-2</v>
      </c>
      <c r="R903" s="14"/>
      <c r="S903" s="14">
        <v>3.1661018295421499E-2</v>
      </c>
      <c r="T903" s="14">
        <v>4.28533818188334E-2</v>
      </c>
      <c r="U903" s="14">
        <v>1.3680843530480401E-2</v>
      </c>
      <c r="V903" s="14">
        <v>2.4599236034605398E-2</v>
      </c>
      <c r="W903" s="14">
        <v>2.3572655364105501E-2</v>
      </c>
      <c r="X903" s="14">
        <v>4.5442371872028701E-2</v>
      </c>
      <c r="Y903" s="14">
        <v>3.2211000601465499E-2</v>
      </c>
      <c r="Z903" s="14">
        <v>0</v>
      </c>
      <c r="AA903" s="14">
        <v>1.49423827173298E-2</v>
      </c>
      <c r="AB903" s="14">
        <v>1.8932308680068101E-2</v>
      </c>
      <c r="AC903" s="14">
        <v>0</v>
      </c>
      <c r="AD903" s="14">
        <v>0</v>
      </c>
      <c r="AE903" s="14"/>
      <c r="AF903" s="14">
        <v>3.6781420994858399E-2</v>
      </c>
      <c r="AG903" s="14">
        <v>2.1354756766095901E-2</v>
      </c>
      <c r="AH903" s="14">
        <v>2.4536742312576201E-2</v>
      </c>
      <c r="AI903" s="14"/>
      <c r="AJ903" s="14">
        <v>4.3728437954530901E-2</v>
      </c>
      <c r="AK903" s="14">
        <v>5.9192318468698898E-3</v>
      </c>
      <c r="AL903" s="14">
        <v>1.4186798824279799E-2</v>
      </c>
      <c r="AM903" s="14">
        <v>0</v>
      </c>
      <c r="AN903" s="14">
        <v>2.98718526608878E-2</v>
      </c>
      <c r="AO903" s="14"/>
      <c r="AP903" s="14">
        <v>8.1976760555411199E-2</v>
      </c>
      <c r="AQ903" s="14">
        <v>5.3733194209413396E-3</v>
      </c>
      <c r="AR903" s="14">
        <v>2.5099862051890201E-2</v>
      </c>
      <c r="AS903" s="14">
        <v>1.9802572016685799E-2</v>
      </c>
      <c r="AT903" s="14">
        <v>0</v>
      </c>
      <c r="AU903" s="14"/>
      <c r="AV903" s="14">
        <v>3.4329615861124901E-2</v>
      </c>
      <c r="AW903" s="14">
        <v>1.5324429115284199E-2</v>
      </c>
      <c r="AX903" s="14">
        <v>2.6046336297187E-2</v>
      </c>
      <c r="AY903" s="14">
        <v>1.5878381594448598E-2</v>
      </c>
      <c r="AZ903" s="14">
        <v>4.2576720338501003E-2</v>
      </c>
      <c r="BA903" s="14"/>
      <c r="BB903" s="14">
        <v>0</v>
      </c>
      <c r="BC903" s="14">
        <v>0</v>
      </c>
      <c r="BD903" s="14">
        <v>0</v>
      </c>
      <c r="BE903" s="14"/>
      <c r="BF903" s="14">
        <v>5.3814428791975899E-3</v>
      </c>
    </row>
    <row r="904" spans="2:58" x14ac:dyDescent="0.35">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c r="AA904" s="14"/>
      <c r="AB904" s="14"/>
      <c r="AC904" s="14"/>
      <c r="AD904" s="14"/>
      <c r="AE904" s="14"/>
      <c r="AF904" s="14"/>
      <c r="AG904" s="14"/>
      <c r="AH904" s="14"/>
      <c r="AI904" s="14"/>
      <c r="AJ904" s="14"/>
      <c r="AK904" s="14"/>
      <c r="AL904" s="14"/>
      <c r="AM904" s="14"/>
      <c r="AN904" s="14"/>
      <c r="AO904" s="14"/>
      <c r="AP904" s="14"/>
      <c r="AQ904" s="14"/>
      <c r="AR904" s="14"/>
      <c r="AS904" s="14"/>
      <c r="AT904" s="14"/>
      <c r="AU904" s="14"/>
      <c r="AV904" s="14"/>
      <c r="AW904" s="14"/>
      <c r="AX904" s="14"/>
      <c r="AY904" s="14"/>
      <c r="AZ904" s="14"/>
      <c r="BA904" s="14"/>
      <c r="BB904" s="14"/>
      <c r="BC904" s="14"/>
      <c r="BD904" s="14"/>
      <c r="BE904" s="14"/>
      <c r="BF904" s="14"/>
    </row>
    <row r="905" spans="2:58" x14ac:dyDescent="0.35">
      <c r="B905" s="6" t="s">
        <v>282</v>
      </c>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c r="AA905" s="14"/>
      <c r="AB905" s="14"/>
      <c r="AC905" s="14"/>
      <c r="AD905" s="14"/>
      <c r="AE905" s="14"/>
      <c r="AF905" s="14"/>
      <c r="AG905" s="14"/>
      <c r="AH905" s="14"/>
      <c r="AI905" s="14"/>
      <c r="AJ905" s="14"/>
      <c r="AK905" s="14"/>
      <c r="AL905" s="14"/>
      <c r="AM905" s="14"/>
      <c r="AN905" s="14"/>
      <c r="AO905" s="14"/>
      <c r="AP905" s="14"/>
      <c r="AQ905" s="14"/>
      <c r="AR905" s="14"/>
      <c r="AS905" s="14"/>
      <c r="AT905" s="14"/>
      <c r="AU905" s="14"/>
      <c r="AV905" s="14"/>
      <c r="AW905" s="14"/>
      <c r="AX905" s="14"/>
      <c r="AY905" s="14"/>
      <c r="AZ905" s="14"/>
      <c r="BA905" s="14"/>
      <c r="BB905" s="14"/>
      <c r="BC905" s="14"/>
      <c r="BD905" s="14"/>
      <c r="BE905" s="14"/>
      <c r="BF905" s="14"/>
    </row>
    <row r="906" spans="2:58" x14ac:dyDescent="0.35">
      <c r="B906" s="24" t="s">
        <v>214</v>
      </c>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c r="AA906" s="14"/>
      <c r="AB906" s="14"/>
      <c r="AC906" s="14"/>
      <c r="AD906" s="14"/>
      <c r="AE906" s="14"/>
      <c r="AF906" s="14"/>
      <c r="AG906" s="14"/>
      <c r="AH906" s="14"/>
      <c r="AI906" s="14"/>
      <c r="AJ906" s="14"/>
      <c r="AK906" s="14"/>
      <c r="AL906" s="14"/>
      <c r="AM906" s="14"/>
      <c r="AN906" s="14"/>
      <c r="AO906" s="14"/>
      <c r="AP906" s="14"/>
      <c r="AQ906" s="14"/>
      <c r="AR906" s="14"/>
      <c r="AS906" s="14"/>
      <c r="AT906" s="14"/>
      <c r="AU906" s="14"/>
      <c r="AV906" s="14"/>
      <c r="AW906" s="14"/>
      <c r="AX906" s="14"/>
      <c r="AY906" s="14"/>
      <c r="AZ906" s="14"/>
      <c r="BA906" s="14"/>
      <c r="BB906" s="14"/>
      <c r="BC906" s="14"/>
      <c r="BD906" s="14"/>
      <c r="BE906" s="14"/>
      <c r="BF906" s="14"/>
    </row>
    <row r="907" spans="2:58" x14ac:dyDescent="0.35">
      <c r="B907" t="s">
        <v>207</v>
      </c>
      <c r="C907" s="14">
        <v>7.7929981212207997E-2</v>
      </c>
      <c r="D907" s="14">
        <v>7.8908213651145101E-2</v>
      </c>
      <c r="E907" s="14">
        <v>7.7542916166755904E-2</v>
      </c>
      <c r="F907" s="14"/>
      <c r="G907" s="14">
        <v>0.143692771815919</v>
      </c>
      <c r="H907" s="14">
        <v>9.1924536732152007E-2</v>
      </c>
      <c r="I907" s="14">
        <v>6.91905457062746E-2</v>
      </c>
      <c r="J907" s="14">
        <v>5.23835373456987E-2</v>
      </c>
      <c r="K907" s="14">
        <v>8.8410528688576795E-2</v>
      </c>
      <c r="L907" s="14">
        <v>4.63119172436426E-2</v>
      </c>
      <c r="M907" s="14"/>
      <c r="N907" s="14">
        <v>7.13399480083209E-2</v>
      </c>
      <c r="O907" s="14">
        <v>7.8973985501539196E-2</v>
      </c>
      <c r="P907" s="14">
        <v>5.7186002985292902E-2</v>
      </c>
      <c r="Q907" s="14">
        <v>0.107956495472804</v>
      </c>
      <c r="R907" s="14"/>
      <c r="S907" s="14">
        <v>7.2161797216363899E-2</v>
      </c>
      <c r="T907" s="14">
        <v>4.2535375026317102E-2</v>
      </c>
      <c r="U907" s="14">
        <v>7.9087007906486706E-2</v>
      </c>
      <c r="V907" s="14">
        <v>7.7007054306930098E-2</v>
      </c>
      <c r="W907" s="14">
        <v>8.4550047248945798E-2</v>
      </c>
      <c r="X907" s="14">
        <v>9.2580725715449799E-2</v>
      </c>
      <c r="Y907" s="14">
        <v>9.2805569811237706E-2</v>
      </c>
      <c r="Z907" s="14">
        <v>6.0555169932707799E-2</v>
      </c>
      <c r="AA907" s="14">
        <v>0.101795019954577</v>
      </c>
      <c r="AB907" s="14">
        <v>7.1409503241432706E-2</v>
      </c>
      <c r="AC907" s="14">
        <v>0.14829886967908601</v>
      </c>
      <c r="AD907" s="14">
        <v>0</v>
      </c>
      <c r="AE907" s="14"/>
      <c r="AF907" s="14">
        <v>5.6020965917197303E-2</v>
      </c>
      <c r="AG907" s="14">
        <v>6.9896513621664699E-2</v>
      </c>
      <c r="AH907" s="14">
        <v>0.130334422904823</v>
      </c>
      <c r="AI907" s="14"/>
      <c r="AJ907" s="14">
        <v>2.7984599308606299E-2</v>
      </c>
      <c r="AK907" s="14">
        <v>0.12851891596993301</v>
      </c>
      <c r="AL907" s="14">
        <v>2.9831299316277201E-2</v>
      </c>
      <c r="AM907" s="14">
        <v>0</v>
      </c>
      <c r="AN907" s="14">
        <v>8.0214440574749496E-2</v>
      </c>
      <c r="AO907" s="14"/>
      <c r="AP907" s="14">
        <v>1.49044304668665E-2</v>
      </c>
      <c r="AQ907" s="14">
        <v>0.118443178102354</v>
      </c>
      <c r="AR907" s="14">
        <v>6.7810281621274102E-2</v>
      </c>
      <c r="AS907" s="14">
        <v>8.5158305057743605E-2</v>
      </c>
      <c r="AT907" s="14">
        <v>3.8425929467752397E-2</v>
      </c>
      <c r="AU907" s="14"/>
      <c r="AV907" s="14">
        <v>6.8980023823761297E-2</v>
      </c>
      <c r="AW907" s="14">
        <v>7.8693690607017794E-2</v>
      </c>
      <c r="AX907" s="14">
        <v>7.0776908163894897E-2</v>
      </c>
      <c r="AY907" s="14">
        <v>5.53867083194335E-2</v>
      </c>
      <c r="AZ907" s="14">
        <v>7.5406674379976099E-2</v>
      </c>
      <c r="BA907" s="14"/>
      <c r="BB907" s="14">
        <v>2.01945942951107E-2</v>
      </c>
      <c r="BC907" s="14">
        <v>9.2704421837300793E-2</v>
      </c>
      <c r="BD907" s="14">
        <v>0</v>
      </c>
      <c r="BE907" s="14"/>
      <c r="BF907" s="14">
        <v>4.9335657399136701E-2</v>
      </c>
    </row>
    <row r="908" spans="2:58" x14ac:dyDescent="0.35">
      <c r="B908" t="s">
        <v>208</v>
      </c>
      <c r="C908" s="14">
        <v>9.2775194959079293E-2</v>
      </c>
      <c r="D908" s="14">
        <v>8.9633762246317694E-2</v>
      </c>
      <c r="E908" s="14">
        <v>9.2712757377627894E-2</v>
      </c>
      <c r="F908" s="14"/>
      <c r="G908" s="14">
        <v>0.15909456241981501</v>
      </c>
      <c r="H908" s="14">
        <v>0.111798403430142</v>
      </c>
      <c r="I908" s="14">
        <v>0.14059039811208901</v>
      </c>
      <c r="J908" s="14">
        <v>9.2538373254222206E-2</v>
      </c>
      <c r="K908" s="14">
        <v>2.5229287251531601E-2</v>
      </c>
      <c r="L908" s="14">
        <v>4.6762690742731199E-2</v>
      </c>
      <c r="M908" s="14"/>
      <c r="N908" s="14">
        <v>5.8316349711565803E-2</v>
      </c>
      <c r="O908" s="14">
        <v>0.10786280541529999</v>
      </c>
      <c r="P908" s="14">
        <v>0.108868502131528</v>
      </c>
      <c r="Q908" s="14">
        <v>9.6480700492523594E-2</v>
      </c>
      <c r="R908" s="14"/>
      <c r="S908" s="14">
        <v>8.9342700606659095E-2</v>
      </c>
      <c r="T908" s="14">
        <v>8.3222997060359294E-2</v>
      </c>
      <c r="U908" s="14">
        <v>0.106142017377331</v>
      </c>
      <c r="V908" s="14">
        <v>6.4297895825957796E-2</v>
      </c>
      <c r="W908" s="14">
        <v>8.3043931876114599E-2</v>
      </c>
      <c r="X908" s="14">
        <v>0.101551786659205</v>
      </c>
      <c r="Y908" s="14">
        <v>3.23751554969786E-2</v>
      </c>
      <c r="Z908" s="14">
        <v>0.119517622566176</v>
      </c>
      <c r="AA908" s="14">
        <v>0.14234672168822399</v>
      </c>
      <c r="AB908" s="14">
        <v>0.12063191597930401</v>
      </c>
      <c r="AC908" s="14">
        <v>0.113700159785125</v>
      </c>
      <c r="AD908" s="14">
        <v>3.1466901005743002E-2</v>
      </c>
      <c r="AE908" s="14"/>
      <c r="AF908" s="14">
        <v>5.5067177482079198E-2</v>
      </c>
      <c r="AG908" s="14">
        <v>0.10531676179789901</v>
      </c>
      <c r="AH908" s="14">
        <v>0.115508974056381</v>
      </c>
      <c r="AI908" s="14"/>
      <c r="AJ908" s="14">
        <v>3.2371148006789197E-2</v>
      </c>
      <c r="AK908" s="14">
        <v>0.15139197448252001</v>
      </c>
      <c r="AL908" s="14">
        <v>6.0961395169629E-2</v>
      </c>
      <c r="AM908" s="14">
        <v>0</v>
      </c>
      <c r="AN908" s="14">
        <v>0.15064464954028101</v>
      </c>
      <c r="AO908" s="14"/>
      <c r="AP908" s="14">
        <v>3.3307543398431401E-2</v>
      </c>
      <c r="AQ908" s="14">
        <v>0.13661343413204699</v>
      </c>
      <c r="AR908" s="14">
        <v>0.103305196398119</v>
      </c>
      <c r="AS908" s="14">
        <v>4.8893505561550497E-2</v>
      </c>
      <c r="AT908" s="14">
        <v>4.95169434568603E-2</v>
      </c>
      <c r="AU908" s="14"/>
      <c r="AV908" s="14">
        <v>7.9735728611313297E-2</v>
      </c>
      <c r="AW908" s="14">
        <v>7.45708162670322E-2</v>
      </c>
      <c r="AX908" s="14">
        <v>0.127439966849697</v>
      </c>
      <c r="AY908" s="14">
        <v>0.100090230876669</v>
      </c>
      <c r="AZ908" s="14">
        <v>8.1784970963033707E-2</v>
      </c>
      <c r="BA908" s="14"/>
      <c r="BB908" s="14">
        <v>0</v>
      </c>
      <c r="BC908" s="14">
        <v>3.9770092448532003E-2</v>
      </c>
      <c r="BD908" s="14">
        <v>3.02454453652659E-2</v>
      </c>
      <c r="BE908" s="14"/>
      <c r="BF908" s="14">
        <v>2.99000960104213E-2</v>
      </c>
    </row>
    <row r="909" spans="2:58" x14ac:dyDescent="0.35">
      <c r="B909" t="s">
        <v>209</v>
      </c>
      <c r="C909" s="14">
        <v>0.18751626353738601</v>
      </c>
      <c r="D909" s="14">
        <v>0.193933198667151</v>
      </c>
      <c r="E909" s="14">
        <v>0.180339320579432</v>
      </c>
      <c r="F909" s="14"/>
      <c r="G909" s="14">
        <v>0.188099358187819</v>
      </c>
      <c r="H909" s="14">
        <v>0.24483466807236301</v>
      </c>
      <c r="I909" s="14">
        <v>0.189295434551252</v>
      </c>
      <c r="J909" s="14">
        <v>0.22442241733346399</v>
      </c>
      <c r="K909" s="14">
        <v>0.16603387990705301</v>
      </c>
      <c r="L909" s="14">
        <v>0.12641529450061401</v>
      </c>
      <c r="M909" s="14"/>
      <c r="N909" s="14">
        <v>0.19176873062675001</v>
      </c>
      <c r="O909" s="14">
        <v>0.21935844309515001</v>
      </c>
      <c r="P909" s="14">
        <v>0.18508674291160601</v>
      </c>
      <c r="Q909" s="14">
        <v>0.15494536254410701</v>
      </c>
      <c r="R909" s="14"/>
      <c r="S909" s="14">
        <v>0.212622891553256</v>
      </c>
      <c r="T909" s="14">
        <v>0.176878445006561</v>
      </c>
      <c r="U909" s="14">
        <v>0.198771166796058</v>
      </c>
      <c r="V909" s="14">
        <v>0.20112461691675401</v>
      </c>
      <c r="W909" s="14">
        <v>0.20275378860100901</v>
      </c>
      <c r="X909" s="14">
        <v>0.19143192298813699</v>
      </c>
      <c r="Y909" s="14">
        <v>0.22760035390707301</v>
      </c>
      <c r="Z909" s="14">
        <v>0.256094733620433</v>
      </c>
      <c r="AA909" s="14">
        <v>0.10888477479700299</v>
      </c>
      <c r="AB909" s="14">
        <v>0.19549868205888399</v>
      </c>
      <c r="AC909" s="14">
        <v>0.13632618667170099</v>
      </c>
      <c r="AD909" s="14">
        <v>0.187443145245972</v>
      </c>
      <c r="AE909" s="14"/>
      <c r="AF909" s="14">
        <v>0.192377910716581</v>
      </c>
      <c r="AG909" s="14">
        <v>0.19253033365005001</v>
      </c>
      <c r="AH909" s="14">
        <v>0.14662736941940099</v>
      </c>
      <c r="AI909" s="14"/>
      <c r="AJ909" s="14">
        <v>0.133006688584941</v>
      </c>
      <c r="AK909" s="14">
        <v>0.22092996219490199</v>
      </c>
      <c r="AL909" s="14">
        <v>0.237109006204102</v>
      </c>
      <c r="AM909" s="14">
        <v>0.37951916851955902</v>
      </c>
      <c r="AN909" s="14">
        <v>0.128586576160101</v>
      </c>
      <c r="AO909" s="14"/>
      <c r="AP909" s="14">
        <v>5.4862464920646101E-2</v>
      </c>
      <c r="AQ909" s="14">
        <v>0.22821843882958301</v>
      </c>
      <c r="AR909" s="14">
        <v>0.23144314871139601</v>
      </c>
      <c r="AS909" s="14">
        <v>0.28679799807850698</v>
      </c>
      <c r="AT909" s="14">
        <v>7.8439992258919095E-2</v>
      </c>
      <c r="AU909" s="14"/>
      <c r="AV909" s="14">
        <v>0.15982958615061499</v>
      </c>
      <c r="AW909" s="14">
        <v>0.23878152084932899</v>
      </c>
      <c r="AX909" s="14">
        <v>0.169142789581573</v>
      </c>
      <c r="AY909" s="14">
        <v>0.191102326048845</v>
      </c>
      <c r="AZ909" s="14">
        <v>0.205809469583104</v>
      </c>
      <c r="BA909" s="14"/>
      <c r="BB909" s="14">
        <v>0.230121223274178</v>
      </c>
      <c r="BC909" s="14">
        <v>0.275292792412905</v>
      </c>
      <c r="BD909" s="14">
        <v>9.1493059553706096E-2</v>
      </c>
      <c r="BE909" s="14"/>
      <c r="BF909" s="14">
        <v>0.20989876054097001</v>
      </c>
    </row>
    <row r="910" spans="2:58" x14ac:dyDescent="0.35">
      <c r="B910" t="s">
        <v>122</v>
      </c>
      <c r="C910" s="14">
        <v>0.25208315566029199</v>
      </c>
      <c r="D910" s="14">
        <v>0.241450549889722</v>
      </c>
      <c r="E910" s="14">
        <v>0.26506337756473802</v>
      </c>
      <c r="F910" s="14"/>
      <c r="G910" s="14">
        <v>0.19382592930116699</v>
      </c>
      <c r="H910" s="14">
        <v>0.23821376814186301</v>
      </c>
      <c r="I910" s="14">
        <v>0.25387619579352799</v>
      </c>
      <c r="J910" s="14">
        <v>0.24668672295387301</v>
      </c>
      <c r="K910" s="14">
        <v>0.22967207875071</v>
      </c>
      <c r="L910" s="14">
        <v>0.314935670569089</v>
      </c>
      <c r="M910" s="14"/>
      <c r="N910" s="14">
        <v>0.237874775029559</v>
      </c>
      <c r="O910" s="14">
        <v>0.232523945611632</v>
      </c>
      <c r="P910" s="14">
        <v>0.22979763194706501</v>
      </c>
      <c r="Q910" s="14">
        <v>0.30682772741480502</v>
      </c>
      <c r="R910" s="14"/>
      <c r="S910" s="14">
        <v>0.186179873725795</v>
      </c>
      <c r="T910" s="14">
        <v>0.29811994366189798</v>
      </c>
      <c r="U910" s="14">
        <v>0.247984349275162</v>
      </c>
      <c r="V910" s="14">
        <v>0.195910028004353</v>
      </c>
      <c r="W910" s="14">
        <v>0.38193655886454098</v>
      </c>
      <c r="X910" s="14">
        <v>0.22912531783998</v>
      </c>
      <c r="Y910" s="14">
        <v>0.22340819949049501</v>
      </c>
      <c r="Z910" s="14">
        <v>0.22108803837777899</v>
      </c>
      <c r="AA910" s="14">
        <v>0.25367255572560399</v>
      </c>
      <c r="AB910" s="14">
        <v>0.272671654266186</v>
      </c>
      <c r="AC910" s="14">
        <v>0.327754916569794</v>
      </c>
      <c r="AD910" s="14">
        <v>0.155730251169895</v>
      </c>
      <c r="AE910" s="14"/>
      <c r="AF910" s="14">
        <v>0.243693406379341</v>
      </c>
      <c r="AG910" s="14">
        <v>0.27155716774780803</v>
      </c>
      <c r="AH910" s="14">
        <v>0.25760175937698399</v>
      </c>
      <c r="AI910" s="14"/>
      <c r="AJ910" s="14">
        <v>0.21807656223260999</v>
      </c>
      <c r="AK910" s="14">
        <v>0.25617615448764303</v>
      </c>
      <c r="AL910" s="14">
        <v>0.30486361064050999</v>
      </c>
      <c r="AM910" s="14">
        <v>0.20804199735221601</v>
      </c>
      <c r="AN910" s="14">
        <v>0.27321296501388198</v>
      </c>
      <c r="AO910" s="14"/>
      <c r="AP910" s="14">
        <v>0.18781088415039801</v>
      </c>
      <c r="AQ910" s="14">
        <v>0.247193608175867</v>
      </c>
      <c r="AR910" s="14">
        <v>0.27205676895445502</v>
      </c>
      <c r="AS910" s="14">
        <v>0.23868549108227899</v>
      </c>
      <c r="AT910" s="14">
        <v>0.36641850014711103</v>
      </c>
      <c r="AU910" s="14"/>
      <c r="AV910" s="14">
        <v>0.28632242006980302</v>
      </c>
      <c r="AW910" s="14">
        <v>0.24648787028365901</v>
      </c>
      <c r="AX910" s="14">
        <v>0.23265837900533701</v>
      </c>
      <c r="AY910" s="14">
        <v>0.25614339401937702</v>
      </c>
      <c r="AZ910" s="14">
        <v>0.216840789147248</v>
      </c>
      <c r="BA910" s="14"/>
      <c r="BB910" s="14">
        <v>0.28619289075177101</v>
      </c>
      <c r="BC910" s="14">
        <v>0.23537656825431</v>
      </c>
      <c r="BD910" s="14">
        <v>0.315495531185983</v>
      </c>
      <c r="BE910" s="14"/>
      <c r="BF910" s="14">
        <v>0.26403190251355202</v>
      </c>
    </row>
    <row r="911" spans="2:58" x14ac:dyDescent="0.35">
      <c r="B911" t="s">
        <v>210</v>
      </c>
      <c r="C911" s="14">
        <v>0.234531746329153</v>
      </c>
      <c r="D911" s="14">
        <v>0.267407094561606</v>
      </c>
      <c r="E911" s="14">
        <v>0.200606921009779</v>
      </c>
      <c r="F911" s="14"/>
      <c r="G911" s="14">
        <v>0.22187075527658001</v>
      </c>
      <c r="H911" s="14">
        <v>0.18287302629326199</v>
      </c>
      <c r="I911" s="14">
        <v>0.20915811031994</v>
      </c>
      <c r="J911" s="14">
        <v>0.21413638416137901</v>
      </c>
      <c r="K911" s="14">
        <v>0.320917101283688</v>
      </c>
      <c r="L911" s="14">
        <v>0.26155470948582399</v>
      </c>
      <c r="M911" s="14"/>
      <c r="N911" s="14">
        <v>0.23694308858528201</v>
      </c>
      <c r="O911" s="14">
        <v>0.21510875375213201</v>
      </c>
      <c r="P911" s="14">
        <v>0.27727566215612798</v>
      </c>
      <c r="Q911" s="14">
        <v>0.21073923716283</v>
      </c>
      <c r="R911" s="14"/>
      <c r="S911" s="14">
        <v>0.241754193256525</v>
      </c>
      <c r="T911" s="14">
        <v>0.20423056563890399</v>
      </c>
      <c r="U911" s="14">
        <v>0.27421024855260301</v>
      </c>
      <c r="V911" s="14">
        <v>0.33846524846039799</v>
      </c>
      <c r="W911" s="14">
        <v>0.14047816994236101</v>
      </c>
      <c r="X911" s="14">
        <v>0.25889771978711001</v>
      </c>
      <c r="Y911" s="14">
        <v>0.21154144636515801</v>
      </c>
      <c r="Z911" s="14">
        <v>0.25309914284840501</v>
      </c>
      <c r="AA911" s="14">
        <v>0.22637979314008499</v>
      </c>
      <c r="AB911" s="14">
        <v>0.20156214831536201</v>
      </c>
      <c r="AC911" s="14">
        <v>0.193446679066727</v>
      </c>
      <c r="AD911" s="14">
        <v>0.37443842803553001</v>
      </c>
      <c r="AE911" s="14"/>
      <c r="AF911" s="14">
        <v>0.25945339958939501</v>
      </c>
      <c r="AG911" s="14">
        <v>0.223534901822422</v>
      </c>
      <c r="AH911" s="14">
        <v>0.20081928568389601</v>
      </c>
      <c r="AI911" s="14"/>
      <c r="AJ911" s="14">
        <v>0.32030348687184002</v>
      </c>
      <c r="AK911" s="14">
        <v>0.16381846865543701</v>
      </c>
      <c r="AL911" s="14">
        <v>0.22401140192183</v>
      </c>
      <c r="AM911" s="14">
        <v>0.28164312272363701</v>
      </c>
      <c r="AN911" s="14">
        <v>0.23611188673603201</v>
      </c>
      <c r="AO911" s="14"/>
      <c r="AP911" s="14">
        <v>0.33248801212458801</v>
      </c>
      <c r="AQ911" s="14">
        <v>0.17019662294460899</v>
      </c>
      <c r="AR911" s="14">
        <v>0.20725720629573999</v>
      </c>
      <c r="AS911" s="14">
        <v>0.215895456172117</v>
      </c>
      <c r="AT911" s="14">
        <v>0.36349184171713</v>
      </c>
      <c r="AU911" s="14"/>
      <c r="AV911" s="14">
        <v>0.25100554106223699</v>
      </c>
      <c r="AW911" s="14">
        <v>0.21700451769044199</v>
      </c>
      <c r="AX911" s="14">
        <v>0.239451867908758</v>
      </c>
      <c r="AY911" s="14">
        <v>0.225638963590861</v>
      </c>
      <c r="AZ911" s="14">
        <v>0.21002841577553399</v>
      </c>
      <c r="BA911" s="14"/>
      <c r="BB911" s="14">
        <v>0.32607541875398</v>
      </c>
      <c r="BC911" s="14">
        <v>0.23671421326496001</v>
      </c>
      <c r="BD911" s="14">
        <v>0.37078907864561</v>
      </c>
      <c r="BE911" s="14"/>
      <c r="BF911" s="14">
        <v>0.29977111026466502</v>
      </c>
    </row>
    <row r="912" spans="2:58" x14ac:dyDescent="0.35">
      <c r="B912" t="s">
        <v>211</v>
      </c>
      <c r="C912" s="14">
        <v>0.12917817466172801</v>
      </c>
      <c r="D912" s="14">
        <v>0.10626716433540701</v>
      </c>
      <c r="E912" s="14">
        <v>0.15384320685924399</v>
      </c>
      <c r="F912" s="14"/>
      <c r="G912" s="14">
        <v>8.6062229945883806E-2</v>
      </c>
      <c r="H912" s="14">
        <v>0.113912818332442</v>
      </c>
      <c r="I912" s="14">
        <v>0.12578988019680501</v>
      </c>
      <c r="J912" s="14">
        <v>0.13867067130028299</v>
      </c>
      <c r="K912" s="14">
        <v>0.13711681498176001</v>
      </c>
      <c r="L912" s="14">
        <v>0.15732355552726199</v>
      </c>
      <c r="M912" s="14"/>
      <c r="N912" s="14">
        <v>0.170915137136533</v>
      </c>
      <c r="O912" s="14">
        <v>0.12741420127556799</v>
      </c>
      <c r="P912" s="14">
        <v>0.11912820999036799</v>
      </c>
      <c r="Q912" s="14">
        <v>9.27415742844859E-2</v>
      </c>
      <c r="R912" s="14"/>
      <c r="S912" s="14">
        <v>0.15884618478117099</v>
      </c>
      <c r="T912" s="14">
        <v>0.16820727083149001</v>
      </c>
      <c r="U912" s="14">
        <v>9.38052100923598E-2</v>
      </c>
      <c r="V912" s="14">
        <v>0.109614696466121</v>
      </c>
      <c r="W912" s="14">
        <v>8.3664848102922795E-2</v>
      </c>
      <c r="X912" s="14">
        <v>0.105837689406481</v>
      </c>
      <c r="Y912" s="14">
        <v>0.16995457279889001</v>
      </c>
      <c r="Z912" s="14">
        <v>8.9645292654499095E-2</v>
      </c>
      <c r="AA912" s="14">
        <v>0.13659929870114601</v>
      </c>
      <c r="AB912" s="14">
        <v>9.7746865256873899E-2</v>
      </c>
      <c r="AC912" s="14">
        <v>5.4230608840557797E-2</v>
      </c>
      <c r="AD912" s="14">
        <v>0.25092127454285901</v>
      </c>
      <c r="AE912" s="14"/>
      <c r="AF912" s="14">
        <v>0.144922145921006</v>
      </c>
      <c r="AG912" s="14">
        <v>0.123443534950853</v>
      </c>
      <c r="AH912" s="14">
        <v>0.14081851807585399</v>
      </c>
      <c r="AI912" s="14"/>
      <c r="AJ912" s="14">
        <v>0.21306959288588301</v>
      </c>
      <c r="AK912" s="14">
        <v>7.3443762449370203E-2</v>
      </c>
      <c r="AL912" s="14">
        <v>0.129036487923372</v>
      </c>
      <c r="AM912" s="14">
        <v>0.13079571140458701</v>
      </c>
      <c r="AN912" s="14">
        <v>0.102613411038934</v>
      </c>
      <c r="AO912" s="14"/>
      <c r="AP912" s="14">
        <v>0.27561727053865598</v>
      </c>
      <c r="AQ912" s="14">
        <v>9.6917649793079694E-2</v>
      </c>
      <c r="AR912" s="14">
        <v>0.11812739801901601</v>
      </c>
      <c r="AS912" s="14">
        <v>9.1796411811289697E-2</v>
      </c>
      <c r="AT912" s="14">
        <v>0.103706792952226</v>
      </c>
      <c r="AU912" s="14"/>
      <c r="AV912" s="14">
        <v>0.111418956844537</v>
      </c>
      <c r="AW912" s="14">
        <v>0.128528803456608</v>
      </c>
      <c r="AX912" s="14">
        <v>0.135691529336293</v>
      </c>
      <c r="AY912" s="14">
        <v>0.156399008416024</v>
      </c>
      <c r="AZ912" s="14">
        <v>0.16755295981260299</v>
      </c>
      <c r="BA912" s="14"/>
      <c r="BB912" s="14">
        <v>0.13741587292495999</v>
      </c>
      <c r="BC912" s="14">
        <v>0.10609322162332201</v>
      </c>
      <c r="BD912" s="14">
        <v>0.19197688524943499</v>
      </c>
      <c r="BE912" s="14"/>
      <c r="BF912" s="14">
        <v>0.13601339594044001</v>
      </c>
    </row>
    <row r="913" spans="2:58" x14ac:dyDescent="0.35">
      <c r="B913" t="s">
        <v>212</v>
      </c>
      <c r="C913" s="14">
        <v>2.5985483640153802E-2</v>
      </c>
      <c r="D913" s="14">
        <v>2.2400016648650101E-2</v>
      </c>
      <c r="E913" s="14">
        <v>2.9891500442422302E-2</v>
      </c>
      <c r="F913" s="14"/>
      <c r="G913" s="14">
        <v>7.3543930528161801E-3</v>
      </c>
      <c r="H913" s="14">
        <v>1.6442778997775302E-2</v>
      </c>
      <c r="I913" s="14">
        <v>1.2099435320111001E-2</v>
      </c>
      <c r="J913" s="14">
        <v>3.1161893651080599E-2</v>
      </c>
      <c r="K913" s="14">
        <v>3.2620309136681E-2</v>
      </c>
      <c r="L913" s="14">
        <v>4.6696161930837803E-2</v>
      </c>
      <c r="M913" s="14"/>
      <c r="N913" s="14">
        <v>3.2841970901990203E-2</v>
      </c>
      <c r="O913" s="14">
        <v>1.8757865348680201E-2</v>
      </c>
      <c r="P913" s="14">
        <v>2.2657247878011499E-2</v>
      </c>
      <c r="Q913" s="14">
        <v>3.0308902628444701E-2</v>
      </c>
      <c r="R913" s="14"/>
      <c r="S913" s="14">
        <v>3.9092358860229701E-2</v>
      </c>
      <c r="T913" s="14">
        <v>2.6805402774471E-2</v>
      </c>
      <c r="U913" s="14">
        <v>0</v>
      </c>
      <c r="V913" s="14">
        <v>1.3580460019486399E-2</v>
      </c>
      <c r="W913" s="14">
        <v>2.3572655364105501E-2</v>
      </c>
      <c r="X913" s="14">
        <v>2.0574837603636799E-2</v>
      </c>
      <c r="Y913" s="14">
        <v>4.2314702130168497E-2</v>
      </c>
      <c r="Z913" s="14">
        <v>0</v>
      </c>
      <c r="AA913" s="14">
        <v>3.0321835993362301E-2</v>
      </c>
      <c r="AB913" s="14">
        <v>4.0479230881957103E-2</v>
      </c>
      <c r="AC913" s="14">
        <v>2.6242579387009999E-2</v>
      </c>
      <c r="AD913" s="14">
        <v>0</v>
      </c>
      <c r="AE913" s="14"/>
      <c r="AF913" s="14">
        <v>4.8464993994401399E-2</v>
      </c>
      <c r="AG913" s="14">
        <v>1.37207864093035E-2</v>
      </c>
      <c r="AH913" s="14">
        <v>8.2896704826616093E-3</v>
      </c>
      <c r="AI913" s="14"/>
      <c r="AJ913" s="14">
        <v>5.5187922109330698E-2</v>
      </c>
      <c r="AK913" s="14">
        <v>5.7207617601938102E-3</v>
      </c>
      <c r="AL913" s="14">
        <v>1.4186798824279799E-2</v>
      </c>
      <c r="AM913" s="14">
        <v>0</v>
      </c>
      <c r="AN913" s="14">
        <v>2.86160709360198E-2</v>
      </c>
      <c r="AO913" s="14"/>
      <c r="AP913" s="14">
        <v>0.101009394400414</v>
      </c>
      <c r="AQ913" s="14">
        <v>2.4170680224600599E-3</v>
      </c>
      <c r="AR913" s="14">
        <v>0</v>
      </c>
      <c r="AS913" s="14">
        <v>3.2772832236513803E-2</v>
      </c>
      <c r="AT913" s="14">
        <v>0</v>
      </c>
      <c r="AU913" s="14"/>
      <c r="AV913" s="14">
        <v>4.2707743437733398E-2</v>
      </c>
      <c r="AW913" s="14">
        <v>1.5932780845911699E-2</v>
      </c>
      <c r="AX913" s="14">
        <v>2.4838559154446101E-2</v>
      </c>
      <c r="AY913" s="14">
        <v>1.523936872879E-2</v>
      </c>
      <c r="AZ913" s="14">
        <v>4.2576720338501003E-2</v>
      </c>
      <c r="BA913" s="14"/>
      <c r="BB913" s="14">
        <v>0</v>
      </c>
      <c r="BC913" s="14">
        <v>1.4048690158670199E-2</v>
      </c>
      <c r="BD913" s="14">
        <v>0</v>
      </c>
      <c r="BE913" s="14"/>
      <c r="BF913" s="14">
        <v>1.1049077330814099E-2</v>
      </c>
    </row>
    <row r="914" spans="2:58" x14ac:dyDescent="0.35">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c r="AA914" s="14"/>
      <c r="AB914" s="14"/>
      <c r="AC914" s="14"/>
      <c r="AD914" s="14"/>
      <c r="AE914" s="14"/>
      <c r="AF914" s="14"/>
      <c r="AG914" s="14"/>
      <c r="AH914" s="14"/>
      <c r="AI914" s="14"/>
      <c r="AJ914" s="14"/>
      <c r="AK914" s="14"/>
      <c r="AL914" s="14"/>
      <c r="AM914" s="14"/>
      <c r="AN914" s="14"/>
      <c r="AO914" s="14"/>
      <c r="AP914" s="14"/>
      <c r="AQ914" s="14"/>
      <c r="AR914" s="14"/>
      <c r="AS914" s="14"/>
      <c r="AT914" s="14"/>
      <c r="AU914" s="14"/>
      <c r="AV914" s="14"/>
      <c r="AW914" s="14"/>
      <c r="AX914" s="14"/>
      <c r="AY914" s="14"/>
      <c r="AZ914" s="14"/>
      <c r="BA914" s="14"/>
      <c r="BB914" s="14"/>
      <c r="BC914" s="14"/>
      <c r="BD914" s="14"/>
      <c r="BE914" s="14"/>
      <c r="BF914" s="14"/>
    </row>
    <row r="915" spans="2:58" x14ac:dyDescent="0.35">
      <c r="B915" s="6" t="s">
        <v>283</v>
      </c>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c r="AA915" s="14"/>
      <c r="AB915" s="14"/>
      <c r="AC915" s="14"/>
      <c r="AD915" s="14"/>
      <c r="AE915" s="14"/>
      <c r="AF915" s="14"/>
      <c r="AG915" s="14"/>
      <c r="AH915" s="14"/>
      <c r="AI915" s="14"/>
      <c r="AJ915" s="14"/>
      <c r="AK915" s="14"/>
      <c r="AL915" s="14"/>
      <c r="AM915" s="14"/>
      <c r="AN915" s="14"/>
      <c r="AO915" s="14"/>
      <c r="AP915" s="14"/>
      <c r="AQ915" s="14"/>
      <c r="AR915" s="14"/>
      <c r="AS915" s="14"/>
      <c r="AT915" s="14"/>
      <c r="AU915" s="14"/>
      <c r="AV915" s="14"/>
      <c r="AW915" s="14"/>
      <c r="AX915" s="14"/>
      <c r="AY915" s="14"/>
      <c r="AZ915" s="14"/>
      <c r="BA915" s="14"/>
      <c r="BB915" s="14"/>
      <c r="BC915" s="14"/>
      <c r="BD915" s="14"/>
      <c r="BE915" s="14"/>
      <c r="BF915" s="14"/>
    </row>
    <row r="916" spans="2:58" x14ac:dyDescent="0.35">
      <c r="B916" s="24" t="s">
        <v>214</v>
      </c>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c r="AA916" s="14"/>
      <c r="AB916" s="14"/>
      <c r="AC916" s="14"/>
      <c r="AD916" s="14"/>
      <c r="AE916" s="14"/>
      <c r="AF916" s="14"/>
      <c r="AG916" s="14"/>
      <c r="AH916" s="14"/>
      <c r="AI916" s="14"/>
      <c r="AJ916" s="14"/>
      <c r="AK916" s="14"/>
      <c r="AL916" s="14"/>
      <c r="AM916" s="14"/>
      <c r="AN916" s="14"/>
      <c r="AO916" s="14"/>
      <c r="AP916" s="14"/>
      <c r="AQ916" s="14"/>
      <c r="AR916" s="14"/>
      <c r="AS916" s="14"/>
      <c r="AT916" s="14"/>
      <c r="AU916" s="14"/>
      <c r="AV916" s="14"/>
      <c r="AW916" s="14"/>
      <c r="AX916" s="14"/>
      <c r="AY916" s="14"/>
      <c r="AZ916" s="14"/>
      <c r="BA916" s="14"/>
      <c r="BB916" s="14"/>
      <c r="BC916" s="14"/>
      <c r="BD916" s="14"/>
      <c r="BE916" s="14"/>
      <c r="BF916" s="14"/>
    </row>
    <row r="917" spans="2:58" x14ac:dyDescent="0.35">
      <c r="B917" t="s">
        <v>207</v>
      </c>
      <c r="C917" s="14">
        <v>0.210005740252733</v>
      </c>
      <c r="D917" s="14">
        <v>0.207311765873749</v>
      </c>
      <c r="E917" s="14">
        <v>0.20836317741999</v>
      </c>
      <c r="F917" s="14"/>
      <c r="G917" s="14">
        <v>0.28138990865727997</v>
      </c>
      <c r="H917" s="14">
        <v>0.28145761524943502</v>
      </c>
      <c r="I917" s="14">
        <v>0.18849462376273601</v>
      </c>
      <c r="J917" s="14">
        <v>0.23623644939470101</v>
      </c>
      <c r="K917" s="14">
        <v>0.179330205055238</v>
      </c>
      <c r="L917" s="14">
        <v>0.126313081821669</v>
      </c>
      <c r="M917" s="14"/>
      <c r="N917" s="14">
        <v>0.22478485347139801</v>
      </c>
      <c r="O917" s="14">
        <v>0.21975584054873401</v>
      </c>
      <c r="P917" s="14">
        <v>0.167289726413759</v>
      </c>
      <c r="Q917" s="14">
        <v>0.228068113791393</v>
      </c>
      <c r="R917" s="14"/>
      <c r="S917" s="14">
        <v>0.17503077718152299</v>
      </c>
      <c r="T917" s="14">
        <v>0.21501599828989601</v>
      </c>
      <c r="U917" s="14">
        <v>0.25259688848950901</v>
      </c>
      <c r="V917" s="14">
        <v>0.18465860186833</v>
      </c>
      <c r="W917" s="14">
        <v>0.19615128753550001</v>
      </c>
      <c r="X917" s="14">
        <v>0.15982631452150101</v>
      </c>
      <c r="Y917" s="14">
        <v>0.27797469509767098</v>
      </c>
      <c r="Z917" s="14">
        <v>0.147746424178233</v>
      </c>
      <c r="AA917" s="14">
        <v>0.217303528904702</v>
      </c>
      <c r="AB917" s="14">
        <v>0.22142702932626801</v>
      </c>
      <c r="AC917" s="14">
        <v>0.32297888718761097</v>
      </c>
      <c r="AD917" s="14">
        <v>0.12794154837548699</v>
      </c>
      <c r="AE917" s="14"/>
      <c r="AF917" s="14">
        <v>0.174518331866094</v>
      </c>
      <c r="AG917" s="14">
        <v>0.22121791663856599</v>
      </c>
      <c r="AH917" s="14">
        <v>0.25561051657964501</v>
      </c>
      <c r="AI917" s="14"/>
      <c r="AJ917" s="14">
        <v>0.108935223143625</v>
      </c>
      <c r="AK917" s="14">
        <v>0.28077819878445398</v>
      </c>
      <c r="AL917" s="14">
        <v>0.21982189457149401</v>
      </c>
      <c r="AM917" s="14">
        <v>0.264017669350467</v>
      </c>
      <c r="AN917" s="14">
        <v>0.22043913011167601</v>
      </c>
      <c r="AO917" s="14"/>
      <c r="AP917" s="14">
        <v>3.4403376423709803E-2</v>
      </c>
      <c r="AQ917" s="14">
        <v>0.26465218756095299</v>
      </c>
      <c r="AR917" s="14">
        <v>0.21981904396028201</v>
      </c>
      <c r="AS917" s="14">
        <v>0.26245550236271797</v>
      </c>
      <c r="AT917" s="14">
        <v>0.14107063571408801</v>
      </c>
      <c r="AU917" s="14"/>
      <c r="AV917" s="14">
        <v>0.21049225998486301</v>
      </c>
      <c r="AW917" s="14">
        <v>0.221074838647635</v>
      </c>
      <c r="AX917" s="14">
        <v>0.19065967357748101</v>
      </c>
      <c r="AY917" s="14">
        <v>0.22017955989427301</v>
      </c>
      <c r="AZ917" s="14">
        <v>0.20758082088132401</v>
      </c>
      <c r="BA917" s="14"/>
      <c r="BB917" s="14">
        <v>0.18274339084473701</v>
      </c>
      <c r="BC917" s="14">
        <v>0.23948276432186999</v>
      </c>
      <c r="BD917" s="14">
        <v>9.3018633649436896E-2</v>
      </c>
      <c r="BE917" s="14"/>
      <c r="BF917" s="14">
        <v>0.186977834605629</v>
      </c>
    </row>
    <row r="918" spans="2:58" x14ac:dyDescent="0.35">
      <c r="B918" t="s">
        <v>208</v>
      </c>
      <c r="C918" s="14">
        <v>0.15833149832139901</v>
      </c>
      <c r="D918" s="14">
        <v>0.18353908890339199</v>
      </c>
      <c r="E918" s="14">
        <v>0.13359231187017201</v>
      </c>
      <c r="F918" s="14"/>
      <c r="G918" s="14">
        <v>0.14181708091314199</v>
      </c>
      <c r="H918" s="14">
        <v>0.13156979652258799</v>
      </c>
      <c r="I918" s="14">
        <v>0.20458613049831301</v>
      </c>
      <c r="J918" s="14">
        <v>0.22011496474727399</v>
      </c>
      <c r="K918" s="14">
        <v>0.17146038911852601</v>
      </c>
      <c r="L918" s="14">
        <v>0.101265514977062</v>
      </c>
      <c r="M918" s="14"/>
      <c r="N918" s="14">
        <v>0.155800321107433</v>
      </c>
      <c r="O918" s="14">
        <v>0.18856080111710199</v>
      </c>
      <c r="P918" s="14">
        <v>0.16328801654849101</v>
      </c>
      <c r="Q918" s="14">
        <v>0.12678389164498399</v>
      </c>
      <c r="R918" s="14"/>
      <c r="S918" s="14">
        <v>0.124088336764761</v>
      </c>
      <c r="T918" s="14">
        <v>0.14350045234706499</v>
      </c>
      <c r="U918" s="14">
        <v>0.12802583234581799</v>
      </c>
      <c r="V918" s="14">
        <v>0.22931287442687601</v>
      </c>
      <c r="W918" s="14">
        <v>0.14493174784020299</v>
      </c>
      <c r="X918" s="14">
        <v>0.14588333109350701</v>
      </c>
      <c r="Y918" s="14">
        <v>0.16627504307948199</v>
      </c>
      <c r="Z918" s="14">
        <v>0.12517965224866601</v>
      </c>
      <c r="AA918" s="14">
        <v>0.21920314386047399</v>
      </c>
      <c r="AB918" s="14">
        <v>0.14890402479631201</v>
      </c>
      <c r="AC918" s="14">
        <v>9.60249536566853E-2</v>
      </c>
      <c r="AD918" s="14">
        <v>0.210213943289286</v>
      </c>
      <c r="AE918" s="14"/>
      <c r="AF918" s="14">
        <v>0.15023547014659899</v>
      </c>
      <c r="AG918" s="14">
        <v>0.185267330158261</v>
      </c>
      <c r="AH918" s="14">
        <v>9.0486682311011701E-2</v>
      </c>
      <c r="AI918" s="14"/>
      <c r="AJ918" s="14">
        <v>0.13041503682112701</v>
      </c>
      <c r="AK918" s="14">
        <v>0.19928310677424299</v>
      </c>
      <c r="AL918" s="14">
        <v>0.15154518436540601</v>
      </c>
      <c r="AM918" s="14">
        <v>0.23560084925533201</v>
      </c>
      <c r="AN918" s="14">
        <v>0.111480704697211</v>
      </c>
      <c r="AO918" s="14"/>
      <c r="AP918" s="14">
        <v>6.5649528228743897E-2</v>
      </c>
      <c r="AQ918" s="14">
        <v>0.18982606551086401</v>
      </c>
      <c r="AR918" s="14">
        <v>0.176984966834106</v>
      </c>
      <c r="AS918" s="14">
        <v>0.25807307211578201</v>
      </c>
      <c r="AT918" s="14">
        <v>0.12614964937630199</v>
      </c>
      <c r="AU918" s="14"/>
      <c r="AV918" s="14">
        <v>0.138019945765992</v>
      </c>
      <c r="AW918" s="14">
        <v>0.19517716819543399</v>
      </c>
      <c r="AX918" s="14">
        <v>0.173708576515096</v>
      </c>
      <c r="AY918" s="14">
        <v>0.12704285307708199</v>
      </c>
      <c r="AZ918" s="14">
        <v>7.7576733842675799E-2</v>
      </c>
      <c r="BA918" s="14"/>
      <c r="BB918" s="14">
        <v>0.16915703174248101</v>
      </c>
      <c r="BC918" s="14">
        <v>0.24205775295631601</v>
      </c>
      <c r="BD918" s="14">
        <v>8.9822982846352498E-2</v>
      </c>
      <c r="BE918" s="14"/>
      <c r="BF918" s="14">
        <v>0.18763524574025001</v>
      </c>
    </row>
    <row r="919" spans="2:58" x14ac:dyDescent="0.35">
      <c r="B919" t="s">
        <v>209</v>
      </c>
      <c r="C919" s="14">
        <v>0.22321023814563601</v>
      </c>
      <c r="D919" s="14">
        <v>0.19094402620162301</v>
      </c>
      <c r="E919" s="14">
        <v>0.25827622335289102</v>
      </c>
      <c r="F919" s="14"/>
      <c r="G919" s="14">
        <v>0.215671860249744</v>
      </c>
      <c r="H919" s="14">
        <v>0.25925637622120201</v>
      </c>
      <c r="I919" s="14">
        <v>0.16751057755175899</v>
      </c>
      <c r="J919" s="14">
        <v>0.21725988975163801</v>
      </c>
      <c r="K919" s="14">
        <v>0.23138098263158999</v>
      </c>
      <c r="L919" s="14">
        <v>0.23876356018293199</v>
      </c>
      <c r="M919" s="14"/>
      <c r="N919" s="14">
        <v>0.18076880964418601</v>
      </c>
      <c r="O919" s="14">
        <v>0.23478286477728699</v>
      </c>
      <c r="P919" s="14">
        <v>0.25466306282696</v>
      </c>
      <c r="Q919" s="14">
        <v>0.223207445198745</v>
      </c>
      <c r="R919" s="14"/>
      <c r="S919" s="14">
        <v>0.225382282448927</v>
      </c>
      <c r="T919" s="14">
        <v>0.235757832302916</v>
      </c>
      <c r="U919" s="14">
        <v>0.26989182808110501</v>
      </c>
      <c r="V919" s="14">
        <v>0.222404917541074</v>
      </c>
      <c r="W919" s="14">
        <v>0.20036806302105101</v>
      </c>
      <c r="X919" s="14">
        <v>0.27946763510351902</v>
      </c>
      <c r="Y919" s="14">
        <v>0.19181587733883401</v>
      </c>
      <c r="Z919" s="14">
        <v>0.18742195526064201</v>
      </c>
      <c r="AA919" s="14">
        <v>0.17578909356043099</v>
      </c>
      <c r="AB919" s="14">
        <v>0.21230959294069801</v>
      </c>
      <c r="AC919" s="14">
        <v>0.216344481685492</v>
      </c>
      <c r="AD919" s="14">
        <v>0.29233728265669601</v>
      </c>
      <c r="AE919" s="14"/>
      <c r="AF919" s="14">
        <v>0.19936309668897401</v>
      </c>
      <c r="AG919" s="14">
        <v>0.248383853901431</v>
      </c>
      <c r="AH919" s="14">
        <v>0.19624089045087001</v>
      </c>
      <c r="AI919" s="14"/>
      <c r="AJ919" s="14">
        <v>0.179762862034091</v>
      </c>
      <c r="AK919" s="14">
        <v>0.25374802946727298</v>
      </c>
      <c r="AL919" s="14">
        <v>0.296394737680795</v>
      </c>
      <c r="AM919" s="14">
        <v>6.8742877382499804E-2</v>
      </c>
      <c r="AN919" s="14">
        <v>0.19255829376060399</v>
      </c>
      <c r="AO919" s="14"/>
      <c r="AP919" s="14">
        <v>0.144309649477501</v>
      </c>
      <c r="AQ919" s="14">
        <v>0.24897030416379601</v>
      </c>
      <c r="AR919" s="14">
        <v>0.32600249922763802</v>
      </c>
      <c r="AS919" s="14">
        <v>0.17573907650426501</v>
      </c>
      <c r="AT919" s="14">
        <v>0.30843638035278198</v>
      </c>
      <c r="AU919" s="14"/>
      <c r="AV919" s="14">
        <v>0.192388122304926</v>
      </c>
      <c r="AW919" s="14">
        <v>0.25385649317996001</v>
      </c>
      <c r="AX919" s="14">
        <v>0.21514909681679301</v>
      </c>
      <c r="AY919" s="14">
        <v>0.206858977576445</v>
      </c>
      <c r="AZ919" s="14">
        <v>0.30083905176073</v>
      </c>
      <c r="BA919" s="14"/>
      <c r="BB919" s="14">
        <v>0.20409293060990799</v>
      </c>
      <c r="BC919" s="14">
        <v>0.21978568137803101</v>
      </c>
      <c r="BD919" s="14">
        <v>0.31183680972224798</v>
      </c>
      <c r="BE919" s="14"/>
      <c r="BF919" s="14">
        <v>0.22692120768422</v>
      </c>
    </row>
    <row r="920" spans="2:58" x14ac:dyDescent="0.35">
      <c r="B920" t="s">
        <v>122</v>
      </c>
      <c r="C920" s="14">
        <v>0.217163691017836</v>
      </c>
      <c r="D920" s="14">
        <v>0.204088789615189</v>
      </c>
      <c r="E920" s="14">
        <v>0.232384546075729</v>
      </c>
      <c r="F920" s="14"/>
      <c r="G920" s="14">
        <v>0.15264175389470799</v>
      </c>
      <c r="H920" s="14">
        <v>0.14050655485438401</v>
      </c>
      <c r="I920" s="14">
        <v>0.23876517211109199</v>
      </c>
      <c r="J920" s="14">
        <v>0.171549570576707</v>
      </c>
      <c r="K920" s="14">
        <v>0.25639086014331702</v>
      </c>
      <c r="L920" s="14">
        <v>0.30982839225332598</v>
      </c>
      <c r="M920" s="14"/>
      <c r="N920" s="14">
        <v>0.18160919319004101</v>
      </c>
      <c r="O920" s="14">
        <v>0.20963712845323801</v>
      </c>
      <c r="P920" s="14">
        <v>0.205597165390212</v>
      </c>
      <c r="Q920" s="14">
        <v>0.27058370436391199</v>
      </c>
      <c r="R920" s="14"/>
      <c r="S920" s="14">
        <v>0.203019329069728</v>
      </c>
      <c r="T920" s="14">
        <v>0.22767264338367699</v>
      </c>
      <c r="U920" s="14">
        <v>0.22875353949528299</v>
      </c>
      <c r="V920" s="14">
        <v>0.19154466881930499</v>
      </c>
      <c r="W920" s="14">
        <v>0.25710703039900901</v>
      </c>
      <c r="X920" s="14">
        <v>0.237974078938403</v>
      </c>
      <c r="Y920" s="14">
        <v>0.20228136657926901</v>
      </c>
      <c r="Z920" s="14">
        <v>0.19327786669448799</v>
      </c>
      <c r="AA920" s="14">
        <v>0.198083284352392</v>
      </c>
      <c r="AB920" s="14">
        <v>0.24116768500203301</v>
      </c>
      <c r="AC920" s="14">
        <v>0.224872072857036</v>
      </c>
      <c r="AD920" s="14">
        <v>0.159114987862502</v>
      </c>
      <c r="AE920" s="14"/>
      <c r="AF920" s="14">
        <v>0.26497723506259702</v>
      </c>
      <c r="AG920" s="14">
        <v>0.18382069572135801</v>
      </c>
      <c r="AH920" s="14">
        <v>0.23343519900246501</v>
      </c>
      <c r="AI920" s="14"/>
      <c r="AJ920" s="14">
        <v>0.27027865975073101</v>
      </c>
      <c r="AK920" s="14">
        <v>0.15478732183861901</v>
      </c>
      <c r="AL920" s="14">
        <v>0.27370875672619599</v>
      </c>
      <c r="AM920" s="14">
        <v>0.22348818524259301</v>
      </c>
      <c r="AN920" s="14">
        <v>0.26822861470547998</v>
      </c>
      <c r="AO920" s="14"/>
      <c r="AP920" s="14">
        <v>0.28127949138149999</v>
      </c>
      <c r="AQ920" s="14">
        <v>0.17575478697926</v>
      </c>
      <c r="AR920" s="14">
        <v>0.18820223131573399</v>
      </c>
      <c r="AS920" s="14">
        <v>0.20607986255132901</v>
      </c>
      <c r="AT920" s="14">
        <v>0.31114640573643298</v>
      </c>
      <c r="AU920" s="14"/>
      <c r="AV920" s="14">
        <v>0.26927849825093497</v>
      </c>
      <c r="AW920" s="14">
        <v>0.21115262382886499</v>
      </c>
      <c r="AX920" s="14">
        <v>0.211409796568512</v>
      </c>
      <c r="AY920" s="14">
        <v>0.15323729672040701</v>
      </c>
      <c r="AZ920" s="14">
        <v>8.35086135182673E-2</v>
      </c>
      <c r="BA920" s="14"/>
      <c r="BB920" s="14">
        <v>0.25157319136314699</v>
      </c>
      <c r="BC920" s="14">
        <v>0.223167223287566</v>
      </c>
      <c r="BD920" s="14">
        <v>0.36151668354446997</v>
      </c>
      <c r="BE920" s="14"/>
      <c r="BF920" s="14">
        <v>0.25879317427308302</v>
      </c>
    </row>
    <row r="921" spans="2:58" x14ac:dyDescent="0.35">
      <c r="B921" t="s">
        <v>210</v>
      </c>
      <c r="C921" s="14">
        <v>0.118203125478687</v>
      </c>
      <c r="D921" s="14">
        <v>0.143275243632358</v>
      </c>
      <c r="E921" s="14">
        <v>9.3283382925470296E-2</v>
      </c>
      <c r="F921" s="14"/>
      <c r="G921" s="14">
        <v>0.16532680759882701</v>
      </c>
      <c r="H921" s="14">
        <v>9.0105801681764797E-2</v>
      </c>
      <c r="I921" s="14">
        <v>0.15886096969244301</v>
      </c>
      <c r="J921" s="14">
        <v>0.101673978972512</v>
      </c>
      <c r="K921" s="14">
        <v>9.5898260295201196E-2</v>
      </c>
      <c r="L921" s="14">
        <v>0.109542824904781</v>
      </c>
      <c r="M921" s="14"/>
      <c r="N921" s="14">
        <v>0.14742228464048501</v>
      </c>
      <c r="O921" s="14">
        <v>9.9135650805602202E-2</v>
      </c>
      <c r="P921" s="14">
        <v>0.12958372375104699</v>
      </c>
      <c r="Q921" s="14">
        <v>9.7175140102604807E-2</v>
      </c>
      <c r="R921" s="14"/>
      <c r="S921" s="14">
        <v>0.16853166857496099</v>
      </c>
      <c r="T921" s="14">
        <v>9.25937328904336E-2</v>
      </c>
      <c r="U921" s="14">
        <v>0.10830700213864999</v>
      </c>
      <c r="V921" s="14">
        <v>0.124700786469485</v>
      </c>
      <c r="W921" s="14">
        <v>0.101966587626571</v>
      </c>
      <c r="X921" s="14">
        <v>0.124963095594863</v>
      </c>
      <c r="Y921" s="14">
        <v>4.2959535786802602E-2</v>
      </c>
      <c r="Z921" s="14">
        <v>0.28769240050985501</v>
      </c>
      <c r="AA921" s="14">
        <v>0.12598076629692201</v>
      </c>
      <c r="AB921" s="14">
        <v>0.13711435552645401</v>
      </c>
      <c r="AC921" s="14">
        <v>4.18671863967316E-2</v>
      </c>
      <c r="AD921" s="14">
        <v>0.1209496933882</v>
      </c>
      <c r="AE921" s="14"/>
      <c r="AF921" s="14">
        <v>0.127533941990051</v>
      </c>
      <c r="AG921" s="14">
        <v>9.0124020182404202E-2</v>
      </c>
      <c r="AH921" s="14">
        <v>0.16151526885392001</v>
      </c>
      <c r="AI921" s="14"/>
      <c r="AJ921" s="14">
        <v>0.16250382181704801</v>
      </c>
      <c r="AK921" s="14">
        <v>7.9386988920013002E-2</v>
      </c>
      <c r="AL921" s="14">
        <v>2.85962928214566E-2</v>
      </c>
      <c r="AM921" s="14">
        <v>0.208150418769108</v>
      </c>
      <c r="AN921" s="14">
        <v>0.14690329197769</v>
      </c>
      <c r="AO921" s="14"/>
      <c r="AP921" s="14">
        <v>0.25497678506799298</v>
      </c>
      <c r="AQ921" s="14">
        <v>7.9740117513190503E-2</v>
      </c>
      <c r="AR921" s="14">
        <v>5.0981412374652299E-2</v>
      </c>
      <c r="AS921" s="14">
        <v>4.5489246891587599E-2</v>
      </c>
      <c r="AT921" s="14">
        <v>0.101733489825064</v>
      </c>
      <c r="AU921" s="14"/>
      <c r="AV921" s="14">
        <v>9.5010972018960096E-2</v>
      </c>
      <c r="AW921" s="14">
        <v>9.1418648043360098E-2</v>
      </c>
      <c r="AX921" s="14">
        <v>0.15216722461418</v>
      </c>
      <c r="AY921" s="14">
        <v>0.158244313046457</v>
      </c>
      <c r="AZ921" s="14">
        <v>0.12036509984589901</v>
      </c>
      <c r="BA921" s="14"/>
      <c r="BB921" s="14">
        <v>0.100613565023638</v>
      </c>
      <c r="BC921" s="14">
        <v>1.2888349839297E-2</v>
      </c>
      <c r="BD921" s="14">
        <v>0.14380489023749299</v>
      </c>
      <c r="BE921" s="14"/>
      <c r="BF921" s="14">
        <v>7.4795146122821607E-2</v>
      </c>
    </row>
    <row r="922" spans="2:58" x14ac:dyDescent="0.35">
      <c r="B922" t="s">
        <v>211</v>
      </c>
      <c r="C922" s="14">
        <v>6.6140574253583106E-2</v>
      </c>
      <c r="D922" s="14">
        <v>6.3144277811707297E-2</v>
      </c>
      <c r="E922" s="14">
        <v>6.7875183586440693E-2</v>
      </c>
      <c r="F922" s="14"/>
      <c r="G922" s="14">
        <v>4.3152588686298302E-2</v>
      </c>
      <c r="H922" s="14">
        <v>8.5846070998789895E-2</v>
      </c>
      <c r="I922" s="14">
        <v>4.1782526383657301E-2</v>
      </c>
      <c r="J922" s="14">
        <v>4.0065149389730798E-2</v>
      </c>
      <c r="K922" s="14">
        <v>6.5539302756128404E-2</v>
      </c>
      <c r="L922" s="14">
        <v>0.101716257424094</v>
      </c>
      <c r="M922" s="14"/>
      <c r="N922" s="14">
        <v>0.102069926568242</v>
      </c>
      <c r="O922" s="14">
        <v>4.42185804624326E-2</v>
      </c>
      <c r="P922" s="14">
        <v>6.7493860622709304E-2</v>
      </c>
      <c r="Q922" s="14">
        <v>4.9758466655895901E-2</v>
      </c>
      <c r="R922" s="14"/>
      <c r="S922" s="14">
        <v>8.0634694890680203E-2</v>
      </c>
      <c r="T922" s="14">
        <v>8.5459340786012805E-2</v>
      </c>
      <c r="U922" s="14">
        <v>1.24249094496358E-2</v>
      </c>
      <c r="V922" s="14">
        <v>3.3870134062691397E-2</v>
      </c>
      <c r="W922" s="14">
        <v>9.9475283577665996E-2</v>
      </c>
      <c r="X922" s="14">
        <v>5.1885544748207502E-2</v>
      </c>
      <c r="Y922" s="14">
        <v>8.7095009621382502E-2</v>
      </c>
      <c r="Z922" s="14">
        <v>5.8681701108116102E-2</v>
      </c>
      <c r="AA922" s="14">
        <v>6.3640183025079497E-2</v>
      </c>
      <c r="AB922" s="14">
        <v>3.9077312408234997E-2</v>
      </c>
      <c r="AC922" s="14">
        <v>9.7912418216444294E-2</v>
      </c>
      <c r="AD922" s="14">
        <v>8.9442544427828605E-2</v>
      </c>
      <c r="AE922" s="14"/>
      <c r="AF922" s="14">
        <v>7.5057548944101493E-2</v>
      </c>
      <c r="AG922" s="14">
        <v>6.4353124327045E-2</v>
      </c>
      <c r="AH922" s="14">
        <v>5.4421772319426402E-2</v>
      </c>
      <c r="AI922" s="14"/>
      <c r="AJ922" s="14">
        <v>0.13892979024684199</v>
      </c>
      <c r="AK922" s="14">
        <v>2.9090100968752801E-2</v>
      </c>
      <c r="AL922" s="14">
        <v>1.5746335010372599E-2</v>
      </c>
      <c r="AM922" s="14">
        <v>0</v>
      </c>
      <c r="AN922" s="14">
        <v>5.0234122298259402E-2</v>
      </c>
      <c r="AO922" s="14"/>
      <c r="AP922" s="14">
        <v>0.19557946265844101</v>
      </c>
      <c r="AQ922" s="14">
        <v>4.1056538271937101E-2</v>
      </c>
      <c r="AR922" s="14">
        <v>3.80098462875883E-2</v>
      </c>
      <c r="AS922" s="14">
        <v>3.3922352013321798E-2</v>
      </c>
      <c r="AT922" s="14">
        <v>1.146343899533E-2</v>
      </c>
      <c r="AU922" s="14"/>
      <c r="AV922" s="14">
        <v>7.5148252037792795E-2</v>
      </c>
      <c r="AW922" s="14">
        <v>2.7320228104745801E-2</v>
      </c>
      <c r="AX922" s="14">
        <v>5.6905631907937501E-2</v>
      </c>
      <c r="AY922" s="14">
        <v>0.13443699968533601</v>
      </c>
      <c r="AZ922" s="14">
        <v>0.16755295981260299</v>
      </c>
      <c r="BA922" s="14"/>
      <c r="BB922" s="14">
        <v>9.1819890416088901E-2</v>
      </c>
      <c r="BC922" s="14">
        <v>4.55890653165721E-2</v>
      </c>
      <c r="BD922" s="14">
        <v>0</v>
      </c>
      <c r="BE922" s="14"/>
      <c r="BF922" s="14">
        <v>5.8007351075834698E-2</v>
      </c>
    </row>
    <row r="923" spans="2:58" x14ac:dyDescent="0.35">
      <c r="B923" t="s">
        <v>212</v>
      </c>
      <c r="C923" s="14">
        <v>6.9451325301254502E-3</v>
      </c>
      <c r="D923" s="14">
        <v>7.6968079619819203E-3</v>
      </c>
      <c r="E923" s="14">
        <v>6.2251747693078899E-3</v>
      </c>
      <c r="F923" s="14"/>
      <c r="G923" s="14">
        <v>0</v>
      </c>
      <c r="H923" s="14">
        <v>1.1257784471835799E-2</v>
      </c>
      <c r="I923" s="14">
        <v>0</v>
      </c>
      <c r="J923" s="14">
        <v>1.30999971674375E-2</v>
      </c>
      <c r="K923" s="14">
        <v>0</v>
      </c>
      <c r="L923" s="14">
        <v>1.2570368436137E-2</v>
      </c>
      <c r="M923" s="14"/>
      <c r="N923" s="14">
        <v>7.5446113782148801E-3</v>
      </c>
      <c r="O923" s="14">
        <v>3.9091338356041999E-3</v>
      </c>
      <c r="P923" s="14">
        <v>1.2084444446822501E-2</v>
      </c>
      <c r="Q923" s="14">
        <v>4.4232382424656798E-3</v>
      </c>
      <c r="R923" s="14"/>
      <c r="S923" s="14">
        <v>2.3312911069420201E-2</v>
      </c>
      <c r="T923" s="14">
        <v>0</v>
      </c>
      <c r="U923" s="14">
        <v>0</v>
      </c>
      <c r="V923" s="14">
        <v>1.35080168122385E-2</v>
      </c>
      <c r="W923" s="14">
        <v>0</v>
      </c>
      <c r="X923" s="14">
        <v>0</v>
      </c>
      <c r="Y923" s="14">
        <v>3.1598472496558998E-2</v>
      </c>
      <c r="Z923" s="14">
        <v>0</v>
      </c>
      <c r="AA923" s="14">
        <v>0</v>
      </c>
      <c r="AB923" s="14">
        <v>0</v>
      </c>
      <c r="AC923" s="14">
        <v>0</v>
      </c>
      <c r="AD923" s="14">
        <v>0</v>
      </c>
      <c r="AE923" s="14"/>
      <c r="AF923" s="14">
        <v>8.3143753015838401E-3</v>
      </c>
      <c r="AG923" s="14">
        <v>6.8330590709336997E-3</v>
      </c>
      <c r="AH923" s="14">
        <v>8.2896704826616093E-3</v>
      </c>
      <c r="AI923" s="14"/>
      <c r="AJ923" s="14">
        <v>9.1746061865364704E-3</v>
      </c>
      <c r="AK923" s="14">
        <v>2.92625324664557E-3</v>
      </c>
      <c r="AL923" s="14">
        <v>1.4186798824279799E-2</v>
      </c>
      <c r="AM923" s="14">
        <v>0</v>
      </c>
      <c r="AN923" s="14">
        <v>1.0155842449080301E-2</v>
      </c>
      <c r="AO923" s="14"/>
      <c r="AP923" s="14">
        <v>2.3801706762111501E-2</v>
      </c>
      <c r="AQ923" s="14">
        <v>0</v>
      </c>
      <c r="AR923" s="14">
        <v>0</v>
      </c>
      <c r="AS923" s="14">
        <v>1.8240887560997E-2</v>
      </c>
      <c r="AT923" s="14">
        <v>0</v>
      </c>
      <c r="AU923" s="14"/>
      <c r="AV923" s="14">
        <v>1.9661949636531E-2</v>
      </c>
      <c r="AW923" s="14">
        <v>0</v>
      </c>
      <c r="AX923" s="14">
        <v>0</v>
      </c>
      <c r="AY923" s="14">
        <v>0</v>
      </c>
      <c r="AZ923" s="14">
        <v>4.2576720338501003E-2</v>
      </c>
      <c r="BA923" s="14"/>
      <c r="BB923" s="14">
        <v>0</v>
      </c>
      <c r="BC923" s="14">
        <v>1.7029162900347498E-2</v>
      </c>
      <c r="BD923" s="14">
        <v>0</v>
      </c>
      <c r="BE923" s="14"/>
      <c r="BF923" s="14">
        <v>6.8700404981623204E-3</v>
      </c>
    </row>
    <row r="924" spans="2:58" x14ac:dyDescent="0.35">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c r="AA924" s="14"/>
      <c r="AB924" s="14"/>
      <c r="AC924" s="14"/>
      <c r="AD924" s="14"/>
      <c r="AE924" s="14"/>
      <c r="AF924" s="14"/>
      <c r="AG924" s="14"/>
      <c r="AH924" s="14"/>
      <c r="AI924" s="14"/>
      <c r="AJ924" s="14"/>
      <c r="AK924" s="14"/>
      <c r="AL924" s="14"/>
      <c r="AM924" s="14"/>
      <c r="AN924" s="14"/>
      <c r="AO924" s="14"/>
      <c r="AP924" s="14"/>
      <c r="AQ924" s="14"/>
      <c r="AR924" s="14"/>
      <c r="AS924" s="14"/>
      <c r="AT924" s="14"/>
      <c r="AU924" s="14"/>
      <c r="AV924" s="14"/>
      <c r="AW924" s="14"/>
      <c r="AX924" s="14"/>
      <c r="AY924" s="14"/>
      <c r="AZ924" s="14"/>
      <c r="BA924" s="14"/>
      <c r="BB924" s="14"/>
      <c r="BC924" s="14"/>
      <c r="BD924" s="14"/>
      <c r="BE924" s="14"/>
      <c r="BF924" s="14"/>
    </row>
    <row r="925" spans="2:58" x14ac:dyDescent="0.35">
      <c r="B925" s="6" t="s">
        <v>284</v>
      </c>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c r="AA925" s="14"/>
      <c r="AB925" s="14"/>
      <c r="AC925" s="14"/>
      <c r="AD925" s="14"/>
      <c r="AE925" s="14"/>
      <c r="AF925" s="14"/>
      <c r="AG925" s="14"/>
      <c r="AH925" s="14"/>
      <c r="AI925" s="14"/>
      <c r="AJ925" s="14"/>
      <c r="AK925" s="14"/>
      <c r="AL925" s="14"/>
      <c r="AM925" s="14"/>
      <c r="AN925" s="14"/>
      <c r="AO925" s="14"/>
      <c r="AP925" s="14"/>
      <c r="AQ925" s="14"/>
      <c r="AR925" s="14"/>
      <c r="AS925" s="14"/>
      <c r="AT925" s="14"/>
      <c r="AU925" s="14"/>
      <c r="AV925" s="14"/>
      <c r="AW925" s="14"/>
      <c r="AX925" s="14"/>
      <c r="AY925" s="14"/>
      <c r="AZ925" s="14"/>
      <c r="BA925" s="14"/>
      <c r="BB925" s="14"/>
      <c r="BC925" s="14"/>
      <c r="BD925" s="14"/>
      <c r="BE925" s="14"/>
      <c r="BF925" s="14"/>
    </row>
    <row r="926" spans="2:58" x14ac:dyDescent="0.35">
      <c r="B926" s="24" t="s">
        <v>214</v>
      </c>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c r="AA926" s="14"/>
      <c r="AB926" s="14"/>
      <c r="AC926" s="14"/>
      <c r="AD926" s="14"/>
      <c r="AE926" s="14"/>
      <c r="AF926" s="14"/>
      <c r="AG926" s="14"/>
      <c r="AH926" s="14"/>
      <c r="AI926" s="14"/>
      <c r="AJ926" s="14"/>
      <c r="AK926" s="14"/>
      <c r="AL926" s="14"/>
      <c r="AM926" s="14"/>
      <c r="AN926" s="14"/>
      <c r="AO926" s="14"/>
      <c r="AP926" s="14"/>
      <c r="AQ926" s="14"/>
      <c r="AR926" s="14"/>
      <c r="AS926" s="14"/>
      <c r="AT926" s="14"/>
      <c r="AU926" s="14"/>
      <c r="AV926" s="14"/>
      <c r="AW926" s="14"/>
      <c r="AX926" s="14"/>
      <c r="AY926" s="14"/>
      <c r="AZ926" s="14"/>
      <c r="BA926" s="14"/>
      <c r="BB926" s="14"/>
      <c r="BC926" s="14"/>
      <c r="BD926" s="14"/>
      <c r="BE926" s="14"/>
      <c r="BF926" s="14"/>
    </row>
    <row r="927" spans="2:58" x14ac:dyDescent="0.35">
      <c r="B927" t="s">
        <v>207</v>
      </c>
      <c r="C927" s="14">
        <v>5.4986266498647303E-2</v>
      </c>
      <c r="D927" s="14">
        <v>6.2541278395598102E-2</v>
      </c>
      <c r="E927" s="14">
        <v>4.7631764582550001E-2</v>
      </c>
      <c r="F927" s="14"/>
      <c r="G927" s="14">
        <v>8.5969219689231893E-2</v>
      </c>
      <c r="H927" s="14">
        <v>7.5685443563476104E-2</v>
      </c>
      <c r="I927" s="14">
        <v>2.8806135857026301E-2</v>
      </c>
      <c r="J927" s="14">
        <v>2.69792807593679E-2</v>
      </c>
      <c r="K927" s="14">
        <v>5.0906620794653398E-2</v>
      </c>
      <c r="L927" s="14">
        <v>6.2628675986007798E-2</v>
      </c>
      <c r="M927" s="14"/>
      <c r="N927" s="14">
        <v>4.1910805250474602E-2</v>
      </c>
      <c r="O927" s="14">
        <v>6.8778560282853701E-2</v>
      </c>
      <c r="P927" s="14">
        <v>5.7941689351151598E-2</v>
      </c>
      <c r="Q927" s="14">
        <v>5.2977417804841401E-2</v>
      </c>
      <c r="R927" s="14"/>
      <c r="S927" s="14">
        <v>5.4823609376716403E-2</v>
      </c>
      <c r="T927" s="14">
        <v>6.9941446755520595E-2</v>
      </c>
      <c r="U927" s="14">
        <v>6.5257727004764898E-2</v>
      </c>
      <c r="V927" s="14">
        <v>4.33286751004896E-2</v>
      </c>
      <c r="W927" s="14">
        <v>4.7066606496522202E-2</v>
      </c>
      <c r="X927" s="14">
        <v>3.1887089431497297E-2</v>
      </c>
      <c r="Y927" s="14">
        <v>3.4465337513302698E-2</v>
      </c>
      <c r="Z927" s="14">
        <v>3.1675386999341297E-2</v>
      </c>
      <c r="AA927" s="14">
        <v>8.3981035380591706E-2</v>
      </c>
      <c r="AB927" s="14">
        <v>5.7474430467013199E-2</v>
      </c>
      <c r="AC927" s="14">
        <v>4.3028968593855597E-2</v>
      </c>
      <c r="AD927" s="14">
        <v>6.3060022100021998E-2</v>
      </c>
      <c r="AE927" s="14"/>
      <c r="AF927" s="14">
        <v>4.0023329834471003E-2</v>
      </c>
      <c r="AG927" s="14">
        <v>5.55237722814719E-2</v>
      </c>
      <c r="AH927" s="14">
        <v>8.8440146654554894E-2</v>
      </c>
      <c r="AI927" s="14"/>
      <c r="AJ927" s="14">
        <v>3.0315515643019798E-2</v>
      </c>
      <c r="AK927" s="14">
        <v>6.9116114581910207E-2</v>
      </c>
      <c r="AL927" s="14">
        <v>4.61183312181302E-2</v>
      </c>
      <c r="AM927" s="14">
        <v>0</v>
      </c>
      <c r="AN927" s="14">
        <v>5.0430050027029903E-2</v>
      </c>
      <c r="AO927" s="14"/>
      <c r="AP927" s="14">
        <v>2.4267347911623001E-2</v>
      </c>
      <c r="AQ927" s="14">
        <v>7.2195451607654407E-2</v>
      </c>
      <c r="AR927" s="14">
        <v>2.5711183127856901E-2</v>
      </c>
      <c r="AS927" s="14">
        <v>0.109040901936551</v>
      </c>
      <c r="AT927" s="14">
        <v>1.1672832135511299E-2</v>
      </c>
      <c r="AU927" s="14"/>
      <c r="AV927" s="14">
        <v>6.3994974760578097E-2</v>
      </c>
      <c r="AW927" s="14">
        <v>4.2204707318452397E-2</v>
      </c>
      <c r="AX927" s="14">
        <v>4.0235244521994201E-2</v>
      </c>
      <c r="AY927" s="14">
        <v>4.6438464026390999E-2</v>
      </c>
      <c r="AZ927" s="14">
        <v>4.4214045432208901E-2</v>
      </c>
      <c r="BA927" s="14"/>
      <c r="BB927" s="14">
        <v>4.4975098914292397E-2</v>
      </c>
      <c r="BC927" s="14">
        <v>0.106421550319017</v>
      </c>
      <c r="BD927" s="14">
        <v>0</v>
      </c>
      <c r="BE927" s="14"/>
      <c r="BF927" s="14">
        <v>5.4219188825018999E-2</v>
      </c>
    </row>
    <row r="928" spans="2:58" x14ac:dyDescent="0.35">
      <c r="B928" t="s">
        <v>208</v>
      </c>
      <c r="C928" s="14">
        <v>9.7854200149026294E-2</v>
      </c>
      <c r="D928" s="14">
        <v>0.123627232785786</v>
      </c>
      <c r="E928" s="14">
        <v>7.2049002321179306E-2</v>
      </c>
      <c r="F928" s="14"/>
      <c r="G928" s="14">
        <v>0.10069638126071</v>
      </c>
      <c r="H928" s="14">
        <v>0.11683052573870401</v>
      </c>
      <c r="I928" s="14">
        <v>9.6531445104900596E-2</v>
      </c>
      <c r="J928" s="14">
        <v>9.5317674184286993E-2</v>
      </c>
      <c r="K928" s="14">
        <v>0.11660495263988301</v>
      </c>
      <c r="L928" s="14">
        <v>7.1855543764985902E-2</v>
      </c>
      <c r="M928" s="14"/>
      <c r="N928" s="14">
        <v>7.8786482871774102E-2</v>
      </c>
      <c r="O928" s="14">
        <v>0.127258070587286</v>
      </c>
      <c r="P928" s="14">
        <v>0.105912140078365</v>
      </c>
      <c r="Q928" s="14">
        <v>8.1218723163107506E-2</v>
      </c>
      <c r="R928" s="14"/>
      <c r="S928" s="14">
        <v>0.102354280161291</v>
      </c>
      <c r="T928" s="14">
        <v>6.6134293351976306E-2</v>
      </c>
      <c r="U928" s="14">
        <v>8.4619147024218494E-2</v>
      </c>
      <c r="V928" s="14">
        <v>0.14798828556405</v>
      </c>
      <c r="W928" s="14">
        <v>0.141827224788802</v>
      </c>
      <c r="X928" s="14">
        <v>7.4510202372426101E-2</v>
      </c>
      <c r="Y928" s="14">
        <v>0.105728125008323</v>
      </c>
      <c r="Z928" s="14">
        <v>5.8941692812971201E-2</v>
      </c>
      <c r="AA928" s="14">
        <v>0.11537990058244101</v>
      </c>
      <c r="AB928" s="14">
        <v>8.8410527038096806E-2</v>
      </c>
      <c r="AC928" s="14">
        <v>4.8643572682784797E-2</v>
      </c>
      <c r="AD928" s="14">
        <v>0.122645734987182</v>
      </c>
      <c r="AE928" s="14"/>
      <c r="AF928" s="14">
        <v>0.112163817541512</v>
      </c>
      <c r="AG928" s="14">
        <v>8.2996710614001698E-2</v>
      </c>
      <c r="AH928" s="14">
        <v>9.0060394806092806E-2</v>
      </c>
      <c r="AI928" s="14"/>
      <c r="AJ928" s="14">
        <v>9.4639414948524195E-2</v>
      </c>
      <c r="AK928" s="14">
        <v>0.112516314810993</v>
      </c>
      <c r="AL928" s="14">
        <v>8.15129292084079E-2</v>
      </c>
      <c r="AM928" s="14">
        <v>6.8984093620791706E-2</v>
      </c>
      <c r="AN928" s="14">
        <v>0.10881146939280199</v>
      </c>
      <c r="AO928" s="14"/>
      <c r="AP928" s="14">
        <v>5.59466929880858E-2</v>
      </c>
      <c r="AQ928" s="14">
        <v>9.7360014944089607E-2</v>
      </c>
      <c r="AR928" s="14">
        <v>9.5743395195258998E-2</v>
      </c>
      <c r="AS928" s="14">
        <v>0.16408806555496799</v>
      </c>
      <c r="AT928" s="14">
        <v>5.0181602011289801E-2</v>
      </c>
      <c r="AU928" s="14"/>
      <c r="AV928" s="14">
        <v>8.7834884691776402E-2</v>
      </c>
      <c r="AW928" s="14">
        <v>9.4995019560141905E-2</v>
      </c>
      <c r="AX928" s="14">
        <v>0.11168903476778</v>
      </c>
      <c r="AY928" s="14">
        <v>7.6319718862226604E-2</v>
      </c>
      <c r="AZ928" s="14">
        <v>0.16278424039928199</v>
      </c>
      <c r="BA928" s="14"/>
      <c r="BB928" s="14">
        <v>0.1097292474466</v>
      </c>
      <c r="BC928" s="14">
        <v>0.163963943054412</v>
      </c>
      <c r="BD928" s="14">
        <v>7.6041350872529695E-2</v>
      </c>
      <c r="BE928" s="14"/>
      <c r="BF928" s="14">
        <v>0.120858379117341</v>
      </c>
    </row>
    <row r="929" spans="2:58" x14ac:dyDescent="0.35">
      <c r="B929" t="s">
        <v>209</v>
      </c>
      <c r="C929" s="14">
        <v>0.20967109554225499</v>
      </c>
      <c r="D929" s="14">
        <v>0.244770895825071</v>
      </c>
      <c r="E929" s="14">
        <v>0.171025417744849</v>
      </c>
      <c r="F929" s="14"/>
      <c r="G929" s="14">
        <v>0.129029894954895</v>
      </c>
      <c r="H929" s="14">
        <v>0.18810245565844</v>
      </c>
      <c r="I929" s="14">
        <v>0.24742664001165901</v>
      </c>
      <c r="J929" s="14">
        <v>0.26198479683624898</v>
      </c>
      <c r="K929" s="14">
        <v>0.217325961800622</v>
      </c>
      <c r="L929" s="14">
        <v>0.20342836387687199</v>
      </c>
      <c r="M929" s="14"/>
      <c r="N929" s="14">
        <v>0.21165547602937801</v>
      </c>
      <c r="O929" s="14">
        <v>0.198011792094378</v>
      </c>
      <c r="P929" s="14">
        <v>0.25682591532843002</v>
      </c>
      <c r="Q929" s="14">
        <v>0.16796380329072799</v>
      </c>
      <c r="R929" s="14"/>
      <c r="S929" s="14">
        <v>0.23084416531400501</v>
      </c>
      <c r="T929" s="14">
        <v>0.25166125803037498</v>
      </c>
      <c r="U929" s="14">
        <v>0.26887240979284099</v>
      </c>
      <c r="V929" s="14">
        <v>0.197524335694475</v>
      </c>
      <c r="W929" s="14">
        <v>0.26990249560931101</v>
      </c>
      <c r="X929" s="14">
        <v>0.168728931882796</v>
      </c>
      <c r="Y929" s="14">
        <v>0.15709340741104899</v>
      </c>
      <c r="Z929" s="14">
        <v>0.15185656487042701</v>
      </c>
      <c r="AA929" s="14">
        <v>0.19217549699924699</v>
      </c>
      <c r="AB929" s="14">
        <v>0.202484054208459</v>
      </c>
      <c r="AC929" s="14">
        <v>0.17781002461891701</v>
      </c>
      <c r="AD929" s="14">
        <v>0.127562085604532</v>
      </c>
      <c r="AE929" s="14"/>
      <c r="AF929" s="14">
        <v>0.23172264873769599</v>
      </c>
      <c r="AG929" s="14">
        <v>0.21371687708023099</v>
      </c>
      <c r="AH929" s="14">
        <v>0.15160589870324701</v>
      </c>
      <c r="AI929" s="14"/>
      <c r="AJ929" s="14">
        <v>0.23384670428621199</v>
      </c>
      <c r="AK929" s="14">
        <v>0.20351953342109499</v>
      </c>
      <c r="AL929" s="14">
        <v>0.181443557249094</v>
      </c>
      <c r="AM929" s="14">
        <v>0.52597378910435</v>
      </c>
      <c r="AN929" s="14">
        <v>0.18630978082854199</v>
      </c>
      <c r="AO929" s="14"/>
      <c r="AP929" s="14">
        <v>0.15510907400606</v>
      </c>
      <c r="AQ929" s="14">
        <v>0.23692732664764299</v>
      </c>
      <c r="AR929" s="14">
        <v>0.20982787200261799</v>
      </c>
      <c r="AS929" s="14">
        <v>0.32256132802510401</v>
      </c>
      <c r="AT929" s="14">
        <v>0.18940079399489801</v>
      </c>
      <c r="AU929" s="14"/>
      <c r="AV929" s="14">
        <v>0.18636370120744999</v>
      </c>
      <c r="AW929" s="14">
        <v>0.262062316978799</v>
      </c>
      <c r="AX929" s="14">
        <v>0.18874625640661599</v>
      </c>
      <c r="AY929" s="14">
        <v>0.17958456105601101</v>
      </c>
      <c r="AZ929" s="14">
        <v>0.167713947583532</v>
      </c>
      <c r="BA929" s="14"/>
      <c r="BB929" s="14">
        <v>0.23518913628863899</v>
      </c>
      <c r="BC929" s="14">
        <v>0.35849429462765398</v>
      </c>
      <c r="BD929" s="14">
        <v>0.22960106620621001</v>
      </c>
      <c r="BE929" s="14"/>
      <c r="BF929" s="14">
        <v>0.30219257858756898</v>
      </c>
    </row>
    <row r="930" spans="2:58" x14ac:dyDescent="0.35">
      <c r="B930" t="s">
        <v>122</v>
      </c>
      <c r="C930" s="14">
        <v>0.323645069840856</v>
      </c>
      <c r="D930" s="14">
        <v>0.29955768475859601</v>
      </c>
      <c r="E930" s="14">
        <v>0.35107582327584802</v>
      </c>
      <c r="F930" s="14"/>
      <c r="G930" s="14">
        <v>0.22176189308534999</v>
      </c>
      <c r="H930" s="14">
        <v>0.24285739974276599</v>
      </c>
      <c r="I930" s="14">
        <v>0.32044664239809101</v>
      </c>
      <c r="J930" s="14">
        <v>0.36648211676318998</v>
      </c>
      <c r="K930" s="14">
        <v>0.365154147663871</v>
      </c>
      <c r="L930" s="14">
        <v>0.39248314388330002</v>
      </c>
      <c r="M930" s="14"/>
      <c r="N930" s="14">
        <v>0.305293116266947</v>
      </c>
      <c r="O930" s="14">
        <v>0.332687263421793</v>
      </c>
      <c r="P930" s="14">
        <v>0.28024838270197</v>
      </c>
      <c r="Q930" s="14">
        <v>0.37917500348388</v>
      </c>
      <c r="R930" s="14"/>
      <c r="S930" s="14">
        <v>0.26201263856627399</v>
      </c>
      <c r="T930" s="14">
        <v>0.37083241778535397</v>
      </c>
      <c r="U930" s="14">
        <v>0.31576235070250802</v>
      </c>
      <c r="V930" s="14">
        <v>0.28807192822903299</v>
      </c>
      <c r="W930" s="14">
        <v>0.36667736074406199</v>
      </c>
      <c r="X930" s="14">
        <v>0.31477299484042198</v>
      </c>
      <c r="Y930" s="14">
        <v>0.31417816043765801</v>
      </c>
      <c r="Z930" s="14">
        <v>0.45234176990885799</v>
      </c>
      <c r="AA930" s="14">
        <v>0.27489915528581799</v>
      </c>
      <c r="AB930" s="14">
        <v>0.32155950377387499</v>
      </c>
      <c r="AC930" s="14">
        <v>0.419587053253137</v>
      </c>
      <c r="AD930" s="14">
        <v>0.37266113484856001</v>
      </c>
      <c r="AE930" s="14"/>
      <c r="AF930" s="14">
        <v>0.35799899374719801</v>
      </c>
      <c r="AG930" s="14">
        <v>0.31086750068477398</v>
      </c>
      <c r="AH930" s="14">
        <v>0.31806200187928801</v>
      </c>
      <c r="AI930" s="14"/>
      <c r="AJ930" s="14">
        <v>0.31637833224483197</v>
      </c>
      <c r="AK930" s="14">
        <v>0.32428739309525001</v>
      </c>
      <c r="AL930" s="14">
        <v>0.42962772966445201</v>
      </c>
      <c r="AM930" s="14">
        <v>0.20229721082579</v>
      </c>
      <c r="AN930" s="14">
        <v>0.302321339127477</v>
      </c>
      <c r="AO930" s="14"/>
      <c r="AP930" s="14">
        <v>0.31524155925798503</v>
      </c>
      <c r="AQ930" s="14">
        <v>0.29730595713818703</v>
      </c>
      <c r="AR930" s="14">
        <v>0.37537469305967502</v>
      </c>
      <c r="AS930" s="14">
        <v>0.27036479099759197</v>
      </c>
      <c r="AT930" s="14">
        <v>0.494502176872189</v>
      </c>
      <c r="AU930" s="14"/>
      <c r="AV930" s="14">
        <v>0.39370478442476298</v>
      </c>
      <c r="AW930" s="14">
        <v>0.307879898320224</v>
      </c>
      <c r="AX930" s="14">
        <v>0.30356861588790102</v>
      </c>
      <c r="AY930" s="14">
        <v>0.32361401650065602</v>
      </c>
      <c r="AZ930" s="14">
        <v>0.261658072440487</v>
      </c>
      <c r="BA930" s="14"/>
      <c r="BB930" s="14">
        <v>0.39339092827403099</v>
      </c>
      <c r="BC930" s="14">
        <v>0.26977754330126902</v>
      </c>
      <c r="BD930" s="14">
        <v>0.39202490773272802</v>
      </c>
      <c r="BE930" s="14"/>
      <c r="BF930" s="14">
        <v>0.31938233123587501</v>
      </c>
    </row>
    <row r="931" spans="2:58" x14ac:dyDescent="0.35">
      <c r="B931" t="s">
        <v>210</v>
      </c>
      <c r="C931" s="14">
        <v>0.214376281405847</v>
      </c>
      <c r="D931" s="14">
        <v>0.188044370848506</v>
      </c>
      <c r="E931" s="14">
        <v>0.24136604105054399</v>
      </c>
      <c r="F931" s="14"/>
      <c r="G931" s="14">
        <v>0.34063781328345799</v>
      </c>
      <c r="H931" s="14">
        <v>0.241567095141004</v>
      </c>
      <c r="I931" s="14">
        <v>0.21056479986625701</v>
      </c>
      <c r="J931" s="14">
        <v>0.18002509429916599</v>
      </c>
      <c r="K931" s="14">
        <v>0.14545976569760299</v>
      </c>
      <c r="L931" s="14">
        <v>0.19012383531655</v>
      </c>
      <c r="M931" s="14"/>
      <c r="N931" s="14">
        <v>0.232883614773779</v>
      </c>
      <c r="O931" s="14">
        <v>0.18683357106693499</v>
      </c>
      <c r="P931" s="14">
        <v>0.203500634409543</v>
      </c>
      <c r="Q931" s="14">
        <v>0.23229704086765199</v>
      </c>
      <c r="R931" s="14"/>
      <c r="S931" s="14">
        <v>0.25811184663116199</v>
      </c>
      <c r="T931" s="14">
        <v>0.126919460869793</v>
      </c>
      <c r="U931" s="14">
        <v>0.14456973439884099</v>
      </c>
      <c r="V931" s="14">
        <v>0.22012938898856399</v>
      </c>
      <c r="W931" s="14">
        <v>0.12650116097247899</v>
      </c>
      <c r="X931" s="14">
        <v>0.30717651352040598</v>
      </c>
      <c r="Y931" s="14">
        <v>0.25481306931897801</v>
      </c>
      <c r="Z931" s="14">
        <v>0.246502884300287</v>
      </c>
      <c r="AA931" s="14">
        <v>0.23179279683356899</v>
      </c>
      <c r="AB931" s="14">
        <v>0.216982155662411</v>
      </c>
      <c r="AC931" s="14">
        <v>0.26903524642623899</v>
      </c>
      <c r="AD931" s="14">
        <v>0.22293391470767601</v>
      </c>
      <c r="AE931" s="14"/>
      <c r="AF931" s="14">
        <v>0.18313594688562199</v>
      </c>
      <c r="AG931" s="14">
        <v>0.229862731243236</v>
      </c>
      <c r="AH931" s="14">
        <v>0.20342797272003099</v>
      </c>
      <c r="AI931" s="14"/>
      <c r="AJ931" s="14">
        <v>0.225259076609574</v>
      </c>
      <c r="AK931" s="14">
        <v>0.18612340728173599</v>
      </c>
      <c r="AL931" s="14">
        <v>0.23274636912464899</v>
      </c>
      <c r="AM931" s="14">
        <v>0.20274490644906801</v>
      </c>
      <c r="AN931" s="14">
        <v>0.26583690031745799</v>
      </c>
      <c r="AO931" s="14"/>
      <c r="AP931" s="14">
        <v>0.32116012316924297</v>
      </c>
      <c r="AQ931" s="14">
        <v>0.19599280207012901</v>
      </c>
      <c r="AR931" s="14">
        <v>0.230613383998931</v>
      </c>
      <c r="AS931" s="14">
        <v>0.117146256886724</v>
      </c>
      <c r="AT931" s="14">
        <v>0.14961127193115101</v>
      </c>
      <c r="AU931" s="14"/>
      <c r="AV931" s="14">
        <v>0.181365891937778</v>
      </c>
      <c r="AW931" s="14">
        <v>0.20804796523670499</v>
      </c>
      <c r="AX931" s="14">
        <v>0.25977901595595199</v>
      </c>
      <c r="AY931" s="14">
        <v>0.20352936919719899</v>
      </c>
      <c r="AZ931" s="14">
        <v>0.24623981723138599</v>
      </c>
      <c r="BA931" s="14"/>
      <c r="BB931" s="14">
        <v>0.16899623616054099</v>
      </c>
      <c r="BC931" s="14">
        <v>8.6109573197332201E-2</v>
      </c>
      <c r="BD931" s="14">
        <v>0.148478776188255</v>
      </c>
      <c r="BE931" s="14"/>
      <c r="BF931" s="14">
        <v>0.13460136519853499</v>
      </c>
    </row>
    <row r="932" spans="2:58" x14ac:dyDescent="0.35">
      <c r="B932" t="s">
        <v>211</v>
      </c>
      <c r="C932" s="14">
        <v>8.6237562372786195E-2</v>
      </c>
      <c r="D932" s="14">
        <v>7.08608171036582E-2</v>
      </c>
      <c r="E932" s="14">
        <v>0.100801982281691</v>
      </c>
      <c r="F932" s="14"/>
      <c r="G932" s="14">
        <v>0.121904797726355</v>
      </c>
      <c r="H932" s="14">
        <v>0.124022600286646</v>
      </c>
      <c r="I932" s="14">
        <v>8.36977451413774E-2</v>
      </c>
      <c r="J932" s="14">
        <v>6.9211037157740393E-2</v>
      </c>
      <c r="K932" s="14">
        <v>9.2358535654626095E-2</v>
      </c>
      <c r="L932" s="14">
        <v>4.5492757591707601E-2</v>
      </c>
      <c r="M932" s="14"/>
      <c r="N932" s="14">
        <v>0.118643031459801</v>
      </c>
      <c r="O932" s="14">
        <v>7.4812162237544597E-2</v>
      </c>
      <c r="P932" s="14">
        <v>8.0520266264840504E-2</v>
      </c>
      <c r="Q932" s="14">
        <v>7.0190607103955804E-2</v>
      </c>
      <c r="R932" s="14"/>
      <c r="S932" s="14">
        <v>8.3505352724549106E-2</v>
      </c>
      <c r="T932" s="14">
        <v>0.100235464093648</v>
      </c>
      <c r="U932" s="14">
        <v>0.108467272996502</v>
      </c>
      <c r="V932" s="14">
        <v>0.102957386423387</v>
      </c>
      <c r="W932" s="14">
        <v>3.5942648351207099E-2</v>
      </c>
      <c r="X932" s="14">
        <v>8.2307689157554403E-2</v>
      </c>
      <c r="Y932" s="14">
        <v>0.10213546265472601</v>
      </c>
      <c r="Z932" s="14">
        <v>5.8681701108116102E-2</v>
      </c>
      <c r="AA932" s="14">
        <v>9.4092715681795294E-2</v>
      </c>
      <c r="AB932" s="14">
        <v>0.103608528633505</v>
      </c>
      <c r="AC932" s="14">
        <v>0</v>
      </c>
      <c r="AD932" s="14">
        <v>9.1137107752029101E-2</v>
      </c>
      <c r="AE932" s="14"/>
      <c r="AF932" s="14">
        <v>6.0285442131360598E-2</v>
      </c>
      <c r="AG932" s="14">
        <v>9.2860551852109494E-2</v>
      </c>
      <c r="AH932" s="14">
        <v>0.132778628391059</v>
      </c>
      <c r="AI932" s="14"/>
      <c r="AJ932" s="14">
        <v>7.4287278395107098E-2</v>
      </c>
      <c r="AK932" s="14">
        <v>8.9665775495261002E-2</v>
      </c>
      <c r="AL932" s="14">
        <v>2.85510835352672E-2</v>
      </c>
      <c r="AM932" s="14">
        <v>0</v>
      </c>
      <c r="AN932" s="14">
        <v>8.6290460306691394E-2</v>
      </c>
      <c r="AO932" s="14"/>
      <c r="AP932" s="14">
        <v>9.0818849639956095E-2</v>
      </c>
      <c r="AQ932" s="14">
        <v>9.0455536101797407E-2</v>
      </c>
      <c r="AR932" s="14">
        <v>5.01676839518349E-2</v>
      </c>
      <c r="AS932" s="14">
        <v>1.67986565990608E-2</v>
      </c>
      <c r="AT932" s="14">
        <v>0.10463132305496101</v>
      </c>
      <c r="AU932" s="14"/>
      <c r="AV932" s="14">
        <v>6.8388459265995794E-2</v>
      </c>
      <c r="AW932" s="14">
        <v>7.7357479196066295E-2</v>
      </c>
      <c r="AX932" s="14">
        <v>8.9087192061865897E-2</v>
      </c>
      <c r="AY932" s="14">
        <v>0.15339676448468301</v>
      </c>
      <c r="AZ932" s="14">
        <v>0.117389876913105</v>
      </c>
      <c r="BA932" s="14"/>
      <c r="BB932" s="14">
        <v>2.7524758620785999E-2</v>
      </c>
      <c r="BC932" s="14">
        <v>1.52330955003165E-2</v>
      </c>
      <c r="BD932" s="14">
        <v>0.15385389900027699</v>
      </c>
      <c r="BE932" s="14"/>
      <c r="BF932" s="14">
        <v>6.3678656542466794E-2</v>
      </c>
    </row>
    <row r="933" spans="2:58" x14ac:dyDescent="0.35">
      <c r="B933" t="s">
        <v>212</v>
      </c>
      <c r="C933" s="14">
        <v>1.3229524190583101E-2</v>
      </c>
      <c r="D933" s="14">
        <v>1.05977202827845E-2</v>
      </c>
      <c r="E933" s="14">
        <v>1.6049968743338298E-2</v>
      </c>
      <c r="F933" s="14"/>
      <c r="G933" s="14">
        <v>0</v>
      </c>
      <c r="H933" s="14">
        <v>1.09344798689626E-2</v>
      </c>
      <c r="I933" s="14">
        <v>1.25265916206886E-2</v>
      </c>
      <c r="J933" s="14">
        <v>0</v>
      </c>
      <c r="K933" s="14">
        <v>1.2190015748741701E-2</v>
      </c>
      <c r="L933" s="14">
        <v>3.3987679580577301E-2</v>
      </c>
      <c r="M933" s="14"/>
      <c r="N933" s="14">
        <v>1.08274733478453E-2</v>
      </c>
      <c r="O933" s="14">
        <v>1.1618580309209901E-2</v>
      </c>
      <c r="P933" s="14">
        <v>1.50509718657001E-2</v>
      </c>
      <c r="Q933" s="14">
        <v>1.6177404285835799E-2</v>
      </c>
      <c r="R933" s="14"/>
      <c r="S933" s="14">
        <v>8.3481072260012494E-3</v>
      </c>
      <c r="T933" s="14">
        <v>1.4275659113333001E-2</v>
      </c>
      <c r="U933" s="14">
        <v>1.24513580803237E-2</v>
      </c>
      <c r="V933" s="14">
        <v>0</v>
      </c>
      <c r="W933" s="14">
        <v>1.2082503037616901E-2</v>
      </c>
      <c r="X933" s="14">
        <v>2.0616578794898401E-2</v>
      </c>
      <c r="Y933" s="14">
        <v>3.1586437655963501E-2</v>
      </c>
      <c r="Z933" s="14">
        <v>0</v>
      </c>
      <c r="AA933" s="14">
        <v>7.6788992365384497E-3</v>
      </c>
      <c r="AB933" s="14">
        <v>9.48080021664016E-3</v>
      </c>
      <c r="AC933" s="14">
        <v>4.1895134425067003E-2</v>
      </c>
      <c r="AD933" s="14">
        <v>0</v>
      </c>
      <c r="AE933" s="14"/>
      <c r="AF933" s="14">
        <v>1.46698211221419E-2</v>
      </c>
      <c r="AG933" s="14">
        <v>1.41718562441765E-2</v>
      </c>
      <c r="AH933" s="14">
        <v>1.56249568457279E-2</v>
      </c>
      <c r="AI933" s="14"/>
      <c r="AJ933" s="14">
        <v>2.5273677872730299E-2</v>
      </c>
      <c r="AK933" s="14">
        <v>1.47714613137558E-2</v>
      </c>
      <c r="AL933" s="14">
        <v>0</v>
      </c>
      <c r="AM933" s="14">
        <v>0</v>
      </c>
      <c r="AN933" s="14">
        <v>0</v>
      </c>
      <c r="AO933" s="14"/>
      <c r="AP933" s="14">
        <v>3.7456353027047001E-2</v>
      </c>
      <c r="AQ933" s="14">
        <v>9.7629114904997493E-3</v>
      </c>
      <c r="AR933" s="14">
        <v>1.25617886638245E-2</v>
      </c>
      <c r="AS933" s="14">
        <v>0</v>
      </c>
      <c r="AT933" s="14">
        <v>0</v>
      </c>
      <c r="AU933" s="14"/>
      <c r="AV933" s="14">
        <v>1.83473037116587E-2</v>
      </c>
      <c r="AW933" s="14">
        <v>7.4526133896103703E-3</v>
      </c>
      <c r="AX933" s="14">
        <v>6.8946403978907E-3</v>
      </c>
      <c r="AY933" s="14">
        <v>1.7117105872833702E-2</v>
      </c>
      <c r="AZ933" s="14">
        <v>0</v>
      </c>
      <c r="BA933" s="14"/>
      <c r="BB933" s="14">
        <v>2.01945942951107E-2</v>
      </c>
      <c r="BC933" s="14">
        <v>0</v>
      </c>
      <c r="BD933" s="14">
        <v>0</v>
      </c>
      <c r="BE933" s="14"/>
      <c r="BF933" s="14">
        <v>5.0675004931930497E-3</v>
      </c>
    </row>
    <row r="934" spans="2:58" x14ac:dyDescent="0.35">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c r="AA934" s="14"/>
      <c r="AB934" s="14"/>
      <c r="AC934" s="14"/>
      <c r="AD934" s="14"/>
      <c r="AE934" s="14"/>
      <c r="AF934" s="14"/>
      <c r="AG934" s="14"/>
      <c r="AH934" s="14"/>
      <c r="AI934" s="14"/>
      <c r="AJ934" s="14"/>
      <c r="AK934" s="14"/>
      <c r="AL934" s="14"/>
      <c r="AM934" s="14"/>
      <c r="AN934" s="14"/>
      <c r="AO934" s="14"/>
      <c r="AP934" s="14"/>
      <c r="AQ934" s="14"/>
      <c r="AR934" s="14"/>
      <c r="AS934" s="14"/>
      <c r="AT934" s="14"/>
      <c r="AU934" s="14"/>
      <c r="AV934" s="14"/>
      <c r="AW934" s="14"/>
      <c r="AX934" s="14"/>
      <c r="AY934" s="14"/>
      <c r="AZ934" s="14"/>
      <c r="BA934" s="14"/>
      <c r="BB934" s="14"/>
      <c r="BC934" s="14"/>
      <c r="BD934" s="14"/>
      <c r="BE934" s="14"/>
      <c r="BF934" s="14"/>
    </row>
    <row r="935" spans="2:58" x14ac:dyDescent="0.35">
      <c r="B935" s="6" t="s">
        <v>285</v>
      </c>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c r="AA935" s="14"/>
      <c r="AB935" s="14"/>
      <c r="AC935" s="14"/>
      <c r="AD935" s="14"/>
      <c r="AE935" s="14"/>
      <c r="AF935" s="14"/>
      <c r="AG935" s="14"/>
      <c r="AH935" s="14"/>
      <c r="AI935" s="14"/>
      <c r="AJ935" s="14"/>
      <c r="AK935" s="14"/>
      <c r="AL935" s="14"/>
      <c r="AM935" s="14"/>
      <c r="AN935" s="14"/>
      <c r="AO935" s="14"/>
      <c r="AP935" s="14"/>
      <c r="AQ935" s="14"/>
      <c r="AR935" s="14"/>
      <c r="AS935" s="14"/>
      <c r="AT935" s="14"/>
      <c r="AU935" s="14"/>
      <c r="AV935" s="14"/>
      <c r="AW935" s="14"/>
      <c r="AX935" s="14"/>
      <c r="AY935" s="14"/>
      <c r="AZ935" s="14"/>
      <c r="BA935" s="14"/>
      <c r="BB935" s="14"/>
      <c r="BC935" s="14"/>
      <c r="BD935" s="14"/>
      <c r="BE935" s="14"/>
      <c r="BF935" s="14"/>
    </row>
    <row r="936" spans="2:58" x14ac:dyDescent="0.35">
      <c r="B936" s="24" t="s">
        <v>214</v>
      </c>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c r="AA936" s="14"/>
      <c r="AB936" s="14"/>
      <c r="AC936" s="14"/>
      <c r="AD936" s="14"/>
      <c r="AE936" s="14"/>
      <c r="AF936" s="14"/>
      <c r="AG936" s="14"/>
      <c r="AH936" s="14"/>
      <c r="AI936" s="14"/>
      <c r="AJ936" s="14"/>
      <c r="AK936" s="14"/>
      <c r="AL936" s="14"/>
      <c r="AM936" s="14"/>
      <c r="AN936" s="14"/>
      <c r="AO936" s="14"/>
      <c r="AP936" s="14"/>
      <c r="AQ936" s="14"/>
      <c r="AR936" s="14"/>
      <c r="AS936" s="14"/>
      <c r="AT936" s="14"/>
      <c r="AU936" s="14"/>
      <c r="AV936" s="14"/>
      <c r="AW936" s="14"/>
      <c r="AX936" s="14"/>
      <c r="AY936" s="14"/>
      <c r="AZ936" s="14"/>
      <c r="BA936" s="14"/>
      <c r="BB936" s="14"/>
      <c r="BC936" s="14"/>
      <c r="BD936" s="14"/>
      <c r="BE936" s="14"/>
      <c r="BF936" s="14"/>
    </row>
    <row r="937" spans="2:58" x14ac:dyDescent="0.35">
      <c r="B937" t="s">
        <v>207</v>
      </c>
      <c r="C937" s="14">
        <v>0.11453081515840501</v>
      </c>
      <c r="D937" s="14">
        <v>0.120662435091861</v>
      </c>
      <c r="E937" s="14">
        <v>0.105076378634092</v>
      </c>
      <c r="F937" s="14"/>
      <c r="G937" s="14">
        <v>0.17213931036869701</v>
      </c>
      <c r="H937" s="14">
        <v>0.19399543678803399</v>
      </c>
      <c r="I937" s="14">
        <v>0.108746201270112</v>
      </c>
      <c r="J937" s="14">
        <v>8.0480885120232104E-2</v>
      </c>
      <c r="K937" s="14">
        <v>9.5367966352896197E-2</v>
      </c>
      <c r="L937" s="14">
        <v>5.8771651933332801E-2</v>
      </c>
      <c r="M937" s="14"/>
      <c r="N937" s="14">
        <v>8.1133817621150794E-2</v>
      </c>
      <c r="O937" s="14">
        <v>0.111139960118224</v>
      </c>
      <c r="P937" s="14">
        <v>0.122296832819569</v>
      </c>
      <c r="Q937" s="14">
        <v>0.151098916609929</v>
      </c>
      <c r="R937" s="14"/>
      <c r="S937" s="14">
        <v>0.113188305935757</v>
      </c>
      <c r="T937" s="14">
        <v>0.108757494152523</v>
      </c>
      <c r="U937" s="14">
        <v>8.2600126377868094E-2</v>
      </c>
      <c r="V937" s="14">
        <v>0.113586615669302</v>
      </c>
      <c r="W937" s="14">
        <v>0.11279022458495</v>
      </c>
      <c r="X937" s="14">
        <v>0.101255834769437</v>
      </c>
      <c r="Y937" s="14">
        <v>0.107145172264225</v>
      </c>
      <c r="Z937" s="14">
        <v>0.14915870473551601</v>
      </c>
      <c r="AA937" s="14">
        <v>0.147515236496262</v>
      </c>
      <c r="AB937" s="14">
        <v>0.109517933555189</v>
      </c>
      <c r="AC937" s="14">
        <v>0.19153986949117499</v>
      </c>
      <c r="AD937" s="14">
        <v>3.1430984964806799E-2</v>
      </c>
      <c r="AE937" s="14"/>
      <c r="AF937" s="14">
        <v>8.1811304743312704E-2</v>
      </c>
      <c r="AG937" s="14">
        <v>0.11224412484242401</v>
      </c>
      <c r="AH937" s="14">
        <v>0.16378559731780501</v>
      </c>
      <c r="AI937" s="14"/>
      <c r="AJ937" s="14">
        <v>3.0534261972192601E-2</v>
      </c>
      <c r="AK937" s="14">
        <v>0.18311761205757801</v>
      </c>
      <c r="AL937" s="14">
        <v>0.15243847055330301</v>
      </c>
      <c r="AM937" s="14">
        <v>0</v>
      </c>
      <c r="AN937" s="14">
        <v>0.11194896559523899</v>
      </c>
      <c r="AO937" s="14"/>
      <c r="AP937" s="14">
        <v>1.95234653789754E-2</v>
      </c>
      <c r="AQ937" s="14">
        <v>0.162954939913354</v>
      </c>
      <c r="AR937" s="14">
        <v>9.2216785135558504E-2</v>
      </c>
      <c r="AS937" s="14">
        <v>9.4809195946487193E-2</v>
      </c>
      <c r="AT937" s="14">
        <v>5.9951121706127299E-2</v>
      </c>
      <c r="AU937" s="14"/>
      <c r="AV937" s="14">
        <v>0.12266302608890201</v>
      </c>
      <c r="AW937" s="14">
        <v>0.125108387621788</v>
      </c>
      <c r="AX937" s="14">
        <v>8.8525818292730901E-2</v>
      </c>
      <c r="AY937" s="14">
        <v>0.118829845490667</v>
      </c>
      <c r="AZ937" s="14">
        <v>0.11884069370714199</v>
      </c>
      <c r="BA937" s="14"/>
      <c r="BB937" s="14">
        <v>2.01945942951107E-2</v>
      </c>
      <c r="BC937" s="14">
        <v>8.9896993697108699E-2</v>
      </c>
      <c r="BD937" s="14">
        <v>3.08288701361931E-2</v>
      </c>
      <c r="BE937" s="14"/>
      <c r="BF937" s="14">
        <v>5.4413046546371101E-2</v>
      </c>
    </row>
    <row r="938" spans="2:58" x14ac:dyDescent="0.35">
      <c r="B938" t="s">
        <v>208</v>
      </c>
      <c r="C938" s="14">
        <v>8.9901733398459596E-2</v>
      </c>
      <c r="D938" s="14">
        <v>9.9465311467035994E-2</v>
      </c>
      <c r="E938" s="14">
        <v>8.0753981636105601E-2</v>
      </c>
      <c r="F938" s="14"/>
      <c r="G938" s="14">
        <v>0.137907556884209</v>
      </c>
      <c r="H938" s="14">
        <v>0.131069058010751</v>
      </c>
      <c r="I938" s="14">
        <v>9.92933026569634E-2</v>
      </c>
      <c r="J938" s="14">
        <v>0.11445987546733701</v>
      </c>
      <c r="K938" s="14">
        <v>5.6380127644839198E-2</v>
      </c>
      <c r="L938" s="14">
        <v>2.4823901307135101E-2</v>
      </c>
      <c r="M938" s="14"/>
      <c r="N938" s="14">
        <v>8.7928274908524895E-2</v>
      </c>
      <c r="O938" s="14">
        <v>0.138517961016354</v>
      </c>
      <c r="P938" s="14">
        <v>6.0151770511799901E-2</v>
      </c>
      <c r="Q938" s="14">
        <v>6.7496208787318407E-2</v>
      </c>
      <c r="R938" s="14"/>
      <c r="S938" s="14">
        <v>7.7994164725936496E-2</v>
      </c>
      <c r="T938" s="14">
        <v>7.0306976199510901E-2</v>
      </c>
      <c r="U938" s="14">
        <v>7.7693546197689797E-2</v>
      </c>
      <c r="V938" s="14">
        <v>8.3638052125879894E-2</v>
      </c>
      <c r="W938" s="14">
        <v>8.5123016145511807E-2</v>
      </c>
      <c r="X938" s="14">
        <v>0.13235196539022101</v>
      </c>
      <c r="Y938" s="14">
        <v>8.7755395923070897E-2</v>
      </c>
      <c r="Z938" s="14">
        <v>0.15114895330314601</v>
      </c>
      <c r="AA938" s="14">
        <v>8.7208482701571194E-2</v>
      </c>
      <c r="AB938" s="14">
        <v>6.6169353184869106E-2</v>
      </c>
      <c r="AC938" s="14">
        <v>0.117899561976555</v>
      </c>
      <c r="AD938" s="14">
        <v>0.155898745411608</v>
      </c>
      <c r="AE938" s="14"/>
      <c r="AF938" s="14">
        <v>4.5491881558848798E-2</v>
      </c>
      <c r="AG938" s="14">
        <v>0.113203335419387</v>
      </c>
      <c r="AH938" s="14">
        <v>0.11762459012441601</v>
      </c>
      <c r="AI938" s="14"/>
      <c r="AJ938" s="14">
        <v>2.52112402668766E-2</v>
      </c>
      <c r="AK938" s="14">
        <v>0.14051399232419101</v>
      </c>
      <c r="AL938" s="14">
        <v>6.5322025506057896E-2</v>
      </c>
      <c r="AM938" s="14">
        <v>6.18933801506584E-2</v>
      </c>
      <c r="AN938" s="14">
        <v>8.1891542831867406E-2</v>
      </c>
      <c r="AO938" s="14"/>
      <c r="AP938" s="14">
        <v>4.5466013380060103E-3</v>
      </c>
      <c r="AQ938" s="14">
        <v>0.117110782355971</v>
      </c>
      <c r="AR938" s="14">
        <v>0.11399316760051099</v>
      </c>
      <c r="AS938" s="14">
        <v>8.1707529815451305E-2</v>
      </c>
      <c r="AT938" s="14">
        <v>5.8448154475231398E-2</v>
      </c>
      <c r="AU938" s="14"/>
      <c r="AV938" s="14">
        <v>4.0058536988470402E-2</v>
      </c>
      <c r="AW938" s="14">
        <v>0.12637257615254499</v>
      </c>
      <c r="AX938" s="14">
        <v>0.102274685745115</v>
      </c>
      <c r="AY938" s="14">
        <v>7.5624369900848504E-2</v>
      </c>
      <c r="AZ938" s="14">
        <v>0.12083635149699699</v>
      </c>
      <c r="BA938" s="14"/>
      <c r="BB938" s="14">
        <v>8.8030580212035706E-2</v>
      </c>
      <c r="BC938" s="14">
        <v>4.1089151680855203E-2</v>
      </c>
      <c r="BD938" s="14">
        <v>3.2010612373648703E-2</v>
      </c>
      <c r="BE938" s="14"/>
      <c r="BF938" s="14">
        <v>4.4711442249758801E-2</v>
      </c>
    </row>
    <row r="939" spans="2:58" x14ac:dyDescent="0.35">
      <c r="B939" t="s">
        <v>209</v>
      </c>
      <c r="C939" s="14">
        <v>0.17712431599783901</v>
      </c>
      <c r="D939" s="14">
        <v>0.17237119046989399</v>
      </c>
      <c r="E939" s="14">
        <v>0.18138694197378</v>
      </c>
      <c r="F939" s="14"/>
      <c r="G939" s="14">
        <v>0.27966305025194299</v>
      </c>
      <c r="H939" s="14">
        <v>0.245090549343249</v>
      </c>
      <c r="I939" s="14">
        <v>0.19347723960729499</v>
      </c>
      <c r="J939" s="14">
        <v>0.16588607313259701</v>
      </c>
      <c r="K939" s="14">
        <v>0.109868119931309</v>
      </c>
      <c r="L939" s="14">
        <v>0.10147458814937101</v>
      </c>
      <c r="M939" s="14"/>
      <c r="N939" s="14">
        <v>0.15609950831832001</v>
      </c>
      <c r="O939" s="14">
        <v>0.19836285907946599</v>
      </c>
      <c r="P939" s="14">
        <v>0.179453636724906</v>
      </c>
      <c r="Q939" s="14">
        <v>0.17975448784936901</v>
      </c>
      <c r="R939" s="14"/>
      <c r="S939" s="14">
        <v>0.209058909475694</v>
      </c>
      <c r="T939" s="14">
        <v>0.12546542349091699</v>
      </c>
      <c r="U939" s="14">
        <v>0.17426862780364699</v>
      </c>
      <c r="V939" s="14">
        <v>0.23267759890612599</v>
      </c>
      <c r="W939" s="14">
        <v>0.18121538187833</v>
      </c>
      <c r="X939" s="14">
        <v>0.17293787460617599</v>
      </c>
      <c r="Y939" s="14">
        <v>0.18620132233443201</v>
      </c>
      <c r="Z939" s="14">
        <v>3.2755929427599598E-2</v>
      </c>
      <c r="AA939" s="14">
        <v>0.18948467762243101</v>
      </c>
      <c r="AB939" s="14">
        <v>0.168097560327194</v>
      </c>
      <c r="AC939" s="14">
        <v>0.27008727407942001</v>
      </c>
      <c r="AD939" s="14">
        <v>9.1311135918608094E-2</v>
      </c>
      <c r="AE939" s="14"/>
      <c r="AF939" s="14">
        <v>0.11781339600983499</v>
      </c>
      <c r="AG939" s="14">
        <v>0.207816662775206</v>
      </c>
      <c r="AH939" s="14">
        <v>0.16608933298196901</v>
      </c>
      <c r="AI939" s="14"/>
      <c r="AJ939" s="14">
        <v>0.10510975420317201</v>
      </c>
      <c r="AK939" s="14">
        <v>0.25665758674308697</v>
      </c>
      <c r="AL939" s="14">
        <v>0.15594336011659499</v>
      </c>
      <c r="AM939" s="14">
        <v>6.9543852646881094E-2</v>
      </c>
      <c r="AN939" s="14">
        <v>0.16637045193955899</v>
      </c>
      <c r="AO939" s="14"/>
      <c r="AP939" s="14">
        <v>6.3558995528070997E-2</v>
      </c>
      <c r="AQ939" s="14">
        <v>0.25430821996909497</v>
      </c>
      <c r="AR939" s="14">
        <v>0.19271084908428199</v>
      </c>
      <c r="AS939" s="14">
        <v>0.154193279900945</v>
      </c>
      <c r="AT939" s="14">
        <v>0.113887313933956</v>
      </c>
      <c r="AU939" s="14"/>
      <c r="AV939" s="14">
        <v>0.15339408238277899</v>
      </c>
      <c r="AW939" s="14">
        <v>0.19956260612746801</v>
      </c>
      <c r="AX939" s="14">
        <v>0.158337500314329</v>
      </c>
      <c r="AY939" s="14">
        <v>0.207750250796713</v>
      </c>
      <c r="AZ939" s="14">
        <v>0.262459136149506</v>
      </c>
      <c r="BA939" s="14"/>
      <c r="BB939" s="14">
        <v>4.72070632850893E-2</v>
      </c>
      <c r="BC939" s="14">
        <v>0.20384722986533299</v>
      </c>
      <c r="BD939" s="14">
        <v>0.12348231173764</v>
      </c>
      <c r="BE939" s="14"/>
      <c r="BF939" s="14">
        <v>0.15678032542686099</v>
      </c>
    </row>
    <row r="940" spans="2:58" x14ac:dyDescent="0.35">
      <c r="B940" t="s">
        <v>122</v>
      </c>
      <c r="C940" s="14">
        <v>0.295715876647903</v>
      </c>
      <c r="D940" s="14">
        <v>0.26211795751028899</v>
      </c>
      <c r="E940" s="14">
        <v>0.33273432661456698</v>
      </c>
      <c r="F940" s="14"/>
      <c r="G940" s="14">
        <v>0.194049880048837</v>
      </c>
      <c r="H940" s="14">
        <v>0.18902886111063399</v>
      </c>
      <c r="I940" s="14">
        <v>0.28947500504686802</v>
      </c>
      <c r="J940" s="14">
        <v>0.331851153723701</v>
      </c>
      <c r="K940" s="14">
        <v>0.36926356335199201</v>
      </c>
      <c r="L940" s="14">
        <v>0.37173860107057499</v>
      </c>
      <c r="M940" s="14"/>
      <c r="N940" s="14">
        <v>0.28351515350677398</v>
      </c>
      <c r="O940" s="14">
        <v>0.27102708640265</v>
      </c>
      <c r="P940" s="14">
        <v>0.31228645153395201</v>
      </c>
      <c r="Q940" s="14">
        <v>0.31485160577619697</v>
      </c>
      <c r="R940" s="14"/>
      <c r="S940" s="14">
        <v>0.21784390660192901</v>
      </c>
      <c r="T940" s="14">
        <v>0.35843956657668002</v>
      </c>
      <c r="U940" s="14">
        <v>0.38222127726561</v>
      </c>
      <c r="V940" s="14">
        <v>0.26219646931156698</v>
      </c>
      <c r="W940" s="14">
        <v>0.374398034000269</v>
      </c>
      <c r="X940" s="14">
        <v>0.25417969470871299</v>
      </c>
      <c r="Y940" s="14">
        <v>0.27307644311670598</v>
      </c>
      <c r="Z940" s="14">
        <v>0.35050084246448698</v>
      </c>
      <c r="AA940" s="14">
        <v>0.25730993508192501</v>
      </c>
      <c r="AB940" s="14">
        <v>0.33576593005324301</v>
      </c>
      <c r="AC940" s="14">
        <v>0.26501404753026597</v>
      </c>
      <c r="AD940" s="14">
        <v>0.22749825896974099</v>
      </c>
      <c r="AE940" s="14"/>
      <c r="AF940" s="14">
        <v>0.35943480843426401</v>
      </c>
      <c r="AG940" s="14">
        <v>0.26478508345093998</v>
      </c>
      <c r="AH940" s="14">
        <v>0.24492466667409399</v>
      </c>
      <c r="AI940" s="14"/>
      <c r="AJ940" s="14">
        <v>0.32186564002836598</v>
      </c>
      <c r="AK940" s="14">
        <v>0.24792321774592399</v>
      </c>
      <c r="AL940" s="14">
        <v>0.35886738183870198</v>
      </c>
      <c r="AM940" s="14">
        <v>0.30938942619146398</v>
      </c>
      <c r="AN940" s="14">
        <v>0.32731441197222999</v>
      </c>
      <c r="AO940" s="14"/>
      <c r="AP940" s="14">
        <v>0.18236029315713201</v>
      </c>
      <c r="AQ940" s="14">
        <v>0.27979970494924999</v>
      </c>
      <c r="AR940" s="14">
        <v>0.380077744797576</v>
      </c>
      <c r="AS940" s="14">
        <v>0.35724648300887801</v>
      </c>
      <c r="AT940" s="14">
        <v>0.51325735822865104</v>
      </c>
      <c r="AU940" s="14"/>
      <c r="AV940" s="14">
        <v>0.349402221995122</v>
      </c>
      <c r="AW940" s="14">
        <v>0.30418333353295202</v>
      </c>
      <c r="AX940" s="14">
        <v>0.30020952710109</v>
      </c>
      <c r="AY940" s="14">
        <v>0.22101450253604499</v>
      </c>
      <c r="AZ940" s="14">
        <v>0.17146242784485999</v>
      </c>
      <c r="BA940" s="14"/>
      <c r="BB940" s="14">
        <v>0.59578205407972595</v>
      </c>
      <c r="BC940" s="14">
        <v>0.41288683047147101</v>
      </c>
      <c r="BD940" s="14">
        <v>0.46731262291839598</v>
      </c>
      <c r="BE940" s="14"/>
      <c r="BF940" s="14">
        <v>0.45783570357479098</v>
      </c>
    </row>
    <row r="941" spans="2:58" x14ac:dyDescent="0.35">
      <c r="B941" t="s">
        <v>210</v>
      </c>
      <c r="C941" s="14">
        <v>0.205415501232632</v>
      </c>
      <c r="D941" s="14">
        <v>0.218212808906115</v>
      </c>
      <c r="E941" s="14">
        <v>0.19385401043393299</v>
      </c>
      <c r="F941" s="14"/>
      <c r="G941" s="14">
        <v>0.15770917584445099</v>
      </c>
      <c r="H941" s="14">
        <v>0.17684145908305199</v>
      </c>
      <c r="I941" s="14">
        <v>0.21277693074257001</v>
      </c>
      <c r="J941" s="14">
        <v>0.17954470331583999</v>
      </c>
      <c r="K941" s="14">
        <v>0.24004907279232501</v>
      </c>
      <c r="L941" s="14">
        <v>0.24832409241213399</v>
      </c>
      <c r="M941" s="14"/>
      <c r="N941" s="14">
        <v>0.23324240403957899</v>
      </c>
      <c r="O941" s="14">
        <v>0.19298031755186301</v>
      </c>
      <c r="P941" s="14">
        <v>0.19864373432808</v>
      </c>
      <c r="Q941" s="14">
        <v>0.195506994467291</v>
      </c>
      <c r="R941" s="14"/>
      <c r="S941" s="14">
        <v>0.206806445844847</v>
      </c>
      <c r="T941" s="14">
        <v>0.18463719712642099</v>
      </c>
      <c r="U941" s="14">
        <v>0.201617548418218</v>
      </c>
      <c r="V941" s="14">
        <v>0.23366085615919199</v>
      </c>
      <c r="W941" s="14">
        <v>0.153046137951554</v>
      </c>
      <c r="X941" s="14">
        <v>0.26374022650420298</v>
      </c>
      <c r="Y941" s="14">
        <v>0.185716319238595</v>
      </c>
      <c r="Z941" s="14">
        <v>0.21936063244825599</v>
      </c>
      <c r="AA941" s="14">
        <v>0.22236561780379299</v>
      </c>
      <c r="AB941" s="14">
        <v>0.210714294696281</v>
      </c>
      <c r="AC941" s="14">
        <v>0.12921666753557401</v>
      </c>
      <c r="AD941" s="14">
        <v>0.25187219799921901</v>
      </c>
      <c r="AE941" s="14"/>
      <c r="AF941" s="14">
        <v>0.24112176923637399</v>
      </c>
      <c r="AG941" s="14">
        <v>0.205473688056584</v>
      </c>
      <c r="AH941" s="14">
        <v>0.16360991480407799</v>
      </c>
      <c r="AI941" s="14"/>
      <c r="AJ941" s="14">
        <v>0.28768652459676602</v>
      </c>
      <c r="AK941" s="14">
        <v>0.12625776202665101</v>
      </c>
      <c r="AL941" s="14">
        <v>0.15772162002413601</v>
      </c>
      <c r="AM941" s="14">
        <v>0.49197397253854502</v>
      </c>
      <c r="AN941" s="14">
        <v>0.236715571559903</v>
      </c>
      <c r="AO941" s="14"/>
      <c r="AP941" s="14">
        <v>0.399475299676466</v>
      </c>
      <c r="AQ941" s="14">
        <v>0.116797257365991</v>
      </c>
      <c r="AR941" s="14">
        <v>0.15861434821651599</v>
      </c>
      <c r="AS941" s="14">
        <v>0.229460691804873</v>
      </c>
      <c r="AT941" s="14">
        <v>0.21807307655904801</v>
      </c>
      <c r="AU941" s="14"/>
      <c r="AV941" s="14">
        <v>0.205489514432105</v>
      </c>
      <c r="AW941" s="14">
        <v>0.167394880333573</v>
      </c>
      <c r="AX941" s="14">
        <v>0.25977896306197301</v>
      </c>
      <c r="AY941" s="14">
        <v>0.166075832227598</v>
      </c>
      <c r="AZ941" s="14">
        <v>0.19955025452837999</v>
      </c>
      <c r="BA941" s="14"/>
      <c r="BB941" s="14">
        <v>9.9319593696043706E-2</v>
      </c>
      <c r="BC941" s="14">
        <v>0.16107213425213401</v>
      </c>
      <c r="BD941" s="14">
        <v>0.28097803793039899</v>
      </c>
      <c r="BE941" s="14"/>
      <c r="BF941" s="14">
        <v>0.18352695664546401</v>
      </c>
    </row>
    <row r="942" spans="2:58" x14ac:dyDescent="0.35">
      <c r="B942" t="s">
        <v>211</v>
      </c>
      <c r="C942" s="14">
        <v>0.100509556427737</v>
      </c>
      <c r="D942" s="14">
        <v>0.107691253165953</v>
      </c>
      <c r="E942" s="14">
        <v>9.2019351475395195E-2</v>
      </c>
      <c r="F942" s="14"/>
      <c r="G942" s="14">
        <v>5.8531026601862497E-2</v>
      </c>
      <c r="H942" s="14">
        <v>5.2716851192444701E-2</v>
      </c>
      <c r="I942" s="14">
        <v>8.8884762163340902E-2</v>
      </c>
      <c r="J942" s="14">
        <v>0.113552812828409</v>
      </c>
      <c r="K942" s="14">
        <v>0.12907114992663901</v>
      </c>
      <c r="L942" s="14">
        <v>0.14403947336692599</v>
      </c>
      <c r="M942" s="14"/>
      <c r="N942" s="14">
        <v>0.13444654169207401</v>
      </c>
      <c r="O942" s="14">
        <v>7.9915726679559498E-2</v>
      </c>
      <c r="P942" s="14">
        <v>0.112455640390067</v>
      </c>
      <c r="Q942" s="14">
        <v>6.9994168047273403E-2</v>
      </c>
      <c r="R942" s="14"/>
      <c r="S942" s="14">
        <v>0.14250781735196499</v>
      </c>
      <c r="T942" s="14">
        <v>0.144831183725906</v>
      </c>
      <c r="U942" s="14">
        <v>6.9147515856643305E-2</v>
      </c>
      <c r="V942" s="14">
        <v>6.0659947808446898E-2</v>
      </c>
      <c r="W942" s="14">
        <v>6.9854550075279701E-2</v>
      </c>
      <c r="X942" s="14">
        <v>6.4938969985560993E-2</v>
      </c>
      <c r="Y942" s="14">
        <v>0.128506874626412</v>
      </c>
      <c r="Z942" s="14">
        <v>9.70749376209947E-2</v>
      </c>
      <c r="AA942" s="14">
        <v>7.1234560639091504E-2</v>
      </c>
      <c r="AB942" s="14">
        <v>0.10025412796658301</v>
      </c>
      <c r="AC942" s="14">
        <v>2.6242579387009999E-2</v>
      </c>
      <c r="AD942" s="14">
        <v>0.24198867673601701</v>
      </c>
      <c r="AE942" s="14"/>
      <c r="AF942" s="14">
        <v>0.131286458854115</v>
      </c>
      <c r="AG942" s="14">
        <v>7.9097158614728005E-2</v>
      </c>
      <c r="AH942" s="14">
        <v>0.135676227614976</v>
      </c>
      <c r="AI942" s="14"/>
      <c r="AJ942" s="14">
        <v>0.18752052932827501</v>
      </c>
      <c r="AK942" s="14">
        <v>4.2603575855924197E-2</v>
      </c>
      <c r="AL942" s="14">
        <v>9.5520343136926394E-2</v>
      </c>
      <c r="AM942" s="14">
        <v>6.7199368472450893E-2</v>
      </c>
      <c r="AN942" s="14">
        <v>6.5603213652121503E-2</v>
      </c>
      <c r="AO942" s="14"/>
      <c r="AP942" s="14">
        <v>0.24683489196005801</v>
      </c>
      <c r="AQ942" s="14">
        <v>6.90290954463392E-2</v>
      </c>
      <c r="AR942" s="14">
        <v>6.2387105165557302E-2</v>
      </c>
      <c r="AS942" s="14">
        <v>8.2582819523365505E-2</v>
      </c>
      <c r="AT942" s="14">
        <v>3.6382975096986299E-2</v>
      </c>
      <c r="AU942" s="14"/>
      <c r="AV942" s="14">
        <v>0.100155642634652</v>
      </c>
      <c r="AW942" s="14">
        <v>7.3763641090858895E-2</v>
      </c>
      <c r="AX942" s="14">
        <v>7.23867089804556E-2</v>
      </c>
      <c r="AY942" s="14">
        <v>0.200937396675056</v>
      </c>
      <c r="AZ942" s="14">
        <v>8.4274415934613295E-2</v>
      </c>
      <c r="BA942" s="14"/>
      <c r="BB942" s="14">
        <v>0.14946611443199501</v>
      </c>
      <c r="BC942" s="14">
        <v>9.1207660033098506E-2</v>
      </c>
      <c r="BD942" s="14">
        <v>6.5387544903722006E-2</v>
      </c>
      <c r="BE942" s="14"/>
      <c r="BF942" s="14">
        <v>0.102732525556754</v>
      </c>
    </row>
    <row r="943" spans="2:58" x14ac:dyDescent="0.35">
      <c r="B943" t="s">
        <v>212</v>
      </c>
      <c r="C943" s="14">
        <v>1.6802201137023999E-2</v>
      </c>
      <c r="D943" s="14">
        <v>1.9479043388852899E-2</v>
      </c>
      <c r="E943" s="14">
        <v>1.4175009232127301E-2</v>
      </c>
      <c r="F943" s="14"/>
      <c r="G943" s="14">
        <v>0</v>
      </c>
      <c r="H943" s="14">
        <v>1.1257784471835799E-2</v>
      </c>
      <c r="I943" s="14">
        <v>7.3465585128517103E-3</v>
      </c>
      <c r="J943" s="14">
        <v>1.42244964118839E-2</v>
      </c>
      <c r="K943" s="14">
        <v>0</v>
      </c>
      <c r="L943" s="14">
        <v>5.0827691760526199E-2</v>
      </c>
      <c r="M943" s="14"/>
      <c r="N943" s="14">
        <v>2.3634299913575799E-2</v>
      </c>
      <c r="O943" s="14">
        <v>8.0560891518836296E-3</v>
      </c>
      <c r="P943" s="14">
        <v>1.47119336916258E-2</v>
      </c>
      <c r="Q943" s="14">
        <v>2.1297618462621799E-2</v>
      </c>
      <c r="R943" s="14"/>
      <c r="S943" s="14">
        <v>3.2600450063872403E-2</v>
      </c>
      <c r="T943" s="14">
        <v>7.5621587280430098E-3</v>
      </c>
      <c r="U943" s="14">
        <v>1.24513580803237E-2</v>
      </c>
      <c r="V943" s="14">
        <v>1.3580460019486399E-2</v>
      </c>
      <c r="W943" s="14">
        <v>2.3572655364105501E-2</v>
      </c>
      <c r="X943" s="14">
        <v>1.05954340356893E-2</v>
      </c>
      <c r="Y943" s="14">
        <v>3.1598472496558998E-2</v>
      </c>
      <c r="Z943" s="14">
        <v>0</v>
      </c>
      <c r="AA943" s="14">
        <v>2.4881489654925999E-2</v>
      </c>
      <c r="AB943" s="14">
        <v>9.48080021664016E-3</v>
      </c>
      <c r="AC943" s="14">
        <v>0</v>
      </c>
      <c r="AD943" s="14">
        <v>0</v>
      </c>
      <c r="AE943" s="14"/>
      <c r="AF943" s="14">
        <v>2.3040381163250499E-2</v>
      </c>
      <c r="AG943" s="14">
        <v>1.7379946840730801E-2</v>
      </c>
      <c r="AH943" s="14">
        <v>8.2896704826616093E-3</v>
      </c>
      <c r="AI943" s="14"/>
      <c r="AJ943" s="14">
        <v>4.2072049604352298E-2</v>
      </c>
      <c r="AK943" s="14">
        <v>2.92625324664557E-3</v>
      </c>
      <c r="AL943" s="14">
        <v>1.4186798824279799E-2</v>
      </c>
      <c r="AM943" s="14">
        <v>0</v>
      </c>
      <c r="AN943" s="14">
        <v>1.0155842449080301E-2</v>
      </c>
      <c r="AO943" s="14"/>
      <c r="AP943" s="14">
        <v>8.3700452961291694E-2</v>
      </c>
      <c r="AQ943" s="14">
        <v>0</v>
      </c>
      <c r="AR943" s="14">
        <v>0</v>
      </c>
      <c r="AS943" s="14">
        <v>0</v>
      </c>
      <c r="AT943" s="14">
        <v>0</v>
      </c>
      <c r="AU943" s="14"/>
      <c r="AV943" s="14">
        <v>2.8836975477968801E-2</v>
      </c>
      <c r="AW943" s="14">
        <v>3.6145751408148902E-3</v>
      </c>
      <c r="AX943" s="14">
        <v>1.8486796504306399E-2</v>
      </c>
      <c r="AY943" s="14">
        <v>9.7678023730722197E-3</v>
      </c>
      <c r="AZ943" s="14">
        <v>4.2576720338501003E-2</v>
      </c>
      <c r="BA943" s="14"/>
      <c r="BB943" s="14">
        <v>0</v>
      </c>
      <c r="BC943" s="14">
        <v>0</v>
      </c>
      <c r="BD943" s="14">
        <v>0</v>
      </c>
      <c r="BE943" s="14"/>
      <c r="BF943" s="14">
        <v>0</v>
      </c>
    </row>
    <row r="944" spans="2:58" x14ac:dyDescent="0.35">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c r="AA944" s="14"/>
      <c r="AB944" s="14"/>
      <c r="AC944" s="14"/>
      <c r="AD944" s="14"/>
      <c r="AE944" s="14"/>
      <c r="AF944" s="14"/>
      <c r="AG944" s="14"/>
      <c r="AH944" s="14"/>
      <c r="AI944" s="14"/>
      <c r="AJ944" s="14"/>
      <c r="AK944" s="14"/>
      <c r="AL944" s="14"/>
      <c r="AM944" s="14"/>
      <c r="AN944" s="14"/>
      <c r="AO944" s="14"/>
      <c r="AP944" s="14"/>
      <c r="AQ944" s="14"/>
      <c r="AR944" s="14"/>
      <c r="AS944" s="14"/>
      <c r="AT944" s="14"/>
      <c r="AU944" s="14"/>
      <c r="AV944" s="14"/>
      <c r="AW944" s="14"/>
      <c r="AX944" s="14"/>
      <c r="AY944" s="14"/>
      <c r="AZ944" s="14"/>
      <c r="BA944" s="14"/>
      <c r="BB944" s="14"/>
      <c r="BC944" s="14"/>
      <c r="BD944" s="14"/>
      <c r="BE944" s="14"/>
      <c r="BF944" s="14"/>
    </row>
    <row r="945" spans="2:58" x14ac:dyDescent="0.35">
      <c r="B945" s="6" t="s">
        <v>286</v>
      </c>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c r="AA945" s="14"/>
      <c r="AB945" s="14"/>
      <c r="AC945" s="14"/>
      <c r="AD945" s="14"/>
      <c r="AE945" s="14"/>
      <c r="AF945" s="14"/>
      <c r="AG945" s="14"/>
      <c r="AH945" s="14"/>
      <c r="AI945" s="14"/>
      <c r="AJ945" s="14"/>
      <c r="AK945" s="14"/>
      <c r="AL945" s="14"/>
      <c r="AM945" s="14"/>
      <c r="AN945" s="14"/>
      <c r="AO945" s="14"/>
      <c r="AP945" s="14"/>
      <c r="AQ945" s="14"/>
      <c r="AR945" s="14"/>
      <c r="AS945" s="14"/>
      <c r="AT945" s="14"/>
      <c r="AU945" s="14"/>
      <c r="AV945" s="14"/>
      <c r="AW945" s="14"/>
      <c r="AX945" s="14"/>
      <c r="AY945" s="14"/>
      <c r="AZ945" s="14"/>
      <c r="BA945" s="14"/>
      <c r="BB945" s="14"/>
      <c r="BC945" s="14"/>
      <c r="BD945" s="14"/>
      <c r="BE945" s="14"/>
      <c r="BF945" s="14"/>
    </row>
    <row r="946" spans="2:58" x14ac:dyDescent="0.35">
      <c r="B946" s="24" t="s">
        <v>214</v>
      </c>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c r="AA946" s="14"/>
      <c r="AB946" s="14"/>
      <c r="AC946" s="14"/>
      <c r="AD946" s="14"/>
      <c r="AE946" s="14"/>
      <c r="AF946" s="14"/>
      <c r="AG946" s="14"/>
      <c r="AH946" s="14"/>
      <c r="AI946" s="14"/>
      <c r="AJ946" s="14"/>
      <c r="AK946" s="14"/>
      <c r="AL946" s="14"/>
      <c r="AM946" s="14"/>
      <c r="AN946" s="14"/>
      <c r="AO946" s="14"/>
      <c r="AP946" s="14"/>
      <c r="AQ946" s="14"/>
      <c r="AR946" s="14"/>
      <c r="AS946" s="14"/>
      <c r="AT946" s="14"/>
      <c r="AU946" s="14"/>
      <c r="AV946" s="14"/>
      <c r="AW946" s="14"/>
      <c r="AX946" s="14"/>
      <c r="AY946" s="14"/>
      <c r="AZ946" s="14"/>
      <c r="BA946" s="14"/>
      <c r="BB946" s="14"/>
      <c r="BC946" s="14"/>
      <c r="BD946" s="14"/>
      <c r="BE946" s="14"/>
      <c r="BF946" s="14"/>
    </row>
    <row r="947" spans="2:58" x14ac:dyDescent="0.35">
      <c r="B947" t="s">
        <v>207</v>
      </c>
      <c r="C947" s="14">
        <v>0.13815918104668001</v>
      </c>
      <c r="D947" s="14">
        <v>0.14316677455768101</v>
      </c>
      <c r="E947" s="14">
        <v>0.12799856101776799</v>
      </c>
      <c r="F947" s="14"/>
      <c r="G947" s="14">
        <v>0.187292607624017</v>
      </c>
      <c r="H947" s="14">
        <v>0.18701775527671799</v>
      </c>
      <c r="I947" s="14">
        <v>0.14526987555579601</v>
      </c>
      <c r="J947" s="14">
        <v>0.144759972399712</v>
      </c>
      <c r="K947" s="14">
        <v>0.114458832472546</v>
      </c>
      <c r="L947" s="14">
        <v>7.5035147995131807E-2</v>
      </c>
      <c r="M947" s="14"/>
      <c r="N947" s="14">
        <v>0.121652903631515</v>
      </c>
      <c r="O947" s="14">
        <v>0.13501044654115399</v>
      </c>
      <c r="P947" s="14">
        <v>0.149116410086541</v>
      </c>
      <c r="Q947" s="14">
        <v>0.148102326700876</v>
      </c>
      <c r="R947" s="14"/>
      <c r="S947" s="14">
        <v>9.7150075827960494E-2</v>
      </c>
      <c r="T947" s="14">
        <v>0.11416786905418801</v>
      </c>
      <c r="U947" s="14">
        <v>0.109452461212122</v>
      </c>
      <c r="V947" s="14">
        <v>0.14989015945899101</v>
      </c>
      <c r="W947" s="14">
        <v>0.20035058851965001</v>
      </c>
      <c r="X947" s="14">
        <v>9.2466860047978702E-2</v>
      </c>
      <c r="Y947" s="14">
        <v>0.14823961099706201</v>
      </c>
      <c r="Z947" s="14">
        <v>0.14923641919158701</v>
      </c>
      <c r="AA947" s="14">
        <v>0.19664965296766099</v>
      </c>
      <c r="AB947" s="14">
        <v>0.15687693284642401</v>
      </c>
      <c r="AC947" s="14">
        <v>0.212293006881319</v>
      </c>
      <c r="AD947" s="14">
        <v>0</v>
      </c>
      <c r="AE947" s="14"/>
      <c r="AF947" s="14">
        <v>9.5773731627562503E-2</v>
      </c>
      <c r="AG947" s="14">
        <v>0.14539863921069399</v>
      </c>
      <c r="AH947" s="14">
        <v>0.20362794669048201</v>
      </c>
      <c r="AI947" s="14"/>
      <c r="AJ947" s="14">
        <v>4.3477403401792201E-2</v>
      </c>
      <c r="AK947" s="14">
        <v>0.20953913545442701</v>
      </c>
      <c r="AL947" s="14">
        <v>0.123384664673843</v>
      </c>
      <c r="AM947" s="14">
        <v>0</v>
      </c>
      <c r="AN947" s="14">
        <v>0.15016871025435199</v>
      </c>
      <c r="AO947" s="14"/>
      <c r="AP947" s="14">
        <v>1.49044304668665E-2</v>
      </c>
      <c r="AQ947" s="14">
        <v>0.20218862012754599</v>
      </c>
      <c r="AR947" s="14">
        <v>9.6571439430517395E-2</v>
      </c>
      <c r="AS947" s="14">
        <v>0.13190173218487</v>
      </c>
      <c r="AT947" s="14">
        <v>0.103210373142087</v>
      </c>
      <c r="AU947" s="14"/>
      <c r="AV947" s="14">
        <v>0.14708595912953301</v>
      </c>
      <c r="AW947" s="14">
        <v>0.14029081279508901</v>
      </c>
      <c r="AX947" s="14">
        <v>0.12598880528385301</v>
      </c>
      <c r="AY947" s="14">
        <v>0.118149957824288</v>
      </c>
      <c r="AZ947" s="14">
        <v>0.154527066712284</v>
      </c>
      <c r="BA947" s="14"/>
      <c r="BB947" s="14">
        <v>4.3902173024071199E-2</v>
      </c>
      <c r="BC947" s="14">
        <v>0.13904058697771701</v>
      </c>
      <c r="BD947" s="14">
        <v>3.08288701361931E-2</v>
      </c>
      <c r="BE947" s="14"/>
      <c r="BF947" s="14">
        <v>8.0187972290206799E-2</v>
      </c>
    </row>
    <row r="948" spans="2:58" x14ac:dyDescent="0.35">
      <c r="B948" t="s">
        <v>208</v>
      </c>
      <c r="C948" s="14">
        <v>0.10406884848860801</v>
      </c>
      <c r="D948" s="14">
        <v>0.10665066171627299</v>
      </c>
      <c r="E948" s="14">
        <v>0.10223624326275101</v>
      </c>
      <c r="F948" s="14"/>
      <c r="G948" s="14">
        <v>0.15591519950885099</v>
      </c>
      <c r="H948" s="14">
        <v>0.107068589765925</v>
      </c>
      <c r="I948" s="14">
        <v>0.134072918760303</v>
      </c>
      <c r="J948" s="14">
        <v>9.8085362215980201E-2</v>
      </c>
      <c r="K948" s="14">
        <v>8.2631870869428706E-2</v>
      </c>
      <c r="L948" s="14">
        <v>6.7142118022027603E-2</v>
      </c>
      <c r="M948" s="14"/>
      <c r="N948" s="14">
        <v>9.3993638009230704E-2</v>
      </c>
      <c r="O948" s="14">
        <v>0.115898453287539</v>
      </c>
      <c r="P948" s="14">
        <v>0.105461603308988</v>
      </c>
      <c r="Q948" s="14">
        <v>0.103714481934689</v>
      </c>
      <c r="R948" s="14"/>
      <c r="S948" s="14">
        <v>8.0002779255335901E-2</v>
      </c>
      <c r="T948" s="14">
        <v>8.80637597984439E-2</v>
      </c>
      <c r="U948" s="14">
        <v>8.9112858649272694E-2</v>
      </c>
      <c r="V948" s="14">
        <v>9.1170964923722606E-2</v>
      </c>
      <c r="W948" s="14">
        <v>8.9887119384388606E-2</v>
      </c>
      <c r="X948" s="14">
        <v>0.17280108076269701</v>
      </c>
      <c r="Y948" s="14">
        <v>5.3577882377407703E-2</v>
      </c>
      <c r="Z948" s="14">
        <v>0.18881073610969401</v>
      </c>
      <c r="AA948" s="14">
        <v>0.101674870925551</v>
      </c>
      <c r="AB948" s="14">
        <v>0.121533197685913</v>
      </c>
      <c r="AC948" s="14">
        <v>0.13739132632364701</v>
      </c>
      <c r="AD948" s="14">
        <v>0.154460767445838</v>
      </c>
      <c r="AE948" s="14"/>
      <c r="AF948" s="14">
        <v>7.4015393872907301E-2</v>
      </c>
      <c r="AG948" s="14">
        <v>0.121681368018188</v>
      </c>
      <c r="AH948" s="14">
        <v>0.100556407779227</v>
      </c>
      <c r="AI948" s="14"/>
      <c r="AJ948" s="14">
        <v>5.5580848230728098E-2</v>
      </c>
      <c r="AK948" s="14">
        <v>0.14993392585998799</v>
      </c>
      <c r="AL948" s="14">
        <v>0.13867499532354499</v>
      </c>
      <c r="AM948" s="14">
        <v>6.18933801506584E-2</v>
      </c>
      <c r="AN948" s="14">
        <v>8.9525219766326602E-2</v>
      </c>
      <c r="AO948" s="14"/>
      <c r="AP948" s="14">
        <v>4.1710578144933903E-2</v>
      </c>
      <c r="AQ948" s="14">
        <v>0.12612096419706101</v>
      </c>
      <c r="AR948" s="14">
        <v>0.14876692491785201</v>
      </c>
      <c r="AS948" s="14">
        <v>9.1852445889464299E-2</v>
      </c>
      <c r="AT948" s="14">
        <v>1.08501391978523E-2</v>
      </c>
      <c r="AU948" s="14"/>
      <c r="AV948" s="14">
        <v>5.7930563987776199E-2</v>
      </c>
      <c r="AW948" s="14">
        <v>0.145398122787468</v>
      </c>
      <c r="AX948" s="14">
        <v>0.12383879757725701</v>
      </c>
      <c r="AY948" s="14">
        <v>8.3289278136153999E-2</v>
      </c>
      <c r="AZ948" s="14">
        <v>4.1658264752398401E-2</v>
      </c>
      <c r="BA948" s="14"/>
      <c r="BB948" s="14">
        <v>0.122457252020139</v>
      </c>
      <c r="BC948" s="14">
        <v>7.5274353714439302E-2</v>
      </c>
      <c r="BD948" s="14">
        <v>0</v>
      </c>
      <c r="BE948" s="14"/>
      <c r="BF948" s="14">
        <v>7.1832225188692297E-2</v>
      </c>
    </row>
    <row r="949" spans="2:58" x14ac:dyDescent="0.35">
      <c r="B949" t="s">
        <v>209</v>
      </c>
      <c r="C949" s="14">
        <v>0.16401286726834799</v>
      </c>
      <c r="D949" s="14">
        <v>0.165694988995856</v>
      </c>
      <c r="E949" s="14">
        <v>0.16358681304511399</v>
      </c>
      <c r="F949" s="14"/>
      <c r="G949" s="14">
        <v>0.19572009526008399</v>
      </c>
      <c r="H949" s="14">
        <v>0.23571778966010201</v>
      </c>
      <c r="I949" s="14">
        <v>0.148188160188577</v>
      </c>
      <c r="J949" s="14">
        <v>0.17731438638918501</v>
      </c>
      <c r="K949" s="14">
        <v>0.116605375198518</v>
      </c>
      <c r="L949" s="14">
        <v>0.119983149074189</v>
      </c>
      <c r="M949" s="14"/>
      <c r="N949" s="14">
        <v>0.15344842896993599</v>
      </c>
      <c r="O949" s="14">
        <v>0.19072882138841399</v>
      </c>
      <c r="P949" s="14">
        <v>0.141756235613238</v>
      </c>
      <c r="Q949" s="14">
        <v>0.17404911245188201</v>
      </c>
      <c r="R949" s="14"/>
      <c r="S949" s="14">
        <v>0.14043905084358499</v>
      </c>
      <c r="T949" s="14">
        <v>0.16100360006558301</v>
      </c>
      <c r="U949" s="14">
        <v>0.213046833802225</v>
      </c>
      <c r="V949" s="14">
        <v>0.11689187594013099</v>
      </c>
      <c r="W949" s="14">
        <v>0.14378626560534299</v>
      </c>
      <c r="X949" s="14">
        <v>0.20181540229271799</v>
      </c>
      <c r="Y949" s="14">
        <v>0.20397424602303599</v>
      </c>
      <c r="Z949" s="14">
        <v>0.12607296281873301</v>
      </c>
      <c r="AA949" s="14">
        <v>0.15781577676321901</v>
      </c>
      <c r="AB949" s="14">
        <v>0.148800053056446</v>
      </c>
      <c r="AC949" s="14">
        <v>0.18427761736989401</v>
      </c>
      <c r="AD949" s="14">
        <v>0.19294422287316701</v>
      </c>
      <c r="AE949" s="14"/>
      <c r="AF949" s="14">
        <v>0.12632072441511799</v>
      </c>
      <c r="AG949" s="14">
        <v>0.183795552821365</v>
      </c>
      <c r="AH949" s="14">
        <v>0.19902100054522001</v>
      </c>
      <c r="AI949" s="14"/>
      <c r="AJ949" s="14">
        <v>9.0250641360769504E-2</v>
      </c>
      <c r="AK949" s="14">
        <v>0.23355771901951899</v>
      </c>
      <c r="AL949" s="14">
        <v>0.21111211866093499</v>
      </c>
      <c r="AM949" s="14">
        <v>7.9878036905480898E-2</v>
      </c>
      <c r="AN949" s="14">
        <v>0.15304656656218801</v>
      </c>
      <c r="AO949" s="14"/>
      <c r="AP949" s="14">
        <v>2.94011267042435E-2</v>
      </c>
      <c r="AQ949" s="14">
        <v>0.23959861233403701</v>
      </c>
      <c r="AR949" s="14">
        <v>0.14889070619512901</v>
      </c>
      <c r="AS949" s="14">
        <v>0.16504847211051199</v>
      </c>
      <c r="AT949" s="14">
        <v>0.15386153987616</v>
      </c>
      <c r="AU949" s="14"/>
      <c r="AV949" s="14">
        <v>0.14462743020205701</v>
      </c>
      <c r="AW949" s="14">
        <v>0.20230155056558699</v>
      </c>
      <c r="AX949" s="14">
        <v>0.147036643635854</v>
      </c>
      <c r="AY949" s="14">
        <v>0.18427966324831099</v>
      </c>
      <c r="AZ949" s="14">
        <v>0.29287153845429997</v>
      </c>
      <c r="BA949" s="14"/>
      <c r="BB949" s="14">
        <v>0.150086406928159</v>
      </c>
      <c r="BC949" s="14">
        <v>0.15942471959673399</v>
      </c>
      <c r="BD949" s="14">
        <v>0.13010028964248799</v>
      </c>
      <c r="BE949" s="14"/>
      <c r="BF949" s="14">
        <v>0.15552210657861801</v>
      </c>
    </row>
    <row r="950" spans="2:58" x14ac:dyDescent="0.35">
      <c r="B950" t="s">
        <v>122</v>
      </c>
      <c r="C950" s="14">
        <v>0.24014205893417401</v>
      </c>
      <c r="D950" s="14">
        <v>0.23396735835607599</v>
      </c>
      <c r="E950" s="14">
        <v>0.24842839898278299</v>
      </c>
      <c r="F950" s="14"/>
      <c r="G950" s="14">
        <v>0.245432918377886</v>
      </c>
      <c r="H950" s="14">
        <v>0.182619843915757</v>
      </c>
      <c r="I950" s="14">
        <v>0.25824001401566998</v>
      </c>
      <c r="J950" s="14">
        <v>0.28512266091178401</v>
      </c>
      <c r="K950" s="14">
        <v>0.241481931856939</v>
      </c>
      <c r="L950" s="14">
        <v>0.235247673598389</v>
      </c>
      <c r="M950" s="14"/>
      <c r="N950" s="14">
        <v>0.22180444490534601</v>
      </c>
      <c r="O950" s="14">
        <v>0.242317677763073</v>
      </c>
      <c r="P950" s="14">
        <v>0.240268441030179</v>
      </c>
      <c r="Q950" s="14">
        <v>0.252365697462829</v>
      </c>
      <c r="R950" s="14"/>
      <c r="S950" s="14">
        <v>0.22915623439827501</v>
      </c>
      <c r="T950" s="14">
        <v>0.29919499156581703</v>
      </c>
      <c r="U950" s="14">
        <v>0.25385906590976598</v>
      </c>
      <c r="V950" s="14">
        <v>0.270987054212459</v>
      </c>
      <c r="W950" s="14">
        <v>0.19058656052159201</v>
      </c>
      <c r="X950" s="14">
        <v>0.27152219011112499</v>
      </c>
      <c r="Y950" s="14">
        <v>0.27833263912592199</v>
      </c>
      <c r="Z950" s="14">
        <v>0.129722759686765</v>
      </c>
      <c r="AA950" s="14">
        <v>0.19502139582950101</v>
      </c>
      <c r="AB950" s="14">
        <v>0.237620054886439</v>
      </c>
      <c r="AC950" s="14">
        <v>0.200891253075763</v>
      </c>
      <c r="AD950" s="14">
        <v>0.15705669155508201</v>
      </c>
      <c r="AE950" s="14"/>
      <c r="AF950" s="14">
        <v>0.26421348777428499</v>
      </c>
      <c r="AG950" s="14">
        <v>0.22880844217384599</v>
      </c>
      <c r="AH950" s="14">
        <v>0.174017465670289</v>
      </c>
      <c r="AI950" s="14"/>
      <c r="AJ950" s="14">
        <v>0.20837785786704599</v>
      </c>
      <c r="AK950" s="14">
        <v>0.24262811682483401</v>
      </c>
      <c r="AL950" s="14">
        <v>0.24770109358185</v>
      </c>
      <c r="AM950" s="14">
        <v>0.31237380617974098</v>
      </c>
      <c r="AN950" s="14">
        <v>0.268422987889816</v>
      </c>
      <c r="AO950" s="14"/>
      <c r="AP950" s="14">
        <v>0.14743542096821999</v>
      </c>
      <c r="AQ950" s="14">
        <v>0.24294500259775401</v>
      </c>
      <c r="AR950" s="14">
        <v>0.37059917728888397</v>
      </c>
      <c r="AS950" s="14">
        <v>0.260084807268675</v>
      </c>
      <c r="AT950" s="14">
        <v>0.35660695810131399</v>
      </c>
      <c r="AU950" s="14"/>
      <c r="AV950" s="14">
        <v>0.25911002585745901</v>
      </c>
      <c r="AW950" s="14">
        <v>0.23081304906828201</v>
      </c>
      <c r="AX950" s="14">
        <v>0.262430205576622</v>
      </c>
      <c r="AY950" s="14">
        <v>0.20456213357295</v>
      </c>
      <c r="AZ950" s="14">
        <v>9.70699706923107E-2</v>
      </c>
      <c r="BA950" s="14"/>
      <c r="BB950" s="14">
        <v>0.335627060476614</v>
      </c>
      <c r="BC950" s="14">
        <v>0.21838514385681099</v>
      </c>
      <c r="BD950" s="14">
        <v>0.28163752399060199</v>
      </c>
      <c r="BE950" s="14"/>
      <c r="BF950" s="14">
        <v>0.27808973677239701</v>
      </c>
    </row>
    <row r="951" spans="2:58" x14ac:dyDescent="0.35">
      <c r="B951" t="s">
        <v>210</v>
      </c>
      <c r="C951" s="14">
        <v>0.21999155137072199</v>
      </c>
      <c r="D951" s="14">
        <v>0.21960681970804299</v>
      </c>
      <c r="E951" s="14">
        <v>0.222144387127854</v>
      </c>
      <c r="F951" s="14"/>
      <c r="G951" s="14">
        <v>0.13433044210252601</v>
      </c>
      <c r="H951" s="14">
        <v>0.18921104263045899</v>
      </c>
      <c r="I951" s="14">
        <v>0.20350676637421999</v>
      </c>
      <c r="J951" s="14">
        <v>0.20115243734847901</v>
      </c>
      <c r="K951" s="14">
        <v>0.30560741533151597</v>
      </c>
      <c r="L951" s="14">
        <v>0.26669271780215298</v>
      </c>
      <c r="M951" s="14"/>
      <c r="N951" s="14">
        <v>0.26425529304942502</v>
      </c>
      <c r="O951" s="14">
        <v>0.19052817499699901</v>
      </c>
      <c r="P951" s="14">
        <v>0.222239077349425</v>
      </c>
      <c r="Q951" s="14">
        <v>0.19637100468058599</v>
      </c>
      <c r="R951" s="14"/>
      <c r="S951" s="14">
        <v>0.28701761321653702</v>
      </c>
      <c r="T951" s="14">
        <v>0.21021632493310599</v>
      </c>
      <c r="U951" s="14">
        <v>0.23903349325887299</v>
      </c>
      <c r="V951" s="14">
        <v>0.233582238813131</v>
      </c>
      <c r="W951" s="14">
        <v>0.227618066817801</v>
      </c>
      <c r="X951" s="14">
        <v>0.156392345270122</v>
      </c>
      <c r="Y951" s="14">
        <v>0.13485171258122799</v>
      </c>
      <c r="Z951" s="14">
        <v>0.28261816111905902</v>
      </c>
      <c r="AA951" s="14">
        <v>0.22693254103992899</v>
      </c>
      <c r="AB951" s="14">
        <v>0.236268690211896</v>
      </c>
      <c r="AC951" s="14">
        <v>0.151624573268238</v>
      </c>
      <c r="AD951" s="14">
        <v>0.28011564476439998</v>
      </c>
      <c r="AE951" s="14"/>
      <c r="AF951" s="14">
        <v>0.27655932975647202</v>
      </c>
      <c r="AG951" s="14">
        <v>0.19315595959877499</v>
      </c>
      <c r="AH951" s="14">
        <v>0.198230029935824</v>
      </c>
      <c r="AI951" s="14"/>
      <c r="AJ951" s="14">
        <v>0.35621106774545702</v>
      </c>
      <c r="AK951" s="14">
        <v>0.114070245488606</v>
      </c>
      <c r="AL951" s="14">
        <v>0.17628868817915599</v>
      </c>
      <c r="AM951" s="14">
        <v>0.40967131467087697</v>
      </c>
      <c r="AN951" s="14">
        <v>0.21406498645448099</v>
      </c>
      <c r="AO951" s="14"/>
      <c r="AP951" s="14">
        <v>0.39102116478953602</v>
      </c>
      <c r="AQ951" s="14">
        <v>0.12850062274538901</v>
      </c>
      <c r="AR951" s="14">
        <v>0.17250591128908099</v>
      </c>
      <c r="AS951" s="14">
        <v>0.26834906783371998</v>
      </c>
      <c r="AT951" s="14">
        <v>0.28803274738201201</v>
      </c>
      <c r="AU951" s="14"/>
      <c r="AV951" s="14">
        <v>0.24119204036503999</v>
      </c>
      <c r="AW951" s="14">
        <v>0.17721338719247301</v>
      </c>
      <c r="AX951" s="14">
        <v>0.23217894959977001</v>
      </c>
      <c r="AY951" s="14">
        <v>0.25100974247878399</v>
      </c>
      <c r="AZ951" s="14">
        <v>0.162731203713119</v>
      </c>
      <c r="BA951" s="14"/>
      <c r="BB951" s="14">
        <v>0.254511714713203</v>
      </c>
      <c r="BC951" s="14">
        <v>0.333709223882099</v>
      </c>
      <c r="BD951" s="14">
        <v>0.41997777204796199</v>
      </c>
      <c r="BE951" s="14"/>
      <c r="BF951" s="14">
        <v>0.31884416238610602</v>
      </c>
    </row>
    <row r="952" spans="2:58" x14ac:dyDescent="0.35">
      <c r="B952" t="s">
        <v>211</v>
      </c>
      <c r="C952" s="14">
        <v>0.105221795977034</v>
      </c>
      <c r="D952" s="14">
        <v>0.102009160112838</v>
      </c>
      <c r="E952" s="14">
        <v>0.107491515896439</v>
      </c>
      <c r="F952" s="14"/>
      <c r="G952" s="14">
        <v>7.3697155890102103E-2</v>
      </c>
      <c r="H952" s="14">
        <v>8.7107194279203104E-2</v>
      </c>
      <c r="I952" s="14">
        <v>9.7102743408169406E-2</v>
      </c>
      <c r="J952" s="14">
        <v>6.67635524312849E-2</v>
      </c>
      <c r="K952" s="14">
        <v>0.113512259116453</v>
      </c>
      <c r="L952" s="14">
        <v>0.167732794924008</v>
      </c>
      <c r="M952" s="14"/>
      <c r="N952" s="14">
        <v>0.119265345557016</v>
      </c>
      <c r="O952" s="14">
        <v>0.10579929014916099</v>
      </c>
      <c r="P952" s="14">
        <v>0.10937075719447401</v>
      </c>
      <c r="Q952" s="14">
        <v>8.7001514173489003E-2</v>
      </c>
      <c r="R952" s="14"/>
      <c r="S952" s="14">
        <v>0.13502419628673101</v>
      </c>
      <c r="T952" s="14">
        <v>0.100257476561606</v>
      </c>
      <c r="U952" s="14">
        <v>8.3043929087418103E-2</v>
      </c>
      <c r="V952" s="14">
        <v>0.11038922981984101</v>
      </c>
      <c r="W952" s="14">
        <v>0.11937756608460701</v>
      </c>
      <c r="X952" s="14">
        <v>8.3601172136641103E-2</v>
      </c>
      <c r="Y952" s="14">
        <v>0.12737564410531299</v>
      </c>
      <c r="Z952" s="14">
        <v>0.123538961074161</v>
      </c>
      <c r="AA952" s="14">
        <v>0.10696337975681</v>
      </c>
      <c r="AB952" s="14">
        <v>4.9498802352786198E-2</v>
      </c>
      <c r="AC952" s="14">
        <v>6.6281173905091695E-2</v>
      </c>
      <c r="AD952" s="14">
        <v>0.215422673361513</v>
      </c>
      <c r="AE952" s="14"/>
      <c r="AF952" s="14">
        <v>0.113595924790797</v>
      </c>
      <c r="AG952" s="14">
        <v>0.108517861526596</v>
      </c>
      <c r="AH952" s="14">
        <v>0.11625747889629701</v>
      </c>
      <c r="AI952" s="14"/>
      <c r="AJ952" s="14">
        <v>0.18759804708946901</v>
      </c>
      <c r="AK952" s="14">
        <v>4.73446041059793E-2</v>
      </c>
      <c r="AL952" s="14">
        <v>8.8651640756391301E-2</v>
      </c>
      <c r="AM952" s="14">
        <v>6.8984093620791706E-2</v>
      </c>
      <c r="AN952" s="14">
        <v>0.105767779190029</v>
      </c>
      <c r="AO952" s="14"/>
      <c r="AP952" s="14">
        <v>0.27488604340690298</v>
      </c>
      <c r="AQ952" s="14">
        <v>5.8008388595123403E-2</v>
      </c>
      <c r="AR952" s="14">
        <v>6.2665840878536702E-2</v>
      </c>
      <c r="AS952" s="14">
        <v>4.0375378380706602E-2</v>
      </c>
      <c r="AT952" s="14">
        <v>7.2741587873422595E-2</v>
      </c>
      <c r="AU952" s="14"/>
      <c r="AV952" s="14">
        <v>8.8191955235680602E-2</v>
      </c>
      <c r="AW952" s="14">
        <v>8.4261714343876498E-2</v>
      </c>
      <c r="AX952" s="14">
        <v>8.9619868898522206E-2</v>
      </c>
      <c r="AY952" s="14">
        <v>0.151009579487239</v>
      </c>
      <c r="AZ952" s="14">
        <v>0.20856523533708701</v>
      </c>
      <c r="BA952" s="14"/>
      <c r="BB952" s="14">
        <v>9.3415392837814096E-2</v>
      </c>
      <c r="BC952" s="14">
        <v>5.71368090718525E-2</v>
      </c>
      <c r="BD952" s="14">
        <v>0.13745554418275399</v>
      </c>
      <c r="BE952" s="14"/>
      <c r="BF952" s="14">
        <v>8.3272313406620002E-2</v>
      </c>
    </row>
    <row r="953" spans="2:58" x14ac:dyDescent="0.35">
      <c r="B953" t="s">
        <v>212</v>
      </c>
      <c r="C953" s="14">
        <v>2.84036969144341E-2</v>
      </c>
      <c r="D953" s="14">
        <v>2.8904236553234201E-2</v>
      </c>
      <c r="E953" s="14">
        <v>2.81140806672904E-2</v>
      </c>
      <c r="F953" s="14"/>
      <c r="G953" s="14">
        <v>7.6115812365333199E-3</v>
      </c>
      <c r="H953" s="14">
        <v>1.1257784471835799E-2</v>
      </c>
      <c r="I953" s="14">
        <v>1.3619521697265101E-2</v>
      </c>
      <c r="J953" s="14">
        <v>2.6801628303575499E-2</v>
      </c>
      <c r="K953" s="14">
        <v>2.57023151546007E-2</v>
      </c>
      <c r="L953" s="14">
        <v>6.8166398584101506E-2</v>
      </c>
      <c r="M953" s="14"/>
      <c r="N953" s="14">
        <v>2.5579945877530399E-2</v>
      </c>
      <c r="O953" s="14">
        <v>1.9717135873661001E-2</v>
      </c>
      <c r="P953" s="14">
        <v>3.1787475417154001E-2</v>
      </c>
      <c r="Q953" s="14">
        <v>3.83958625956482E-2</v>
      </c>
      <c r="R953" s="14"/>
      <c r="S953" s="14">
        <v>3.12100501715744E-2</v>
      </c>
      <c r="T953" s="14">
        <v>2.70959780212554E-2</v>
      </c>
      <c r="U953" s="14">
        <v>1.24513580803237E-2</v>
      </c>
      <c r="V953" s="14">
        <v>2.7088476831724901E-2</v>
      </c>
      <c r="W953" s="14">
        <v>2.83938330666187E-2</v>
      </c>
      <c r="X953" s="14">
        <v>2.1400949378716901E-2</v>
      </c>
      <c r="Y953" s="14">
        <v>5.3648264790030098E-2</v>
      </c>
      <c r="Z953" s="14">
        <v>0</v>
      </c>
      <c r="AA953" s="14">
        <v>1.49423827173298E-2</v>
      </c>
      <c r="AB953" s="14">
        <v>4.9402268960096501E-2</v>
      </c>
      <c r="AC953" s="14">
        <v>4.7241049176047503E-2</v>
      </c>
      <c r="AD953" s="14">
        <v>0</v>
      </c>
      <c r="AE953" s="14"/>
      <c r="AF953" s="14">
        <v>4.9521407762857302E-2</v>
      </c>
      <c r="AG953" s="14">
        <v>1.8642176650536801E-2</v>
      </c>
      <c r="AH953" s="14">
        <v>8.2896704826616093E-3</v>
      </c>
      <c r="AI953" s="14"/>
      <c r="AJ953" s="14">
        <v>5.8504134304738699E-2</v>
      </c>
      <c r="AK953" s="14">
        <v>2.92625324664557E-3</v>
      </c>
      <c r="AL953" s="14">
        <v>1.4186798824279799E-2</v>
      </c>
      <c r="AM953" s="14">
        <v>6.7199368472450893E-2</v>
      </c>
      <c r="AN953" s="14">
        <v>1.9003749882807199E-2</v>
      </c>
      <c r="AO953" s="14"/>
      <c r="AP953" s="14">
        <v>0.100641235519297</v>
      </c>
      <c r="AQ953" s="14">
        <v>2.6377894030902098E-3</v>
      </c>
      <c r="AR953" s="14">
        <v>0</v>
      </c>
      <c r="AS953" s="14">
        <v>4.23880963320524E-2</v>
      </c>
      <c r="AT953" s="14">
        <v>1.46966544271523E-2</v>
      </c>
      <c r="AU953" s="14"/>
      <c r="AV953" s="14">
        <v>6.1862025222454299E-2</v>
      </c>
      <c r="AW953" s="14">
        <v>1.97213632472245E-2</v>
      </c>
      <c r="AX953" s="14">
        <v>1.89067294281219E-2</v>
      </c>
      <c r="AY953" s="14">
        <v>7.6996452522736696E-3</v>
      </c>
      <c r="AZ953" s="14">
        <v>4.2576720338501003E-2</v>
      </c>
      <c r="BA953" s="14"/>
      <c r="BB953" s="14">
        <v>0</v>
      </c>
      <c r="BC953" s="14">
        <v>1.7029162900347498E-2</v>
      </c>
      <c r="BD953" s="14">
        <v>0</v>
      </c>
      <c r="BE953" s="14"/>
      <c r="BF953" s="14">
        <v>1.2251483377359901E-2</v>
      </c>
    </row>
    <row r="954" spans="2:58" x14ac:dyDescent="0.35">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c r="AA954" s="14"/>
      <c r="AB954" s="14"/>
      <c r="AC954" s="14"/>
      <c r="AD954" s="14"/>
      <c r="AE954" s="14"/>
      <c r="AF954" s="14"/>
      <c r="AG954" s="14"/>
      <c r="AH954" s="14"/>
      <c r="AI954" s="14"/>
      <c r="AJ954" s="14"/>
      <c r="AK954" s="14"/>
      <c r="AL954" s="14"/>
      <c r="AM954" s="14"/>
      <c r="AN954" s="14"/>
      <c r="AO954" s="14"/>
      <c r="AP954" s="14"/>
      <c r="AQ954" s="14"/>
      <c r="AR954" s="14"/>
      <c r="AS954" s="14"/>
      <c r="AT954" s="14"/>
      <c r="AU954" s="14"/>
      <c r="AV954" s="14"/>
      <c r="AW954" s="14"/>
      <c r="AX954" s="14"/>
      <c r="AY954" s="14"/>
      <c r="AZ954" s="14"/>
      <c r="BA954" s="14"/>
      <c r="BB954" s="14"/>
      <c r="BC954" s="14"/>
      <c r="BD954" s="14"/>
      <c r="BE954" s="14"/>
      <c r="BF954" s="14"/>
    </row>
    <row r="955" spans="2:58" x14ac:dyDescent="0.35">
      <c r="B955" s="6" t="s">
        <v>287</v>
      </c>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c r="AA955" s="14"/>
      <c r="AB955" s="14"/>
      <c r="AC955" s="14"/>
      <c r="AD955" s="14"/>
      <c r="AE955" s="14"/>
      <c r="AF955" s="14"/>
      <c r="AG955" s="14"/>
      <c r="AH955" s="14"/>
      <c r="AI955" s="14"/>
      <c r="AJ955" s="14"/>
      <c r="AK955" s="14"/>
      <c r="AL955" s="14"/>
      <c r="AM955" s="14"/>
      <c r="AN955" s="14"/>
      <c r="AO955" s="14"/>
      <c r="AP955" s="14"/>
      <c r="AQ955" s="14"/>
      <c r="AR955" s="14"/>
      <c r="AS955" s="14"/>
      <c r="AT955" s="14"/>
      <c r="AU955" s="14"/>
      <c r="AV955" s="14"/>
      <c r="AW955" s="14"/>
      <c r="AX955" s="14"/>
      <c r="AY955" s="14"/>
      <c r="AZ955" s="14"/>
      <c r="BA955" s="14"/>
      <c r="BB955" s="14"/>
      <c r="BC955" s="14"/>
      <c r="BD955" s="14"/>
      <c r="BE955" s="14"/>
      <c r="BF955" s="14"/>
    </row>
    <row r="956" spans="2:58" x14ac:dyDescent="0.35">
      <c r="B956" s="24" t="s">
        <v>214</v>
      </c>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c r="AA956" s="14"/>
      <c r="AB956" s="14"/>
      <c r="AC956" s="14"/>
      <c r="AD956" s="14"/>
      <c r="AE956" s="14"/>
      <c r="AF956" s="14"/>
      <c r="AG956" s="14"/>
      <c r="AH956" s="14"/>
      <c r="AI956" s="14"/>
      <c r="AJ956" s="14"/>
      <c r="AK956" s="14"/>
      <c r="AL956" s="14"/>
      <c r="AM956" s="14"/>
      <c r="AN956" s="14"/>
      <c r="AO956" s="14"/>
      <c r="AP956" s="14"/>
      <c r="AQ956" s="14"/>
      <c r="AR956" s="14"/>
      <c r="AS956" s="14"/>
      <c r="AT956" s="14"/>
      <c r="AU956" s="14"/>
      <c r="AV956" s="14"/>
      <c r="AW956" s="14"/>
      <c r="AX956" s="14"/>
      <c r="AY956" s="14"/>
      <c r="AZ956" s="14"/>
      <c r="BA956" s="14"/>
      <c r="BB956" s="14"/>
      <c r="BC956" s="14"/>
      <c r="BD956" s="14"/>
      <c r="BE956" s="14"/>
      <c r="BF956" s="14"/>
    </row>
    <row r="957" spans="2:58" x14ac:dyDescent="0.35">
      <c r="B957" t="s">
        <v>207</v>
      </c>
      <c r="C957" s="14">
        <v>7.6766262104624894E-2</v>
      </c>
      <c r="D957" s="14">
        <v>9.1617080907026305E-2</v>
      </c>
      <c r="E957" s="14">
        <v>6.0001931859761902E-2</v>
      </c>
      <c r="F957" s="14"/>
      <c r="G957" s="14">
        <v>7.9936832093100998E-2</v>
      </c>
      <c r="H957" s="14">
        <v>0.11294702814252799</v>
      </c>
      <c r="I957" s="14">
        <v>9.3768499411838499E-2</v>
      </c>
      <c r="J957" s="14">
        <v>6.5028130736905998E-2</v>
      </c>
      <c r="K957" s="14">
        <v>8.4441346923621402E-2</v>
      </c>
      <c r="L957" s="14">
        <v>3.7463308430227597E-2</v>
      </c>
      <c r="M957" s="14"/>
      <c r="N957" s="14">
        <v>6.8523712481876706E-2</v>
      </c>
      <c r="O957" s="14">
        <v>5.06689701622519E-2</v>
      </c>
      <c r="P957" s="14">
        <v>9.2896849903331899E-2</v>
      </c>
      <c r="Q957" s="14">
        <v>0.10005996907391999</v>
      </c>
      <c r="R957" s="14"/>
      <c r="S957" s="14">
        <v>8.2842336407928596E-2</v>
      </c>
      <c r="T957" s="14">
        <v>0.11333571923836699</v>
      </c>
      <c r="U957" s="14">
        <v>7.9310759662076402E-2</v>
      </c>
      <c r="V957" s="14">
        <v>5.5332015904283702E-2</v>
      </c>
      <c r="W957" s="14">
        <v>5.1763676076626998E-2</v>
      </c>
      <c r="X957" s="14">
        <v>7.6722038158661895E-2</v>
      </c>
      <c r="Y957" s="14">
        <v>0.12067600391728001</v>
      </c>
      <c r="Z957" s="14">
        <v>2.7769581844029001E-2</v>
      </c>
      <c r="AA957" s="14">
        <v>8.5937652693511501E-2</v>
      </c>
      <c r="AB957" s="14">
        <v>5.3249849834488203E-2</v>
      </c>
      <c r="AC957" s="14">
        <v>4.1895134425067003E-2</v>
      </c>
      <c r="AD957" s="14">
        <v>0</v>
      </c>
      <c r="AE957" s="14"/>
      <c r="AF957" s="14">
        <v>8.0395938660836497E-2</v>
      </c>
      <c r="AG957" s="14">
        <v>7.4901967475458894E-2</v>
      </c>
      <c r="AH957" s="14">
        <v>9.7766282575268607E-2</v>
      </c>
      <c r="AI957" s="14"/>
      <c r="AJ957" s="14">
        <v>6.3370538989613007E-2</v>
      </c>
      <c r="AK957" s="14">
        <v>8.8751321664932603E-2</v>
      </c>
      <c r="AL957" s="14">
        <v>7.78107171735542E-2</v>
      </c>
      <c r="AM957" s="14">
        <v>0</v>
      </c>
      <c r="AN957" s="14">
        <v>5.85985553242677E-2</v>
      </c>
      <c r="AO957" s="14"/>
      <c r="AP957" s="14">
        <v>4.7176137508428397E-2</v>
      </c>
      <c r="AQ957" s="14">
        <v>0.102926640943849</v>
      </c>
      <c r="AR957" s="14">
        <v>4.19912755927953E-2</v>
      </c>
      <c r="AS957" s="14">
        <v>0.104596751762344</v>
      </c>
      <c r="AT957" s="14">
        <v>4.56321124379803E-2</v>
      </c>
      <c r="AU957" s="14"/>
      <c r="AV957" s="14">
        <v>8.2127677305566499E-2</v>
      </c>
      <c r="AW957" s="14">
        <v>6.1158060882646401E-2</v>
      </c>
      <c r="AX957" s="14">
        <v>8.45060084721352E-2</v>
      </c>
      <c r="AY957" s="14">
        <v>6.2587121865337506E-2</v>
      </c>
      <c r="AZ957" s="14">
        <v>8.2450149143226903E-2</v>
      </c>
      <c r="BA957" s="14"/>
      <c r="BB957" s="14">
        <v>8.8675739706722198E-2</v>
      </c>
      <c r="BC957" s="14">
        <v>0.112871984788559</v>
      </c>
      <c r="BD957" s="14">
        <v>0</v>
      </c>
      <c r="BE957" s="14"/>
      <c r="BF957" s="14">
        <v>8.5984688985995997E-2</v>
      </c>
    </row>
    <row r="958" spans="2:58" x14ac:dyDescent="0.35">
      <c r="B958" t="s">
        <v>208</v>
      </c>
      <c r="C958" s="14">
        <v>0.13310303453903999</v>
      </c>
      <c r="D958" s="14">
        <v>0.156947412410295</v>
      </c>
      <c r="E958" s="14">
        <v>0.109568702501946</v>
      </c>
      <c r="F958" s="14"/>
      <c r="G958" s="14">
        <v>8.7939515290789999E-2</v>
      </c>
      <c r="H958" s="14">
        <v>0.15544225906029899</v>
      </c>
      <c r="I958" s="14">
        <v>0.146681367112902</v>
      </c>
      <c r="J958" s="14">
        <v>0.18495890580958799</v>
      </c>
      <c r="K958" s="14">
        <v>0.13999773538187699</v>
      </c>
      <c r="L958" s="14">
        <v>8.9175977928271699E-2</v>
      </c>
      <c r="M958" s="14"/>
      <c r="N958" s="14">
        <v>0.123861766709006</v>
      </c>
      <c r="O958" s="14">
        <v>0.16102203011580701</v>
      </c>
      <c r="P958" s="14">
        <v>0.127792251266172</v>
      </c>
      <c r="Q958" s="14">
        <v>0.117049346737987</v>
      </c>
      <c r="R958" s="14"/>
      <c r="S958" s="14">
        <v>0.135850493622201</v>
      </c>
      <c r="T958" s="14">
        <v>0.104110976886279</v>
      </c>
      <c r="U958" s="14">
        <v>9.5328180165974302E-2</v>
      </c>
      <c r="V958" s="14">
        <v>0.19903527830898601</v>
      </c>
      <c r="W958" s="14">
        <v>0.120611519789826</v>
      </c>
      <c r="X958" s="14">
        <v>7.8280806905860104E-2</v>
      </c>
      <c r="Y958" s="14">
        <v>0.124855902142885</v>
      </c>
      <c r="Z958" s="14">
        <v>6.1641646391792301E-2</v>
      </c>
      <c r="AA958" s="14">
        <v>0.164967636781501</v>
      </c>
      <c r="AB958" s="14">
        <v>0.170362881672209</v>
      </c>
      <c r="AC958" s="14">
        <v>9.8501166589976194E-2</v>
      </c>
      <c r="AD958" s="14">
        <v>0.27323992450399398</v>
      </c>
      <c r="AE958" s="14"/>
      <c r="AF958" s="14">
        <v>0.15539179344557899</v>
      </c>
      <c r="AG958" s="14">
        <v>0.10621920280941401</v>
      </c>
      <c r="AH958" s="14">
        <v>0.15448204566104301</v>
      </c>
      <c r="AI958" s="14"/>
      <c r="AJ958" s="14">
        <v>0.14634177460230799</v>
      </c>
      <c r="AK958" s="14">
        <v>0.111908314795925</v>
      </c>
      <c r="AL958" s="14">
        <v>8.8163144962282794E-2</v>
      </c>
      <c r="AM958" s="14">
        <v>6.7199368472450893E-2</v>
      </c>
      <c r="AN958" s="14">
        <v>0.21824979326741101</v>
      </c>
      <c r="AO958" s="14"/>
      <c r="AP958" s="14">
        <v>0.120081603546651</v>
      </c>
      <c r="AQ958" s="14">
        <v>0.120709836641211</v>
      </c>
      <c r="AR958" s="14">
        <v>9.8510976594402E-2</v>
      </c>
      <c r="AS958" s="14">
        <v>0.148882910614936</v>
      </c>
      <c r="AT958" s="14">
        <v>0.16967246245190501</v>
      </c>
      <c r="AU958" s="14"/>
      <c r="AV958" s="14">
        <v>0.116724681730905</v>
      </c>
      <c r="AW958" s="14">
        <v>0.110902039739585</v>
      </c>
      <c r="AX958" s="14">
        <v>0.12962185912676599</v>
      </c>
      <c r="AY958" s="14">
        <v>0.14901734990146101</v>
      </c>
      <c r="AZ958" s="14">
        <v>0.33639480984432502</v>
      </c>
      <c r="BA958" s="14"/>
      <c r="BB958" s="14">
        <v>0.11159031118813401</v>
      </c>
      <c r="BC958" s="14">
        <v>0.199058514397743</v>
      </c>
      <c r="BD958" s="14">
        <v>0.22916819268194899</v>
      </c>
      <c r="BE958" s="14"/>
      <c r="BF958" s="14">
        <v>0.16777050878798999</v>
      </c>
    </row>
    <row r="959" spans="2:58" x14ac:dyDescent="0.35">
      <c r="B959" t="s">
        <v>209</v>
      </c>
      <c r="C959" s="14">
        <v>0.291523965311621</v>
      </c>
      <c r="D959" s="14">
        <v>0.29258740096215802</v>
      </c>
      <c r="E959" s="14">
        <v>0.28881546713877199</v>
      </c>
      <c r="F959" s="14"/>
      <c r="G959" s="14">
        <v>0.221318803903508</v>
      </c>
      <c r="H959" s="14">
        <v>0.214333237375402</v>
      </c>
      <c r="I959" s="14">
        <v>0.27805207463541898</v>
      </c>
      <c r="J959" s="14">
        <v>0.34419428567176202</v>
      </c>
      <c r="K959" s="14">
        <v>0.317339051954867</v>
      </c>
      <c r="L959" s="14">
        <v>0.34885198660400202</v>
      </c>
      <c r="M959" s="14"/>
      <c r="N959" s="14">
        <v>0.29010030193366698</v>
      </c>
      <c r="O959" s="14">
        <v>0.29499808149319501</v>
      </c>
      <c r="P959" s="14">
        <v>0.28118799086260798</v>
      </c>
      <c r="Q959" s="14">
        <v>0.30353591479859598</v>
      </c>
      <c r="R959" s="14"/>
      <c r="S959" s="14">
        <v>0.28136054338316202</v>
      </c>
      <c r="T959" s="14">
        <v>0.25391911632544301</v>
      </c>
      <c r="U959" s="14">
        <v>0.262533913262465</v>
      </c>
      <c r="V959" s="14">
        <v>0.35839697602446802</v>
      </c>
      <c r="W959" s="14">
        <v>0.30302130032129299</v>
      </c>
      <c r="X959" s="14">
        <v>0.27063440436969799</v>
      </c>
      <c r="Y959" s="14">
        <v>0.30050565284920999</v>
      </c>
      <c r="Z959" s="14">
        <v>0.34900545746523298</v>
      </c>
      <c r="AA959" s="14">
        <v>0.27470328570116098</v>
      </c>
      <c r="AB959" s="14">
        <v>0.33514407053359402</v>
      </c>
      <c r="AC959" s="14">
        <v>0.32686760318935298</v>
      </c>
      <c r="AD959" s="14">
        <v>0.22217492340796399</v>
      </c>
      <c r="AE959" s="14"/>
      <c r="AF959" s="14">
        <v>0.29001964828930898</v>
      </c>
      <c r="AG959" s="14">
        <v>0.32510065402796001</v>
      </c>
      <c r="AH959" s="14">
        <v>0.229603435348153</v>
      </c>
      <c r="AI959" s="14"/>
      <c r="AJ959" s="14">
        <v>0.33084191473279601</v>
      </c>
      <c r="AK959" s="14">
        <v>0.26488068913256702</v>
      </c>
      <c r="AL959" s="14">
        <v>0.35084432295713103</v>
      </c>
      <c r="AM959" s="14">
        <v>0.506758999254454</v>
      </c>
      <c r="AN959" s="14">
        <v>0.21083654084644099</v>
      </c>
      <c r="AO959" s="14"/>
      <c r="AP959" s="14">
        <v>0.32500929072974999</v>
      </c>
      <c r="AQ959" s="14">
        <v>0.28045129073590602</v>
      </c>
      <c r="AR959" s="14">
        <v>0.27120319074105198</v>
      </c>
      <c r="AS959" s="14">
        <v>0.31776140588335</v>
      </c>
      <c r="AT959" s="14">
        <v>0.25370943996841</v>
      </c>
      <c r="AU959" s="14"/>
      <c r="AV959" s="14">
        <v>0.35655073507495499</v>
      </c>
      <c r="AW959" s="14">
        <v>0.31605193512813401</v>
      </c>
      <c r="AX959" s="14">
        <v>0.275194026081026</v>
      </c>
      <c r="AY959" s="14">
        <v>0.24860600483425099</v>
      </c>
      <c r="AZ959" s="14">
        <v>0.155310619537121</v>
      </c>
      <c r="BA959" s="14"/>
      <c r="BB959" s="14">
        <v>0.40779124751983198</v>
      </c>
      <c r="BC959" s="14">
        <v>0.26095587164467998</v>
      </c>
      <c r="BD959" s="14">
        <v>0.31185179293521498</v>
      </c>
      <c r="BE959" s="14"/>
      <c r="BF959" s="14">
        <v>0.31473799109153799</v>
      </c>
    </row>
    <row r="960" spans="2:58" x14ac:dyDescent="0.35">
      <c r="B960" t="s">
        <v>122</v>
      </c>
      <c r="C960" s="14">
        <v>0.28796419490091402</v>
      </c>
      <c r="D960" s="14">
        <v>0.255725665575878</v>
      </c>
      <c r="E960" s="14">
        <v>0.32351848768048502</v>
      </c>
      <c r="F960" s="14"/>
      <c r="G960" s="14">
        <v>0.22799364566261601</v>
      </c>
      <c r="H960" s="14">
        <v>0.26856954972333202</v>
      </c>
      <c r="I960" s="14">
        <v>0.26450268607865801</v>
      </c>
      <c r="J960" s="14">
        <v>0.29270893277620302</v>
      </c>
      <c r="K960" s="14">
        <v>0.33185507969565298</v>
      </c>
      <c r="L960" s="14">
        <v>0.32454989943274298</v>
      </c>
      <c r="M960" s="14"/>
      <c r="N960" s="14">
        <v>0.26950192938983097</v>
      </c>
      <c r="O960" s="14">
        <v>0.28442436340669403</v>
      </c>
      <c r="P960" s="14">
        <v>0.27725996792726298</v>
      </c>
      <c r="Q960" s="14">
        <v>0.31892861326987498</v>
      </c>
      <c r="R960" s="14"/>
      <c r="S960" s="14">
        <v>0.200879535136021</v>
      </c>
      <c r="T960" s="14">
        <v>0.31510451798397399</v>
      </c>
      <c r="U960" s="14">
        <v>0.31428626052677699</v>
      </c>
      <c r="V960" s="14">
        <v>0.24375374896985</v>
      </c>
      <c r="W960" s="14">
        <v>0.36879992081922902</v>
      </c>
      <c r="X960" s="14">
        <v>0.31411698924673798</v>
      </c>
      <c r="Y960" s="14">
        <v>0.300488366887945</v>
      </c>
      <c r="Z960" s="14">
        <v>0.406959199976133</v>
      </c>
      <c r="AA960" s="14">
        <v>0.28128956621082601</v>
      </c>
      <c r="AB960" s="14">
        <v>0.235244776057665</v>
      </c>
      <c r="AC960" s="14">
        <v>0.352566634425448</v>
      </c>
      <c r="AD960" s="14">
        <v>0.25075534097986701</v>
      </c>
      <c r="AE960" s="14"/>
      <c r="AF960" s="14">
        <v>0.32391321795296502</v>
      </c>
      <c r="AG960" s="14">
        <v>0.26295872797294501</v>
      </c>
      <c r="AH960" s="14">
        <v>0.276779703925913</v>
      </c>
      <c r="AI960" s="14"/>
      <c r="AJ960" s="14">
        <v>0.27456397969298402</v>
      </c>
      <c r="AK960" s="14">
        <v>0.307032367440017</v>
      </c>
      <c r="AL960" s="14">
        <v>0.25818708554606101</v>
      </c>
      <c r="AM960" s="14">
        <v>0.357057538652304</v>
      </c>
      <c r="AN960" s="14">
        <v>0.297793670708697</v>
      </c>
      <c r="AO960" s="14"/>
      <c r="AP960" s="14">
        <v>0.280205463904795</v>
      </c>
      <c r="AQ960" s="14">
        <v>0.26565532276248399</v>
      </c>
      <c r="AR960" s="14">
        <v>0.33918559858434599</v>
      </c>
      <c r="AS960" s="14">
        <v>0.29552568713197003</v>
      </c>
      <c r="AT960" s="14">
        <v>0.40057538767668899</v>
      </c>
      <c r="AU960" s="14"/>
      <c r="AV960" s="14">
        <v>0.31300822726132999</v>
      </c>
      <c r="AW960" s="14">
        <v>0.311499216822196</v>
      </c>
      <c r="AX960" s="14">
        <v>0.28043963159146301</v>
      </c>
      <c r="AY960" s="14">
        <v>0.25251888375972398</v>
      </c>
      <c r="AZ960" s="14">
        <v>0.219325753154409</v>
      </c>
      <c r="BA960" s="14"/>
      <c r="BB960" s="14">
        <v>0.18178180261271401</v>
      </c>
      <c r="BC960" s="14">
        <v>0.30928460414183601</v>
      </c>
      <c r="BD960" s="14">
        <v>0.38667548298725801</v>
      </c>
      <c r="BE960" s="14"/>
      <c r="BF960" s="14">
        <v>0.29970636051232902</v>
      </c>
    </row>
    <row r="961" spans="2:58" x14ac:dyDescent="0.35">
      <c r="B961" t="s">
        <v>210</v>
      </c>
      <c r="C961" s="14">
        <v>0.146830779718994</v>
      </c>
      <c r="D961" s="14">
        <v>0.13827642803801099</v>
      </c>
      <c r="E961" s="14">
        <v>0.15682705043025</v>
      </c>
      <c r="F961" s="14"/>
      <c r="G961" s="14">
        <v>0.23901203100172899</v>
      </c>
      <c r="H961" s="14">
        <v>0.18305340555799901</v>
      </c>
      <c r="I961" s="14">
        <v>0.13873789257674399</v>
      </c>
      <c r="J961" s="14">
        <v>7.3240970156409999E-2</v>
      </c>
      <c r="K961" s="14">
        <v>8.0668561928353394E-2</v>
      </c>
      <c r="L961" s="14">
        <v>0.16630068836357501</v>
      </c>
      <c r="M961" s="14"/>
      <c r="N961" s="14">
        <v>0.15386872738095</v>
      </c>
      <c r="O961" s="14">
        <v>0.14573232643155401</v>
      </c>
      <c r="P961" s="14">
        <v>0.158072838905017</v>
      </c>
      <c r="Q961" s="14">
        <v>0.12766491722519999</v>
      </c>
      <c r="R961" s="14"/>
      <c r="S961" s="14">
        <v>0.19267953089949499</v>
      </c>
      <c r="T961" s="14">
        <v>0.16198140993318</v>
      </c>
      <c r="U961" s="14">
        <v>0.20376206453652301</v>
      </c>
      <c r="V961" s="14">
        <v>0.110513799496331</v>
      </c>
      <c r="W961" s="14">
        <v>0.13205048670886399</v>
      </c>
      <c r="X961" s="14">
        <v>0.129223442527855</v>
      </c>
      <c r="Y961" s="14">
        <v>0.121828613362191</v>
      </c>
      <c r="Z961" s="14">
        <v>0.15462411432281301</v>
      </c>
      <c r="AA961" s="14">
        <v>0.114779237017892</v>
      </c>
      <c r="AB961" s="14">
        <v>0.17422779540146599</v>
      </c>
      <c r="AC961" s="14">
        <v>6.5103095242499506E-2</v>
      </c>
      <c r="AD961" s="14">
        <v>0.15930288800240999</v>
      </c>
      <c r="AE961" s="14"/>
      <c r="AF961" s="14">
        <v>0.114583739827759</v>
      </c>
      <c r="AG961" s="14">
        <v>0.16877063883701701</v>
      </c>
      <c r="AH961" s="14">
        <v>0.153827381580181</v>
      </c>
      <c r="AI961" s="14"/>
      <c r="AJ961" s="14">
        <v>0.14827718493210701</v>
      </c>
      <c r="AK961" s="14">
        <v>0.14544951205746501</v>
      </c>
      <c r="AL961" s="14">
        <v>0.15116067971845301</v>
      </c>
      <c r="AM961" s="14">
        <v>6.8984093620791706E-2</v>
      </c>
      <c r="AN961" s="14">
        <v>0.14795024191517001</v>
      </c>
      <c r="AO961" s="14"/>
      <c r="AP961" s="14">
        <v>0.17337262127278799</v>
      </c>
      <c r="AQ961" s="14">
        <v>0.14398147137266301</v>
      </c>
      <c r="AR961" s="14">
        <v>0.17058255313339801</v>
      </c>
      <c r="AS961" s="14">
        <v>0.117220656036957</v>
      </c>
      <c r="AT961" s="14">
        <v>9.8490986686772405E-2</v>
      </c>
      <c r="AU961" s="14"/>
      <c r="AV961" s="14">
        <v>0.10331557373563099</v>
      </c>
      <c r="AW961" s="14">
        <v>0.13781709878957701</v>
      </c>
      <c r="AX961" s="14">
        <v>0.17566708614773799</v>
      </c>
      <c r="AY961" s="14">
        <v>0.15756009942465701</v>
      </c>
      <c r="AZ961" s="14">
        <v>8.1432503479286697E-2</v>
      </c>
      <c r="BA961" s="14"/>
      <c r="BB961" s="14">
        <v>0.14272602379577001</v>
      </c>
      <c r="BC961" s="14">
        <v>0.104750071194588</v>
      </c>
      <c r="BD961" s="14">
        <v>4.3844353968208301E-2</v>
      </c>
      <c r="BE961" s="14"/>
      <c r="BF961" s="14">
        <v>0.10422774688520001</v>
      </c>
    </row>
    <row r="962" spans="2:58" x14ac:dyDescent="0.35">
      <c r="B962" t="s">
        <v>211</v>
      </c>
      <c r="C962" s="14">
        <v>5.4334941685427803E-2</v>
      </c>
      <c r="D962" s="14">
        <v>5.3944813606040802E-2</v>
      </c>
      <c r="E962" s="14">
        <v>5.3185216086503298E-2</v>
      </c>
      <c r="F962" s="14"/>
      <c r="G962" s="14">
        <v>0.12198187716250899</v>
      </c>
      <c r="H962" s="14">
        <v>5.9992084535041998E-2</v>
      </c>
      <c r="I962" s="14">
        <v>7.8257480184437997E-2</v>
      </c>
      <c r="J962" s="14">
        <v>2.80400753048623E-2</v>
      </c>
      <c r="K962" s="14">
        <v>3.36205144425369E-2</v>
      </c>
      <c r="L962" s="14">
        <v>2.5002794452505299E-2</v>
      </c>
      <c r="M962" s="14"/>
      <c r="N962" s="14">
        <v>7.9565800375537205E-2</v>
      </c>
      <c r="O962" s="14">
        <v>5.5225322866049101E-2</v>
      </c>
      <c r="P962" s="14">
        <v>5.1620886602951402E-2</v>
      </c>
      <c r="Q962" s="14">
        <v>2.8900613402648101E-2</v>
      </c>
      <c r="R962" s="14"/>
      <c r="S962" s="14">
        <v>8.2909980023186003E-2</v>
      </c>
      <c r="T962" s="14">
        <v>4.4412814202998502E-2</v>
      </c>
      <c r="U962" s="14">
        <v>4.4778821846184501E-2</v>
      </c>
      <c r="V962" s="14">
        <v>2.1949405280962401E-2</v>
      </c>
      <c r="W962" s="14">
        <v>2.3753096284162199E-2</v>
      </c>
      <c r="X962" s="14">
        <v>0.11079421970292</v>
      </c>
      <c r="Y962" s="14">
        <v>3.1645460840488401E-2</v>
      </c>
      <c r="Z962" s="14">
        <v>0</v>
      </c>
      <c r="AA962" s="14">
        <v>7.0894131387560996E-2</v>
      </c>
      <c r="AB962" s="14">
        <v>3.1770626500578603E-2</v>
      </c>
      <c r="AC962" s="14">
        <v>7.4330494376754194E-2</v>
      </c>
      <c r="AD962" s="14">
        <v>9.4526923105765007E-2</v>
      </c>
      <c r="AE962" s="14"/>
      <c r="AF962" s="14">
        <v>2.3176783823099099E-2</v>
      </c>
      <c r="AG962" s="14">
        <v>5.9824759230604103E-2</v>
      </c>
      <c r="AH962" s="14">
        <v>8.0020347996308999E-2</v>
      </c>
      <c r="AI962" s="14"/>
      <c r="AJ962" s="14">
        <v>2.8422940206055299E-2</v>
      </c>
      <c r="AK962" s="14">
        <v>7.5834264855122194E-2</v>
      </c>
      <c r="AL962" s="14">
        <v>5.9614852013064899E-2</v>
      </c>
      <c r="AM962" s="14">
        <v>0</v>
      </c>
      <c r="AN962" s="14">
        <v>5.7357310650681601E-2</v>
      </c>
      <c r="AO962" s="14"/>
      <c r="AP962" s="14">
        <v>5.4154883037588503E-2</v>
      </c>
      <c r="AQ962" s="14">
        <v>7.1191791293219397E-2</v>
      </c>
      <c r="AR962" s="14">
        <v>5.3311551620900302E-2</v>
      </c>
      <c r="AS962" s="14">
        <v>0</v>
      </c>
      <c r="AT962" s="14">
        <v>3.1919610778243297E-2</v>
      </c>
      <c r="AU962" s="14"/>
      <c r="AV962" s="14">
        <v>2.33061602314092E-2</v>
      </c>
      <c r="AW962" s="14">
        <v>4.7089731983539898E-2</v>
      </c>
      <c r="AX962" s="14">
        <v>5.0898568937292402E-2</v>
      </c>
      <c r="AY962" s="14">
        <v>0.113820567380299</v>
      </c>
      <c r="AZ962" s="14">
        <v>0.12508616484163099</v>
      </c>
      <c r="BA962" s="14"/>
      <c r="BB962" s="14">
        <v>2.35327021527569E-2</v>
      </c>
      <c r="BC962" s="14">
        <v>0</v>
      </c>
      <c r="BD962" s="14">
        <v>2.8460177427369501E-2</v>
      </c>
      <c r="BE962" s="14"/>
      <c r="BF962" s="14">
        <v>1.1279761523846001E-2</v>
      </c>
    </row>
    <row r="963" spans="2:58" x14ac:dyDescent="0.35">
      <c r="B963" t="s">
        <v>212</v>
      </c>
      <c r="C963" s="14">
        <v>9.4768217393778591E-3</v>
      </c>
      <c r="D963" s="14">
        <v>1.0901198500590299E-2</v>
      </c>
      <c r="E963" s="14">
        <v>8.0831443022814503E-3</v>
      </c>
      <c r="F963" s="14"/>
      <c r="G963" s="14">
        <v>2.1817294885747501E-2</v>
      </c>
      <c r="H963" s="14">
        <v>5.6624356053982198E-3</v>
      </c>
      <c r="I963" s="14">
        <v>0</v>
      </c>
      <c r="J963" s="14">
        <v>1.1828699544268999E-2</v>
      </c>
      <c r="K963" s="14">
        <v>1.2077709673091901E-2</v>
      </c>
      <c r="L963" s="14">
        <v>8.6553447886751102E-3</v>
      </c>
      <c r="M963" s="14"/>
      <c r="N963" s="14">
        <v>1.4577761729132501E-2</v>
      </c>
      <c r="O963" s="14">
        <v>7.9289055244488107E-3</v>
      </c>
      <c r="P963" s="14">
        <v>1.1169214532657699E-2</v>
      </c>
      <c r="Q963" s="14">
        <v>3.8606254917757299E-3</v>
      </c>
      <c r="R963" s="14"/>
      <c r="S963" s="14">
        <v>2.3477580528005901E-2</v>
      </c>
      <c r="T963" s="14">
        <v>7.1354454297582097E-3</v>
      </c>
      <c r="U963" s="14">
        <v>0</v>
      </c>
      <c r="V963" s="14">
        <v>1.1018776015119001E-2</v>
      </c>
      <c r="W963" s="14">
        <v>0</v>
      </c>
      <c r="X963" s="14">
        <v>2.0228099088266401E-2</v>
      </c>
      <c r="Y963" s="14">
        <v>0</v>
      </c>
      <c r="Z963" s="14">
        <v>0</v>
      </c>
      <c r="AA963" s="14">
        <v>7.4284902075476798E-3</v>
      </c>
      <c r="AB963" s="14">
        <v>0</v>
      </c>
      <c r="AC963" s="14">
        <v>4.0735871750902097E-2</v>
      </c>
      <c r="AD963" s="14">
        <v>0</v>
      </c>
      <c r="AE963" s="14"/>
      <c r="AF963" s="14">
        <v>1.2518878000453201E-2</v>
      </c>
      <c r="AG963" s="14">
        <v>2.2240496466024301E-3</v>
      </c>
      <c r="AH963" s="14">
        <v>7.52080291313275E-3</v>
      </c>
      <c r="AI963" s="14"/>
      <c r="AJ963" s="14">
        <v>8.1816668441377395E-3</v>
      </c>
      <c r="AK963" s="14">
        <v>6.1435300539715203E-3</v>
      </c>
      <c r="AL963" s="14">
        <v>1.42191976294533E-2</v>
      </c>
      <c r="AM963" s="14">
        <v>0</v>
      </c>
      <c r="AN963" s="14">
        <v>9.2138872873311992E-3</v>
      </c>
      <c r="AO963" s="14"/>
      <c r="AP963" s="14">
        <v>0</v>
      </c>
      <c r="AQ963" s="14">
        <v>1.5083646250667999E-2</v>
      </c>
      <c r="AR963" s="14">
        <v>2.5214853733106599E-2</v>
      </c>
      <c r="AS963" s="14">
        <v>1.60125885704431E-2</v>
      </c>
      <c r="AT963" s="14">
        <v>0</v>
      </c>
      <c r="AU963" s="14"/>
      <c r="AV963" s="14">
        <v>4.9669446602036496E-3</v>
      </c>
      <c r="AW963" s="14">
        <v>1.5481916654321399E-2</v>
      </c>
      <c r="AX963" s="14">
        <v>3.67281964357914E-3</v>
      </c>
      <c r="AY963" s="14">
        <v>1.5889972834270599E-2</v>
      </c>
      <c r="AZ963" s="14">
        <v>0</v>
      </c>
      <c r="BA963" s="14"/>
      <c r="BB963" s="14">
        <v>4.3902173024071199E-2</v>
      </c>
      <c r="BC963" s="14">
        <v>1.3078953832595001E-2</v>
      </c>
      <c r="BD963" s="14">
        <v>0</v>
      </c>
      <c r="BE963" s="14"/>
      <c r="BF963" s="14">
        <v>1.62929422131005E-2</v>
      </c>
    </row>
    <row r="964" spans="2:58" x14ac:dyDescent="0.35">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c r="AA964" s="14"/>
      <c r="AB964" s="14"/>
      <c r="AC964" s="14"/>
      <c r="AD964" s="14"/>
      <c r="AE964" s="14"/>
      <c r="AF964" s="14"/>
      <c r="AG964" s="14"/>
      <c r="AH964" s="14"/>
      <c r="AI964" s="14"/>
      <c r="AJ964" s="14"/>
      <c r="AK964" s="14"/>
      <c r="AL964" s="14"/>
      <c r="AM964" s="14"/>
      <c r="AN964" s="14"/>
      <c r="AO964" s="14"/>
      <c r="AP964" s="14"/>
      <c r="AQ964" s="14"/>
      <c r="AR964" s="14"/>
      <c r="AS964" s="14"/>
      <c r="AT964" s="14"/>
      <c r="AU964" s="14"/>
      <c r="AV964" s="14"/>
      <c r="AW964" s="14"/>
      <c r="AX964" s="14"/>
      <c r="AY964" s="14"/>
      <c r="AZ964" s="14"/>
      <c r="BA964" s="14"/>
      <c r="BB964" s="14"/>
      <c r="BC964" s="14"/>
      <c r="BD964" s="14"/>
      <c r="BE964" s="14"/>
      <c r="BF964" s="14"/>
    </row>
    <row r="965" spans="2:58" x14ac:dyDescent="0.35">
      <c r="B965" s="6" t="s">
        <v>288</v>
      </c>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c r="AA965" s="14"/>
      <c r="AB965" s="14"/>
      <c r="AC965" s="14"/>
      <c r="AD965" s="14"/>
      <c r="AE965" s="14"/>
      <c r="AF965" s="14"/>
      <c r="AG965" s="14"/>
      <c r="AH965" s="14"/>
      <c r="AI965" s="14"/>
      <c r="AJ965" s="14"/>
      <c r="AK965" s="14"/>
      <c r="AL965" s="14"/>
      <c r="AM965" s="14"/>
      <c r="AN965" s="14"/>
      <c r="AO965" s="14"/>
      <c r="AP965" s="14"/>
      <c r="AQ965" s="14"/>
      <c r="AR965" s="14"/>
      <c r="AS965" s="14"/>
      <c r="AT965" s="14"/>
      <c r="AU965" s="14"/>
      <c r="AV965" s="14"/>
      <c r="AW965" s="14"/>
      <c r="AX965" s="14"/>
      <c r="AY965" s="14"/>
      <c r="AZ965" s="14"/>
      <c r="BA965" s="14"/>
      <c r="BB965" s="14"/>
      <c r="BC965" s="14"/>
      <c r="BD965" s="14"/>
      <c r="BE965" s="14"/>
      <c r="BF965" s="14"/>
    </row>
    <row r="966" spans="2:58" x14ac:dyDescent="0.35">
      <c r="B966" s="24" t="s">
        <v>214</v>
      </c>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c r="AA966" s="14"/>
      <c r="AB966" s="14"/>
      <c r="AC966" s="14"/>
      <c r="AD966" s="14"/>
      <c r="AE966" s="14"/>
      <c r="AF966" s="14"/>
      <c r="AG966" s="14"/>
      <c r="AH966" s="14"/>
      <c r="AI966" s="14"/>
      <c r="AJ966" s="14"/>
      <c r="AK966" s="14"/>
      <c r="AL966" s="14"/>
      <c r="AM966" s="14"/>
      <c r="AN966" s="14"/>
      <c r="AO966" s="14"/>
      <c r="AP966" s="14"/>
      <c r="AQ966" s="14"/>
      <c r="AR966" s="14"/>
      <c r="AS966" s="14"/>
      <c r="AT966" s="14"/>
      <c r="AU966" s="14"/>
      <c r="AV966" s="14"/>
      <c r="AW966" s="14"/>
      <c r="AX966" s="14"/>
      <c r="AY966" s="14"/>
      <c r="AZ966" s="14"/>
      <c r="BA966" s="14"/>
      <c r="BB966" s="14"/>
      <c r="BC966" s="14"/>
      <c r="BD966" s="14"/>
      <c r="BE966" s="14"/>
      <c r="BF966" s="14"/>
    </row>
    <row r="967" spans="2:58" x14ac:dyDescent="0.35">
      <c r="B967" t="s">
        <v>207</v>
      </c>
      <c r="C967" s="14">
        <v>0.202968233167579</v>
      </c>
      <c r="D967" s="14">
        <v>0.21055217922671601</v>
      </c>
      <c r="E967" s="14">
        <v>0.190667270659306</v>
      </c>
      <c r="F967" s="14"/>
      <c r="G967" s="14">
        <v>0.28022286845287903</v>
      </c>
      <c r="H967" s="14">
        <v>0.28020408340726699</v>
      </c>
      <c r="I967" s="14">
        <v>0.23223052241018699</v>
      </c>
      <c r="J967" s="14">
        <v>0.19760661724737799</v>
      </c>
      <c r="K967" s="14">
        <v>0.16764856309762799</v>
      </c>
      <c r="L967" s="14">
        <v>0.10069712787964299</v>
      </c>
      <c r="M967" s="14"/>
      <c r="N967" s="14">
        <v>0.193429552954451</v>
      </c>
      <c r="O967" s="14">
        <v>0.22138089852880599</v>
      </c>
      <c r="P967" s="14">
        <v>0.17265923592379101</v>
      </c>
      <c r="Q967" s="14">
        <v>0.230415122914472</v>
      </c>
      <c r="R967" s="14"/>
      <c r="S967" s="14">
        <v>0.19655588492922399</v>
      </c>
      <c r="T967" s="14">
        <v>0.20117074753734701</v>
      </c>
      <c r="U967" s="14">
        <v>0.24177581881131499</v>
      </c>
      <c r="V967" s="14">
        <v>0.178578842694189</v>
      </c>
      <c r="W967" s="14">
        <v>0.16015798214428301</v>
      </c>
      <c r="X967" s="14">
        <v>0.16777282425006801</v>
      </c>
      <c r="Y967" s="14">
        <v>0.19505876555374599</v>
      </c>
      <c r="Z967" s="14">
        <v>0.15425242543623699</v>
      </c>
      <c r="AA967" s="14">
        <v>0.20707399947274199</v>
      </c>
      <c r="AB967" s="14">
        <v>0.24088062699892401</v>
      </c>
      <c r="AC967" s="14">
        <v>0.32631864676831801</v>
      </c>
      <c r="AD967" s="14">
        <v>0.193294293159261</v>
      </c>
      <c r="AE967" s="14"/>
      <c r="AF967" s="14">
        <v>0.14503169749111899</v>
      </c>
      <c r="AG967" s="14">
        <v>0.23317189219884901</v>
      </c>
      <c r="AH967" s="14">
        <v>0.22965198219281199</v>
      </c>
      <c r="AI967" s="14"/>
      <c r="AJ967" s="14">
        <v>6.7639993128150194E-2</v>
      </c>
      <c r="AK967" s="14">
        <v>0.30239536817429302</v>
      </c>
      <c r="AL967" s="14">
        <v>0.21458103168331699</v>
      </c>
      <c r="AM967" s="14">
        <v>6.3596342932136299E-2</v>
      </c>
      <c r="AN967" s="14">
        <v>0.22013453973640801</v>
      </c>
      <c r="AO967" s="14"/>
      <c r="AP967" s="14">
        <v>3.0905456578371401E-2</v>
      </c>
      <c r="AQ967" s="14">
        <v>0.27508467272001602</v>
      </c>
      <c r="AR967" s="14">
        <v>0.23074311536446801</v>
      </c>
      <c r="AS967" s="14">
        <v>0.18694145677666099</v>
      </c>
      <c r="AT967" s="14">
        <v>0.104047144338514</v>
      </c>
      <c r="AU967" s="14"/>
      <c r="AV967" s="14">
        <v>0.197305514526015</v>
      </c>
      <c r="AW967" s="14">
        <v>0.23630439254108501</v>
      </c>
      <c r="AX967" s="14">
        <v>0.198887801634724</v>
      </c>
      <c r="AY967" s="14">
        <v>0.19525145422784501</v>
      </c>
      <c r="AZ967" s="14">
        <v>0.119906226749202</v>
      </c>
      <c r="BA967" s="14"/>
      <c r="BB967" s="14">
        <v>6.7185142409413104E-2</v>
      </c>
      <c r="BC967" s="14">
        <v>0.16379311409788999</v>
      </c>
      <c r="BD967" s="14">
        <v>3.08288701361931E-2</v>
      </c>
      <c r="BE967" s="14"/>
      <c r="BF967" s="14">
        <v>0.108969561411836</v>
      </c>
    </row>
    <row r="968" spans="2:58" x14ac:dyDescent="0.35">
      <c r="B968" t="s">
        <v>208</v>
      </c>
      <c r="C968" s="14">
        <v>0.15067496092503099</v>
      </c>
      <c r="D968" s="14">
        <v>0.15407142440791299</v>
      </c>
      <c r="E968" s="14">
        <v>0.14837400849778901</v>
      </c>
      <c r="F968" s="14"/>
      <c r="G968" s="14">
        <v>0.16506980211782099</v>
      </c>
      <c r="H968" s="14">
        <v>0.14845456349550701</v>
      </c>
      <c r="I968" s="14">
        <v>0.15337310538326299</v>
      </c>
      <c r="J968" s="14">
        <v>0.18310122509243501</v>
      </c>
      <c r="K968" s="14">
        <v>0.115896825743298</v>
      </c>
      <c r="L968" s="14">
        <v>0.14002842217539199</v>
      </c>
      <c r="M968" s="14"/>
      <c r="N968" s="14">
        <v>0.13732481443612099</v>
      </c>
      <c r="O968" s="14">
        <v>0.167092405984473</v>
      </c>
      <c r="P968" s="14">
        <v>0.16060351359956701</v>
      </c>
      <c r="Q968" s="14">
        <v>0.141273255653415</v>
      </c>
      <c r="R968" s="14"/>
      <c r="S968" s="14">
        <v>0.13189188580865399</v>
      </c>
      <c r="T968" s="14">
        <v>0.11805296973577099</v>
      </c>
      <c r="U968" s="14">
        <v>0.120742784799001</v>
      </c>
      <c r="V968" s="14">
        <v>0.20452643258180001</v>
      </c>
      <c r="W968" s="14">
        <v>0.14521935007838199</v>
      </c>
      <c r="X968" s="14">
        <v>0.183841179720552</v>
      </c>
      <c r="Y968" s="14">
        <v>0.172630711027106</v>
      </c>
      <c r="Z968" s="14">
        <v>8.9742671460211199E-2</v>
      </c>
      <c r="AA968" s="14">
        <v>0.186497428831327</v>
      </c>
      <c r="AB968" s="14">
        <v>0.13045890170898</v>
      </c>
      <c r="AC968" s="14">
        <v>0.15802468628713201</v>
      </c>
      <c r="AD968" s="14">
        <v>0.120608923344021</v>
      </c>
      <c r="AE968" s="14"/>
      <c r="AF968" s="14">
        <v>0.107199780176293</v>
      </c>
      <c r="AG968" s="14">
        <v>0.18334137380973001</v>
      </c>
      <c r="AH968" s="14">
        <v>0.145132748714696</v>
      </c>
      <c r="AI968" s="14"/>
      <c r="AJ968" s="14">
        <v>9.1559769583353698E-2</v>
      </c>
      <c r="AK968" s="14">
        <v>0.22826467737515799</v>
      </c>
      <c r="AL968" s="14">
        <v>0.127785964172105</v>
      </c>
      <c r="AM968" s="14">
        <v>0.131168457188263</v>
      </c>
      <c r="AN968" s="14">
        <v>0.13699390280474799</v>
      </c>
      <c r="AO968" s="14"/>
      <c r="AP968" s="14">
        <v>3.2465636787017201E-2</v>
      </c>
      <c r="AQ968" s="14">
        <v>0.22345900903093599</v>
      </c>
      <c r="AR968" s="14">
        <v>0.14349730603855501</v>
      </c>
      <c r="AS968" s="14">
        <v>0.17457334079054601</v>
      </c>
      <c r="AT968" s="14">
        <v>6.4099820786705897E-2</v>
      </c>
      <c r="AU968" s="14"/>
      <c r="AV968" s="14">
        <v>0.14023880220461499</v>
      </c>
      <c r="AW968" s="14">
        <v>0.15500875933356401</v>
      </c>
      <c r="AX968" s="14">
        <v>0.155052953605848</v>
      </c>
      <c r="AY968" s="14">
        <v>0.122373500778114</v>
      </c>
      <c r="AZ968" s="14">
        <v>0.24188836436500699</v>
      </c>
      <c r="BA968" s="14"/>
      <c r="BB968" s="14">
        <v>0.166956838314539</v>
      </c>
      <c r="BC968" s="14">
        <v>0.19146493578668999</v>
      </c>
      <c r="BD968" s="14">
        <v>5.7812370472703802E-2</v>
      </c>
      <c r="BE968" s="14"/>
      <c r="BF968" s="14">
        <v>0.14904921556065301</v>
      </c>
    </row>
    <row r="969" spans="2:58" x14ac:dyDescent="0.35">
      <c r="B969" t="s">
        <v>209</v>
      </c>
      <c r="C969" s="14">
        <v>0.19785059842852701</v>
      </c>
      <c r="D969" s="14">
        <v>0.184972255190993</v>
      </c>
      <c r="E969" s="14">
        <v>0.21271453680142899</v>
      </c>
      <c r="F969" s="14"/>
      <c r="G969" s="14">
        <v>0.21435272165854999</v>
      </c>
      <c r="H969" s="14">
        <v>0.188378857557914</v>
      </c>
      <c r="I969" s="14">
        <v>0.21387767853035899</v>
      </c>
      <c r="J969" s="14">
        <v>0.21912797144742399</v>
      </c>
      <c r="K969" s="14">
        <v>0.20340618150538001</v>
      </c>
      <c r="L969" s="14">
        <v>0.16445192880086701</v>
      </c>
      <c r="M969" s="14"/>
      <c r="N969" s="14">
        <v>0.18280954189420701</v>
      </c>
      <c r="O969" s="14">
        <v>0.19675637693468301</v>
      </c>
      <c r="P969" s="14">
        <v>0.204232743046283</v>
      </c>
      <c r="Q969" s="14">
        <v>0.20218519729757201</v>
      </c>
      <c r="R969" s="14"/>
      <c r="S969" s="14">
        <v>0.195691085359846</v>
      </c>
      <c r="T969" s="14">
        <v>0.20168037929788499</v>
      </c>
      <c r="U969" s="14">
        <v>0.21321026432694201</v>
      </c>
      <c r="V969" s="14">
        <v>0.13768469830781699</v>
      </c>
      <c r="W969" s="14">
        <v>0.24223218938435201</v>
      </c>
      <c r="X969" s="14">
        <v>0.242830234696674</v>
      </c>
      <c r="Y969" s="14">
        <v>0.1838071473406</v>
      </c>
      <c r="Z969" s="14">
        <v>0.124676082630391</v>
      </c>
      <c r="AA969" s="14">
        <v>0.237344765062518</v>
      </c>
      <c r="AB969" s="14">
        <v>0.16418719735217799</v>
      </c>
      <c r="AC969" s="14">
        <v>0.15581592780709699</v>
      </c>
      <c r="AD969" s="14">
        <v>0.18743940510930299</v>
      </c>
      <c r="AE969" s="14"/>
      <c r="AF969" s="14">
        <v>0.18304940049756299</v>
      </c>
      <c r="AG969" s="14">
        <v>0.199244508959219</v>
      </c>
      <c r="AH969" s="14">
        <v>0.18535528517300501</v>
      </c>
      <c r="AI969" s="14"/>
      <c r="AJ969" s="14">
        <v>0.17387801436631001</v>
      </c>
      <c r="AK969" s="14">
        <v>0.206250908122907</v>
      </c>
      <c r="AL969" s="14">
        <v>0.23584912781728801</v>
      </c>
      <c r="AM969" s="14">
        <v>0.24043513413300999</v>
      </c>
      <c r="AN969" s="14">
        <v>0.160654039355556</v>
      </c>
      <c r="AO969" s="14"/>
      <c r="AP969" s="14">
        <v>8.5044986332174999E-2</v>
      </c>
      <c r="AQ969" s="14">
        <v>0.22056364064002701</v>
      </c>
      <c r="AR969" s="14">
        <v>0.227670133965306</v>
      </c>
      <c r="AS969" s="14">
        <v>0.192258656686252</v>
      </c>
      <c r="AT969" s="14">
        <v>0.36402299226307699</v>
      </c>
      <c r="AU969" s="14"/>
      <c r="AV969" s="14">
        <v>0.17194082473352501</v>
      </c>
      <c r="AW969" s="14">
        <v>0.262029431094364</v>
      </c>
      <c r="AX969" s="14">
        <v>0.18011013324309899</v>
      </c>
      <c r="AY969" s="14">
        <v>0.176796802467655</v>
      </c>
      <c r="AZ969" s="14">
        <v>0.225672635260694</v>
      </c>
      <c r="BA969" s="14"/>
      <c r="BB969" s="14">
        <v>0.311904819022705</v>
      </c>
      <c r="BC969" s="14">
        <v>0.17772931684759199</v>
      </c>
      <c r="BD969" s="14">
        <v>0.40748310318897102</v>
      </c>
      <c r="BE969" s="14"/>
      <c r="BF969" s="14">
        <v>0.27521977345550602</v>
      </c>
    </row>
    <row r="970" spans="2:58" x14ac:dyDescent="0.35">
      <c r="B970" t="s">
        <v>122</v>
      </c>
      <c r="C970" s="14">
        <v>0.231062252734616</v>
      </c>
      <c r="D970" s="14">
        <v>0.215161809805825</v>
      </c>
      <c r="E970" s="14">
        <v>0.24930874332932501</v>
      </c>
      <c r="F970" s="14"/>
      <c r="G970" s="14">
        <v>0.13670215334646699</v>
      </c>
      <c r="H970" s="14">
        <v>0.182348978322943</v>
      </c>
      <c r="I970" s="14">
        <v>0.181679023480357</v>
      </c>
      <c r="J970" s="14">
        <v>0.230866747172561</v>
      </c>
      <c r="K970" s="14">
        <v>0.28756515507164698</v>
      </c>
      <c r="L970" s="14">
        <v>0.32600073622340398</v>
      </c>
      <c r="M970" s="14"/>
      <c r="N970" s="14">
        <v>0.23399843527500799</v>
      </c>
      <c r="O970" s="14">
        <v>0.22931611507897001</v>
      </c>
      <c r="P970" s="14">
        <v>0.216400142097946</v>
      </c>
      <c r="Q970" s="14">
        <v>0.24226577063617699</v>
      </c>
      <c r="R970" s="14"/>
      <c r="S970" s="14">
        <v>0.17228635219115801</v>
      </c>
      <c r="T970" s="14">
        <v>0.254662348968486</v>
      </c>
      <c r="U970" s="14">
        <v>0.252123464227829</v>
      </c>
      <c r="V970" s="14">
        <v>0.16329735991642699</v>
      </c>
      <c r="W970" s="14">
        <v>0.23258139537294001</v>
      </c>
      <c r="X970" s="14">
        <v>0.23241727446482399</v>
      </c>
      <c r="Y970" s="14">
        <v>0.241943648871669</v>
      </c>
      <c r="Z970" s="14">
        <v>0.35556521793218399</v>
      </c>
      <c r="AA970" s="14">
        <v>0.18352561206005999</v>
      </c>
      <c r="AB970" s="14">
        <v>0.32429203841939502</v>
      </c>
      <c r="AC970" s="14">
        <v>0.26731202499131002</v>
      </c>
      <c r="AD970" s="14">
        <v>0.19537950987877001</v>
      </c>
      <c r="AE970" s="14"/>
      <c r="AF970" s="14">
        <v>0.30672705921378901</v>
      </c>
      <c r="AG970" s="14">
        <v>0.18746309338195699</v>
      </c>
      <c r="AH970" s="14">
        <v>0.22794902485185201</v>
      </c>
      <c r="AI970" s="14"/>
      <c r="AJ970" s="14">
        <v>0.28911113679438799</v>
      </c>
      <c r="AK970" s="14">
        <v>0.141933705480001</v>
      </c>
      <c r="AL970" s="14">
        <v>0.27244876101318999</v>
      </c>
      <c r="AM970" s="14">
        <v>0.279431433370607</v>
      </c>
      <c r="AN970" s="14">
        <v>0.29975915180962198</v>
      </c>
      <c r="AO970" s="14"/>
      <c r="AP970" s="14">
        <v>0.28862886967392198</v>
      </c>
      <c r="AQ970" s="14">
        <v>0.15088061149694301</v>
      </c>
      <c r="AR970" s="14">
        <v>0.31161507362956797</v>
      </c>
      <c r="AS970" s="14">
        <v>0.260365506384237</v>
      </c>
      <c r="AT970" s="14">
        <v>0.35908984940615402</v>
      </c>
      <c r="AU970" s="14"/>
      <c r="AV970" s="14">
        <v>0.25373624201845102</v>
      </c>
      <c r="AW970" s="14">
        <v>0.188094787806802</v>
      </c>
      <c r="AX970" s="14">
        <v>0.241757594841988</v>
      </c>
      <c r="AY970" s="14">
        <v>0.21282826634583399</v>
      </c>
      <c r="AZ970" s="14">
        <v>0.126252039060303</v>
      </c>
      <c r="BA970" s="14"/>
      <c r="BB970" s="14">
        <v>0.25319299106270898</v>
      </c>
      <c r="BC970" s="14">
        <v>0.296765309277434</v>
      </c>
      <c r="BD970" s="14">
        <v>0.32959129858872299</v>
      </c>
      <c r="BE970" s="14"/>
      <c r="BF970" s="14">
        <v>0.28753055737453198</v>
      </c>
    </row>
    <row r="971" spans="2:58" x14ac:dyDescent="0.35">
      <c r="B971" t="s">
        <v>210</v>
      </c>
      <c r="C971" s="14">
        <v>0.129359110401466</v>
      </c>
      <c r="D971" s="14">
        <v>0.150475125821524</v>
      </c>
      <c r="E971" s="14">
        <v>0.10672518393317899</v>
      </c>
      <c r="F971" s="14"/>
      <c r="G971" s="14">
        <v>0.12969778042529401</v>
      </c>
      <c r="H971" s="14">
        <v>0.112948951469661</v>
      </c>
      <c r="I971" s="14">
        <v>0.12146517482067901</v>
      </c>
      <c r="J971" s="14">
        <v>9.8409245376394894E-2</v>
      </c>
      <c r="K971" s="14">
        <v>0.160520964004359</v>
      </c>
      <c r="L971" s="14">
        <v>0.15109449075147799</v>
      </c>
      <c r="M971" s="14"/>
      <c r="N971" s="14">
        <v>0.14534206817305401</v>
      </c>
      <c r="O971" s="14">
        <v>9.6863860590252204E-2</v>
      </c>
      <c r="P971" s="14">
        <v>0.165946090174242</v>
      </c>
      <c r="Q971" s="14">
        <v>0.107394552470656</v>
      </c>
      <c r="R971" s="14"/>
      <c r="S971" s="14">
        <v>0.16390816721029899</v>
      </c>
      <c r="T971" s="14">
        <v>0.12310420346458199</v>
      </c>
      <c r="U971" s="14">
        <v>0.134025430140916</v>
      </c>
      <c r="V971" s="14">
        <v>0.193304853016177</v>
      </c>
      <c r="W971" s="14">
        <v>0.13522738059296799</v>
      </c>
      <c r="X971" s="14">
        <v>0.109891789272579</v>
      </c>
      <c r="Y971" s="14">
        <v>9.9916139900793996E-2</v>
      </c>
      <c r="Z971" s="14">
        <v>0.15258721974441999</v>
      </c>
      <c r="AA971" s="14">
        <v>9.9003422053112994E-2</v>
      </c>
      <c r="AB971" s="14">
        <v>0.107506012687556</v>
      </c>
      <c r="AC971" s="14">
        <v>6.6286134759133697E-2</v>
      </c>
      <c r="AD971" s="14">
        <v>0.21044550872708101</v>
      </c>
      <c r="AE971" s="14"/>
      <c r="AF971" s="14">
        <v>0.16389463245691799</v>
      </c>
      <c r="AG971" s="14">
        <v>0.111102228307545</v>
      </c>
      <c r="AH971" s="14">
        <v>0.109008615214</v>
      </c>
      <c r="AI971" s="14"/>
      <c r="AJ971" s="14">
        <v>0.22026851952563301</v>
      </c>
      <c r="AK971" s="14">
        <v>6.9425836869887694E-2</v>
      </c>
      <c r="AL971" s="14">
        <v>9.1200013470635805E-2</v>
      </c>
      <c r="AM971" s="14">
        <v>0.28536863237598298</v>
      </c>
      <c r="AN971" s="14">
        <v>9.8579151627796097E-2</v>
      </c>
      <c r="AO971" s="14"/>
      <c r="AP971" s="14">
        <v>0.30067507028603602</v>
      </c>
      <c r="AQ971" s="14">
        <v>7.2014893244473299E-2</v>
      </c>
      <c r="AR971" s="14">
        <v>3.7817544244265602E-2</v>
      </c>
      <c r="AS971" s="14">
        <v>0.16088259318974399</v>
      </c>
      <c r="AT971" s="14">
        <v>9.7232076664305195E-2</v>
      </c>
      <c r="AU971" s="14"/>
      <c r="AV971" s="14">
        <v>0.147913723543034</v>
      </c>
      <c r="AW971" s="14">
        <v>0.104579496642229</v>
      </c>
      <c r="AX971" s="14">
        <v>0.12898848570180399</v>
      </c>
      <c r="AY971" s="14">
        <v>0.164736752729854</v>
      </c>
      <c r="AZ971" s="14">
        <v>0.15942959829167999</v>
      </c>
      <c r="BA971" s="14"/>
      <c r="BB971" s="14">
        <v>0.10202175541085499</v>
      </c>
      <c r="BC971" s="14">
        <v>0.14127417815295801</v>
      </c>
      <c r="BD971" s="14">
        <v>0.17428435761340899</v>
      </c>
      <c r="BE971" s="14"/>
      <c r="BF971" s="14">
        <v>0.12701737137454999</v>
      </c>
    </row>
    <row r="972" spans="2:58" x14ac:dyDescent="0.35">
      <c r="B972" t="s">
        <v>211</v>
      </c>
      <c r="C972" s="14">
        <v>7.1158707757441805E-2</v>
      </c>
      <c r="D972" s="14">
        <v>6.8974504008545101E-2</v>
      </c>
      <c r="E972" s="14">
        <v>7.3979817316516094E-2</v>
      </c>
      <c r="F972" s="14"/>
      <c r="G972" s="14">
        <v>7.3954673998988696E-2</v>
      </c>
      <c r="H972" s="14">
        <v>7.0651216639984499E-2</v>
      </c>
      <c r="I972" s="14">
        <v>8.3346769479824306E-2</v>
      </c>
      <c r="J972" s="14">
        <v>5.0985339350674001E-2</v>
      </c>
      <c r="K972" s="14">
        <v>6.4962310577687393E-2</v>
      </c>
      <c r="L972" s="14">
        <v>8.0037806539829101E-2</v>
      </c>
      <c r="M972" s="14"/>
      <c r="N972" s="14">
        <v>8.8016525779312793E-2</v>
      </c>
      <c r="O972" s="14">
        <v>7.64824707312175E-2</v>
      </c>
      <c r="P972" s="14">
        <v>7.2783413251346699E-2</v>
      </c>
      <c r="Q972" s="14">
        <v>4.6258969019113902E-2</v>
      </c>
      <c r="R972" s="14"/>
      <c r="S972" s="14">
        <v>0.108005606205397</v>
      </c>
      <c r="T972" s="14">
        <v>0.101329350995929</v>
      </c>
      <c r="U972" s="14">
        <v>2.4196784580084001E-2</v>
      </c>
      <c r="V972" s="14">
        <v>0.109027353464102</v>
      </c>
      <c r="W972" s="14">
        <v>6.1009047062969203E-2</v>
      </c>
      <c r="X972" s="14">
        <v>5.2651263559613498E-2</v>
      </c>
      <c r="Y972" s="14">
        <v>6.4302926173208402E-2</v>
      </c>
      <c r="Z972" s="14">
        <v>0.123176382796556</v>
      </c>
      <c r="AA972" s="14">
        <v>6.8936766346104794E-2</v>
      </c>
      <c r="AB972" s="14">
        <v>2.3194422616326298E-2</v>
      </c>
      <c r="AC972" s="14">
        <v>0</v>
      </c>
      <c r="AD972" s="14">
        <v>9.2832359781564497E-2</v>
      </c>
      <c r="AE972" s="14"/>
      <c r="AF972" s="14">
        <v>7.0794978214273205E-2</v>
      </c>
      <c r="AG972" s="14">
        <v>7.0919481070439994E-2</v>
      </c>
      <c r="AH972" s="14">
        <v>8.5886404454191503E-2</v>
      </c>
      <c r="AI972" s="14"/>
      <c r="AJ972" s="14">
        <v>0.12453846347811801</v>
      </c>
      <c r="AK972" s="14">
        <v>4.5715534203743802E-2</v>
      </c>
      <c r="AL972" s="14">
        <v>4.3948303019184197E-2</v>
      </c>
      <c r="AM972" s="14">
        <v>0</v>
      </c>
      <c r="AN972" s="14">
        <v>7.3723372216788499E-2</v>
      </c>
      <c r="AO972" s="14"/>
      <c r="AP972" s="14">
        <v>0.193523101232071</v>
      </c>
      <c r="AQ972" s="14">
        <v>5.5326498992563797E-2</v>
      </c>
      <c r="AR972" s="14">
        <v>4.8656826757837099E-2</v>
      </c>
      <c r="AS972" s="14">
        <v>1.63436492892922E-2</v>
      </c>
      <c r="AT972" s="14">
        <v>1.15081165412451E-2</v>
      </c>
      <c r="AU972" s="14"/>
      <c r="AV972" s="14">
        <v>6.44011786576692E-2</v>
      </c>
      <c r="AW972" s="14">
        <v>4.19745770488879E-2</v>
      </c>
      <c r="AX972" s="14">
        <v>8.1212705906541602E-2</v>
      </c>
      <c r="AY972" s="14">
        <v>0.11824542107762499</v>
      </c>
      <c r="AZ972" s="14">
        <v>8.4274415934613295E-2</v>
      </c>
      <c r="BA972" s="14"/>
      <c r="BB972" s="14">
        <v>9.8738453779778398E-2</v>
      </c>
      <c r="BC972" s="14">
        <v>2.89731458374363E-2</v>
      </c>
      <c r="BD972" s="14">
        <v>0</v>
      </c>
      <c r="BE972" s="14"/>
      <c r="BF972" s="14">
        <v>5.2213520822921501E-2</v>
      </c>
    </row>
    <row r="973" spans="2:58" x14ac:dyDescent="0.35">
      <c r="B973" t="s">
        <v>212</v>
      </c>
      <c r="C973" s="14">
        <v>1.6926136585339101E-2</v>
      </c>
      <c r="D973" s="14">
        <v>1.5792701538482699E-2</v>
      </c>
      <c r="E973" s="14">
        <v>1.8230439462456598E-2</v>
      </c>
      <c r="F973" s="14"/>
      <c r="G973" s="14">
        <v>0</v>
      </c>
      <c r="H973" s="14">
        <v>1.7013349106722999E-2</v>
      </c>
      <c r="I973" s="14">
        <v>1.40277258953318E-2</v>
      </c>
      <c r="J973" s="14">
        <v>1.9902854313132001E-2</v>
      </c>
      <c r="K973" s="14">
        <v>0</v>
      </c>
      <c r="L973" s="14">
        <v>3.7689487629386599E-2</v>
      </c>
      <c r="M973" s="14"/>
      <c r="N973" s="14">
        <v>1.9079061487846299E-2</v>
      </c>
      <c r="O973" s="14">
        <v>1.2107872151598999E-2</v>
      </c>
      <c r="P973" s="14">
        <v>7.3748619068240802E-3</v>
      </c>
      <c r="Q973" s="14">
        <v>3.02071320085949E-2</v>
      </c>
      <c r="R973" s="14"/>
      <c r="S973" s="14">
        <v>3.1661018295421499E-2</v>
      </c>
      <c r="T973" s="14">
        <v>0</v>
      </c>
      <c r="U973" s="14">
        <v>1.39254531139134E-2</v>
      </c>
      <c r="V973" s="14">
        <v>1.3580460019486399E-2</v>
      </c>
      <c r="W973" s="14">
        <v>2.3572655364105501E-2</v>
      </c>
      <c r="X973" s="14">
        <v>1.05954340356893E-2</v>
      </c>
      <c r="Y973" s="14">
        <v>4.2340661132877197E-2</v>
      </c>
      <c r="Z973" s="14">
        <v>0</v>
      </c>
      <c r="AA973" s="14">
        <v>1.7618006174134601E-2</v>
      </c>
      <c r="AB973" s="14">
        <v>9.48080021664016E-3</v>
      </c>
      <c r="AC973" s="14">
        <v>2.6242579387009999E-2</v>
      </c>
      <c r="AD973" s="14">
        <v>0</v>
      </c>
      <c r="AE973" s="14"/>
      <c r="AF973" s="14">
        <v>2.3302451950043698E-2</v>
      </c>
      <c r="AG973" s="14">
        <v>1.4757422272261201E-2</v>
      </c>
      <c r="AH973" s="14">
        <v>1.70159393994435E-2</v>
      </c>
      <c r="AI973" s="14"/>
      <c r="AJ973" s="14">
        <v>3.3004103124047703E-2</v>
      </c>
      <c r="AK973" s="14">
        <v>6.0139697740091E-3</v>
      </c>
      <c r="AL973" s="14">
        <v>1.4186798824279799E-2</v>
      </c>
      <c r="AM973" s="14">
        <v>0</v>
      </c>
      <c r="AN973" s="14">
        <v>1.0155842449080301E-2</v>
      </c>
      <c r="AO973" s="14"/>
      <c r="AP973" s="14">
        <v>6.8756879110406705E-2</v>
      </c>
      <c r="AQ973" s="14">
        <v>2.67067387504059E-3</v>
      </c>
      <c r="AR973" s="14">
        <v>0</v>
      </c>
      <c r="AS973" s="14">
        <v>8.6347968832670499E-3</v>
      </c>
      <c r="AT973" s="14">
        <v>0</v>
      </c>
      <c r="AU973" s="14"/>
      <c r="AV973" s="14">
        <v>2.4463714316689901E-2</v>
      </c>
      <c r="AW973" s="14">
        <v>1.20085555330682E-2</v>
      </c>
      <c r="AX973" s="14">
        <v>1.3990325065995001E-2</v>
      </c>
      <c r="AY973" s="14">
        <v>9.7678023730722197E-3</v>
      </c>
      <c r="AZ973" s="14">
        <v>4.2576720338501003E-2</v>
      </c>
      <c r="BA973" s="14"/>
      <c r="BB973" s="14">
        <v>0</v>
      </c>
      <c r="BC973" s="14">
        <v>0</v>
      </c>
      <c r="BD973" s="14">
        <v>0</v>
      </c>
      <c r="BE973" s="14"/>
      <c r="BF973" s="14">
        <v>0</v>
      </c>
    </row>
    <row r="974" spans="2:58" x14ac:dyDescent="0.35">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c r="AA974" s="14"/>
      <c r="AB974" s="14"/>
      <c r="AC974" s="14"/>
      <c r="AD974" s="14"/>
      <c r="AE974" s="14"/>
      <c r="AF974" s="14"/>
      <c r="AG974" s="14"/>
      <c r="AH974" s="14"/>
      <c r="AI974" s="14"/>
      <c r="AJ974" s="14"/>
      <c r="AK974" s="14"/>
      <c r="AL974" s="14"/>
      <c r="AM974" s="14"/>
      <c r="AN974" s="14"/>
      <c r="AO974" s="14"/>
      <c r="AP974" s="14"/>
      <c r="AQ974" s="14"/>
      <c r="AR974" s="14"/>
      <c r="AS974" s="14"/>
      <c r="AT974" s="14"/>
      <c r="AU974" s="14"/>
      <c r="AV974" s="14"/>
      <c r="AW974" s="14"/>
      <c r="AX974" s="14"/>
      <c r="AY974" s="14"/>
      <c r="AZ974" s="14"/>
      <c r="BA974" s="14"/>
      <c r="BB974" s="14"/>
      <c r="BC974" s="14"/>
      <c r="BD974" s="14"/>
      <c r="BE974" s="14"/>
      <c r="BF974" s="14"/>
    </row>
    <row r="975" spans="2:58" x14ac:dyDescent="0.35">
      <c r="B975" s="6" t="s">
        <v>289</v>
      </c>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c r="AA975" s="14"/>
      <c r="AB975" s="14"/>
      <c r="AC975" s="14"/>
      <c r="AD975" s="14"/>
      <c r="AE975" s="14"/>
      <c r="AF975" s="14"/>
      <c r="AG975" s="14"/>
      <c r="AH975" s="14"/>
      <c r="AI975" s="14"/>
      <c r="AJ975" s="14"/>
      <c r="AK975" s="14"/>
      <c r="AL975" s="14"/>
      <c r="AM975" s="14"/>
      <c r="AN975" s="14"/>
      <c r="AO975" s="14"/>
      <c r="AP975" s="14"/>
      <c r="AQ975" s="14"/>
      <c r="AR975" s="14"/>
      <c r="AS975" s="14"/>
      <c r="AT975" s="14"/>
      <c r="AU975" s="14"/>
      <c r="AV975" s="14"/>
      <c r="AW975" s="14"/>
      <c r="AX975" s="14"/>
      <c r="AY975" s="14"/>
      <c r="AZ975" s="14"/>
      <c r="BA975" s="14"/>
      <c r="BB975" s="14"/>
      <c r="BC975" s="14"/>
      <c r="BD975" s="14"/>
      <c r="BE975" s="14"/>
      <c r="BF975" s="14"/>
    </row>
    <row r="976" spans="2:58" x14ac:dyDescent="0.35">
      <c r="B976" s="24" t="s">
        <v>214</v>
      </c>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c r="AA976" s="14"/>
      <c r="AB976" s="14"/>
      <c r="AC976" s="14"/>
      <c r="AD976" s="14"/>
      <c r="AE976" s="14"/>
      <c r="AF976" s="14"/>
      <c r="AG976" s="14"/>
      <c r="AH976" s="14"/>
      <c r="AI976" s="14"/>
      <c r="AJ976" s="14"/>
      <c r="AK976" s="14"/>
      <c r="AL976" s="14"/>
      <c r="AM976" s="14"/>
      <c r="AN976" s="14"/>
      <c r="AO976" s="14"/>
      <c r="AP976" s="14"/>
      <c r="AQ976" s="14"/>
      <c r="AR976" s="14"/>
      <c r="AS976" s="14"/>
      <c r="AT976" s="14"/>
      <c r="AU976" s="14"/>
      <c r="AV976" s="14"/>
      <c r="AW976" s="14"/>
      <c r="AX976" s="14"/>
      <c r="AY976" s="14"/>
      <c r="AZ976" s="14"/>
      <c r="BA976" s="14"/>
      <c r="BB976" s="14"/>
      <c r="BC976" s="14"/>
      <c r="BD976" s="14"/>
      <c r="BE976" s="14"/>
      <c r="BF976" s="14"/>
    </row>
    <row r="977" spans="2:58" x14ac:dyDescent="0.35">
      <c r="B977" t="s">
        <v>207</v>
      </c>
      <c r="C977" s="14">
        <v>0.60657834794320098</v>
      </c>
      <c r="D977" s="14">
        <v>0.59226907683121</v>
      </c>
      <c r="E977" s="14">
        <v>0.62008301492788997</v>
      </c>
      <c r="F977" s="14"/>
      <c r="G977" s="14">
        <v>0.54032675193568402</v>
      </c>
      <c r="H977" s="14">
        <v>0.48563025852859598</v>
      </c>
      <c r="I977" s="14">
        <v>0.53402681072759794</v>
      </c>
      <c r="J977" s="14">
        <v>0.70436192681161003</v>
      </c>
      <c r="K977" s="14">
        <v>0.696838257842194</v>
      </c>
      <c r="L977" s="14">
        <v>0.66451435294859496</v>
      </c>
      <c r="M977" s="14"/>
      <c r="N977" s="14">
        <v>0.61491493874721403</v>
      </c>
      <c r="O977" s="14">
        <v>0.60232882155584899</v>
      </c>
      <c r="P977" s="14">
        <v>0.58800731850141397</v>
      </c>
      <c r="Q977" s="14">
        <v>0.619685218268894</v>
      </c>
      <c r="R977" s="14"/>
      <c r="S977" s="14">
        <v>0.52327855830027603</v>
      </c>
      <c r="T977" s="14">
        <v>0.64759767485230202</v>
      </c>
      <c r="U977" s="14">
        <v>0.62718729313352795</v>
      </c>
      <c r="V977" s="14">
        <v>0.59103282428628801</v>
      </c>
      <c r="W977" s="14">
        <v>0.50772275712244996</v>
      </c>
      <c r="X977" s="14">
        <v>0.54662360439087698</v>
      </c>
      <c r="Y977" s="14">
        <v>0.68638288341316001</v>
      </c>
      <c r="Z977" s="14">
        <v>0.52379401185137697</v>
      </c>
      <c r="AA977" s="14">
        <v>0.62769136000074499</v>
      </c>
      <c r="AB977" s="14">
        <v>0.68141920050262195</v>
      </c>
      <c r="AC977" s="14">
        <v>0.682055836822547</v>
      </c>
      <c r="AD977" s="14">
        <v>0.631617138870741</v>
      </c>
      <c r="AE977" s="14"/>
      <c r="AF977" s="14">
        <v>0.64925085319097098</v>
      </c>
      <c r="AG977" s="14">
        <v>0.61782533605282697</v>
      </c>
      <c r="AH977" s="14">
        <v>0.47097072584959498</v>
      </c>
      <c r="AI977" s="14"/>
      <c r="AJ977" s="14">
        <v>0.610136933158551</v>
      </c>
      <c r="AK977" s="14">
        <v>0.61652572350674995</v>
      </c>
      <c r="AL977" s="14">
        <v>0.64273419567744405</v>
      </c>
      <c r="AM977" s="14">
        <v>0.78778274277988303</v>
      </c>
      <c r="AN977" s="14">
        <v>0.48993065849631101</v>
      </c>
      <c r="AO977" s="14"/>
      <c r="AP977" s="14">
        <v>0.411912301520522</v>
      </c>
      <c r="AQ977" s="14">
        <v>0.63337943961441701</v>
      </c>
      <c r="AR977" s="14">
        <v>0.692460892128693</v>
      </c>
      <c r="AS977" s="14">
        <v>0.80312453792691196</v>
      </c>
      <c r="AT977" s="14">
        <v>0.60112348484091704</v>
      </c>
      <c r="AU977" s="14"/>
      <c r="AV977" s="14">
        <v>0.61989203731435905</v>
      </c>
      <c r="AW977" s="14">
        <v>0.66304580221906495</v>
      </c>
      <c r="AX977" s="14">
        <v>0.56468675913577804</v>
      </c>
      <c r="AY977" s="14">
        <v>0.54556887684962196</v>
      </c>
      <c r="AZ977" s="14">
        <v>0.53969174742720105</v>
      </c>
      <c r="BA977" s="14"/>
      <c r="BB977" s="14">
        <v>0.687739506246279</v>
      </c>
      <c r="BC977" s="14">
        <v>0.83995849402831502</v>
      </c>
      <c r="BD977" s="14">
        <v>0.77968462936194505</v>
      </c>
      <c r="BE977" s="14"/>
      <c r="BF977" s="14">
        <v>0.77250164787952103</v>
      </c>
    </row>
    <row r="978" spans="2:58" x14ac:dyDescent="0.35">
      <c r="B978" t="s">
        <v>208</v>
      </c>
      <c r="C978" s="14">
        <v>0.18533825803066201</v>
      </c>
      <c r="D978" s="14">
        <v>0.17911993203485499</v>
      </c>
      <c r="E978" s="14">
        <v>0.19134799526499699</v>
      </c>
      <c r="F978" s="14"/>
      <c r="G978" s="14">
        <v>0.17227271855557</v>
      </c>
      <c r="H978" s="14">
        <v>0.17000630392497801</v>
      </c>
      <c r="I978" s="14">
        <v>0.19984613028277601</v>
      </c>
      <c r="J978" s="14">
        <v>0.167379694952766</v>
      </c>
      <c r="K978" s="14">
        <v>0.202104183980793</v>
      </c>
      <c r="L978" s="14">
        <v>0.197408083086897</v>
      </c>
      <c r="M978" s="14"/>
      <c r="N978" s="14">
        <v>0.171806685965017</v>
      </c>
      <c r="O978" s="14">
        <v>0.20772778233104799</v>
      </c>
      <c r="P978" s="14">
        <v>0.17427679637843299</v>
      </c>
      <c r="Q978" s="14">
        <v>0.18370381651826101</v>
      </c>
      <c r="R978" s="14"/>
      <c r="S978" s="14">
        <v>0.18318979894676701</v>
      </c>
      <c r="T978" s="14">
        <v>0.149858421059931</v>
      </c>
      <c r="U978" s="14">
        <v>0.200034100394196</v>
      </c>
      <c r="V978" s="14">
        <v>0.23670833364593699</v>
      </c>
      <c r="W978" s="14">
        <v>0.23294997170633799</v>
      </c>
      <c r="X978" s="14">
        <v>0.17385145767228899</v>
      </c>
      <c r="Y978" s="14">
        <v>0.13886308696772101</v>
      </c>
      <c r="Z978" s="14">
        <v>0.16189880804392601</v>
      </c>
      <c r="AA978" s="14">
        <v>0.18268045012551701</v>
      </c>
      <c r="AB978" s="14">
        <v>0.16611912522712199</v>
      </c>
      <c r="AC978" s="14">
        <v>0.179047389392752</v>
      </c>
      <c r="AD978" s="14">
        <v>0.34031242919993199</v>
      </c>
      <c r="AE978" s="14"/>
      <c r="AF978" s="14">
        <v>0.16453094013397401</v>
      </c>
      <c r="AG978" s="14">
        <v>0.19047837227248099</v>
      </c>
      <c r="AH978" s="14">
        <v>0.21437188764831899</v>
      </c>
      <c r="AI978" s="14"/>
      <c r="AJ978" s="14">
        <v>0.225764990129217</v>
      </c>
      <c r="AK978" s="14">
        <v>0.12661907824388699</v>
      </c>
      <c r="AL978" s="14">
        <v>0.23746799646244501</v>
      </c>
      <c r="AM978" s="14">
        <v>6.3596342932136299E-2</v>
      </c>
      <c r="AN978" s="14">
        <v>0.205375318065567</v>
      </c>
      <c r="AO978" s="14"/>
      <c r="AP978" s="14">
        <v>0.33518720148777698</v>
      </c>
      <c r="AQ978" s="14">
        <v>0.13718000893322499</v>
      </c>
      <c r="AR978" s="14">
        <v>0.14596563333434701</v>
      </c>
      <c r="AS978" s="14">
        <v>0.100786970075634</v>
      </c>
      <c r="AT978" s="14">
        <v>0.20465773855452199</v>
      </c>
      <c r="AU978" s="14"/>
      <c r="AV978" s="14">
        <v>0.19367861801297401</v>
      </c>
      <c r="AW978" s="14">
        <v>0.18420220060653</v>
      </c>
      <c r="AX978" s="14">
        <v>0.17638101381723301</v>
      </c>
      <c r="AY978" s="14">
        <v>0.183737189955098</v>
      </c>
      <c r="AZ978" s="14">
        <v>0.29432565767697</v>
      </c>
      <c r="BA978" s="14"/>
      <c r="BB978" s="14">
        <v>9.5974523322852806E-2</v>
      </c>
      <c r="BC978" s="14">
        <v>9.7245023091772395E-2</v>
      </c>
      <c r="BD978" s="14">
        <v>0.13161028429461899</v>
      </c>
      <c r="BE978" s="14"/>
      <c r="BF978" s="14">
        <v>8.8168787554800301E-2</v>
      </c>
    </row>
    <row r="979" spans="2:58" x14ac:dyDescent="0.35">
      <c r="B979" t="s">
        <v>209</v>
      </c>
      <c r="C979" s="14">
        <v>7.3078124427178606E-2</v>
      </c>
      <c r="D979" s="14">
        <v>7.5283136349138496E-2</v>
      </c>
      <c r="E979" s="14">
        <v>7.1386843162082103E-2</v>
      </c>
      <c r="F979" s="14"/>
      <c r="G979" s="14">
        <v>0.100832529774414</v>
      </c>
      <c r="H979" s="14">
        <v>0.13394979236450799</v>
      </c>
      <c r="I979" s="14">
        <v>9.4625175695593797E-2</v>
      </c>
      <c r="J979" s="14">
        <v>2.5583705171589099E-2</v>
      </c>
      <c r="K979" s="14">
        <v>2.4704515982359201E-2</v>
      </c>
      <c r="L979" s="14">
        <v>5.8769412319991297E-2</v>
      </c>
      <c r="M979" s="14"/>
      <c r="N979" s="14">
        <v>6.7649585391631906E-2</v>
      </c>
      <c r="O979" s="14">
        <v>7.1984574820078903E-2</v>
      </c>
      <c r="P979" s="14">
        <v>9.82773004416823E-2</v>
      </c>
      <c r="Q979" s="14">
        <v>5.60245896886859E-2</v>
      </c>
      <c r="R979" s="14"/>
      <c r="S979" s="14">
        <v>7.9189677735866895E-2</v>
      </c>
      <c r="T979" s="14">
        <v>5.8983913414068001E-2</v>
      </c>
      <c r="U979" s="14">
        <v>7.7821338953826397E-2</v>
      </c>
      <c r="V979" s="14">
        <v>6.0870264745521999E-2</v>
      </c>
      <c r="W979" s="14">
        <v>9.9329815071856301E-2</v>
      </c>
      <c r="X979" s="14">
        <v>6.8645239164814603E-2</v>
      </c>
      <c r="Y979" s="14">
        <v>7.8605026440817793E-2</v>
      </c>
      <c r="Z979" s="14">
        <v>6.0216762403835999E-2</v>
      </c>
      <c r="AA979" s="14">
        <v>8.3033315370372507E-2</v>
      </c>
      <c r="AB979" s="14">
        <v>5.5094831251341E-2</v>
      </c>
      <c r="AC979" s="14">
        <v>0.117963180586335</v>
      </c>
      <c r="AD979" s="14">
        <v>2.8070431929326799E-2</v>
      </c>
      <c r="AE979" s="14"/>
      <c r="AF979" s="14">
        <v>6.1675743202806797E-2</v>
      </c>
      <c r="AG979" s="14">
        <v>5.7034873839646498E-2</v>
      </c>
      <c r="AH979" s="14">
        <v>0.115167084168354</v>
      </c>
      <c r="AI979" s="14"/>
      <c r="AJ979" s="14">
        <v>6.0146405449668101E-2</v>
      </c>
      <c r="AK979" s="14">
        <v>9.0339719703989393E-2</v>
      </c>
      <c r="AL979" s="14">
        <v>4.56193041567651E-2</v>
      </c>
      <c r="AM979" s="14">
        <v>0</v>
      </c>
      <c r="AN979" s="14">
        <v>8.1580811802055606E-2</v>
      </c>
      <c r="AO979" s="14"/>
      <c r="AP979" s="14">
        <v>7.0735307532690306E-2</v>
      </c>
      <c r="AQ979" s="14">
        <v>9.9039671842212698E-2</v>
      </c>
      <c r="AR979" s="14">
        <v>4.0033640582653102E-2</v>
      </c>
      <c r="AS979" s="14">
        <v>1.4822450794376401E-2</v>
      </c>
      <c r="AT979" s="14">
        <v>8.3332853996956793E-2</v>
      </c>
      <c r="AU979" s="14"/>
      <c r="AV979" s="14">
        <v>6.2551518100427403E-2</v>
      </c>
      <c r="AW979" s="14">
        <v>5.5099556479108101E-2</v>
      </c>
      <c r="AX979" s="14">
        <v>9.7242941843784195E-2</v>
      </c>
      <c r="AY979" s="14">
        <v>8.2481537044782394E-2</v>
      </c>
      <c r="AZ979" s="14">
        <v>4.0027495165623601E-2</v>
      </c>
      <c r="BA979" s="14"/>
      <c r="BB979" s="14">
        <v>0.115749300136087</v>
      </c>
      <c r="BC979" s="14">
        <v>0</v>
      </c>
      <c r="BD979" s="14">
        <v>6.0244908916066098E-2</v>
      </c>
      <c r="BE979" s="14"/>
      <c r="BF979" s="14">
        <v>5.7375077649094601E-2</v>
      </c>
    </row>
    <row r="980" spans="2:58" x14ac:dyDescent="0.35">
      <c r="B980" t="s">
        <v>122</v>
      </c>
      <c r="C980" s="14">
        <v>6.9054728708340493E-2</v>
      </c>
      <c r="D980" s="14">
        <v>6.7487425303899201E-2</v>
      </c>
      <c r="E980" s="14">
        <v>7.1222678569949405E-2</v>
      </c>
      <c r="F980" s="14"/>
      <c r="G980" s="14">
        <v>9.3787891351996097E-2</v>
      </c>
      <c r="H980" s="14">
        <v>0.129918259605382</v>
      </c>
      <c r="I980" s="14">
        <v>7.6450987319182206E-2</v>
      </c>
      <c r="J980" s="14">
        <v>4.7946976908886899E-2</v>
      </c>
      <c r="K980" s="14">
        <v>4.74383360350683E-2</v>
      </c>
      <c r="L980" s="14">
        <v>3.00157111989914E-2</v>
      </c>
      <c r="M980" s="14"/>
      <c r="N980" s="14">
        <v>8.8931097826535105E-2</v>
      </c>
      <c r="O980" s="14">
        <v>5.23855500395701E-2</v>
      </c>
      <c r="P980" s="14">
        <v>6.2382896819252603E-2</v>
      </c>
      <c r="Q980" s="14">
        <v>7.3592368058745403E-2</v>
      </c>
      <c r="R980" s="14"/>
      <c r="S980" s="14">
        <v>0.130007637997269</v>
      </c>
      <c r="T980" s="14">
        <v>6.9904382424845798E-2</v>
      </c>
      <c r="U980" s="14">
        <v>7.9344410093123305E-2</v>
      </c>
      <c r="V980" s="14">
        <v>3.59421733542276E-2</v>
      </c>
      <c r="W980" s="14">
        <v>8.8215911176201797E-2</v>
      </c>
      <c r="X980" s="14">
        <v>0.122718469244186</v>
      </c>
      <c r="Y980" s="14">
        <v>2.7091013056931301E-2</v>
      </c>
      <c r="Z980" s="14">
        <v>0.127720025201951</v>
      </c>
      <c r="AA980" s="14">
        <v>6.1272938205251003E-2</v>
      </c>
      <c r="AB980" s="14">
        <v>1.9708545116447301E-2</v>
      </c>
      <c r="AC980" s="14">
        <v>0</v>
      </c>
      <c r="AD980" s="14">
        <v>0</v>
      </c>
      <c r="AE980" s="14"/>
      <c r="AF980" s="14">
        <v>7.6238963163832899E-2</v>
      </c>
      <c r="AG980" s="14">
        <v>5.5566655110930598E-2</v>
      </c>
      <c r="AH980" s="14">
        <v>0.11046388271709399</v>
      </c>
      <c r="AI980" s="14"/>
      <c r="AJ980" s="14">
        <v>4.5014222279915E-2</v>
      </c>
      <c r="AK980" s="14">
        <v>9.1164413625280397E-2</v>
      </c>
      <c r="AL980" s="14">
        <v>2.9847196040781399E-2</v>
      </c>
      <c r="AM980" s="14">
        <v>0</v>
      </c>
      <c r="AN980" s="14">
        <v>0.12808341403238899</v>
      </c>
      <c r="AO980" s="14"/>
      <c r="AP980" s="14">
        <v>7.5885668938259307E-2</v>
      </c>
      <c r="AQ980" s="14">
        <v>7.4202069128568401E-2</v>
      </c>
      <c r="AR980" s="14">
        <v>2.5122210018903E-2</v>
      </c>
      <c r="AS980" s="14">
        <v>3.5423274315770699E-2</v>
      </c>
      <c r="AT980" s="14">
        <v>7.83801723357688E-2</v>
      </c>
      <c r="AU980" s="14"/>
      <c r="AV980" s="14">
        <v>7.9467391949989696E-2</v>
      </c>
      <c r="AW980" s="14">
        <v>4.0893884292601601E-2</v>
      </c>
      <c r="AX980" s="14">
        <v>7.4637300749882798E-2</v>
      </c>
      <c r="AY980" s="14">
        <v>0.115155593252145</v>
      </c>
      <c r="AZ980" s="14">
        <v>8.3388469245518695E-2</v>
      </c>
      <c r="BA980" s="14"/>
      <c r="BB980" s="14">
        <v>5.2023438832155898E-2</v>
      </c>
      <c r="BC980" s="14">
        <v>6.2796482879912699E-2</v>
      </c>
      <c r="BD980" s="14">
        <v>0</v>
      </c>
      <c r="BE980" s="14"/>
      <c r="BF980" s="14">
        <v>3.8388281435760299E-2</v>
      </c>
    </row>
    <row r="981" spans="2:58" x14ac:dyDescent="0.35">
      <c r="B981" t="s">
        <v>210</v>
      </c>
      <c r="C981" s="14">
        <v>4.27885687058875E-2</v>
      </c>
      <c r="D981" s="14">
        <v>5.9261734128446202E-2</v>
      </c>
      <c r="E981" s="14">
        <v>2.6137151213456399E-2</v>
      </c>
      <c r="F981" s="14"/>
      <c r="G981" s="14">
        <v>6.34413956097266E-2</v>
      </c>
      <c r="H981" s="14">
        <v>4.8342380912889303E-2</v>
      </c>
      <c r="I981" s="14">
        <v>4.5665178779588797E-2</v>
      </c>
      <c r="J981" s="14">
        <v>5.4727696155148602E-2</v>
      </c>
      <c r="K981" s="14">
        <v>1.47977534612412E-2</v>
      </c>
      <c r="L981" s="14">
        <v>3.3015136607345501E-2</v>
      </c>
      <c r="M981" s="14"/>
      <c r="N981" s="14">
        <v>3.44137502125276E-2</v>
      </c>
      <c r="O981" s="14">
        <v>3.7195284754517902E-2</v>
      </c>
      <c r="P981" s="14">
        <v>4.9601167723374903E-2</v>
      </c>
      <c r="Q981" s="14">
        <v>5.2471770648147099E-2</v>
      </c>
      <c r="R981" s="14"/>
      <c r="S981" s="14">
        <v>4.0089794853207898E-2</v>
      </c>
      <c r="T981" s="14">
        <v>4.2694204328652598E-2</v>
      </c>
      <c r="U981" s="14">
        <v>1.56128574253255E-2</v>
      </c>
      <c r="V981" s="14">
        <v>4.82450977131696E-2</v>
      </c>
      <c r="W981" s="14">
        <v>4.73290488984352E-2</v>
      </c>
      <c r="X981" s="14">
        <v>5.6303255576793602E-2</v>
      </c>
      <c r="Y981" s="14">
        <v>5.7928095707191998E-2</v>
      </c>
      <c r="Z981" s="14">
        <v>6.6111346074611693E-2</v>
      </c>
      <c r="AA981" s="14">
        <v>2.9972902452328799E-2</v>
      </c>
      <c r="AB981" s="14">
        <v>6.3375303912891201E-2</v>
      </c>
      <c r="AC981" s="14">
        <v>2.09335931983658E-2</v>
      </c>
      <c r="AD981" s="14">
        <v>0</v>
      </c>
      <c r="AE981" s="14"/>
      <c r="AF981" s="14">
        <v>3.8355092753673901E-2</v>
      </c>
      <c r="AG981" s="14">
        <v>5.1012605755752401E-2</v>
      </c>
      <c r="AH981" s="14">
        <v>3.9182944476691302E-2</v>
      </c>
      <c r="AI981" s="14"/>
      <c r="AJ981" s="14">
        <v>4.0461605094658203E-2</v>
      </c>
      <c r="AK981" s="14">
        <v>4.9814735604977997E-2</v>
      </c>
      <c r="AL981" s="14">
        <v>1.4090646615558601E-2</v>
      </c>
      <c r="AM981" s="14">
        <v>7.9878036905480898E-2</v>
      </c>
      <c r="AN981" s="14">
        <v>5.7582376812724198E-2</v>
      </c>
      <c r="AO981" s="14"/>
      <c r="AP981" s="14">
        <v>5.1193967842333599E-2</v>
      </c>
      <c r="AQ981" s="14">
        <v>4.0242483964128897E-2</v>
      </c>
      <c r="AR981" s="14">
        <v>5.9237968213597197E-2</v>
      </c>
      <c r="AS981" s="14">
        <v>3.7726540347944502E-2</v>
      </c>
      <c r="AT981" s="14">
        <v>3.2505750271835998E-2</v>
      </c>
      <c r="AU981" s="14"/>
      <c r="AV981" s="14">
        <v>3.4475929170077697E-2</v>
      </c>
      <c r="AW981" s="14">
        <v>3.7219527103435297E-2</v>
      </c>
      <c r="AX981" s="14">
        <v>5.7673620678440098E-2</v>
      </c>
      <c r="AY981" s="14">
        <v>3.45656342199369E-2</v>
      </c>
      <c r="AZ981" s="14">
        <v>4.2566630484686299E-2</v>
      </c>
      <c r="BA981" s="14"/>
      <c r="BB981" s="14">
        <v>4.8513231462625199E-2</v>
      </c>
      <c r="BC981" s="14">
        <v>0</v>
      </c>
      <c r="BD981" s="14">
        <v>2.8460177427369501E-2</v>
      </c>
      <c r="BE981" s="14"/>
      <c r="BF981" s="14">
        <v>3.8366684760480302E-2</v>
      </c>
    </row>
    <row r="982" spans="2:58" x14ac:dyDescent="0.35">
      <c r="B982" t="s">
        <v>211</v>
      </c>
      <c r="C982" s="14">
        <v>2.0906084966279999E-2</v>
      </c>
      <c r="D982" s="14">
        <v>2.21184694834036E-2</v>
      </c>
      <c r="E982" s="14">
        <v>1.9822316861625298E-2</v>
      </c>
      <c r="F982" s="14"/>
      <c r="G982" s="14">
        <v>2.93387127726101E-2</v>
      </c>
      <c r="H982" s="14">
        <v>3.2153004663646997E-2</v>
      </c>
      <c r="I982" s="14">
        <v>4.1092209472765998E-2</v>
      </c>
      <c r="J982" s="14">
        <v>0</v>
      </c>
      <c r="K982" s="14">
        <v>1.41169526983442E-2</v>
      </c>
      <c r="L982" s="14">
        <v>1.21507022290705E-2</v>
      </c>
      <c r="M982" s="14"/>
      <c r="N982" s="14">
        <v>2.2283941857074899E-2</v>
      </c>
      <c r="O982" s="14">
        <v>2.3137815737430002E-2</v>
      </c>
      <c r="P982" s="14">
        <v>2.36784536651507E-2</v>
      </c>
      <c r="Q982" s="14">
        <v>1.45222368172662E-2</v>
      </c>
      <c r="R982" s="14"/>
      <c r="S982" s="14">
        <v>4.4244532166613497E-2</v>
      </c>
      <c r="T982" s="14">
        <v>3.09614039202004E-2</v>
      </c>
      <c r="U982" s="14">
        <v>0</v>
      </c>
      <c r="V982" s="14">
        <v>1.63707986807675E-2</v>
      </c>
      <c r="W982" s="14">
        <v>2.4452496024718599E-2</v>
      </c>
      <c r="X982" s="14">
        <v>3.1857973951039897E-2</v>
      </c>
      <c r="Y982" s="14">
        <v>1.1129894414178099E-2</v>
      </c>
      <c r="Z982" s="14">
        <v>6.0259046424298801E-2</v>
      </c>
      <c r="AA982" s="14">
        <v>1.53490338457857E-2</v>
      </c>
      <c r="AB982" s="14">
        <v>0</v>
      </c>
      <c r="AC982" s="14">
        <v>0</v>
      </c>
      <c r="AD982" s="14">
        <v>0</v>
      </c>
      <c r="AE982" s="14"/>
      <c r="AF982" s="14">
        <v>9.9484075547421908E-3</v>
      </c>
      <c r="AG982" s="14">
        <v>2.5809836758174099E-2</v>
      </c>
      <c r="AH982" s="14">
        <v>3.90113294224659E-2</v>
      </c>
      <c r="AI982" s="14"/>
      <c r="AJ982" s="14">
        <v>1.8475843887990898E-2</v>
      </c>
      <c r="AK982" s="14">
        <v>2.2760078389798901E-2</v>
      </c>
      <c r="AL982" s="14">
        <v>3.02406610470057E-2</v>
      </c>
      <c r="AM982" s="14">
        <v>6.8742877382499804E-2</v>
      </c>
      <c r="AN982" s="14">
        <v>2.4176740668950598E-2</v>
      </c>
      <c r="AO982" s="14"/>
      <c r="AP982" s="14">
        <v>5.5085552678418401E-2</v>
      </c>
      <c r="AQ982" s="14">
        <v>1.3555050120766901E-2</v>
      </c>
      <c r="AR982" s="14">
        <v>3.7179655721807203E-2</v>
      </c>
      <c r="AS982" s="14">
        <v>8.1162265393621702E-3</v>
      </c>
      <c r="AT982" s="14">
        <v>0</v>
      </c>
      <c r="AU982" s="14"/>
      <c r="AV982" s="14">
        <v>9.9345054521722299E-3</v>
      </c>
      <c r="AW982" s="14">
        <v>1.9539029299259901E-2</v>
      </c>
      <c r="AX982" s="14">
        <v>2.4395200931271802E-2</v>
      </c>
      <c r="AY982" s="14">
        <v>3.8491168678414997E-2</v>
      </c>
      <c r="AZ982" s="14">
        <v>0</v>
      </c>
      <c r="BA982" s="14"/>
      <c r="BB982" s="14">
        <v>0</v>
      </c>
      <c r="BC982" s="14">
        <v>0</v>
      </c>
      <c r="BD982" s="14">
        <v>0</v>
      </c>
      <c r="BE982" s="14"/>
      <c r="BF982" s="14">
        <v>5.1995207203430604E-3</v>
      </c>
    </row>
    <row r="983" spans="2:58" x14ac:dyDescent="0.35">
      <c r="B983" t="s">
        <v>212</v>
      </c>
      <c r="C983" s="14">
        <v>2.2558872184499801E-3</v>
      </c>
      <c r="D983" s="14">
        <v>4.4602258690475396E-3</v>
      </c>
      <c r="E983" s="14">
        <v>0</v>
      </c>
      <c r="F983" s="14"/>
      <c r="G983" s="14">
        <v>0</v>
      </c>
      <c r="H983" s="14">
        <v>0</v>
      </c>
      <c r="I983" s="14">
        <v>8.2935077224955498E-3</v>
      </c>
      <c r="J983" s="14">
        <v>0</v>
      </c>
      <c r="K983" s="14">
        <v>0</v>
      </c>
      <c r="L983" s="14">
        <v>4.1266016091093399E-3</v>
      </c>
      <c r="M983" s="14"/>
      <c r="N983" s="14">
        <v>0</v>
      </c>
      <c r="O983" s="14">
        <v>5.2401707615062701E-3</v>
      </c>
      <c r="P983" s="14">
        <v>3.7760664706926001E-3</v>
      </c>
      <c r="Q983" s="14">
        <v>0</v>
      </c>
      <c r="R983" s="14"/>
      <c r="S983" s="14">
        <v>0</v>
      </c>
      <c r="T983" s="14">
        <v>0</v>
      </c>
      <c r="U983" s="14">
        <v>0</v>
      </c>
      <c r="V983" s="14">
        <v>1.0830507574088001E-2</v>
      </c>
      <c r="W983" s="14">
        <v>0</v>
      </c>
      <c r="X983" s="14">
        <v>0</v>
      </c>
      <c r="Y983" s="14">
        <v>0</v>
      </c>
      <c r="Z983" s="14">
        <v>0</v>
      </c>
      <c r="AA983" s="14">
        <v>0</v>
      </c>
      <c r="AB983" s="14">
        <v>1.42829939895769E-2</v>
      </c>
      <c r="AC983" s="14">
        <v>0</v>
      </c>
      <c r="AD983" s="14">
        <v>0</v>
      </c>
      <c r="AE983" s="14"/>
      <c r="AF983" s="14">
        <v>0</v>
      </c>
      <c r="AG983" s="14">
        <v>2.2723202101877301E-3</v>
      </c>
      <c r="AH983" s="14">
        <v>1.0832145717480699E-2</v>
      </c>
      <c r="AI983" s="14"/>
      <c r="AJ983" s="14">
        <v>0</v>
      </c>
      <c r="AK983" s="14">
        <v>2.77625092531639E-3</v>
      </c>
      <c r="AL983" s="14">
        <v>0</v>
      </c>
      <c r="AM983" s="14">
        <v>0</v>
      </c>
      <c r="AN983" s="14">
        <v>1.3270680122003199E-2</v>
      </c>
      <c r="AO983" s="14"/>
      <c r="AP983" s="14">
        <v>0</v>
      </c>
      <c r="AQ983" s="14">
        <v>2.4012763966809601E-3</v>
      </c>
      <c r="AR983" s="14">
        <v>0</v>
      </c>
      <c r="AS983" s="14">
        <v>0</v>
      </c>
      <c r="AT983" s="14">
        <v>0</v>
      </c>
      <c r="AU983" s="14"/>
      <c r="AV983" s="14">
        <v>0</v>
      </c>
      <c r="AW983" s="14">
        <v>0</v>
      </c>
      <c r="AX983" s="14">
        <v>4.9831628436102201E-3</v>
      </c>
      <c r="AY983" s="14">
        <v>0</v>
      </c>
      <c r="AZ983" s="14">
        <v>0</v>
      </c>
      <c r="BA983" s="14"/>
      <c r="BB983" s="14">
        <v>0</v>
      </c>
      <c r="BC983" s="14">
        <v>0</v>
      </c>
      <c r="BD983" s="14">
        <v>0</v>
      </c>
      <c r="BE983" s="14"/>
      <c r="BF983" s="14">
        <v>0</v>
      </c>
    </row>
    <row r="984" spans="2:58" x14ac:dyDescent="0.35">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14"/>
      <c r="AM984" s="14"/>
      <c r="AN984" s="14"/>
      <c r="AO984" s="14"/>
      <c r="AP984" s="14"/>
      <c r="AQ984" s="14"/>
      <c r="AR984" s="14"/>
      <c r="AS984" s="14"/>
      <c r="AT984" s="14"/>
      <c r="AU984" s="14"/>
      <c r="AV984" s="14"/>
      <c r="AW984" s="14"/>
      <c r="AX984" s="14"/>
      <c r="AY984" s="14"/>
      <c r="AZ984" s="14"/>
      <c r="BA984" s="14"/>
      <c r="BB984" s="14"/>
      <c r="BC984" s="14"/>
      <c r="BD984" s="14"/>
      <c r="BE984" s="14"/>
      <c r="BF984" s="14"/>
    </row>
    <row r="985" spans="2:58" x14ac:dyDescent="0.35">
      <c r="B985" s="6" t="s">
        <v>290</v>
      </c>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c r="AA985" s="14"/>
      <c r="AB985" s="14"/>
      <c r="AC985" s="14"/>
      <c r="AD985" s="14"/>
      <c r="AE985" s="14"/>
      <c r="AF985" s="14"/>
      <c r="AG985" s="14"/>
      <c r="AH985" s="14"/>
      <c r="AI985" s="14"/>
      <c r="AJ985" s="14"/>
      <c r="AK985" s="14"/>
      <c r="AL985" s="14"/>
      <c r="AM985" s="14"/>
      <c r="AN985" s="14"/>
      <c r="AO985" s="14"/>
      <c r="AP985" s="14"/>
      <c r="AQ985" s="14"/>
      <c r="AR985" s="14"/>
      <c r="AS985" s="14"/>
      <c r="AT985" s="14"/>
      <c r="AU985" s="14"/>
      <c r="AV985" s="14"/>
      <c r="AW985" s="14"/>
      <c r="AX985" s="14"/>
      <c r="AY985" s="14"/>
      <c r="AZ985" s="14"/>
      <c r="BA985" s="14"/>
      <c r="BB985" s="14"/>
      <c r="BC985" s="14"/>
      <c r="BD985" s="14"/>
      <c r="BE985" s="14"/>
      <c r="BF985" s="14"/>
    </row>
    <row r="986" spans="2:58" x14ac:dyDescent="0.35">
      <c r="B986" s="24" t="s">
        <v>214</v>
      </c>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c r="AA986" s="14"/>
      <c r="AB986" s="14"/>
      <c r="AC986" s="14"/>
      <c r="AD986" s="14"/>
      <c r="AE986" s="14"/>
      <c r="AF986" s="14"/>
      <c r="AG986" s="14"/>
      <c r="AH986" s="14"/>
      <c r="AI986" s="14"/>
      <c r="AJ986" s="14"/>
      <c r="AK986" s="14"/>
      <c r="AL986" s="14"/>
      <c r="AM986" s="14"/>
      <c r="AN986" s="14"/>
      <c r="AO986" s="14"/>
      <c r="AP986" s="14"/>
      <c r="AQ986" s="14"/>
      <c r="AR986" s="14"/>
      <c r="AS986" s="14"/>
      <c r="AT986" s="14"/>
      <c r="AU986" s="14"/>
      <c r="AV986" s="14"/>
      <c r="AW986" s="14"/>
      <c r="AX986" s="14"/>
      <c r="AY986" s="14"/>
      <c r="AZ986" s="14"/>
      <c r="BA986" s="14"/>
      <c r="BB986" s="14"/>
      <c r="BC986" s="14"/>
      <c r="BD986" s="14"/>
      <c r="BE986" s="14"/>
      <c r="BF986" s="14"/>
    </row>
    <row r="987" spans="2:58" x14ac:dyDescent="0.35">
      <c r="B987" t="s">
        <v>207</v>
      </c>
      <c r="C987" s="14">
        <v>0.146185666059718</v>
      </c>
      <c r="D987" s="14">
        <v>0.16384468322884499</v>
      </c>
      <c r="E987" s="14">
        <v>0.125024353761296</v>
      </c>
      <c r="F987" s="14"/>
      <c r="G987" s="14">
        <v>0.13675887998053399</v>
      </c>
      <c r="H987" s="14">
        <v>0.168921235974341</v>
      </c>
      <c r="I987" s="14">
        <v>0.15105119142412099</v>
      </c>
      <c r="J987" s="14">
        <v>0.186320654637288</v>
      </c>
      <c r="K987" s="14">
        <v>0.14544348134135601</v>
      </c>
      <c r="L987" s="14">
        <v>0.10065644749236299</v>
      </c>
      <c r="M987" s="14"/>
      <c r="N987" s="14">
        <v>0.108874137421867</v>
      </c>
      <c r="O987" s="14">
        <v>0.13240559008913599</v>
      </c>
      <c r="P987" s="14">
        <v>0.156396290054064</v>
      </c>
      <c r="Q987" s="14">
        <v>0.19692948857666201</v>
      </c>
      <c r="R987" s="14"/>
      <c r="S987" s="14">
        <v>0.10954547280818699</v>
      </c>
      <c r="T987" s="14">
        <v>0.148913377962125</v>
      </c>
      <c r="U987" s="14">
        <v>0.187380362504832</v>
      </c>
      <c r="V987" s="14">
        <v>0.13809034435772</v>
      </c>
      <c r="W987" s="14">
        <v>0.14595943672647199</v>
      </c>
      <c r="X987" s="14">
        <v>9.1801548426590204E-2</v>
      </c>
      <c r="Y987" s="14">
        <v>0.18856861087662899</v>
      </c>
      <c r="Z987" s="14">
        <v>0.119107002826357</v>
      </c>
      <c r="AA987" s="14">
        <v>0.19582523870553101</v>
      </c>
      <c r="AB987" s="14">
        <v>0.133596710998411</v>
      </c>
      <c r="AC987" s="14">
        <v>0.148146119231023</v>
      </c>
      <c r="AD987" s="14">
        <v>0.122711980124364</v>
      </c>
      <c r="AE987" s="14"/>
      <c r="AF987" s="14">
        <v>0.15343307765710101</v>
      </c>
      <c r="AG987" s="14">
        <v>0.13448731893670801</v>
      </c>
      <c r="AH987" s="14">
        <v>0.164984133653759</v>
      </c>
      <c r="AI987" s="14"/>
      <c r="AJ987" s="14">
        <v>9.07258485059525E-2</v>
      </c>
      <c r="AK987" s="14">
        <v>0.183029622935869</v>
      </c>
      <c r="AL987" s="14">
        <v>0.156977663263654</v>
      </c>
      <c r="AM987" s="14">
        <v>0.20042132641833099</v>
      </c>
      <c r="AN987" s="14">
        <v>0.14126568724713001</v>
      </c>
      <c r="AO987" s="14"/>
      <c r="AP987" s="14">
        <v>3.6264080507843299E-2</v>
      </c>
      <c r="AQ987" s="14">
        <v>0.16806779360497201</v>
      </c>
      <c r="AR987" s="14">
        <v>0.14045092350694699</v>
      </c>
      <c r="AS987" s="14">
        <v>0.29980120213342099</v>
      </c>
      <c r="AT987" s="14">
        <v>7.7393654746052504E-2</v>
      </c>
      <c r="AU987" s="14"/>
      <c r="AV987" s="14">
        <v>0.168986934573574</v>
      </c>
      <c r="AW987" s="14">
        <v>0.16673948775908801</v>
      </c>
      <c r="AX987" s="14">
        <v>0.116029283142314</v>
      </c>
      <c r="AY987" s="14">
        <v>9.5254466875584101E-2</v>
      </c>
      <c r="AZ987" s="14">
        <v>3.7456077605975101E-2</v>
      </c>
      <c r="BA987" s="14"/>
      <c r="BB987" s="14">
        <v>0.107537786769849</v>
      </c>
      <c r="BC987" s="14">
        <v>0.25900149348962698</v>
      </c>
      <c r="BD987" s="14">
        <v>3.08288701361931E-2</v>
      </c>
      <c r="BE987" s="14"/>
      <c r="BF987" s="14">
        <v>0.15726183112891301</v>
      </c>
    </row>
    <row r="988" spans="2:58" x14ac:dyDescent="0.35">
      <c r="B988" t="s">
        <v>208</v>
      </c>
      <c r="C988" s="14">
        <v>0.111071283849345</v>
      </c>
      <c r="D988" s="14">
        <v>0.12836668990769601</v>
      </c>
      <c r="E988" s="14">
        <v>9.2130847969679602E-2</v>
      </c>
      <c r="F988" s="14"/>
      <c r="G988" s="14">
        <v>0.107523979137282</v>
      </c>
      <c r="H988" s="14">
        <v>0.128329718062384</v>
      </c>
      <c r="I988" s="14">
        <v>0.18899447315731599</v>
      </c>
      <c r="J988" s="14">
        <v>0.10527272449643001</v>
      </c>
      <c r="K988" s="14">
        <v>9.7213737583672494E-2</v>
      </c>
      <c r="L988" s="14">
        <v>5.5824925906646901E-2</v>
      </c>
      <c r="M988" s="14"/>
      <c r="N988" s="14">
        <v>8.3833929642352395E-2</v>
      </c>
      <c r="O988" s="14">
        <v>0.14384374101521299</v>
      </c>
      <c r="P988" s="14">
        <v>0.129457180862565</v>
      </c>
      <c r="Q988" s="14">
        <v>8.9564071269028503E-2</v>
      </c>
      <c r="R988" s="14"/>
      <c r="S988" s="14">
        <v>0.13594198070681801</v>
      </c>
      <c r="T988" s="14">
        <v>5.9337666895230498E-2</v>
      </c>
      <c r="U988" s="14">
        <v>0.117569823146823</v>
      </c>
      <c r="V988" s="14">
        <v>0.159356523319934</v>
      </c>
      <c r="W988" s="14">
        <v>0.110487887559375</v>
      </c>
      <c r="X988" s="14">
        <v>0.16223004219355</v>
      </c>
      <c r="Y988" s="14">
        <v>8.1570539763145697E-2</v>
      </c>
      <c r="Z988" s="14">
        <v>3.2353133966343602E-2</v>
      </c>
      <c r="AA988" s="14">
        <v>0.109313382806228</v>
      </c>
      <c r="AB988" s="14">
        <v>0.102488060967102</v>
      </c>
      <c r="AC988" s="14">
        <v>0.11930182930574</v>
      </c>
      <c r="AD988" s="14">
        <v>0.123796067052743</v>
      </c>
      <c r="AE988" s="14"/>
      <c r="AF988" s="14">
        <v>0.111684924473634</v>
      </c>
      <c r="AG988" s="14">
        <v>0.109300779198993</v>
      </c>
      <c r="AH988" s="14">
        <v>0.103519681608949</v>
      </c>
      <c r="AI988" s="14"/>
      <c r="AJ988" s="14">
        <v>8.6854006935635594E-2</v>
      </c>
      <c r="AK988" s="14">
        <v>0.13984598866978401</v>
      </c>
      <c r="AL988" s="14">
        <v>7.5085228298777298E-2</v>
      </c>
      <c r="AM988" s="14">
        <v>0.13233922031463599</v>
      </c>
      <c r="AN988" s="14">
        <v>0.12516724156133299</v>
      </c>
      <c r="AO988" s="14"/>
      <c r="AP988" s="14">
        <v>3.6330630190477803E-2</v>
      </c>
      <c r="AQ988" s="14">
        <v>0.13626846317383101</v>
      </c>
      <c r="AR988" s="14">
        <v>0.146551651589336</v>
      </c>
      <c r="AS988" s="14">
        <v>0.17270350322689201</v>
      </c>
      <c r="AT988" s="14">
        <v>9.0603623518747206E-2</v>
      </c>
      <c r="AU988" s="14"/>
      <c r="AV988" s="14">
        <v>8.2524640829032603E-2</v>
      </c>
      <c r="AW988" s="14">
        <v>0.15420648374443099</v>
      </c>
      <c r="AX988" s="14">
        <v>0.124600209638528</v>
      </c>
      <c r="AY988" s="14">
        <v>6.3307712198230004E-2</v>
      </c>
      <c r="AZ988" s="14">
        <v>0.13251436211341799</v>
      </c>
      <c r="BA988" s="14"/>
      <c r="BB988" s="14">
        <v>0.149555575896374</v>
      </c>
      <c r="BC988" s="14">
        <v>0.18360168867333301</v>
      </c>
      <c r="BD988" s="14">
        <v>6.4746189275903906E-2</v>
      </c>
      <c r="BE988" s="14"/>
      <c r="BF988" s="14">
        <v>0.13556575155272799</v>
      </c>
    </row>
    <row r="989" spans="2:58" x14ac:dyDescent="0.35">
      <c r="B989" t="s">
        <v>209</v>
      </c>
      <c r="C989" s="14">
        <v>0.16790746714150101</v>
      </c>
      <c r="D989" s="14">
        <v>0.168114843071836</v>
      </c>
      <c r="E989" s="14">
        <v>0.16903377891033999</v>
      </c>
      <c r="F989" s="14"/>
      <c r="G989" s="14">
        <v>0.26465847663099001</v>
      </c>
      <c r="H989" s="14">
        <v>0.20671450765428201</v>
      </c>
      <c r="I989" s="14">
        <v>0.17779274027167299</v>
      </c>
      <c r="J989" s="14">
        <v>0.16509540894553501</v>
      </c>
      <c r="K989" s="14">
        <v>9.7527661893102593E-2</v>
      </c>
      <c r="L989" s="14">
        <v>0.119389977425051</v>
      </c>
      <c r="M989" s="14"/>
      <c r="N989" s="14">
        <v>0.13383656472616201</v>
      </c>
      <c r="O989" s="14">
        <v>0.17343772013636499</v>
      </c>
      <c r="P989" s="14">
        <v>0.218981971320449</v>
      </c>
      <c r="Q989" s="14">
        <v>0.14743281546154</v>
      </c>
      <c r="R989" s="14"/>
      <c r="S989" s="14">
        <v>0.17078876463317</v>
      </c>
      <c r="T989" s="14">
        <v>0.203788036553672</v>
      </c>
      <c r="U989" s="14">
        <v>0.13664734489036601</v>
      </c>
      <c r="V989" s="14">
        <v>9.3488366555780106E-2</v>
      </c>
      <c r="W989" s="14">
        <v>0.18656908652093199</v>
      </c>
      <c r="X989" s="14">
        <v>0.19203204482709099</v>
      </c>
      <c r="Y989" s="14">
        <v>0.17721764957401501</v>
      </c>
      <c r="Z989" s="14">
        <v>0.21439865649037901</v>
      </c>
      <c r="AA989" s="14">
        <v>0.121705664850316</v>
      </c>
      <c r="AB989" s="14">
        <v>0.165734938598354</v>
      </c>
      <c r="AC989" s="14">
        <v>0.24510544407844501</v>
      </c>
      <c r="AD989" s="14">
        <v>0.157789648474077</v>
      </c>
      <c r="AE989" s="14"/>
      <c r="AF989" s="14">
        <v>0.115709121651379</v>
      </c>
      <c r="AG989" s="14">
        <v>0.20230926806600599</v>
      </c>
      <c r="AH989" s="14">
        <v>0.150321898398384</v>
      </c>
      <c r="AI989" s="14"/>
      <c r="AJ989" s="14">
        <v>0.11153762970150401</v>
      </c>
      <c r="AK989" s="14">
        <v>0.23165502834808999</v>
      </c>
      <c r="AL989" s="14">
        <v>0.240002537820586</v>
      </c>
      <c r="AM989" s="14">
        <v>0.14093603033023699</v>
      </c>
      <c r="AN989" s="14">
        <v>0.164420020197109</v>
      </c>
      <c r="AO989" s="14"/>
      <c r="AP989" s="14">
        <v>9.8582706991685795E-2</v>
      </c>
      <c r="AQ989" s="14">
        <v>0.22773932180034101</v>
      </c>
      <c r="AR989" s="14">
        <v>0.17133979217432199</v>
      </c>
      <c r="AS989" s="14">
        <v>9.2848644658134999E-2</v>
      </c>
      <c r="AT989" s="14">
        <v>0.129219365934585</v>
      </c>
      <c r="AU989" s="14"/>
      <c r="AV989" s="14">
        <v>0.15684716667641599</v>
      </c>
      <c r="AW989" s="14">
        <v>0.17337300115395199</v>
      </c>
      <c r="AX989" s="14">
        <v>0.17810629847971299</v>
      </c>
      <c r="AY989" s="14">
        <v>0.180847226805115</v>
      </c>
      <c r="AZ989" s="14">
        <v>0.29698026239464798</v>
      </c>
      <c r="BA989" s="14"/>
      <c r="BB989" s="14">
        <v>0.180879636443668</v>
      </c>
      <c r="BC989" s="14">
        <v>8.8655931640067007E-2</v>
      </c>
      <c r="BD989" s="14">
        <v>0.11957328477012601</v>
      </c>
      <c r="BE989" s="14"/>
      <c r="BF989" s="14">
        <v>0.13454244356729</v>
      </c>
    </row>
    <row r="990" spans="2:58" x14ac:dyDescent="0.35">
      <c r="B990" t="s">
        <v>122</v>
      </c>
      <c r="C990" s="14">
        <v>0.213286706803158</v>
      </c>
      <c r="D990" s="14">
        <v>0.19262767060234201</v>
      </c>
      <c r="E990" s="14">
        <v>0.23630005800711701</v>
      </c>
      <c r="F990" s="14"/>
      <c r="G990" s="14">
        <v>0.18793203585125601</v>
      </c>
      <c r="H990" s="14">
        <v>0.19862771081351499</v>
      </c>
      <c r="I990" s="14">
        <v>0.193296887192073</v>
      </c>
      <c r="J990" s="14">
        <v>0.19728166502042199</v>
      </c>
      <c r="K990" s="14">
        <v>0.251504658938349</v>
      </c>
      <c r="L990" s="14">
        <v>0.24206962666169801</v>
      </c>
      <c r="M990" s="14"/>
      <c r="N990" s="14">
        <v>0.210166446904932</v>
      </c>
      <c r="O990" s="14">
        <v>0.21311164178431399</v>
      </c>
      <c r="P990" s="14">
        <v>0.186785954064103</v>
      </c>
      <c r="Q990" s="14">
        <v>0.24591669245221001</v>
      </c>
      <c r="R990" s="14"/>
      <c r="S990" s="14">
        <v>0.182490409312629</v>
      </c>
      <c r="T990" s="14">
        <v>0.202919721060213</v>
      </c>
      <c r="U990" s="14">
        <v>0.21989704942633501</v>
      </c>
      <c r="V990" s="14">
        <v>0.19727227979435799</v>
      </c>
      <c r="W990" s="14">
        <v>0.25635493563336098</v>
      </c>
      <c r="X990" s="14">
        <v>0.19511173891262401</v>
      </c>
      <c r="Y990" s="14">
        <v>0.217924597070079</v>
      </c>
      <c r="Z990" s="14">
        <v>0.28463659446765399</v>
      </c>
      <c r="AA990" s="14">
        <v>0.23001597196263701</v>
      </c>
      <c r="AB990" s="14">
        <v>0.237185154130575</v>
      </c>
      <c r="AC990" s="14">
        <v>0.17559071260428899</v>
      </c>
      <c r="AD990" s="14">
        <v>0.196036494001426</v>
      </c>
      <c r="AE990" s="14"/>
      <c r="AF990" s="14">
        <v>0.210531240180162</v>
      </c>
      <c r="AG990" s="14">
        <v>0.21641757960275301</v>
      </c>
      <c r="AH990" s="14">
        <v>0.21700067105750501</v>
      </c>
      <c r="AI990" s="14"/>
      <c r="AJ990" s="14">
        <v>0.16215129850952401</v>
      </c>
      <c r="AK990" s="14">
        <v>0.21696914396420999</v>
      </c>
      <c r="AL990" s="14">
        <v>0.31819129285230602</v>
      </c>
      <c r="AM990" s="14">
        <v>0.24864169474810899</v>
      </c>
      <c r="AN990" s="14">
        <v>0.22478180669540901</v>
      </c>
      <c r="AO990" s="14"/>
      <c r="AP990" s="14">
        <v>9.5469340033010094E-2</v>
      </c>
      <c r="AQ990" s="14">
        <v>0.21282598220776</v>
      </c>
      <c r="AR990" s="14">
        <v>0.279489371779715</v>
      </c>
      <c r="AS990" s="14">
        <v>0.209524214097454</v>
      </c>
      <c r="AT990" s="14">
        <v>0.36186460744681798</v>
      </c>
      <c r="AU990" s="14"/>
      <c r="AV990" s="14">
        <v>0.238789023133126</v>
      </c>
      <c r="AW990" s="14">
        <v>0.21157747541418501</v>
      </c>
      <c r="AX990" s="14">
        <v>0.19803806828543999</v>
      </c>
      <c r="AY990" s="14">
        <v>0.18312874394079201</v>
      </c>
      <c r="AZ990" s="14">
        <v>0.20345622703055399</v>
      </c>
      <c r="BA990" s="14"/>
      <c r="BB990" s="14">
        <v>0.28507717599715698</v>
      </c>
      <c r="BC990" s="14">
        <v>0.212349449803414</v>
      </c>
      <c r="BD990" s="14">
        <v>0.25372475632872898</v>
      </c>
      <c r="BE990" s="14"/>
      <c r="BF990" s="14">
        <v>0.23055798336747599</v>
      </c>
    </row>
    <row r="991" spans="2:58" x14ac:dyDescent="0.35">
      <c r="B991" t="s">
        <v>210</v>
      </c>
      <c r="C991" s="14">
        <v>0.211572124243082</v>
      </c>
      <c r="D991" s="14">
        <v>0.20149686229449401</v>
      </c>
      <c r="E991" s="14">
        <v>0.22365405853287501</v>
      </c>
      <c r="F991" s="14"/>
      <c r="G991" s="14">
        <v>0.20715118141230399</v>
      </c>
      <c r="H991" s="14">
        <v>0.17376785130179401</v>
      </c>
      <c r="I991" s="14">
        <v>0.182488855446621</v>
      </c>
      <c r="J991" s="14">
        <v>0.24022010702083199</v>
      </c>
      <c r="K991" s="14">
        <v>0.22281119040977501</v>
      </c>
      <c r="L991" s="14">
        <v>0.23697153959765199</v>
      </c>
      <c r="M991" s="14"/>
      <c r="N991" s="14">
        <v>0.28066168656002899</v>
      </c>
      <c r="O991" s="14">
        <v>0.214914723903642</v>
      </c>
      <c r="P991" s="14">
        <v>0.14701050471770299</v>
      </c>
      <c r="Q991" s="14">
        <v>0.189154314647456</v>
      </c>
      <c r="R991" s="14"/>
      <c r="S991" s="14">
        <v>0.225916532550056</v>
      </c>
      <c r="T991" s="14">
        <v>0.21474777541309401</v>
      </c>
      <c r="U991" s="14">
        <v>0.23139557492108301</v>
      </c>
      <c r="V991" s="14">
        <v>0.25260138616751499</v>
      </c>
      <c r="W991" s="14">
        <v>0.1568054739634</v>
      </c>
      <c r="X991" s="14">
        <v>0.231851296303765</v>
      </c>
      <c r="Y991" s="14">
        <v>0.18570317738050199</v>
      </c>
      <c r="Z991" s="14">
        <v>0.28915477447268301</v>
      </c>
      <c r="AA991" s="14">
        <v>0.160499128721031</v>
      </c>
      <c r="AB991" s="14">
        <v>0.218483971926168</v>
      </c>
      <c r="AC991" s="14">
        <v>0.24026077383272601</v>
      </c>
      <c r="AD991" s="14">
        <v>0.18942722917775601</v>
      </c>
      <c r="AE991" s="14"/>
      <c r="AF991" s="14">
        <v>0.22952991255816699</v>
      </c>
      <c r="AG991" s="14">
        <v>0.19241206665901101</v>
      </c>
      <c r="AH991" s="14">
        <v>0.22410325665151201</v>
      </c>
      <c r="AI991" s="14"/>
      <c r="AJ991" s="14">
        <v>0.274805219473233</v>
      </c>
      <c r="AK991" s="14">
        <v>0.16626716047155801</v>
      </c>
      <c r="AL991" s="14">
        <v>0.13403584849535699</v>
      </c>
      <c r="AM991" s="14">
        <v>7.1949195044480704E-2</v>
      </c>
      <c r="AN991" s="14">
        <v>0.23737203907743601</v>
      </c>
      <c r="AO991" s="14"/>
      <c r="AP991" s="14">
        <v>0.33258224267697201</v>
      </c>
      <c r="AQ991" s="14">
        <v>0.177726459018412</v>
      </c>
      <c r="AR991" s="14">
        <v>0.17083748654814801</v>
      </c>
      <c r="AS991" s="14">
        <v>0.157095636519374</v>
      </c>
      <c r="AT991" s="14">
        <v>0.22786275948617299</v>
      </c>
      <c r="AU991" s="14"/>
      <c r="AV991" s="14">
        <v>0.207420938540714</v>
      </c>
      <c r="AW991" s="14">
        <v>0.19457226019307899</v>
      </c>
      <c r="AX991" s="14">
        <v>0.24246266707240099</v>
      </c>
      <c r="AY991" s="14">
        <v>0.23662971705066099</v>
      </c>
      <c r="AZ991" s="14">
        <v>0.119463390704301</v>
      </c>
      <c r="BA991" s="14"/>
      <c r="BB991" s="14">
        <v>0.153459417986791</v>
      </c>
      <c r="BC991" s="14">
        <v>0.17925390632712801</v>
      </c>
      <c r="BD991" s="14">
        <v>0.34557964999395602</v>
      </c>
      <c r="BE991" s="14"/>
      <c r="BF991" s="14">
        <v>0.21050164810713801</v>
      </c>
    </row>
    <row r="992" spans="2:58" x14ac:dyDescent="0.35">
      <c r="B992" t="s">
        <v>211</v>
      </c>
      <c r="C992" s="14">
        <v>0.12493171398022</v>
      </c>
      <c r="D992" s="14">
        <v>0.119246738202004</v>
      </c>
      <c r="E992" s="14">
        <v>0.13179327191637699</v>
      </c>
      <c r="F992" s="14"/>
      <c r="G992" s="14">
        <v>8.1009472698284499E-2</v>
      </c>
      <c r="H992" s="14">
        <v>0.112381191721848</v>
      </c>
      <c r="I992" s="14">
        <v>0.10637585250819601</v>
      </c>
      <c r="J992" s="14">
        <v>8.5209034752910695E-2</v>
      </c>
      <c r="K992" s="14">
        <v>0.17897438010691499</v>
      </c>
      <c r="L992" s="14">
        <v>0.169586595951672</v>
      </c>
      <c r="M992" s="14"/>
      <c r="N992" s="14">
        <v>0.16873683554291999</v>
      </c>
      <c r="O992" s="14">
        <v>9.9031407445797998E-2</v>
      </c>
      <c r="P992" s="14">
        <v>0.141606678713499</v>
      </c>
      <c r="Q992" s="14">
        <v>8.5131638163462503E-2</v>
      </c>
      <c r="R992" s="14"/>
      <c r="S992" s="14">
        <v>0.15993236110313899</v>
      </c>
      <c r="T992" s="14">
        <v>0.14824765667501</v>
      </c>
      <c r="U992" s="14">
        <v>0.107109845110561</v>
      </c>
      <c r="V992" s="14">
        <v>0.110441607824792</v>
      </c>
      <c r="W992" s="14">
        <v>0.108760371905865</v>
      </c>
      <c r="X992" s="14">
        <v>0.106188410425405</v>
      </c>
      <c r="Y992" s="14">
        <v>0.106062236097846</v>
      </c>
      <c r="Z992" s="14">
        <v>3.0963591546383101E-2</v>
      </c>
      <c r="AA992" s="14">
        <v>0.16723114754735099</v>
      </c>
      <c r="AB992" s="14">
        <v>0.12298947409655001</v>
      </c>
      <c r="AC992" s="14">
        <v>4.5352541560767901E-2</v>
      </c>
      <c r="AD992" s="14">
        <v>0.14894342437965899</v>
      </c>
      <c r="AE992" s="14"/>
      <c r="AF992" s="14">
        <v>0.13321796783589701</v>
      </c>
      <c r="AG992" s="14">
        <v>0.13375129621599199</v>
      </c>
      <c r="AH992" s="14">
        <v>0.13178068814722901</v>
      </c>
      <c r="AI992" s="14"/>
      <c r="AJ992" s="14">
        <v>0.226991965755518</v>
      </c>
      <c r="AK992" s="14">
        <v>5.9306802363844301E-2</v>
      </c>
      <c r="AL992" s="14">
        <v>4.6992820692493303E-2</v>
      </c>
      <c r="AM992" s="14">
        <v>0.13851316467175501</v>
      </c>
      <c r="AN992" s="14">
        <v>7.6722918794813799E-2</v>
      </c>
      <c r="AO992" s="14"/>
      <c r="AP992" s="14">
        <v>0.31918413915703298</v>
      </c>
      <c r="AQ992" s="14">
        <v>7.1949603103420107E-2</v>
      </c>
      <c r="AR992" s="14">
        <v>7.8698970090409603E-2</v>
      </c>
      <c r="AS992" s="14">
        <v>4.2784711906694299E-2</v>
      </c>
      <c r="AT992" s="14">
        <v>0.102052575621496</v>
      </c>
      <c r="AU992" s="14"/>
      <c r="AV992" s="14">
        <v>0.115610971594373</v>
      </c>
      <c r="AW992" s="14">
        <v>7.6067905295228097E-2</v>
      </c>
      <c r="AX992" s="14">
        <v>0.11967804080138</v>
      </c>
      <c r="AY992" s="14">
        <v>0.24083213312961699</v>
      </c>
      <c r="AZ992" s="14">
        <v>0.16755295981260299</v>
      </c>
      <c r="BA992" s="14"/>
      <c r="BB992" s="14">
        <v>0.123490406906161</v>
      </c>
      <c r="BC992" s="14">
        <v>4.6454662085891503E-2</v>
      </c>
      <c r="BD992" s="14">
        <v>0.15534156556548001</v>
      </c>
      <c r="BE992" s="14"/>
      <c r="BF992" s="14">
        <v>0.113487763862487</v>
      </c>
    </row>
    <row r="993" spans="2:58" x14ac:dyDescent="0.35">
      <c r="B993" t="s">
        <v>212</v>
      </c>
      <c r="C993" s="14">
        <v>2.5045037922977E-2</v>
      </c>
      <c r="D993" s="14">
        <v>2.63025126927817E-2</v>
      </c>
      <c r="E993" s="14">
        <v>2.20636309023148E-2</v>
      </c>
      <c r="F993" s="14"/>
      <c r="G993" s="14">
        <v>1.4965974289349499E-2</v>
      </c>
      <c r="H993" s="14">
        <v>1.1257784471835799E-2</v>
      </c>
      <c r="I993" s="14">
        <v>0</v>
      </c>
      <c r="J993" s="14">
        <v>2.0600405126581501E-2</v>
      </c>
      <c r="K993" s="14">
        <v>6.5248897268301602E-3</v>
      </c>
      <c r="L993" s="14">
        <v>7.5500886964917094E-2</v>
      </c>
      <c r="M993" s="14"/>
      <c r="N993" s="14">
        <v>1.38903992017384E-2</v>
      </c>
      <c r="O993" s="14">
        <v>2.3255175625531199E-2</v>
      </c>
      <c r="P993" s="14">
        <v>1.9761420267617302E-2</v>
      </c>
      <c r="Q993" s="14">
        <v>4.5870979429641197E-2</v>
      </c>
      <c r="R993" s="14"/>
      <c r="S993" s="14">
        <v>1.53844788860005E-2</v>
      </c>
      <c r="T993" s="14">
        <v>2.2045765440654098E-2</v>
      </c>
      <c r="U993" s="14">
        <v>0</v>
      </c>
      <c r="V993" s="14">
        <v>4.8749491979901E-2</v>
      </c>
      <c r="W993" s="14">
        <v>3.5062807690594097E-2</v>
      </c>
      <c r="X993" s="14">
        <v>2.07849189109751E-2</v>
      </c>
      <c r="Y993" s="14">
        <v>4.2953189237783601E-2</v>
      </c>
      <c r="Z993" s="14">
        <v>2.9386246230200301E-2</v>
      </c>
      <c r="AA993" s="14">
        <v>1.54094654069055E-2</v>
      </c>
      <c r="AB993" s="14">
        <v>1.9521689282840701E-2</v>
      </c>
      <c r="AC993" s="14">
        <v>2.6242579387009999E-2</v>
      </c>
      <c r="AD993" s="14">
        <v>6.1295156789974103E-2</v>
      </c>
      <c r="AE993" s="14"/>
      <c r="AF993" s="14">
        <v>4.58937556436591E-2</v>
      </c>
      <c r="AG993" s="14">
        <v>1.13216913205362E-2</v>
      </c>
      <c r="AH993" s="14">
        <v>8.2896704826616093E-3</v>
      </c>
      <c r="AI993" s="14"/>
      <c r="AJ993" s="14">
        <v>4.6934031118632799E-2</v>
      </c>
      <c r="AK993" s="14">
        <v>2.92625324664557E-3</v>
      </c>
      <c r="AL993" s="14">
        <v>2.8714608576826998E-2</v>
      </c>
      <c r="AM993" s="14">
        <v>6.7199368472450893E-2</v>
      </c>
      <c r="AN993" s="14">
        <v>3.02702864267691E-2</v>
      </c>
      <c r="AO993" s="14"/>
      <c r="AP993" s="14">
        <v>8.1586860442977693E-2</v>
      </c>
      <c r="AQ993" s="14">
        <v>5.4223770912646997E-3</v>
      </c>
      <c r="AR993" s="14">
        <v>1.2631804311122E-2</v>
      </c>
      <c r="AS993" s="14">
        <v>2.5242087458030599E-2</v>
      </c>
      <c r="AT993" s="14">
        <v>1.10034132461292E-2</v>
      </c>
      <c r="AU993" s="14"/>
      <c r="AV993" s="14">
        <v>2.9820324652763699E-2</v>
      </c>
      <c r="AW993" s="14">
        <v>2.3463386440036899E-2</v>
      </c>
      <c r="AX993" s="14">
        <v>2.1085432580224599E-2</v>
      </c>
      <c r="AY993" s="14">
        <v>0</v>
      </c>
      <c r="AZ993" s="14">
        <v>4.2576720338501003E-2</v>
      </c>
      <c r="BA993" s="14"/>
      <c r="BB993" s="14">
        <v>0</v>
      </c>
      <c r="BC993" s="14">
        <v>3.0682867980540499E-2</v>
      </c>
      <c r="BD993" s="14">
        <v>3.0205683929613002E-2</v>
      </c>
      <c r="BE993" s="14"/>
      <c r="BF993" s="14">
        <v>1.8082578413969101E-2</v>
      </c>
    </row>
    <row r="994" spans="2:58" x14ac:dyDescent="0.35">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c r="AA994" s="14"/>
      <c r="AB994" s="14"/>
      <c r="AC994" s="14"/>
      <c r="AD994" s="14"/>
      <c r="AE994" s="14"/>
      <c r="AF994" s="14"/>
      <c r="AG994" s="14"/>
      <c r="AH994" s="14"/>
      <c r="AI994" s="14"/>
      <c r="AJ994" s="14"/>
      <c r="AK994" s="14"/>
      <c r="AL994" s="14"/>
      <c r="AM994" s="14"/>
      <c r="AN994" s="14"/>
      <c r="AO994" s="14"/>
      <c r="AP994" s="14"/>
      <c r="AQ994" s="14"/>
      <c r="AR994" s="14"/>
      <c r="AS994" s="14"/>
      <c r="AT994" s="14"/>
      <c r="AU994" s="14"/>
      <c r="AV994" s="14"/>
      <c r="AW994" s="14"/>
      <c r="AX994" s="14"/>
      <c r="AY994" s="14"/>
      <c r="AZ994" s="14"/>
      <c r="BA994" s="14"/>
      <c r="BB994" s="14"/>
      <c r="BC994" s="14"/>
      <c r="BD994" s="14"/>
      <c r="BE994" s="14"/>
      <c r="BF994" s="14"/>
    </row>
    <row r="995" spans="2:58" x14ac:dyDescent="0.35">
      <c r="B995" s="6" t="s">
        <v>291</v>
      </c>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c r="AA995" s="14"/>
      <c r="AB995" s="14"/>
      <c r="AC995" s="14"/>
      <c r="AD995" s="14"/>
      <c r="AE995" s="14"/>
      <c r="AF995" s="14"/>
      <c r="AG995" s="14"/>
      <c r="AH995" s="14"/>
      <c r="AI995" s="14"/>
      <c r="AJ995" s="14"/>
      <c r="AK995" s="14"/>
      <c r="AL995" s="14"/>
      <c r="AM995" s="14"/>
      <c r="AN995" s="14"/>
      <c r="AO995" s="14"/>
      <c r="AP995" s="14"/>
      <c r="AQ995" s="14"/>
      <c r="AR995" s="14"/>
      <c r="AS995" s="14"/>
      <c r="AT995" s="14"/>
      <c r="AU995" s="14"/>
      <c r="AV995" s="14"/>
      <c r="AW995" s="14"/>
      <c r="AX995" s="14"/>
      <c r="AY995" s="14"/>
      <c r="AZ995" s="14"/>
      <c r="BA995" s="14"/>
      <c r="BB995" s="14"/>
      <c r="BC995" s="14"/>
      <c r="BD995" s="14"/>
      <c r="BE995" s="14"/>
      <c r="BF995" s="14"/>
    </row>
    <row r="996" spans="2:58" x14ac:dyDescent="0.35">
      <c r="B996" s="24" t="s">
        <v>214</v>
      </c>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c r="AA996" s="14"/>
      <c r="AB996" s="14"/>
      <c r="AC996" s="14"/>
      <c r="AD996" s="14"/>
      <c r="AE996" s="14"/>
      <c r="AF996" s="14"/>
      <c r="AG996" s="14"/>
      <c r="AH996" s="14"/>
      <c r="AI996" s="14"/>
      <c r="AJ996" s="14"/>
      <c r="AK996" s="14"/>
      <c r="AL996" s="14"/>
      <c r="AM996" s="14"/>
      <c r="AN996" s="14"/>
      <c r="AO996" s="14"/>
      <c r="AP996" s="14"/>
      <c r="AQ996" s="14"/>
      <c r="AR996" s="14"/>
      <c r="AS996" s="14"/>
      <c r="AT996" s="14"/>
      <c r="AU996" s="14"/>
      <c r="AV996" s="14"/>
      <c r="AW996" s="14"/>
      <c r="AX996" s="14"/>
      <c r="AY996" s="14"/>
      <c r="AZ996" s="14"/>
      <c r="BA996" s="14"/>
      <c r="BB996" s="14"/>
      <c r="BC996" s="14"/>
      <c r="BD996" s="14"/>
      <c r="BE996" s="14"/>
      <c r="BF996" s="14"/>
    </row>
    <row r="997" spans="2:58" x14ac:dyDescent="0.35">
      <c r="B997" t="s">
        <v>207</v>
      </c>
      <c r="C997" s="14">
        <v>0.23189387856184099</v>
      </c>
      <c r="D997" s="14">
        <v>0.238856342898424</v>
      </c>
      <c r="E997" s="14">
        <v>0.222519169059961</v>
      </c>
      <c r="F997" s="14"/>
      <c r="G997" s="14">
        <v>0.31515744128918499</v>
      </c>
      <c r="H997" s="14">
        <v>0.24372608608802199</v>
      </c>
      <c r="I997" s="14">
        <v>0.197450533373554</v>
      </c>
      <c r="J997" s="14">
        <v>0.272882004651609</v>
      </c>
      <c r="K997" s="14">
        <v>0.243269629503618</v>
      </c>
      <c r="L997" s="14">
        <v>0.16010640744429699</v>
      </c>
      <c r="M997" s="14"/>
      <c r="N997" s="14">
        <v>0.226024007181681</v>
      </c>
      <c r="O997" s="14">
        <v>0.24005322273563401</v>
      </c>
      <c r="P997" s="14">
        <v>0.19557397105278099</v>
      </c>
      <c r="Q997" s="14">
        <v>0.26907738402189901</v>
      </c>
      <c r="R997" s="14"/>
      <c r="S997" s="14">
        <v>0.186675356482805</v>
      </c>
      <c r="T997" s="14">
        <v>0.23485888864108001</v>
      </c>
      <c r="U997" s="14">
        <v>0.25412993112332899</v>
      </c>
      <c r="V997" s="14">
        <v>0.194743314027226</v>
      </c>
      <c r="W997" s="14">
        <v>0.25245996899156598</v>
      </c>
      <c r="X997" s="14">
        <v>0.18901093338509201</v>
      </c>
      <c r="Y997" s="14">
        <v>0.305762887453083</v>
      </c>
      <c r="Z997" s="14">
        <v>0.18511556438922599</v>
      </c>
      <c r="AA997" s="14">
        <v>0.21802260540582899</v>
      </c>
      <c r="AB997" s="14">
        <v>0.25427459929627799</v>
      </c>
      <c r="AC997" s="14">
        <v>0.34604511669815502</v>
      </c>
      <c r="AD997" s="14">
        <v>0.192875517578457</v>
      </c>
      <c r="AE997" s="14"/>
      <c r="AF997" s="14">
        <v>0.19434913342792301</v>
      </c>
      <c r="AG997" s="14">
        <v>0.24027520158603799</v>
      </c>
      <c r="AH997" s="14">
        <v>0.265202561219054</v>
      </c>
      <c r="AI997" s="14"/>
      <c r="AJ997" s="14">
        <v>0.12943453976625199</v>
      </c>
      <c r="AK997" s="14">
        <v>0.29014642518158501</v>
      </c>
      <c r="AL997" s="14">
        <v>0.263204285205132</v>
      </c>
      <c r="AM997" s="14">
        <v>0.195033575729676</v>
      </c>
      <c r="AN997" s="14">
        <v>0.23166979405385499</v>
      </c>
      <c r="AO997" s="14"/>
      <c r="AP997" s="14">
        <v>4.4236112659142103E-2</v>
      </c>
      <c r="AQ997" s="14">
        <v>0.27577352759886198</v>
      </c>
      <c r="AR997" s="14">
        <v>0.28634893959369501</v>
      </c>
      <c r="AS997" s="14">
        <v>0.33699988704442502</v>
      </c>
      <c r="AT997" s="14">
        <v>0.17382596074287701</v>
      </c>
      <c r="AU997" s="14"/>
      <c r="AV997" s="14">
        <v>0.21127276387371899</v>
      </c>
      <c r="AW997" s="14">
        <v>0.26734028747463501</v>
      </c>
      <c r="AX997" s="14">
        <v>0.21805598042173999</v>
      </c>
      <c r="AY997" s="14">
        <v>0.21064846479257601</v>
      </c>
      <c r="AZ997" s="14">
        <v>0.29180247869244602</v>
      </c>
      <c r="BA997" s="14"/>
      <c r="BB997" s="14">
        <v>0.17813660180495</v>
      </c>
      <c r="BC997" s="14">
        <v>0.32926074417450402</v>
      </c>
      <c r="BD997" s="14">
        <v>0.15247941498651801</v>
      </c>
      <c r="BE997" s="14"/>
      <c r="BF997" s="14">
        <v>0.22718512260745199</v>
      </c>
    </row>
    <row r="998" spans="2:58" x14ac:dyDescent="0.35">
      <c r="B998" t="s">
        <v>208</v>
      </c>
      <c r="C998" s="14">
        <v>0.16195743386662301</v>
      </c>
      <c r="D998" s="14">
        <v>0.16660502825569701</v>
      </c>
      <c r="E998" s="14">
        <v>0.15640165121461899</v>
      </c>
      <c r="F998" s="14"/>
      <c r="G998" s="14">
        <v>0.173735384628916</v>
      </c>
      <c r="H998" s="14">
        <v>0.19039455231358199</v>
      </c>
      <c r="I998" s="14">
        <v>0.178660505755043</v>
      </c>
      <c r="J998" s="14">
        <v>0.18200650091993401</v>
      </c>
      <c r="K998" s="14">
        <v>0.133633416461784</v>
      </c>
      <c r="L998" s="14">
        <v>0.12330446740296799</v>
      </c>
      <c r="M998" s="14"/>
      <c r="N998" s="14">
        <v>0.12857393550929899</v>
      </c>
      <c r="O998" s="14">
        <v>0.18681584900575501</v>
      </c>
      <c r="P998" s="14">
        <v>0.18160135011023501</v>
      </c>
      <c r="Q998" s="14">
        <v>0.156170380333746</v>
      </c>
      <c r="R998" s="14"/>
      <c r="S998" s="14">
        <v>0.126067143222554</v>
      </c>
      <c r="T998" s="14">
        <v>0.16161851969931601</v>
      </c>
      <c r="U998" s="14">
        <v>0.15613026859588</v>
      </c>
      <c r="V998" s="14">
        <v>0.15547782884299699</v>
      </c>
      <c r="W998" s="14">
        <v>0.107470759229402</v>
      </c>
      <c r="X998" s="14">
        <v>0.19089021564574701</v>
      </c>
      <c r="Y998" s="14">
        <v>0.16153787127081601</v>
      </c>
      <c r="Z998" s="14">
        <v>6.0588761496362602E-2</v>
      </c>
      <c r="AA998" s="14">
        <v>0.23070362947768899</v>
      </c>
      <c r="AB998" s="14">
        <v>0.18757646922162199</v>
      </c>
      <c r="AC998" s="14">
        <v>0.16019188475974699</v>
      </c>
      <c r="AD998" s="14">
        <v>0.15074542802716701</v>
      </c>
      <c r="AE998" s="14"/>
      <c r="AF998" s="14">
        <v>0.14217117146872699</v>
      </c>
      <c r="AG998" s="14">
        <v>0.180221676833246</v>
      </c>
      <c r="AH998" s="14">
        <v>0.129917734768872</v>
      </c>
      <c r="AI998" s="14"/>
      <c r="AJ998" s="14">
        <v>0.11908643417089999</v>
      </c>
      <c r="AK998" s="14">
        <v>0.21585709129453801</v>
      </c>
      <c r="AL998" s="14">
        <v>0.114017298931818</v>
      </c>
      <c r="AM998" s="14">
        <v>0.21547738426527099</v>
      </c>
      <c r="AN998" s="14">
        <v>0.133105879797386</v>
      </c>
      <c r="AO998" s="14"/>
      <c r="AP998" s="14">
        <v>5.2228164305828398E-2</v>
      </c>
      <c r="AQ998" s="14">
        <v>0.197209352192663</v>
      </c>
      <c r="AR998" s="14">
        <v>0.14270819403988599</v>
      </c>
      <c r="AS998" s="14">
        <v>0.232852431755492</v>
      </c>
      <c r="AT998" s="14">
        <v>0.12300105024666801</v>
      </c>
      <c r="AU998" s="14"/>
      <c r="AV998" s="14">
        <v>0.14705385578890201</v>
      </c>
      <c r="AW998" s="14">
        <v>0.190619010190058</v>
      </c>
      <c r="AX998" s="14">
        <v>0.17343878283418401</v>
      </c>
      <c r="AY998" s="14">
        <v>0.120972566201863</v>
      </c>
      <c r="AZ998" s="14">
        <v>0.120056325391954</v>
      </c>
      <c r="BA998" s="14"/>
      <c r="BB998" s="14">
        <v>0.169474016191453</v>
      </c>
      <c r="BC998" s="14">
        <v>0.23782222521033899</v>
      </c>
      <c r="BD998" s="14">
        <v>0.126269631391452</v>
      </c>
      <c r="BE998" s="14"/>
      <c r="BF998" s="14">
        <v>0.18193918843864301</v>
      </c>
    </row>
    <row r="999" spans="2:58" x14ac:dyDescent="0.35">
      <c r="B999" t="s">
        <v>209</v>
      </c>
      <c r="C999" s="14">
        <v>0.18528092200065699</v>
      </c>
      <c r="D999" s="14">
        <v>0.173096818202472</v>
      </c>
      <c r="E999" s="14">
        <v>0.19932838444081399</v>
      </c>
      <c r="F999" s="14"/>
      <c r="G999" s="14">
        <v>0.21588663750609399</v>
      </c>
      <c r="H999" s="14">
        <v>0.167649977733039</v>
      </c>
      <c r="I999" s="14">
        <v>0.20980333375218099</v>
      </c>
      <c r="J999" s="14">
        <v>0.15760858828149699</v>
      </c>
      <c r="K999" s="14">
        <v>0.16579083653624299</v>
      </c>
      <c r="L999" s="14">
        <v>0.19638348412777701</v>
      </c>
      <c r="M999" s="14"/>
      <c r="N999" s="14">
        <v>0.17007683755602601</v>
      </c>
      <c r="O999" s="14">
        <v>0.20210583316556999</v>
      </c>
      <c r="P999" s="14">
        <v>0.211300797270566</v>
      </c>
      <c r="Q999" s="14">
        <v>0.157514085019063</v>
      </c>
      <c r="R999" s="14"/>
      <c r="S999" s="14">
        <v>0.21458674977863401</v>
      </c>
      <c r="T999" s="14">
        <v>0.17116968853339101</v>
      </c>
      <c r="U999" s="14">
        <v>0.24008526909334099</v>
      </c>
      <c r="V999" s="14">
        <v>0.219596275136695</v>
      </c>
      <c r="W999" s="14">
        <v>0.20127879527258</v>
      </c>
      <c r="X999" s="14">
        <v>8.1387583189789003E-2</v>
      </c>
      <c r="Y999" s="14">
        <v>0.17231843325346499</v>
      </c>
      <c r="Z999" s="14">
        <v>0.18497316799511701</v>
      </c>
      <c r="AA999" s="14">
        <v>0.18166354565693801</v>
      </c>
      <c r="AB999" s="14">
        <v>0.19901679785837301</v>
      </c>
      <c r="AC999" s="14">
        <v>0.18278288168135801</v>
      </c>
      <c r="AD999" s="14">
        <v>0.18911641720909</v>
      </c>
      <c r="AE999" s="14"/>
      <c r="AF999" s="14">
        <v>0.153716719098627</v>
      </c>
      <c r="AG999" s="14">
        <v>0.215048430872222</v>
      </c>
      <c r="AH999" s="14">
        <v>0.15202542064249899</v>
      </c>
      <c r="AI999" s="14"/>
      <c r="AJ999" s="14">
        <v>0.14893371691811899</v>
      </c>
      <c r="AK999" s="14">
        <v>0.20895656668749901</v>
      </c>
      <c r="AL999" s="14">
        <v>0.31350321702383599</v>
      </c>
      <c r="AM999" s="14">
        <v>0.17142348114123401</v>
      </c>
      <c r="AN999" s="14">
        <v>0.14681222815515799</v>
      </c>
      <c r="AO999" s="14"/>
      <c r="AP999" s="14">
        <v>0.10457140054597</v>
      </c>
      <c r="AQ999" s="14">
        <v>0.231266001612838</v>
      </c>
      <c r="AR999" s="14">
        <v>0.27015193469968501</v>
      </c>
      <c r="AS999" s="14">
        <v>0.14469400837148999</v>
      </c>
      <c r="AT999" s="14">
        <v>0.254929510615859</v>
      </c>
      <c r="AU999" s="14"/>
      <c r="AV999" s="14">
        <v>0.15826712907333099</v>
      </c>
      <c r="AW999" s="14">
        <v>0.22156594852397299</v>
      </c>
      <c r="AX999" s="14">
        <v>0.17712900457966399</v>
      </c>
      <c r="AY999" s="14">
        <v>0.16058714927197101</v>
      </c>
      <c r="AZ999" s="14">
        <v>0.21507978543390999</v>
      </c>
      <c r="BA999" s="14"/>
      <c r="BB999" s="14">
        <v>0.228653449516621</v>
      </c>
      <c r="BC999" s="14">
        <v>0.16086116160404401</v>
      </c>
      <c r="BD999" s="14">
        <v>0.24569291606223601</v>
      </c>
      <c r="BE999" s="14"/>
      <c r="BF999" s="14">
        <v>0.210521121732936</v>
      </c>
    </row>
    <row r="1000" spans="2:58" x14ac:dyDescent="0.35">
      <c r="B1000" t="s">
        <v>122</v>
      </c>
      <c r="C1000" s="14">
        <v>0.17708566120255401</v>
      </c>
      <c r="D1000" s="14">
        <v>0.17326905351449601</v>
      </c>
      <c r="E1000" s="14">
        <v>0.182436188048163</v>
      </c>
      <c r="F1000" s="14"/>
      <c r="G1000" s="14">
        <v>7.1903795006584406E-2</v>
      </c>
      <c r="H1000" s="14">
        <v>0.14980548369841301</v>
      </c>
      <c r="I1000" s="14">
        <v>0.19643658094802399</v>
      </c>
      <c r="J1000" s="14">
        <v>0.19695775530404599</v>
      </c>
      <c r="K1000" s="14">
        <v>0.19564643840340601</v>
      </c>
      <c r="L1000" s="14">
        <v>0.22063674566684599</v>
      </c>
      <c r="M1000" s="14"/>
      <c r="N1000" s="14">
        <v>0.17790965437338699</v>
      </c>
      <c r="O1000" s="14">
        <v>0.15471668697928301</v>
      </c>
      <c r="P1000" s="14">
        <v>0.15406518614876</v>
      </c>
      <c r="Q1000" s="14">
        <v>0.212126898124229</v>
      </c>
      <c r="R1000" s="14"/>
      <c r="S1000" s="14">
        <v>0.15189054700941801</v>
      </c>
      <c r="T1000" s="14">
        <v>0.18544209871511</v>
      </c>
      <c r="U1000" s="14">
        <v>0.19087112320184399</v>
      </c>
      <c r="V1000" s="14">
        <v>0.15717131155859601</v>
      </c>
      <c r="W1000" s="14">
        <v>0.24275411535837399</v>
      </c>
      <c r="X1000" s="14">
        <v>0.25546454042002797</v>
      </c>
      <c r="Y1000" s="14">
        <v>0.13814038959649799</v>
      </c>
      <c r="Z1000" s="14">
        <v>0.13348737438532099</v>
      </c>
      <c r="AA1000" s="14">
        <v>0.12547852645743501</v>
      </c>
      <c r="AB1000" s="14">
        <v>0.17630174110475499</v>
      </c>
      <c r="AC1000" s="14">
        <v>0.21845140271459601</v>
      </c>
      <c r="AD1000" s="14">
        <v>0.16204871875436999</v>
      </c>
      <c r="AE1000" s="14"/>
      <c r="AF1000" s="14">
        <v>0.24588773940332101</v>
      </c>
      <c r="AG1000" s="14">
        <v>0.142073278891407</v>
      </c>
      <c r="AH1000" s="14">
        <v>0.165012253257415</v>
      </c>
      <c r="AI1000" s="14"/>
      <c r="AJ1000" s="14">
        <v>0.20940402866639801</v>
      </c>
      <c r="AK1000" s="14">
        <v>0.14811826640013101</v>
      </c>
      <c r="AL1000" s="14">
        <v>0.173808375727982</v>
      </c>
      <c r="AM1000" s="14">
        <v>0.210447339749816</v>
      </c>
      <c r="AN1000" s="14">
        <v>0.204357766954881</v>
      </c>
      <c r="AO1000" s="14"/>
      <c r="AP1000" s="14">
        <v>0.206750208187963</v>
      </c>
      <c r="AQ1000" s="14">
        <v>0.143587254991805</v>
      </c>
      <c r="AR1000" s="14">
        <v>0.21316268324033799</v>
      </c>
      <c r="AS1000" s="14">
        <v>0.155677702713378</v>
      </c>
      <c r="AT1000" s="14">
        <v>0.28860409208198301</v>
      </c>
      <c r="AU1000" s="14"/>
      <c r="AV1000" s="14">
        <v>0.24618055374569001</v>
      </c>
      <c r="AW1000" s="14">
        <v>0.158856632366282</v>
      </c>
      <c r="AX1000" s="14">
        <v>0.17863530578415099</v>
      </c>
      <c r="AY1000" s="14">
        <v>0.147598331013296</v>
      </c>
      <c r="AZ1000" s="14">
        <v>0</v>
      </c>
      <c r="BA1000" s="14"/>
      <c r="BB1000" s="14">
        <v>0.22446513775254601</v>
      </c>
      <c r="BC1000" s="14">
        <v>0.15867494401865301</v>
      </c>
      <c r="BD1000" s="14">
        <v>0.25618844735691298</v>
      </c>
      <c r="BE1000" s="14"/>
      <c r="BF1000" s="14">
        <v>0.19847417621246199</v>
      </c>
    </row>
    <row r="1001" spans="2:58" x14ac:dyDescent="0.35">
      <c r="B1001" t="s">
        <v>210</v>
      </c>
      <c r="C1001" s="14">
        <v>0.15515599562988999</v>
      </c>
      <c r="D1001" s="14">
        <v>0.16852634625388299</v>
      </c>
      <c r="E1001" s="14">
        <v>0.14071804789450701</v>
      </c>
      <c r="F1001" s="14"/>
      <c r="G1001" s="14">
        <v>0.14536516582908501</v>
      </c>
      <c r="H1001" s="14">
        <v>0.130884400028765</v>
      </c>
      <c r="I1001" s="14">
        <v>0.16068408278490401</v>
      </c>
      <c r="J1001" s="14">
        <v>0.103515415994368</v>
      </c>
      <c r="K1001" s="14">
        <v>0.18107304071555699</v>
      </c>
      <c r="L1001" s="14">
        <v>0.19820804239319201</v>
      </c>
      <c r="M1001" s="14"/>
      <c r="N1001" s="14">
        <v>0.171988517518187</v>
      </c>
      <c r="O1001" s="14">
        <v>0.153881284407277</v>
      </c>
      <c r="P1001" s="14">
        <v>0.15451038183941601</v>
      </c>
      <c r="Q1001" s="14">
        <v>0.14210661459043</v>
      </c>
      <c r="R1001" s="14"/>
      <c r="S1001" s="14">
        <v>0.206546042914516</v>
      </c>
      <c r="T1001" s="14">
        <v>0.14847821546127801</v>
      </c>
      <c r="U1001" s="14">
        <v>0.14633204990528201</v>
      </c>
      <c r="V1001" s="14">
        <v>0.20859570306856701</v>
      </c>
      <c r="W1001" s="14">
        <v>0.101201814352869</v>
      </c>
      <c r="X1001" s="14">
        <v>0.196031849382135</v>
      </c>
      <c r="Y1001" s="14">
        <v>0.103586687475685</v>
      </c>
      <c r="Z1001" s="14">
        <v>0.313229353933618</v>
      </c>
      <c r="AA1001" s="14">
        <v>0.144108518426903</v>
      </c>
      <c r="AB1001" s="14">
        <v>0.11378855368216099</v>
      </c>
      <c r="AC1001" s="14">
        <v>4.19320629874032E-2</v>
      </c>
      <c r="AD1001" s="14">
        <v>0.18062626936822901</v>
      </c>
      <c r="AE1001" s="14"/>
      <c r="AF1001" s="14">
        <v>0.17260349973966399</v>
      </c>
      <c r="AG1001" s="14">
        <v>0.13197182113759301</v>
      </c>
      <c r="AH1001" s="14">
        <v>0.199776073545297</v>
      </c>
      <c r="AI1001" s="14"/>
      <c r="AJ1001" s="14">
        <v>0.22572376191111099</v>
      </c>
      <c r="AK1001" s="14">
        <v>9.2173845903913795E-2</v>
      </c>
      <c r="AL1001" s="14">
        <v>0.105533689276579</v>
      </c>
      <c r="AM1001" s="14">
        <v>0.13887534173150301</v>
      </c>
      <c r="AN1001" s="14">
        <v>0.22192033081726201</v>
      </c>
      <c r="AO1001" s="14"/>
      <c r="AP1001" s="14">
        <v>0.30525856628124898</v>
      </c>
      <c r="AQ1001" s="14">
        <v>0.10854523655870001</v>
      </c>
      <c r="AR1001" s="14">
        <v>4.9473285121399001E-2</v>
      </c>
      <c r="AS1001" s="14">
        <v>9.4777213562589405E-2</v>
      </c>
      <c r="AT1001" s="14">
        <v>0.14838209359353399</v>
      </c>
      <c r="AU1001" s="14"/>
      <c r="AV1001" s="14">
        <v>0.162904052368019</v>
      </c>
      <c r="AW1001" s="14">
        <v>0.116107706016915</v>
      </c>
      <c r="AX1001" s="14">
        <v>0.16793980032233899</v>
      </c>
      <c r="AY1001" s="14">
        <v>0.20225260958294</v>
      </c>
      <c r="AZ1001" s="14">
        <v>0.121919454806101</v>
      </c>
      <c r="BA1001" s="14"/>
      <c r="BB1001" s="14">
        <v>0.130874625532102</v>
      </c>
      <c r="BC1001" s="14">
        <v>8.1032321334868596E-2</v>
      </c>
      <c r="BD1001" s="14">
        <v>0.21936959020288099</v>
      </c>
      <c r="BE1001" s="14"/>
      <c r="BF1001" s="14">
        <v>0.140382998619248</v>
      </c>
    </row>
    <row r="1002" spans="2:58" x14ac:dyDescent="0.35">
      <c r="B1002" t="s">
        <v>211</v>
      </c>
      <c r="C1002" s="14">
        <v>7.6888265947249998E-2</v>
      </c>
      <c r="D1002" s="14">
        <v>6.6171949862207105E-2</v>
      </c>
      <c r="E1002" s="14">
        <v>8.8556440426373506E-2</v>
      </c>
      <c r="F1002" s="14"/>
      <c r="G1002" s="14">
        <v>7.7951575740135198E-2</v>
      </c>
      <c r="H1002" s="14">
        <v>0.10628171566634299</v>
      </c>
      <c r="I1002" s="14">
        <v>4.9618404873442497E-2</v>
      </c>
      <c r="J1002" s="14">
        <v>7.4062652504236201E-2</v>
      </c>
      <c r="K1002" s="14">
        <v>8.05866383793922E-2</v>
      </c>
      <c r="L1002" s="14">
        <v>7.2433930006331096E-2</v>
      </c>
      <c r="M1002" s="14"/>
      <c r="N1002" s="14">
        <v>0.10982640363007801</v>
      </c>
      <c r="O1002" s="14">
        <v>6.2427123706480799E-2</v>
      </c>
      <c r="P1002" s="14">
        <v>9.5573451671417994E-2</v>
      </c>
      <c r="Q1002" s="14">
        <v>3.78517832117784E-2</v>
      </c>
      <c r="R1002" s="14"/>
      <c r="S1002" s="14">
        <v>9.0921249522653694E-2</v>
      </c>
      <c r="T1002" s="14">
        <v>9.8432588949824998E-2</v>
      </c>
      <c r="U1002" s="14">
        <v>1.24513580803237E-2</v>
      </c>
      <c r="V1002" s="14">
        <v>6.4415567365917595E-2</v>
      </c>
      <c r="W1002" s="14">
        <v>8.2752043757592597E-2</v>
      </c>
      <c r="X1002" s="14">
        <v>7.6619443941521204E-2</v>
      </c>
      <c r="Y1002" s="14">
        <v>8.7652221251311904E-2</v>
      </c>
      <c r="Z1002" s="14">
        <v>9.3219531570154696E-2</v>
      </c>
      <c r="AA1002" s="14">
        <v>9.0084067637610399E-2</v>
      </c>
      <c r="AB1002" s="14">
        <v>5.9561038620169898E-2</v>
      </c>
      <c r="AC1002" s="14">
        <v>2.43540717717304E-2</v>
      </c>
      <c r="AD1002" s="14">
        <v>0.124587649062687</v>
      </c>
      <c r="AE1002" s="14"/>
      <c r="AF1002" s="14">
        <v>7.6081622170586102E-2</v>
      </c>
      <c r="AG1002" s="14">
        <v>7.8179418593618502E-2</v>
      </c>
      <c r="AH1002" s="14">
        <v>7.9776286084201495E-2</v>
      </c>
      <c r="AI1002" s="14"/>
      <c r="AJ1002" s="14">
        <v>0.14375528465142701</v>
      </c>
      <c r="AK1002" s="14">
        <v>4.1821551285688402E-2</v>
      </c>
      <c r="AL1002" s="14">
        <v>1.5746335010372599E-2</v>
      </c>
      <c r="AM1002" s="14">
        <v>6.8742877382499804E-2</v>
      </c>
      <c r="AN1002" s="14">
        <v>5.1978157772377798E-2</v>
      </c>
      <c r="AO1002" s="14"/>
      <c r="AP1002" s="14">
        <v>0.233593655274003</v>
      </c>
      <c r="AQ1002" s="14">
        <v>4.3618627045133702E-2</v>
      </c>
      <c r="AR1002" s="14">
        <v>3.8154963304997701E-2</v>
      </c>
      <c r="AS1002" s="14">
        <v>2.6363959669357701E-2</v>
      </c>
      <c r="AT1002" s="14">
        <v>1.1257292719079701E-2</v>
      </c>
      <c r="AU1002" s="14"/>
      <c r="AV1002" s="14">
        <v>5.6061184800260802E-2</v>
      </c>
      <c r="AW1002" s="14">
        <v>3.3501859895068299E-2</v>
      </c>
      <c r="AX1002" s="14">
        <v>8.1316862525779299E-2</v>
      </c>
      <c r="AY1002" s="14">
        <v>0.14817307676428099</v>
      </c>
      <c r="AZ1002" s="14">
        <v>0.20856523533708701</v>
      </c>
      <c r="BA1002" s="14"/>
      <c r="BB1002" s="14">
        <v>6.83961692023283E-2</v>
      </c>
      <c r="BC1002" s="14">
        <v>3.2348603657590798E-2</v>
      </c>
      <c r="BD1002" s="14">
        <v>0</v>
      </c>
      <c r="BE1002" s="14"/>
      <c r="BF1002" s="14">
        <v>4.14973923892588E-2</v>
      </c>
    </row>
    <row r="1003" spans="2:58" x14ac:dyDescent="0.35">
      <c r="B1003" t="s">
        <v>212</v>
      </c>
      <c r="C1003" s="14">
        <v>1.1737842791185E-2</v>
      </c>
      <c r="D1003" s="14">
        <v>1.3474461012821201E-2</v>
      </c>
      <c r="E1003" s="14">
        <v>1.00401189155617E-2</v>
      </c>
      <c r="F1003" s="14"/>
      <c r="G1003" s="14">
        <v>0</v>
      </c>
      <c r="H1003" s="14">
        <v>1.1257784471835799E-2</v>
      </c>
      <c r="I1003" s="14">
        <v>7.3465585128517103E-3</v>
      </c>
      <c r="J1003" s="14">
        <v>1.29670823443108E-2</v>
      </c>
      <c r="K1003" s="14">
        <v>0</v>
      </c>
      <c r="L1003" s="14">
        <v>2.89269229585894E-2</v>
      </c>
      <c r="M1003" s="14"/>
      <c r="N1003" s="14">
        <v>1.56006442313426E-2</v>
      </c>
      <c r="O1003" s="14">
        <v>0</v>
      </c>
      <c r="P1003" s="14">
        <v>7.3748619068240802E-3</v>
      </c>
      <c r="Q1003" s="14">
        <v>2.51528546988555E-2</v>
      </c>
      <c r="R1003" s="14"/>
      <c r="S1003" s="14">
        <v>2.3312911069420201E-2</v>
      </c>
      <c r="T1003" s="14">
        <v>0</v>
      </c>
      <c r="U1003" s="14">
        <v>0</v>
      </c>
      <c r="V1003" s="14">
        <v>0</v>
      </c>
      <c r="W1003" s="14">
        <v>1.2082503037616901E-2</v>
      </c>
      <c r="X1003" s="14">
        <v>1.05954340356893E-2</v>
      </c>
      <c r="Y1003" s="14">
        <v>3.1001509699141502E-2</v>
      </c>
      <c r="Z1003" s="14">
        <v>2.9386246230200301E-2</v>
      </c>
      <c r="AA1003" s="14">
        <v>9.9391069375961705E-3</v>
      </c>
      <c r="AB1003" s="14">
        <v>9.48080021664016E-3</v>
      </c>
      <c r="AC1003" s="14">
        <v>2.6242579387009999E-2</v>
      </c>
      <c r="AD1003" s="14">
        <v>0</v>
      </c>
      <c r="AE1003" s="14"/>
      <c r="AF1003" s="14">
        <v>1.5190114691152201E-2</v>
      </c>
      <c r="AG1003" s="14">
        <v>1.2230172085875599E-2</v>
      </c>
      <c r="AH1003" s="14">
        <v>8.2896704826616093E-3</v>
      </c>
      <c r="AI1003" s="14"/>
      <c r="AJ1003" s="14">
        <v>2.36622339157922E-2</v>
      </c>
      <c r="AK1003" s="14">
        <v>2.92625324664557E-3</v>
      </c>
      <c r="AL1003" s="14">
        <v>1.4186798824279799E-2</v>
      </c>
      <c r="AM1003" s="14">
        <v>0</v>
      </c>
      <c r="AN1003" s="14">
        <v>1.0155842449080301E-2</v>
      </c>
      <c r="AO1003" s="14"/>
      <c r="AP1003" s="14">
        <v>5.33618927458442E-2</v>
      </c>
      <c r="AQ1003" s="14">
        <v>0</v>
      </c>
      <c r="AR1003" s="14">
        <v>0</v>
      </c>
      <c r="AS1003" s="14">
        <v>8.6347968832670499E-3</v>
      </c>
      <c r="AT1003" s="14">
        <v>0</v>
      </c>
      <c r="AU1003" s="14"/>
      <c r="AV1003" s="14">
        <v>1.8260460350078101E-2</v>
      </c>
      <c r="AW1003" s="14">
        <v>1.20085555330682E-2</v>
      </c>
      <c r="AX1003" s="14">
        <v>3.4842635321428602E-3</v>
      </c>
      <c r="AY1003" s="14">
        <v>9.7678023730722197E-3</v>
      </c>
      <c r="AZ1003" s="14">
        <v>4.2576720338501003E-2</v>
      </c>
      <c r="BA1003" s="14"/>
      <c r="BB1003" s="14">
        <v>0</v>
      </c>
      <c r="BC1003" s="14">
        <v>0</v>
      </c>
      <c r="BD1003" s="14">
        <v>0</v>
      </c>
      <c r="BE1003" s="14"/>
      <c r="BF1003" s="14">
        <v>0</v>
      </c>
    </row>
    <row r="1004" spans="2:58" x14ac:dyDescent="0.35">
      <c r="C1004" s="14"/>
      <c r="D1004" s="14"/>
      <c r="E1004" s="14"/>
      <c r="F1004" s="14"/>
      <c r="G1004" s="14"/>
      <c r="H1004" s="14"/>
      <c r="I1004" s="14"/>
      <c r="J1004" s="14"/>
      <c r="K1004" s="14"/>
      <c r="L1004" s="14"/>
      <c r="M1004" s="14"/>
      <c r="N1004" s="14"/>
      <c r="O1004" s="14"/>
      <c r="P1004" s="14"/>
      <c r="Q1004" s="14"/>
      <c r="R1004" s="14"/>
      <c r="S1004" s="14"/>
      <c r="T1004" s="14"/>
      <c r="U1004" s="14"/>
      <c r="V1004" s="14"/>
      <c r="W1004" s="14"/>
      <c r="X1004" s="14"/>
      <c r="Y1004" s="14"/>
      <c r="Z1004" s="14"/>
      <c r="AA1004" s="14"/>
      <c r="AB1004" s="14"/>
      <c r="AC1004" s="14"/>
      <c r="AD1004" s="14"/>
      <c r="AE1004" s="14"/>
      <c r="AF1004" s="14"/>
      <c r="AG1004" s="14"/>
      <c r="AH1004" s="14"/>
      <c r="AI1004" s="14"/>
      <c r="AJ1004" s="14"/>
      <c r="AK1004" s="14"/>
      <c r="AL1004" s="14"/>
      <c r="AM1004" s="14"/>
      <c r="AN1004" s="14"/>
      <c r="AO1004" s="14"/>
      <c r="AP1004" s="14"/>
      <c r="AQ1004" s="14"/>
      <c r="AR1004" s="14"/>
      <c r="AS1004" s="14"/>
      <c r="AT1004" s="14"/>
      <c r="AU1004" s="14"/>
      <c r="AV1004" s="14"/>
      <c r="AW1004" s="14"/>
      <c r="AX1004" s="14"/>
      <c r="AY1004" s="14"/>
      <c r="AZ1004" s="14"/>
      <c r="BA1004" s="14"/>
      <c r="BB1004" s="14"/>
      <c r="BC1004" s="14"/>
      <c r="BD1004" s="14"/>
      <c r="BE1004" s="14"/>
      <c r="BF1004" s="14"/>
    </row>
    <row r="1005" spans="2:58" x14ac:dyDescent="0.35">
      <c r="B1005" s="6" t="s">
        <v>295</v>
      </c>
      <c r="C1005" s="14"/>
      <c r="D1005" s="14"/>
      <c r="E1005" s="14"/>
      <c r="F1005" s="14"/>
      <c r="G1005" s="14"/>
      <c r="H1005" s="14"/>
      <c r="I1005" s="14"/>
      <c r="J1005" s="14"/>
      <c r="K1005" s="14"/>
      <c r="L1005" s="14"/>
      <c r="M1005" s="14"/>
      <c r="N1005" s="14"/>
      <c r="O1005" s="14"/>
      <c r="P1005" s="14"/>
      <c r="Q1005" s="14"/>
      <c r="R1005" s="14"/>
      <c r="S1005" s="14"/>
      <c r="T1005" s="14"/>
      <c r="U1005" s="14"/>
      <c r="V1005" s="14"/>
      <c r="W1005" s="14"/>
      <c r="X1005" s="14"/>
      <c r="Y1005" s="14"/>
      <c r="Z1005" s="14"/>
      <c r="AA1005" s="14"/>
      <c r="AB1005" s="14"/>
      <c r="AC1005" s="14"/>
      <c r="AD1005" s="14"/>
      <c r="AE1005" s="14"/>
      <c r="AF1005" s="14"/>
      <c r="AG1005" s="14"/>
      <c r="AH1005" s="14"/>
      <c r="AI1005" s="14"/>
      <c r="AJ1005" s="14"/>
      <c r="AK1005" s="14"/>
      <c r="AL1005" s="14"/>
      <c r="AM1005" s="14"/>
      <c r="AN1005" s="14"/>
      <c r="AO1005" s="14"/>
      <c r="AP1005" s="14"/>
      <c r="AQ1005" s="14"/>
      <c r="AR1005" s="14"/>
      <c r="AS1005" s="14"/>
      <c r="AT1005" s="14"/>
      <c r="AU1005" s="14"/>
      <c r="AV1005" s="14"/>
      <c r="AW1005" s="14"/>
      <c r="AX1005" s="14"/>
      <c r="AY1005" s="14"/>
      <c r="AZ1005" s="14"/>
      <c r="BA1005" s="14"/>
      <c r="BB1005" s="14"/>
      <c r="BC1005" s="14"/>
      <c r="BD1005" s="14"/>
      <c r="BE1005" s="14"/>
      <c r="BF1005" s="14"/>
    </row>
    <row r="1006" spans="2:58" x14ac:dyDescent="0.35">
      <c r="B1006" s="24" t="s">
        <v>90</v>
      </c>
      <c r="C1006" s="14"/>
      <c r="D1006" s="14"/>
      <c r="E1006" s="14"/>
      <c r="F1006" s="14"/>
      <c r="G1006" s="14"/>
      <c r="H1006" s="14"/>
      <c r="I1006" s="14"/>
      <c r="J1006" s="14"/>
      <c r="K1006" s="14"/>
      <c r="L1006" s="14"/>
      <c r="M1006" s="14"/>
      <c r="N1006" s="14"/>
      <c r="O1006" s="14"/>
      <c r="P1006" s="14"/>
      <c r="Q1006" s="14"/>
      <c r="R1006" s="14"/>
      <c r="S1006" s="14"/>
      <c r="T1006" s="14"/>
      <c r="U1006" s="14"/>
      <c r="V1006" s="14"/>
      <c r="W1006" s="14"/>
      <c r="X1006" s="14"/>
      <c r="Y1006" s="14"/>
      <c r="Z1006" s="14"/>
      <c r="AA1006" s="14"/>
      <c r="AB1006" s="14"/>
      <c r="AC1006" s="14"/>
      <c r="AD1006" s="14"/>
      <c r="AE1006" s="14"/>
      <c r="AF1006" s="14"/>
      <c r="AG1006" s="14"/>
      <c r="AH1006" s="14"/>
      <c r="AI1006" s="14"/>
      <c r="AJ1006" s="14"/>
      <c r="AK1006" s="14"/>
      <c r="AL1006" s="14"/>
      <c r="AM1006" s="14"/>
      <c r="AN1006" s="14"/>
      <c r="AO1006" s="14"/>
      <c r="AP1006" s="14"/>
      <c r="AQ1006" s="14"/>
      <c r="AR1006" s="14"/>
      <c r="AS1006" s="14"/>
      <c r="AT1006" s="14"/>
      <c r="AU1006" s="14"/>
      <c r="AV1006" s="14"/>
      <c r="AW1006" s="14"/>
      <c r="AX1006" s="14"/>
      <c r="AY1006" s="14"/>
      <c r="AZ1006" s="14"/>
      <c r="BA1006" s="14"/>
      <c r="BB1006" s="14"/>
      <c r="BC1006" s="14"/>
      <c r="BD1006" s="14"/>
      <c r="BE1006" s="14"/>
      <c r="BF1006" s="14"/>
    </row>
    <row r="1007" spans="2:58" x14ac:dyDescent="0.35">
      <c r="B1007" t="s">
        <v>292</v>
      </c>
      <c r="C1007" s="14">
        <v>0.30912554954996102</v>
      </c>
      <c r="D1007" s="14">
        <v>0.30792289957395103</v>
      </c>
      <c r="E1007" s="14">
        <v>0.31019870362243901</v>
      </c>
      <c r="F1007" s="14"/>
      <c r="G1007" s="14">
        <v>0.28236650341202701</v>
      </c>
      <c r="H1007" s="14">
        <v>0.32797630155467</v>
      </c>
      <c r="I1007" s="14">
        <v>0.25641441873535498</v>
      </c>
      <c r="J1007" s="14">
        <v>0.31081070459661703</v>
      </c>
      <c r="K1007" s="14">
        <v>0.25069460104477598</v>
      </c>
      <c r="L1007" s="14">
        <v>0.39236233982776098</v>
      </c>
      <c r="M1007" s="14"/>
      <c r="N1007" s="14">
        <v>0.363539615286396</v>
      </c>
      <c r="O1007" s="14">
        <v>0.31169048896162799</v>
      </c>
      <c r="P1007" s="14">
        <v>0.28243028007121701</v>
      </c>
      <c r="Q1007" s="14">
        <v>0.27064194918423401</v>
      </c>
      <c r="R1007" s="14"/>
      <c r="S1007" s="14">
        <v>0.36305042368644302</v>
      </c>
      <c r="T1007" s="14">
        <v>0.35946756918478601</v>
      </c>
      <c r="U1007" s="14">
        <v>0.29462053293659701</v>
      </c>
      <c r="V1007" s="14">
        <v>0.29124008114859601</v>
      </c>
      <c r="W1007" s="14">
        <v>0.30905917969886898</v>
      </c>
      <c r="X1007" s="14">
        <v>0.26633608094001998</v>
      </c>
      <c r="Y1007" s="14">
        <v>0.25015116728483899</v>
      </c>
      <c r="Z1007" s="14">
        <v>0.36421743367924397</v>
      </c>
      <c r="AA1007" s="14">
        <v>0.31496293866355102</v>
      </c>
      <c r="AB1007" s="14">
        <v>0.29920095514730699</v>
      </c>
      <c r="AC1007" s="14">
        <v>0.21196174821821001</v>
      </c>
      <c r="AD1007" s="14">
        <v>0.31559429749954498</v>
      </c>
      <c r="AE1007" s="14"/>
      <c r="AF1007" s="14">
        <v>0.325738151787551</v>
      </c>
      <c r="AG1007" s="14">
        <v>0.28800204347841102</v>
      </c>
      <c r="AH1007" s="14">
        <v>0.36123267882674598</v>
      </c>
      <c r="AI1007" s="14"/>
      <c r="AJ1007" s="14">
        <v>0.45931770429864099</v>
      </c>
      <c r="AK1007" s="14">
        <v>0.207193830821162</v>
      </c>
      <c r="AL1007" s="14">
        <v>0.267095207917663</v>
      </c>
      <c r="AM1007" s="14">
        <v>0.25513983077138103</v>
      </c>
      <c r="AN1007" s="14">
        <v>0.32919021243170299</v>
      </c>
      <c r="AO1007" s="14"/>
      <c r="AP1007" s="14">
        <v>0.63143821304852299</v>
      </c>
      <c r="AQ1007" s="14">
        <v>0.23390705890139099</v>
      </c>
      <c r="AR1007" s="14">
        <v>0.25794945907789302</v>
      </c>
      <c r="AS1007" s="14">
        <v>0.20466882215830101</v>
      </c>
      <c r="AT1007" s="14">
        <v>0.33614265220665202</v>
      </c>
      <c r="AU1007" s="14"/>
      <c r="AV1007" s="14">
        <v>0.28117665923423901</v>
      </c>
      <c r="AW1007" s="14">
        <v>0.252103609218084</v>
      </c>
      <c r="AX1007" s="14">
        <v>0.34836982449859799</v>
      </c>
      <c r="AY1007" s="14">
        <v>0.38660180062409899</v>
      </c>
      <c r="AZ1007" s="14">
        <v>0.48715623110825101</v>
      </c>
      <c r="BA1007" s="14"/>
      <c r="BB1007" s="14">
        <v>0.29909236787501903</v>
      </c>
      <c r="BC1007" s="14">
        <v>0.229786317002353</v>
      </c>
      <c r="BD1007" s="14">
        <v>0.39391567662997901</v>
      </c>
      <c r="BE1007" s="14"/>
      <c r="BF1007" s="14">
        <v>0.29024392042615998</v>
      </c>
    </row>
    <row r="1008" spans="2:58" x14ac:dyDescent="0.35">
      <c r="B1008" t="s">
        <v>293</v>
      </c>
      <c r="C1008" s="14">
        <v>0.44667141529989002</v>
      </c>
      <c r="D1008" s="14">
        <v>0.427221893820798</v>
      </c>
      <c r="E1008" s="14">
        <v>0.466259360395547</v>
      </c>
      <c r="F1008" s="14"/>
      <c r="G1008" s="14">
        <v>0.47090238570885901</v>
      </c>
      <c r="H1008" s="14">
        <v>0.42939808450080102</v>
      </c>
      <c r="I1008" s="14">
        <v>0.44729654280312803</v>
      </c>
      <c r="J1008" s="14">
        <v>0.45594222924482702</v>
      </c>
      <c r="K1008" s="14">
        <v>0.48493817433137298</v>
      </c>
      <c r="L1008" s="14">
        <v>0.41077267710908599</v>
      </c>
      <c r="M1008" s="14"/>
      <c r="N1008" s="14">
        <v>0.44708306310166002</v>
      </c>
      <c r="O1008" s="14">
        <v>0.45809219415048702</v>
      </c>
      <c r="P1008" s="14">
        <v>0.46493137367535797</v>
      </c>
      <c r="Q1008" s="14">
        <v>0.41623881708742699</v>
      </c>
      <c r="R1008" s="14"/>
      <c r="S1008" s="14">
        <v>0.43617591563135699</v>
      </c>
      <c r="T1008" s="14">
        <v>0.40045930864485402</v>
      </c>
      <c r="U1008" s="14">
        <v>0.43612137746428797</v>
      </c>
      <c r="V1008" s="14">
        <v>0.45873816146535901</v>
      </c>
      <c r="W1008" s="14">
        <v>0.48857994250971298</v>
      </c>
      <c r="X1008" s="14">
        <v>0.52216632987919798</v>
      </c>
      <c r="Y1008" s="14">
        <v>0.47268594454024598</v>
      </c>
      <c r="Z1008" s="14">
        <v>0.41073907233690399</v>
      </c>
      <c r="AA1008" s="14">
        <v>0.41270688847211601</v>
      </c>
      <c r="AB1008" s="14">
        <v>0.45658379913019198</v>
      </c>
      <c r="AC1008" s="14">
        <v>0.464655310821453</v>
      </c>
      <c r="AD1008" s="14">
        <v>0.40579554201627099</v>
      </c>
      <c r="AE1008" s="14"/>
      <c r="AF1008" s="14">
        <v>0.43637487278224402</v>
      </c>
      <c r="AG1008" s="14">
        <v>0.47020687448582799</v>
      </c>
      <c r="AH1008" s="14">
        <v>0.37928013179660303</v>
      </c>
      <c r="AI1008" s="14"/>
      <c r="AJ1008" s="14">
        <v>0.38337597488991199</v>
      </c>
      <c r="AK1008" s="14">
        <v>0.46979365620351299</v>
      </c>
      <c r="AL1008" s="14">
        <v>0.526807578826887</v>
      </c>
      <c r="AM1008" s="14">
        <v>0.38260452373635601</v>
      </c>
      <c r="AN1008" s="14">
        <v>0.41132774671642403</v>
      </c>
      <c r="AO1008" s="14"/>
      <c r="AP1008" s="14">
        <v>0.29447782074419598</v>
      </c>
      <c r="AQ1008" s="14">
        <v>0.47130158852876702</v>
      </c>
      <c r="AR1008" s="14">
        <v>0.49012515397104001</v>
      </c>
      <c r="AS1008" s="14">
        <v>0.48217572130608299</v>
      </c>
      <c r="AT1008" s="14">
        <v>0.490701431762886</v>
      </c>
      <c r="AU1008" s="14"/>
      <c r="AV1008" s="14">
        <v>0.453963509837364</v>
      </c>
      <c r="AW1008" s="14">
        <v>0.47568178728030303</v>
      </c>
      <c r="AX1008" s="14">
        <v>0.438487090220956</v>
      </c>
      <c r="AY1008" s="14">
        <v>0.43866083143512002</v>
      </c>
      <c r="AZ1008" s="14">
        <v>0.40342136456518002</v>
      </c>
      <c r="BA1008" s="14"/>
      <c r="BB1008" s="14">
        <v>0.414708996815225</v>
      </c>
      <c r="BC1008" s="14">
        <v>0.51309872935870904</v>
      </c>
      <c r="BD1008" s="14">
        <v>0.48443700852885302</v>
      </c>
      <c r="BE1008" s="14"/>
      <c r="BF1008" s="14">
        <v>0.47944848519285699</v>
      </c>
    </row>
    <row r="1009" spans="2:58" x14ac:dyDescent="0.35">
      <c r="B1009" t="s">
        <v>294</v>
      </c>
      <c r="C1009" s="14">
        <v>0.24420303515014899</v>
      </c>
      <c r="D1009" s="14">
        <v>0.26485520660525103</v>
      </c>
      <c r="E1009" s="14">
        <v>0.223541935982014</v>
      </c>
      <c r="F1009" s="14"/>
      <c r="G1009" s="14">
        <v>0.24673111087911401</v>
      </c>
      <c r="H1009" s="14">
        <v>0.242625613944529</v>
      </c>
      <c r="I1009" s="14">
        <v>0.296289038461517</v>
      </c>
      <c r="J1009" s="14">
        <v>0.23324706615855501</v>
      </c>
      <c r="K1009" s="14">
        <v>0.26436722462384998</v>
      </c>
      <c r="L1009" s="14">
        <v>0.196864983063153</v>
      </c>
      <c r="M1009" s="14"/>
      <c r="N1009" s="14">
        <v>0.18937732161194401</v>
      </c>
      <c r="O1009" s="14">
        <v>0.23021731688788499</v>
      </c>
      <c r="P1009" s="14">
        <v>0.25263834625342502</v>
      </c>
      <c r="Q1009" s="14">
        <v>0.313119233728339</v>
      </c>
      <c r="R1009" s="14"/>
      <c r="S1009" s="14">
        <v>0.20077366068220001</v>
      </c>
      <c r="T1009" s="14">
        <v>0.24007312217036</v>
      </c>
      <c r="U1009" s="14">
        <v>0.26925808959911501</v>
      </c>
      <c r="V1009" s="14">
        <v>0.25002175738604598</v>
      </c>
      <c r="W1009" s="14">
        <v>0.20236087779141801</v>
      </c>
      <c r="X1009" s="14">
        <v>0.21149758918078301</v>
      </c>
      <c r="Y1009" s="14">
        <v>0.27716288817491602</v>
      </c>
      <c r="Z1009" s="14">
        <v>0.22504349398385201</v>
      </c>
      <c r="AA1009" s="14">
        <v>0.27233017286433298</v>
      </c>
      <c r="AB1009" s="14">
        <v>0.244215245722501</v>
      </c>
      <c r="AC1009" s="14">
        <v>0.32338294096033698</v>
      </c>
      <c r="AD1009" s="14">
        <v>0.27861016048418302</v>
      </c>
      <c r="AE1009" s="14"/>
      <c r="AF1009" s="14">
        <v>0.23788697543020501</v>
      </c>
      <c r="AG1009" s="14">
        <v>0.241791082035761</v>
      </c>
      <c r="AH1009" s="14">
        <v>0.259487189376651</v>
      </c>
      <c r="AI1009" s="14"/>
      <c r="AJ1009" s="14">
        <v>0.15730632081144699</v>
      </c>
      <c r="AK1009" s="14">
        <v>0.32301251297532602</v>
      </c>
      <c r="AL1009" s="14">
        <v>0.20609721325545</v>
      </c>
      <c r="AM1009" s="14">
        <v>0.36225564549226302</v>
      </c>
      <c r="AN1009" s="14">
        <v>0.25948204085187299</v>
      </c>
      <c r="AO1009" s="14"/>
      <c r="AP1009" s="14">
        <v>7.4083966207281304E-2</v>
      </c>
      <c r="AQ1009" s="14">
        <v>0.29479135256984201</v>
      </c>
      <c r="AR1009" s="14">
        <v>0.25192538695106698</v>
      </c>
      <c r="AS1009" s="14">
        <v>0.31315545653561599</v>
      </c>
      <c r="AT1009" s="14">
        <v>0.17315591603046199</v>
      </c>
      <c r="AU1009" s="14"/>
      <c r="AV1009" s="14">
        <v>0.26485983092839699</v>
      </c>
      <c r="AW1009" s="14">
        <v>0.27221460350161197</v>
      </c>
      <c r="AX1009" s="14">
        <v>0.21314308528044601</v>
      </c>
      <c r="AY1009" s="14">
        <v>0.17473736794077999</v>
      </c>
      <c r="AZ1009" s="14">
        <v>0.10942240432656899</v>
      </c>
      <c r="BA1009" s="14"/>
      <c r="BB1009" s="14">
        <v>0.28619863530975598</v>
      </c>
      <c r="BC1009" s="14">
        <v>0.25711495363893699</v>
      </c>
      <c r="BD1009" s="14">
        <v>0.121647314841168</v>
      </c>
      <c r="BE1009" s="14"/>
      <c r="BF1009" s="14">
        <v>0.230307594380983</v>
      </c>
    </row>
    <row r="1010" spans="2:58" x14ac:dyDescent="0.35">
      <c r="C1010" s="14"/>
      <c r="D1010" s="14"/>
      <c r="E1010" s="14"/>
      <c r="F1010" s="14"/>
      <c r="G1010" s="14"/>
      <c r="H1010" s="14"/>
      <c r="I1010" s="14"/>
      <c r="J1010" s="14"/>
      <c r="K1010" s="14"/>
      <c r="L1010" s="14"/>
      <c r="M1010" s="14"/>
      <c r="N1010" s="14"/>
      <c r="O1010" s="14"/>
      <c r="P1010" s="14"/>
      <c r="Q1010" s="14"/>
      <c r="R1010" s="14"/>
      <c r="S1010" s="14"/>
      <c r="T1010" s="14"/>
      <c r="U1010" s="14"/>
      <c r="V1010" s="14"/>
      <c r="W1010" s="14"/>
      <c r="X1010" s="14"/>
      <c r="Y1010" s="14"/>
      <c r="Z1010" s="14"/>
      <c r="AA1010" s="14"/>
      <c r="AB1010" s="14"/>
      <c r="AC1010" s="14"/>
      <c r="AD1010" s="14"/>
      <c r="AE1010" s="14"/>
      <c r="AF1010" s="14"/>
      <c r="AG1010" s="14"/>
      <c r="AH1010" s="14"/>
      <c r="AI1010" s="14"/>
      <c r="AJ1010" s="14"/>
      <c r="AK1010" s="14"/>
      <c r="AL1010" s="14"/>
      <c r="AM1010" s="14"/>
      <c r="AN1010" s="14"/>
      <c r="AO1010" s="14"/>
      <c r="AP1010" s="14"/>
      <c r="AQ1010" s="14"/>
      <c r="AR1010" s="14"/>
      <c r="AS1010" s="14"/>
      <c r="AT1010" s="14"/>
      <c r="AU1010" s="14"/>
      <c r="AV1010" s="14"/>
      <c r="AW1010" s="14"/>
      <c r="AX1010" s="14"/>
      <c r="AY1010" s="14"/>
      <c r="AZ1010" s="14"/>
      <c r="BA1010" s="14"/>
      <c r="BB1010" s="14"/>
      <c r="BC1010" s="14"/>
      <c r="BD1010" s="14"/>
      <c r="BE1010" s="14"/>
      <c r="BF1010" s="14"/>
    </row>
    <row r="1011" spans="2:58" x14ac:dyDescent="0.35">
      <c r="B1011" s="6" t="s">
        <v>295</v>
      </c>
      <c r="C1011" s="14"/>
      <c r="D1011" s="14"/>
      <c r="E1011" s="14"/>
      <c r="F1011" s="14"/>
      <c r="G1011" s="14"/>
      <c r="H1011" s="14"/>
      <c r="I1011" s="14"/>
      <c r="J1011" s="14"/>
      <c r="K1011" s="14"/>
      <c r="L1011" s="14"/>
      <c r="M1011" s="14"/>
      <c r="N1011" s="14"/>
      <c r="O1011" s="14"/>
      <c r="P1011" s="14"/>
      <c r="Q1011" s="14"/>
      <c r="R1011" s="14"/>
      <c r="S1011" s="14"/>
      <c r="T1011" s="14"/>
      <c r="U1011" s="14"/>
      <c r="V1011" s="14"/>
      <c r="W1011" s="14"/>
      <c r="X1011" s="14"/>
      <c r="Y1011" s="14"/>
      <c r="Z1011" s="14"/>
      <c r="AA1011" s="14"/>
      <c r="AB1011" s="14"/>
      <c r="AC1011" s="14"/>
      <c r="AD1011" s="14"/>
      <c r="AE1011" s="14"/>
      <c r="AF1011" s="14"/>
      <c r="AG1011" s="14"/>
      <c r="AH1011" s="14"/>
      <c r="AI1011" s="14"/>
      <c r="AJ1011" s="14"/>
      <c r="AK1011" s="14"/>
      <c r="AL1011" s="14"/>
      <c r="AM1011" s="14"/>
      <c r="AN1011" s="14"/>
      <c r="AO1011" s="14"/>
      <c r="AP1011" s="14"/>
      <c r="AQ1011" s="14"/>
      <c r="AR1011" s="14"/>
      <c r="AS1011" s="14"/>
      <c r="AT1011" s="14"/>
      <c r="AU1011" s="14"/>
      <c r="AV1011" s="14"/>
      <c r="AW1011" s="14"/>
      <c r="AX1011" s="14"/>
      <c r="AY1011" s="14"/>
      <c r="AZ1011" s="14"/>
      <c r="BA1011" s="14"/>
      <c r="BB1011" s="14"/>
      <c r="BC1011" s="14"/>
      <c r="BD1011" s="14"/>
      <c r="BE1011" s="14"/>
      <c r="BF1011" s="14"/>
    </row>
    <row r="1012" spans="2:58" x14ac:dyDescent="0.35">
      <c r="B1012" s="24" t="s">
        <v>90</v>
      </c>
      <c r="C1012" s="14"/>
      <c r="D1012" s="14"/>
      <c r="E1012" s="14"/>
      <c r="F1012" s="14"/>
      <c r="G1012" s="14"/>
      <c r="H1012" s="14"/>
      <c r="I1012" s="14"/>
      <c r="J1012" s="14"/>
      <c r="K1012" s="14"/>
      <c r="L1012" s="14"/>
      <c r="M1012" s="14"/>
      <c r="N1012" s="14"/>
      <c r="O1012" s="14"/>
      <c r="P1012" s="14"/>
      <c r="Q1012" s="14"/>
      <c r="R1012" s="14"/>
      <c r="S1012" s="14"/>
      <c r="T1012" s="14"/>
      <c r="U1012" s="14"/>
      <c r="V1012" s="14"/>
      <c r="W1012" s="14"/>
      <c r="X1012" s="14"/>
      <c r="Y1012" s="14"/>
      <c r="Z1012" s="14"/>
      <c r="AA1012" s="14"/>
      <c r="AB1012" s="14"/>
      <c r="AC1012" s="14"/>
      <c r="AD1012" s="14"/>
      <c r="AE1012" s="14"/>
      <c r="AF1012" s="14"/>
      <c r="AG1012" s="14"/>
      <c r="AH1012" s="14"/>
      <c r="AI1012" s="14"/>
      <c r="AJ1012" s="14"/>
      <c r="AK1012" s="14"/>
      <c r="AL1012" s="14"/>
      <c r="AM1012" s="14"/>
      <c r="AN1012" s="14"/>
      <c r="AO1012" s="14"/>
      <c r="AP1012" s="14"/>
      <c r="AQ1012" s="14"/>
      <c r="AR1012" s="14"/>
      <c r="AS1012" s="14"/>
      <c r="AT1012" s="14"/>
      <c r="AU1012" s="14"/>
      <c r="AV1012" s="14"/>
      <c r="AW1012" s="14"/>
      <c r="AX1012" s="14"/>
      <c r="AY1012" s="14"/>
      <c r="AZ1012" s="14"/>
      <c r="BA1012" s="14"/>
      <c r="BB1012" s="14"/>
      <c r="BC1012" s="14"/>
      <c r="BD1012" s="14"/>
      <c r="BE1012" s="14"/>
      <c r="BF1012" s="14"/>
    </row>
    <row r="1013" spans="2:58" x14ac:dyDescent="0.35">
      <c r="B1013" t="s">
        <v>296</v>
      </c>
      <c r="C1013" s="14">
        <v>0.44675705841854801</v>
      </c>
      <c r="D1013" s="14">
        <v>0.411327826842244</v>
      </c>
      <c r="E1013" s="14">
        <v>0.48103660484371502</v>
      </c>
      <c r="F1013" s="14"/>
      <c r="G1013" s="14">
        <v>0.38414791508382001</v>
      </c>
      <c r="H1013" s="14">
        <v>0.413890927852816</v>
      </c>
      <c r="I1013" s="14">
        <v>0.42685641599350999</v>
      </c>
      <c r="J1013" s="14">
        <v>0.43031731665546702</v>
      </c>
      <c r="K1013" s="14">
        <v>0.40907316547445699</v>
      </c>
      <c r="L1013" s="14">
        <v>0.56998385617303504</v>
      </c>
      <c r="M1013" s="14"/>
      <c r="N1013" s="14">
        <v>0.44061530080101802</v>
      </c>
      <c r="O1013" s="14">
        <v>0.456523371949969</v>
      </c>
      <c r="P1013" s="14">
        <v>0.44244126495063202</v>
      </c>
      <c r="Q1013" s="14">
        <v>0.44497211612747001</v>
      </c>
      <c r="R1013" s="14"/>
      <c r="S1013" s="14">
        <v>0.47358095510408299</v>
      </c>
      <c r="T1013" s="14">
        <v>0.41832347949163301</v>
      </c>
      <c r="U1013" s="14">
        <v>0.52542101008044195</v>
      </c>
      <c r="V1013" s="14">
        <v>0.46363681418594099</v>
      </c>
      <c r="W1013" s="14">
        <v>0.461698194043209</v>
      </c>
      <c r="X1013" s="14">
        <v>0.32729276078924902</v>
      </c>
      <c r="Y1013" s="14">
        <v>0.47497970920846899</v>
      </c>
      <c r="Z1013" s="14">
        <v>0.478670966289234</v>
      </c>
      <c r="AA1013" s="14">
        <v>0.44897966684872997</v>
      </c>
      <c r="AB1013" s="14">
        <v>0.47019491371733702</v>
      </c>
      <c r="AC1013" s="14">
        <v>0.39327316691316599</v>
      </c>
      <c r="AD1013" s="14">
        <v>0.40053073517354598</v>
      </c>
      <c r="AE1013" s="14"/>
      <c r="AF1013" s="14">
        <v>0.49987633999849002</v>
      </c>
      <c r="AG1013" s="14">
        <v>0.40213171823208499</v>
      </c>
      <c r="AH1013" s="14">
        <v>0.47417784385817102</v>
      </c>
      <c r="AI1013" s="14"/>
      <c r="AJ1013" s="14">
        <v>0.58634847768592802</v>
      </c>
      <c r="AK1013" s="14">
        <v>0.33520301917381201</v>
      </c>
      <c r="AL1013" s="14">
        <v>0.410695770061831</v>
      </c>
      <c r="AM1013" s="14">
        <v>0.49433927428219399</v>
      </c>
      <c r="AN1013" s="14">
        <v>0.42264090139669303</v>
      </c>
      <c r="AO1013" s="14"/>
      <c r="AP1013" s="14">
        <v>0.68531972672237096</v>
      </c>
      <c r="AQ1013" s="14">
        <v>0.37071038617479102</v>
      </c>
      <c r="AR1013" s="14">
        <v>0.34149183932118499</v>
      </c>
      <c r="AS1013" s="14">
        <v>0.41198699269532102</v>
      </c>
      <c r="AT1013" s="14">
        <v>0.50892195714439703</v>
      </c>
      <c r="AU1013" s="14"/>
      <c r="AV1013" s="14">
        <v>0.47452114392561101</v>
      </c>
      <c r="AW1013" s="14">
        <v>0.41177977277650502</v>
      </c>
      <c r="AX1013" s="14">
        <v>0.45639046456476401</v>
      </c>
      <c r="AY1013" s="14">
        <v>0.44781224414461301</v>
      </c>
      <c r="AZ1013" s="14">
        <v>0.43522339361714601</v>
      </c>
      <c r="BA1013" s="14"/>
      <c r="BB1013" s="14">
        <v>0.40430902738345698</v>
      </c>
      <c r="BC1013" s="14">
        <v>0.428761881878926</v>
      </c>
      <c r="BD1013" s="14">
        <v>0.64360146078704705</v>
      </c>
      <c r="BE1013" s="14"/>
      <c r="BF1013" s="14">
        <v>0.46944011877819602</v>
      </c>
    </row>
    <row r="1014" spans="2:58" x14ac:dyDescent="0.35">
      <c r="B1014" t="s">
        <v>297</v>
      </c>
      <c r="C1014" s="14">
        <v>0.35495569555679202</v>
      </c>
      <c r="D1014" s="14">
        <v>0.35164655177042398</v>
      </c>
      <c r="E1014" s="14">
        <v>0.35826272796731201</v>
      </c>
      <c r="F1014" s="14"/>
      <c r="G1014" s="14">
        <v>0.40788781931678397</v>
      </c>
      <c r="H1014" s="14">
        <v>0.40951159230018302</v>
      </c>
      <c r="I1014" s="14">
        <v>0.38524985114134602</v>
      </c>
      <c r="J1014" s="14">
        <v>0.36138397421289398</v>
      </c>
      <c r="K1014" s="14">
        <v>0.33141735214017798</v>
      </c>
      <c r="L1014" s="14">
        <v>0.26135268412645302</v>
      </c>
      <c r="M1014" s="14"/>
      <c r="N1014" s="14">
        <v>0.35449612756902599</v>
      </c>
      <c r="O1014" s="14">
        <v>0.35512520139016401</v>
      </c>
      <c r="P1014" s="14">
        <v>0.36359497962802401</v>
      </c>
      <c r="Q1014" s="14">
        <v>0.35201285093468998</v>
      </c>
      <c r="R1014" s="14"/>
      <c r="S1014" s="14">
        <v>0.33583803489112701</v>
      </c>
      <c r="T1014" s="14">
        <v>0.386633275920369</v>
      </c>
      <c r="U1014" s="14">
        <v>0.30944251042050402</v>
      </c>
      <c r="V1014" s="14">
        <v>0.35418652359199199</v>
      </c>
      <c r="W1014" s="14">
        <v>0.33479658677475499</v>
      </c>
      <c r="X1014" s="14">
        <v>0.40309651501361599</v>
      </c>
      <c r="Y1014" s="14">
        <v>0.31955650060157398</v>
      </c>
      <c r="Z1014" s="14">
        <v>0.42574567371108502</v>
      </c>
      <c r="AA1014" s="14">
        <v>0.39190438470843397</v>
      </c>
      <c r="AB1014" s="14">
        <v>0.28442575732435499</v>
      </c>
      <c r="AC1014" s="14">
        <v>0.37946598941335102</v>
      </c>
      <c r="AD1014" s="14">
        <v>0.36966290730280799</v>
      </c>
      <c r="AE1014" s="14"/>
      <c r="AF1014" s="14">
        <v>0.32329391853664602</v>
      </c>
      <c r="AG1014" s="14">
        <v>0.36545283459044098</v>
      </c>
      <c r="AH1014" s="14">
        <v>0.39425133204030999</v>
      </c>
      <c r="AI1014" s="14"/>
      <c r="AJ1014" s="14">
        <v>0.28298916429133802</v>
      </c>
      <c r="AK1014" s="14">
        <v>0.40044781377012001</v>
      </c>
      <c r="AL1014" s="14">
        <v>0.35561484951382399</v>
      </c>
      <c r="AM1014" s="14">
        <v>0.342432468610601</v>
      </c>
      <c r="AN1014" s="14">
        <v>0.41958337845272597</v>
      </c>
      <c r="AO1014" s="14"/>
      <c r="AP1014" s="14">
        <v>0.25666867700255203</v>
      </c>
      <c r="AQ1014" s="14">
        <v>0.39062874300363498</v>
      </c>
      <c r="AR1014" s="14">
        <v>0.39873735901592899</v>
      </c>
      <c r="AS1014" s="14">
        <v>0.34282493898838801</v>
      </c>
      <c r="AT1014" s="14">
        <v>0.32231358208726801</v>
      </c>
      <c r="AU1014" s="14"/>
      <c r="AV1014" s="14">
        <v>0.35186075657104698</v>
      </c>
      <c r="AW1014" s="14">
        <v>0.389112612901097</v>
      </c>
      <c r="AX1014" s="14">
        <v>0.336884523328837</v>
      </c>
      <c r="AY1014" s="14">
        <v>0.378617155674218</v>
      </c>
      <c r="AZ1014" s="14">
        <v>0.29143082054341102</v>
      </c>
      <c r="BA1014" s="14"/>
      <c r="BB1014" s="14">
        <v>0.38030622708665102</v>
      </c>
      <c r="BC1014" s="14">
        <v>0.33039396109459701</v>
      </c>
      <c r="BD1014" s="14">
        <v>0.209190070392653</v>
      </c>
      <c r="BE1014" s="14"/>
      <c r="BF1014" s="14">
        <v>0.32804429903850602</v>
      </c>
    </row>
    <row r="1015" spans="2:58" x14ac:dyDescent="0.35">
      <c r="B1015" t="s">
        <v>298</v>
      </c>
      <c r="C1015" s="14">
        <v>0.19828724602466</v>
      </c>
      <c r="D1015" s="14">
        <v>0.23702562138733299</v>
      </c>
      <c r="E1015" s="14">
        <v>0.160700667188973</v>
      </c>
      <c r="F1015" s="14"/>
      <c r="G1015" s="14">
        <v>0.20796426559939599</v>
      </c>
      <c r="H1015" s="14">
        <v>0.176597479847</v>
      </c>
      <c r="I1015" s="14">
        <v>0.18789373286514399</v>
      </c>
      <c r="J1015" s="14">
        <v>0.208298709131639</v>
      </c>
      <c r="K1015" s="14">
        <v>0.25950948238536498</v>
      </c>
      <c r="L1015" s="14">
        <v>0.168663459700512</v>
      </c>
      <c r="M1015" s="14"/>
      <c r="N1015" s="14">
        <v>0.204888571629955</v>
      </c>
      <c r="O1015" s="14">
        <v>0.18835142665986701</v>
      </c>
      <c r="P1015" s="14">
        <v>0.193963755421345</v>
      </c>
      <c r="Q1015" s="14">
        <v>0.20301503293784001</v>
      </c>
      <c r="R1015" s="14"/>
      <c r="S1015" s="14">
        <v>0.19058101000479</v>
      </c>
      <c r="T1015" s="14">
        <v>0.19504324458799799</v>
      </c>
      <c r="U1015" s="14">
        <v>0.165136479499054</v>
      </c>
      <c r="V1015" s="14">
        <v>0.18217666222206599</v>
      </c>
      <c r="W1015" s="14">
        <v>0.20350521918203601</v>
      </c>
      <c r="X1015" s="14">
        <v>0.269610724197135</v>
      </c>
      <c r="Y1015" s="14">
        <v>0.205463790189956</v>
      </c>
      <c r="Z1015" s="14">
        <v>9.55833599996814E-2</v>
      </c>
      <c r="AA1015" s="14">
        <v>0.159115948442836</v>
      </c>
      <c r="AB1015" s="14">
        <v>0.245379328958308</v>
      </c>
      <c r="AC1015" s="14">
        <v>0.22726084367348401</v>
      </c>
      <c r="AD1015" s="14">
        <v>0.229806357523646</v>
      </c>
      <c r="AE1015" s="14"/>
      <c r="AF1015" s="14">
        <v>0.17682974146486299</v>
      </c>
      <c r="AG1015" s="14">
        <v>0.232415447177474</v>
      </c>
      <c r="AH1015" s="14">
        <v>0.13157082410151899</v>
      </c>
      <c r="AI1015" s="14"/>
      <c r="AJ1015" s="14">
        <v>0.13066235802273399</v>
      </c>
      <c r="AK1015" s="14">
        <v>0.26434916705606798</v>
      </c>
      <c r="AL1015" s="14">
        <v>0.23368938042434401</v>
      </c>
      <c r="AM1015" s="14">
        <v>0.16322825710720501</v>
      </c>
      <c r="AN1015" s="14">
        <v>0.157775720150581</v>
      </c>
      <c r="AO1015" s="14"/>
      <c r="AP1015" s="14">
        <v>5.8011596275076897E-2</v>
      </c>
      <c r="AQ1015" s="14">
        <v>0.238660870821574</v>
      </c>
      <c r="AR1015" s="14">
        <v>0.25977080166288602</v>
      </c>
      <c r="AS1015" s="14">
        <v>0.245188068316291</v>
      </c>
      <c r="AT1015" s="14">
        <v>0.16876446076833501</v>
      </c>
      <c r="AU1015" s="14"/>
      <c r="AV1015" s="14">
        <v>0.173618099503342</v>
      </c>
      <c r="AW1015" s="14">
        <v>0.19910761432239801</v>
      </c>
      <c r="AX1015" s="14">
        <v>0.20672501210639899</v>
      </c>
      <c r="AY1015" s="14">
        <v>0.17357060018116899</v>
      </c>
      <c r="AZ1015" s="14">
        <v>0.27334578583944202</v>
      </c>
      <c r="BA1015" s="14"/>
      <c r="BB1015" s="14">
        <v>0.21538474552989201</v>
      </c>
      <c r="BC1015" s="14">
        <v>0.24084415702647699</v>
      </c>
      <c r="BD1015" s="14">
        <v>0.1472084688203</v>
      </c>
      <c r="BE1015" s="14"/>
      <c r="BF1015" s="14">
        <v>0.20251558218329799</v>
      </c>
    </row>
    <row r="1016" spans="2:58" x14ac:dyDescent="0.35">
      <c r="C1016" s="14"/>
      <c r="D1016" s="14"/>
      <c r="E1016" s="14"/>
      <c r="F1016" s="14"/>
      <c r="G1016" s="14"/>
      <c r="H1016" s="14"/>
      <c r="I1016" s="14"/>
      <c r="J1016" s="14"/>
      <c r="K1016" s="14"/>
      <c r="L1016" s="14"/>
      <c r="M1016" s="14"/>
      <c r="N1016" s="14"/>
      <c r="O1016" s="14"/>
      <c r="P1016" s="14"/>
      <c r="Q1016" s="14"/>
      <c r="R1016" s="14"/>
      <c r="S1016" s="14"/>
      <c r="T1016" s="14"/>
      <c r="U1016" s="14"/>
      <c r="V1016" s="14"/>
      <c r="W1016" s="14"/>
      <c r="X1016" s="14"/>
      <c r="Y1016" s="14"/>
      <c r="Z1016" s="14"/>
      <c r="AA1016" s="14"/>
      <c r="AB1016" s="14"/>
      <c r="AC1016" s="14"/>
      <c r="AD1016" s="14"/>
      <c r="AE1016" s="14"/>
      <c r="AF1016" s="14"/>
      <c r="AG1016" s="14"/>
      <c r="AH1016" s="14"/>
      <c r="AI1016" s="14"/>
      <c r="AJ1016" s="14"/>
      <c r="AK1016" s="14"/>
      <c r="AL1016" s="14"/>
      <c r="AM1016" s="14"/>
      <c r="AN1016" s="14"/>
      <c r="AO1016" s="14"/>
      <c r="AP1016" s="14"/>
      <c r="AQ1016" s="14"/>
      <c r="AR1016" s="14"/>
      <c r="AS1016" s="14"/>
      <c r="AT1016" s="14"/>
      <c r="AU1016" s="14"/>
      <c r="AV1016" s="14"/>
      <c r="AW1016" s="14"/>
      <c r="AX1016" s="14"/>
      <c r="AY1016" s="14"/>
      <c r="AZ1016" s="14"/>
      <c r="BA1016" s="14"/>
      <c r="BB1016" s="14"/>
      <c r="BC1016" s="14"/>
      <c r="BD1016" s="14"/>
      <c r="BE1016" s="14"/>
      <c r="BF1016" s="14"/>
    </row>
    <row r="1017" spans="2:58" x14ac:dyDescent="0.35">
      <c r="B1017" s="6" t="s">
        <v>295</v>
      </c>
      <c r="C1017" s="14"/>
      <c r="D1017" s="14"/>
      <c r="E1017" s="14"/>
      <c r="F1017" s="14"/>
      <c r="G1017" s="14"/>
      <c r="H1017" s="14"/>
      <c r="I1017" s="14"/>
      <c r="J1017" s="14"/>
      <c r="K1017" s="14"/>
      <c r="L1017" s="14"/>
      <c r="M1017" s="14"/>
      <c r="N1017" s="14"/>
      <c r="O1017" s="14"/>
      <c r="P1017" s="14"/>
      <c r="Q1017" s="14"/>
      <c r="R1017" s="14"/>
      <c r="S1017" s="14"/>
      <c r="T1017" s="14"/>
      <c r="U1017" s="14"/>
      <c r="V1017" s="14"/>
      <c r="W1017" s="14"/>
      <c r="X1017" s="14"/>
      <c r="Y1017" s="14"/>
      <c r="Z1017" s="14"/>
      <c r="AA1017" s="14"/>
      <c r="AB1017" s="14"/>
      <c r="AC1017" s="14"/>
      <c r="AD1017" s="14"/>
      <c r="AE1017" s="14"/>
      <c r="AF1017" s="14"/>
      <c r="AG1017" s="14"/>
      <c r="AH1017" s="14"/>
      <c r="AI1017" s="14"/>
      <c r="AJ1017" s="14"/>
      <c r="AK1017" s="14"/>
      <c r="AL1017" s="14"/>
      <c r="AM1017" s="14"/>
      <c r="AN1017" s="14"/>
      <c r="AO1017" s="14"/>
      <c r="AP1017" s="14"/>
      <c r="AQ1017" s="14"/>
      <c r="AR1017" s="14"/>
      <c r="AS1017" s="14"/>
      <c r="AT1017" s="14"/>
      <c r="AU1017" s="14"/>
      <c r="AV1017" s="14"/>
      <c r="AW1017" s="14"/>
      <c r="AX1017" s="14"/>
      <c r="AY1017" s="14"/>
      <c r="AZ1017" s="14"/>
      <c r="BA1017" s="14"/>
      <c r="BB1017" s="14"/>
      <c r="BC1017" s="14"/>
      <c r="BD1017" s="14"/>
      <c r="BE1017" s="14"/>
      <c r="BF1017" s="14"/>
    </row>
    <row r="1018" spans="2:58" x14ac:dyDescent="0.35">
      <c r="B1018" s="24" t="s">
        <v>90</v>
      </c>
      <c r="C1018" s="14"/>
      <c r="D1018" s="14"/>
      <c r="E1018" s="14"/>
      <c r="F1018" s="14"/>
      <c r="G1018" s="14"/>
      <c r="H1018" s="14"/>
      <c r="I1018" s="14"/>
      <c r="J1018" s="14"/>
      <c r="K1018" s="14"/>
      <c r="L1018" s="14"/>
      <c r="M1018" s="14"/>
      <c r="N1018" s="14"/>
      <c r="O1018" s="14"/>
      <c r="P1018" s="14"/>
      <c r="Q1018" s="14"/>
      <c r="R1018" s="14"/>
      <c r="S1018" s="14"/>
      <c r="T1018" s="14"/>
      <c r="U1018" s="14"/>
      <c r="V1018" s="14"/>
      <c r="W1018" s="14"/>
      <c r="X1018" s="14"/>
      <c r="Y1018" s="14"/>
      <c r="Z1018" s="14"/>
      <c r="AA1018" s="14"/>
      <c r="AB1018" s="14"/>
      <c r="AC1018" s="14"/>
      <c r="AD1018" s="14"/>
      <c r="AE1018" s="14"/>
      <c r="AF1018" s="14"/>
      <c r="AG1018" s="14"/>
      <c r="AH1018" s="14"/>
      <c r="AI1018" s="14"/>
      <c r="AJ1018" s="14"/>
      <c r="AK1018" s="14"/>
      <c r="AL1018" s="14"/>
      <c r="AM1018" s="14"/>
      <c r="AN1018" s="14"/>
      <c r="AO1018" s="14"/>
      <c r="AP1018" s="14"/>
      <c r="AQ1018" s="14"/>
      <c r="AR1018" s="14"/>
      <c r="AS1018" s="14"/>
      <c r="AT1018" s="14"/>
      <c r="AU1018" s="14"/>
      <c r="AV1018" s="14"/>
      <c r="AW1018" s="14"/>
      <c r="AX1018" s="14"/>
      <c r="AY1018" s="14"/>
      <c r="AZ1018" s="14"/>
      <c r="BA1018" s="14"/>
      <c r="BB1018" s="14"/>
      <c r="BC1018" s="14"/>
      <c r="BD1018" s="14"/>
      <c r="BE1018" s="14"/>
      <c r="BF1018" s="14"/>
    </row>
    <row r="1019" spans="2:58" x14ac:dyDescent="0.35">
      <c r="B1019" t="s">
        <v>299</v>
      </c>
      <c r="C1019" s="14">
        <v>0.152291042072422</v>
      </c>
      <c r="D1019" s="14">
        <v>0.15804032609990501</v>
      </c>
      <c r="E1019" s="14">
        <v>0.14758750193385001</v>
      </c>
      <c r="F1019" s="14"/>
      <c r="G1019" s="14">
        <v>0.24369308651990401</v>
      </c>
      <c r="H1019" s="14">
        <v>0.26831406434913901</v>
      </c>
      <c r="I1019" s="14">
        <v>0.16154419460730701</v>
      </c>
      <c r="J1019" s="14">
        <v>0.115911233309595</v>
      </c>
      <c r="K1019" s="14">
        <v>5.7618546212833202E-2</v>
      </c>
      <c r="L1019" s="14">
        <v>8.2561541960701798E-2</v>
      </c>
      <c r="M1019" s="14"/>
      <c r="N1019" s="14">
        <v>0.166311568544418</v>
      </c>
      <c r="O1019" s="14">
        <v>0.12544674767858399</v>
      </c>
      <c r="P1019" s="14">
        <v>0.17495696871626201</v>
      </c>
      <c r="Q1019" s="14">
        <v>0.14788781049882499</v>
      </c>
      <c r="R1019" s="14"/>
      <c r="S1019" s="14">
        <v>0.25828576235727901</v>
      </c>
      <c r="T1019" s="14">
        <v>0.166567518798479</v>
      </c>
      <c r="U1019" s="14">
        <v>0.106690422070193</v>
      </c>
      <c r="V1019" s="14">
        <v>0.13807156963136599</v>
      </c>
      <c r="W1019" s="14">
        <v>0.133435662240699</v>
      </c>
      <c r="X1019" s="14">
        <v>0.154532226076532</v>
      </c>
      <c r="Y1019" s="14">
        <v>0.15777170727336401</v>
      </c>
      <c r="Z1019" s="14">
        <v>0.175638322275641</v>
      </c>
      <c r="AA1019" s="14">
        <v>0.15825977503623201</v>
      </c>
      <c r="AB1019" s="14">
        <v>9.8692594579188206E-2</v>
      </c>
      <c r="AC1019" s="14">
        <v>4.6594861625253697E-2</v>
      </c>
      <c r="AD1019" s="14">
        <v>6.6719488034101798E-2</v>
      </c>
      <c r="AE1019" s="14"/>
      <c r="AF1019" s="14">
        <v>0.124004366589092</v>
      </c>
      <c r="AG1019" s="14">
        <v>0.15965662030934399</v>
      </c>
      <c r="AH1019" s="14">
        <v>0.205066019554417</v>
      </c>
      <c r="AI1019" s="14"/>
      <c r="AJ1019" s="14">
        <v>0.138032535469823</v>
      </c>
      <c r="AK1019" s="14">
        <v>0.189560717696623</v>
      </c>
      <c r="AL1019" s="14">
        <v>0.14111876327154799</v>
      </c>
      <c r="AM1019" s="14">
        <v>0.17280077217223699</v>
      </c>
      <c r="AN1019" s="14">
        <v>0.14673554532855099</v>
      </c>
      <c r="AO1019" s="14"/>
      <c r="AP1019" s="14">
        <v>0.198531599616424</v>
      </c>
      <c r="AQ1019" s="14">
        <v>0.18093567888658499</v>
      </c>
      <c r="AR1019" s="14">
        <v>0.148802279950115</v>
      </c>
      <c r="AS1019" s="14">
        <v>0.100089721930848</v>
      </c>
      <c r="AT1019" s="14">
        <v>6.6956521659541801E-2</v>
      </c>
      <c r="AU1019" s="14"/>
      <c r="AV1019" s="14">
        <v>0.10269206111462401</v>
      </c>
      <c r="AW1019" s="14">
        <v>0.13790920992651201</v>
      </c>
      <c r="AX1019" s="14">
        <v>0.182757948542074</v>
      </c>
      <c r="AY1019" s="14">
        <v>0.222517850471498</v>
      </c>
      <c r="AZ1019" s="14">
        <v>0.31274585184322501</v>
      </c>
      <c r="BA1019" s="14"/>
      <c r="BB1019" s="14">
        <v>0.13568565566944901</v>
      </c>
      <c r="BC1019" s="14">
        <v>6.9366728383994603E-2</v>
      </c>
      <c r="BD1019" s="14">
        <v>5.8919916451533098E-2</v>
      </c>
      <c r="BE1019" s="14"/>
      <c r="BF1019" s="14">
        <v>9.5088856808177302E-2</v>
      </c>
    </row>
    <row r="1020" spans="2:58" x14ac:dyDescent="0.35">
      <c r="B1020" t="s">
        <v>300</v>
      </c>
      <c r="C1020" s="14">
        <v>0.84770895792757806</v>
      </c>
      <c r="D1020" s="14">
        <v>0.84195967390009496</v>
      </c>
      <c r="E1020" s="14">
        <v>0.85241249806615005</v>
      </c>
      <c r="F1020" s="14"/>
      <c r="G1020" s="14">
        <v>0.75630691348009604</v>
      </c>
      <c r="H1020" s="14">
        <v>0.73168593565086104</v>
      </c>
      <c r="I1020" s="14">
        <v>0.83845580539269304</v>
      </c>
      <c r="J1020" s="14">
        <v>0.88408876669040404</v>
      </c>
      <c r="K1020" s="14">
        <v>0.94238145378716698</v>
      </c>
      <c r="L1020" s="14">
        <v>0.91743845803929802</v>
      </c>
      <c r="M1020" s="14"/>
      <c r="N1020" s="14">
        <v>0.83368843145558102</v>
      </c>
      <c r="O1020" s="14">
        <v>0.87455325232141601</v>
      </c>
      <c r="P1020" s="14">
        <v>0.82504303128373802</v>
      </c>
      <c r="Q1020" s="14">
        <v>0.85211218950117495</v>
      </c>
      <c r="R1020" s="14"/>
      <c r="S1020" s="14">
        <v>0.74171423764272104</v>
      </c>
      <c r="T1020" s="14">
        <v>0.83343248120152102</v>
      </c>
      <c r="U1020" s="14">
        <v>0.89330957792980703</v>
      </c>
      <c r="V1020" s="14">
        <v>0.86192843036863398</v>
      </c>
      <c r="W1020" s="14">
        <v>0.86656433775930097</v>
      </c>
      <c r="X1020" s="14">
        <v>0.84546777392346795</v>
      </c>
      <c r="Y1020" s="14">
        <v>0.84222829272663602</v>
      </c>
      <c r="Z1020" s="14">
        <v>0.82436167772435898</v>
      </c>
      <c r="AA1020" s="14">
        <v>0.84174022496376799</v>
      </c>
      <c r="AB1020" s="14">
        <v>0.901307405420812</v>
      </c>
      <c r="AC1020" s="14">
        <v>0.95340513837474605</v>
      </c>
      <c r="AD1020" s="14">
        <v>0.93328051196589801</v>
      </c>
      <c r="AE1020" s="14"/>
      <c r="AF1020" s="14">
        <v>0.87599563341090803</v>
      </c>
      <c r="AG1020" s="14">
        <v>0.84034337969065598</v>
      </c>
      <c r="AH1020" s="14">
        <v>0.79493398044558305</v>
      </c>
      <c r="AI1020" s="14"/>
      <c r="AJ1020" s="14">
        <v>0.86196746453017703</v>
      </c>
      <c r="AK1020" s="14">
        <v>0.81043928230337703</v>
      </c>
      <c r="AL1020" s="14">
        <v>0.85888123672845196</v>
      </c>
      <c r="AM1020" s="14">
        <v>0.82719922782776201</v>
      </c>
      <c r="AN1020" s="14">
        <v>0.85326445467144896</v>
      </c>
      <c r="AO1020" s="14"/>
      <c r="AP1020" s="14">
        <v>0.80146840038357603</v>
      </c>
      <c r="AQ1020" s="14">
        <v>0.81906432111341498</v>
      </c>
      <c r="AR1020" s="14">
        <v>0.85119772004988503</v>
      </c>
      <c r="AS1020" s="14">
        <v>0.89991027806915203</v>
      </c>
      <c r="AT1020" s="14">
        <v>0.93304347834045798</v>
      </c>
      <c r="AU1020" s="14"/>
      <c r="AV1020" s="14">
        <v>0.89730793888537597</v>
      </c>
      <c r="AW1020" s="14">
        <v>0.86209079007348799</v>
      </c>
      <c r="AX1020" s="14">
        <v>0.81724205145792606</v>
      </c>
      <c r="AY1020" s="14">
        <v>0.77748214952850103</v>
      </c>
      <c r="AZ1020" s="14">
        <v>0.68725414815677499</v>
      </c>
      <c r="BA1020" s="14"/>
      <c r="BB1020" s="14">
        <v>0.86431434433055099</v>
      </c>
      <c r="BC1020" s="14">
        <v>0.93063327161600595</v>
      </c>
      <c r="BD1020" s="14">
        <v>0.94108008354846695</v>
      </c>
      <c r="BE1020" s="14"/>
      <c r="BF1020" s="14">
        <v>0.90491114319182298</v>
      </c>
    </row>
    <row r="1021" spans="2:58" x14ac:dyDescent="0.35">
      <c r="C1021" s="14"/>
      <c r="D1021" s="14"/>
      <c r="E1021" s="14"/>
      <c r="F1021" s="14"/>
      <c r="G1021" s="14"/>
      <c r="H1021" s="14"/>
      <c r="I1021" s="14"/>
      <c r="J1021" s="14"/>
      <c r="K1021" s="14"/>
      <c r="L1021" s="14"/>
      <c r="M1021" s="14"/>
      <c r="N1021" s="14"/>
      <c r="O1021" s="14"/>
      <c r="P1021" s="14"/>
      <c r="Q1021" s="14"/>
      <c r="R1021" s="14"/>
      <c r="S1021" s="14"/>
      <c r="T1021" s="14"/>
      <c r="U1021" s="14"/>
      <c r="V1021" s="14"/>
      <c r="W1021" s="14"/>
      <c r="X1021" s="14"/>
      <c r="Y1021" s="14"/>
      <c r="Z1021" s="14"/>
      <c r="AA1021" s="14"/>
      <c r="AB1021" s="14"/>
      <c r="AC1021" s="14"/>
      <c r="AD1021" s="14"/>
      <c r="AE1021" s="14"/>
      <c r="AF1021" s="14"/>
      <c r="AG1021" s="14"/>
      <c r="AH1021" s="14"/>
      <c r="AI1021" s="14"/>
      <c r="AJ1021" s="14"/>
      <c r="AK1021" s="14"/>
      <c r="AL1021" s="14"/>
      <c r="AM1021" s="14"/>
      <c r="AN1021" s="14"/>
      <c r="AO1021" s="14"/>
      <c r="AP1021" s="14"/>
      <c r="AQ1021" s="14"/>
      <c r="AR1021" s="14"/>
      <c r="AS1021" s="14"/>
      <c r="AT1021" s="14"/>
      <c r="AU1021" s="14"/>
      <c r="AV1021" s="14"/>
      <c r="AW1021" s="14"/>
      <c r="AX1021" s="14"/>
      <c r="AY1021" s="14"/>
      <c r="AZ1021" s="14"/>
      <c r="BA1021" s="14"/>
      <c r="BB1021" s="14"/>
      <c r="BC1021" s="14"/>
      <c r="BD1021" s="14"/>
      <c r="BE1021" s="14"/>
      <c r="BF1021" s="14"/>
    </row>
    <row r="1022" spans="2:58" x14ac:dyDescent="0.35">
      <c r="B1022" s="6" t="s">
        <v>295</v>
      </c>
      <c r="C1022" s="14"/>
      <c r="D1022" s="14"/>
      <c r="E1022" s="14"/>
      <c r="F1022" s="14"/>
      <c r="G1022" s="14"/>
      <c r="H1022" s="14"/>
      <c r="I1022" s="14"/>
      <c r="J1022" s="14"/>
      <c r="K1022" s="14"/>
      <c r="L1022" s="14"/>
      <c r="M1022" s="14"/>
      <c r="N1022" s="14"/>
      <c r="O1022" s="14"/>
      <c r="P1022" s="14"/>
      <c r="Q1022" s="14"/>
      <c r="R1022" s="14"/>
      <c r="S1022" s="14"/>
      <c r="T1022" s="14"/>
      <c r="U1022" s="14"/>
      <c r="V1022" s="14"/>
      <c r="W1022" s="14"/>
      <c r="X1022" s="14"/>
      <c r="Y1022" s="14"/>
      <c r="Z1022" s="14"/>
      <c r="AA1022" s="14"/>
      <c r="AB1022" s="14"/>
      <c r="AC1022" s="14"/>
      <c r="AD1022" s="14"/>
      <c r="AE1022" s="14"/>
      <c r="AF1022" s="14"/>
      <c r="AG1022" s="14"/>
      <c r="AH1022" s="14"/>
      <c r="AI1022" s="14"/>
      <c r="AJ1022" s="14"/>
      <c r="AK1022" s="14"/>
      <c r="AL1022" s="14"/>
      <c r="AM1022" s="14"/>
      <c r="AN1022" s="14"/>
      <c r="AO1022" s="14"/>
      <c r="AP1022" s="14"/>
      <c r="AQ1022" s="14"/>
      <c r="AR1022" s="14"/>
      <c r="AS1022" s="14"/>
      <c r="AT1022" s="14"/>
      <c r="AU1022" s="14"/>
      <c r="AV1022" s="14"/>
      <c r="AW1022" s="14"/>
      <c r="AX1022" s="14"/>
      <c r="AY1022" s="14"/>
      <c r="AZ1022" s="14"/>
      <c r="BA1022" s="14"/>
      <c r="BB1022" s="14"/>
      <c r="BC1022" s="14"/>
      <c r="BD1022" s="14"/>
      <c r="BE1022" s="14"/>
      <c r="BF1022" s="14"/>
    </row>
    <row r="1023" spans="2:58" x14ac:dyDescent="0.35">
      <c r="B1023" s="24" t="s">
        <v>90</v>
      </c>
      <c r="C1023" s="14"/>
      <c r="D1023" s="14"/>
      <c r="E1023" s="14"/>
      <c r="F1023" s="14"/>
      <c r="G1023" s="14"/>
      <c r="H1023" s="14"/>
      <c r="I1023" s="14"/>
      <c r="J1023" s="14"/>
      <c r="K1023" s="14"/>
      <c r="L1023" s="14"/>
      <c r="M1023" s="14"/>
      <c r="N1023" s="14"/>
      <c r="O1023" s="14"/>
      <c r="P1023" s="14"/>
      <c r="Q1023" s="14"/>
      <c r="R1023" s="14"/>
      <c r="S1023" s="14"/>
      <c r="T1023" s="14"/>
      <c r="U1023" s="14"/>
      <c r="V1023" s="14"/>
      <c r="W1023" s="14"/>
      <c r="X1023" s="14"/>
      <c r="Y1023" s="14"/>
      <c r="Z1023" s="14"/>
      <c r="AA1023" s="14"/>
      <c r="AB1023" s="14"/>
      <c r="AC1023" s="14"/>
      <c r="AD1023" s="14"/>
      <c r="AE1023" s="14"/>
      <c r="AF1023" s="14"/>
      <c r="AG1023" s="14"/>
      <c r="AH1023" s="14"/>
      <c r="AI1023" s="14"/>
      <c r="AJ1023" s="14"/>
      <c r="AK1023" s="14"/>
      <c r="AL1023" s="14"/>
      <c r="AM1023" s="14"/>
      <c r="AN1023" s="14"/>
      <c r="AO1023" s="14"/>
      <c r="AP1023" s="14"/>
      <c r="AQ1023" s="14"/>
      <c r="AR1023" s="14"/>
      <c r="AS1023" s="14"/>
      <c r="AT1023" s="14"/>
      <c r="AU1023" s="14"/>
      <c r="AV1023" s="14"/>
      <c r="AW1023" s="14"/>
      <c r="AX1023" s="14"/>
      <c r="AY1023" s="14"/>
      <c r="AZ1023" s="14"/>
      <c r="BA1023" s="14"/>
      <c r="BB1023" s="14"/>
      <c r="BC1023" s="14"/>
      <c r="BD1023" s="14"/>
      <c r="BE1023" s="14"/>
      <c r="BF1023" s="14"/>
    </row>
    <row r="1024" spans="2:58" x14ac:dyDescent="0.35">
      <c r="B1024" t="s">
        <v>301</v>
      </c>
      <c r="C1024" s="14">
        <v>0.79411483812247696</v>
      </c>
      <c r="D1024" s="14">
        <v>0.76922090980225399</v>
      </c>
      <c r="E1024" s="14">
        <v>0.81715986256601303</v>
      </c>
      <c r="F1024" s="14"/>
      <c r="G1024" s="14">
        <v>0.71979600450070702</v>
      </c>
      <c r="H1024" s="14">
        <v>0.72060669440344605</v>
      </c>
      <c r="I1024" s="14">
        <v>0.77594132549981099</v>
      </c>
      <c r="J1024" s="14">
        <v>0.80413414982428899</v>
      </c>
      <c r="K1024" s="14">
        <v>0.85955910812499103</v>
      </c>
      <c r="L1024" s="14">
        <v>0.86614790832401301</v>
      </c>
      <c r="M1024" s="14"/>
      <c r="N1024" s="14">
        <v>0.75443087740632198</v>
      </c>
      <c r="O1024" s="14">
        <v>0.79162148210432703</v>
      </c>
      <c r="P1024" s="14">
        <v>0.80223471115425005</v>
      </c>
      <c r="Q1024" s="14">
        <v>0.83292896964382801</v>
      </c>
      <c r="R1024" s="14"/>
      <c r="S1024" s="14">
        <v>0.73065387352801703</v>
      </c>
      <c r="T1024" s="14">
        <v>0.76227480732960695</v>
      </c>
      <c r="U1024" s="14">
        <v>0.85688620227315404</v>
      </c>
      <c r="V1024" s="14">
        <v>0.86681654667056396</v>
      </c>
      <c r="W1024" s="14">
        <v>0.77797287934467496</v>
      </c>
      <c r="X1024" s="14">
        <v>0.75208288832691905</v>
      </c>
      <c r="Y1024" s="14">
        <v>0.80833479213124504</v>
      </c>
      <c r="Z1024" s="14">
        <v>0.77727294028585703</v>
      </c>
      <c r="AA1024" s="14">
        <v>0.79886411277051605</v>
      </c>
      <c r="AB1024" s="14">
        <v>0.82399630229536402</v>
      </c>
      <c r="AC1024" s="14">
        <v>0.80627202116989205</v>
      </c>
      <c r="AD1024" s="14">
        <v>0.86406368545978296</v>
      </c>
      <c r="AE1024" s="14"/>
      <c r="AF1024" s="14">
        <v>0.83112211806288705</v>
      </c>
      <c r="AG1024" s="14">
        <v>0.76607079134442502</v>
      </c>
      <c r="AH1024" s="14">
        <v>0.80282589895646195</v>
      </c>
      <c r="AI1024" s="14"/>
      <c r="AJ1024" s="14">
        <v>0.82933951513938797</v>
      </c>
      <c r="AK1024" s="14">
        <v>0.75088729649949404</v>
      </c>
      <c r="AL1024" s="14">
        <v>0.79028255641174605</v>
      </c>
      <c r="AM1024" s="14">
        <v>0.66890866666153304</v>
      </c>
      <c r="AN1024" s="14">
        <v>0.86651239446672101</v>
      </c>
      <c r="AO1024" s="14"/>
      <c r="AP1024" s="14">
        <v>0.85594062076784205</v>
      </c>
      <c r="AQ1024" s="14">
        <v>0.73814128459127504</v>
      </c>
      <c r="AR1024" s="14">
        <v>0.79418652051194805</v>
      </c>
      <c r="AS1024" s="14">
        <v>0.79126199115143903</v>
      </c>
      <c r="AT1024" s="14">
        <v>0.82731453842556102</v>
      </c>
      <c r="AU1024" s="14"/>
      <c r="AV1024" s="14">
        <v>0.85438079585294302</v>
      </c>
      <c r="AW1024" s="14">
        <v>0.81232781580629598</v>
      </c>
      <c r="AX1024" s="14">
        <v>0.762660059673122</v>
      </c>
      <c r="AY1024" s="14">
        <v>0.75503400729241499</v>
      </c>
      <c r="AZ1024" s="14">
        <v>0.51310020461463202</v>
      </c>
      <c r="BA1024" s="14"/>
      <c r="BB1024" s="14">
        <v>0.75824643155298599</v>
      </c>
      <c r="BC1024" s="14">
        <v>0.79155100820768098</v>
      </c>
      <c r="BD1024" s="14">
        <v>0.78554476256621797</v>
      </c>
      <c r="BE1024" s="14"/>
      <c r="BF1024" s="14">
        <v>0.79996943664531295</v>
      </c>
    </row>
    <row r="1025" spans="2:58" x14ac:dyDescent="0.35">
      <c r="B1025" t="s">
        <v>302</v>
      </c>
      <c r="C1025" s="14">
        <v>7.71721400576863E-2</v>
      </c>
      <c r="D1025" s="14">
        <v>9.5894329176687498E-2</v>
      </c>
      <c r="E1025" s="14">
        <v>5.93816559380132E-2</v>
      </c>
      <c r="F1025" s="14"/>
      <c r="G1025" s="14">
        <v>9.9125499262180394E-2</v>
      </c>
      <c r="H1025" s="14">
        <v>0.101808695122903</v>
      </c>
      <c r="I1025" s="14">
        <v>8.1374431410024206E-2</v>
      </c>
      <c r="J1025" s="14">
        <v>7.3399021878568907E-2</v>
      </c>
      <c r="K1025" s="14">
        <v>7.5931142861893605E-2</v>
      </c>
      <c r="L1025" s="14">
        <v>4.3006612518190303E-2</v>
      </c>
      <c r="M1025" s="14"/>
      <c r="N1025" s="14">
        <v>8.8485941535886403E-2</v>
      </c>
      <c r="O1025" s="14">
        <v>7.5070704258504997E-2</v>
      </c>
      <c r="P1025" s="14">
        <v>6.5106907892082705E-2</v>
      </c>
      <c r="Q1025" s="14">
        <v>7.4997375550472895E-2</v>
      </c>
      <c r="R1025" s="14"/>
      <c r="S1025" s="14">
        <v>9.5415175863900303E-2</v>
      </c>
      <c r="T1025" s="14">
        <v>8.1954405202169803E-2</v>
      </c>
      <c r="U1025" s="14">
        <v>6.3708441960525997E-2</v>
      </c>
      <c r="V1025" s="14">
        <v>2.6207630274497101E-2</v>
      </c>
      <c r="W1025" s="14">
        <v>7.5022642174676898E-2</v>
      </c>
      <c r="X1025" s="14">
        <v>9.3636085506586003E-2</v>
      </c>
      <c r="Y1025" s="14">
        <v>6.2348497455181298E-2</v>
      </c>
      <c r="Z1025" s="14">
        <v>0.10229503532029401</v>
      </c>
      <c r="AA1025" s="14">
        <v>7.5143761818926597E-2</v>
      </c>
      <c r="AB1025" s="14">
        <v>7.6815975627341604E-2</v>
      </c>
      <c r="AC1025" s="14">
        <v>9.9453157159186498E-2</v>
      </c>
      <c r="AD1025" s="14">
        <v>9.3128428834034702E-2</v>
      </c>
      <c r="AE1025" s="14"/>
      <c r="AF1025" s="14">
        <v>5.0151880835142902E-2</v>
      </c>
      <c r="AG1025" s="14">
        <v>0.100071550007395</v>
      </c>
      <c r="AH1025" s="14">
        <v>7.0796966409172296E-2</v>
      </c>
      <c r="AI1025" s="14"/>
      <c r="AJ1025" s="14">
        <v>4.66356499117817E-2</v>
      </c>
      <c r="AK1025" s="14">
        <v>9.7671818210543201E-2</v>
      </c>
      <c r="AL1025" s="14">
        <v>9.2327970708621004E-2</v>
      </c>
      <c r="AM1025" s="14">
        <v>0.16134772681576001</v>
      </c>
      <c r="AN1025" s="14">
        <v>5.1122050211359203E-2</v>
      </c>
      <c r="AO1025" s="14"/>
      <c r="AP1025" s="14">
        <v>1.2463860595836001E-2</v>
      </c>
      <c r="AQ1025" s="14">
        <v>9.9558106516837497E-2</v>
      </c>
      <c r="AR1025" s="14">
        <v>8.2375139222608196E-2</v>
      </c>
      <c r="AS1025" s="14">
        <v>8.6331969861655006E-2</v>
      </c>
      <c r="AT1025" s="14">
        <v>0.102045762173979</v>
      </c>
      <c r="AU1025" s="14"/>
      <c r="AV1025" s="14">
        <v>7.0673780715025503E-2</v>
      </c>
      <c r="AW1025" s="14">
        <v>5.1478393542632103E-2</v>
      </c>
      <c r="AX1025" s="14">
        <v>9.1343541866848094E-2</v>
      </c>
      <c r="AY1025" s="14">
        <v>9.4177202460175094E-2</v>
      </c>
      <c r="AZ1025" s="14">
        <v>0.10734166701801</v>
      </c>
      <c r="BA1025" s="14"/>
      <c r="BB1025" s="14">
        <v>4.60874803169814E-2</v>
      </c>
      <c r="BC1025" s="14">
        <v>9.5282093863819597E-2</v>
      </c>
      <c r="BD1025" s="14">
        <v>0.13653323369013401</v>
      </c>
      <c r="BE1025" s="14"/>
      <c r="BF1025" s="14">
        <v>7.8999602394573307E-2</v>
      </c>
    </row>
    <row r="1026" spans="2:58" x14ac:dyDescent="0.35">
      <c r="B1026" t="s">
        <v>303</v>
      </c>
      <c r="C1026" s="14">
        <v>0.12871302181983699</v>
      </c>
      <c r="D1026" s="14">
        <v>0.13488476102105801</v>
      </c>
      <c r="E1026" s="14">
        <v>0.12345848149597299</v>
      </c>
      <c r="F1026" s="14"/>
      <c r="G1026" s="14">
        <v>0.181078496237112</v>
      </c>
      <c r="H1026" s="14">
        <v>0.17758461047365101</v>
      </c>
      <c r="I1026" s="14">
        <v>0.142684243090165</v>
      </c>
      <c r="J1026" s="14">
        <v>0.12246682829714201</v>
      </c>
      <c r="K1026" s="14">
        <v>6.4509749013115694E-2</v>
      </c>
      <c r="L1026" s="14">
        <v>9.0845479157797199E-2</v>
      </c>
      <c r="M1026" s="14"/>
      <c r="N1026" s="14">
        <v>0.15708318105779101</v>
      </c>
      <c r="O1026" s="14">
        <v>0.13330781363716801</v>
      </c>
      <c r="P1026" s="14">
        <v>0.132658380953667</v>
      </c>
      <c r="Q1026" s="14">
        <v>9.2073654805698596E-2</v>
      </c>
      <c r="R1026" s="14"/>
      <c r="S1026" s="14">
        <v>0.173930950608082</v>
      </c>
      <c r="T1026" s="14">
        <v>0.15577078746822301</v>
      </c>
      <c r="U1026" s="14">
        <v>7.9405355766319602E-2</v>
      </c>
      <c r="V1026" s="14">
        <v>0.106975823054939</v>
      </c>
      <c r="W1026" s="14">
        <v>0.14700447848064799</v>
      </c>
      <c r="X1026" s="14">
        <v>0.154281026166495</v>
      </c>
      <c r="Y1026" s="14">
        <v>0.12931671041357401</v>
      </c>
      <c r="Z1026" s="14">
        <v>0.12043202439384899</v>
      </c>
      <c r="AA1026" s="14">
        <v>0.12599212541055799</v>
      </c>
      <c r="AB1026" s="14">
        <v>9.9187722077294593E-2</v>
      </c>
      <c r="AC1026" s="14">
        <v>9.4274821670921494E-2</v>
      </c>
      <c r="AD1026" s="14">
        <v>4.2807885706181999E-2</v>
      </c>
      <c r="AE1026" s="14"/>
      <c r="AF1026" s="14">
        <v>0.11872600110197</v>
      </c>
      <c r="AG1026" s="14">
        <v>0.13385765864818</v>
      </c>
      <c r="AH1026" s="14">
        <v>0.12637713463436601</v>
      </c>
      <c r="AI1026" s="14"/>
      <c r="AJ1026" s="14">
        <v>0.12402483494883</v>
      </c>
      <c r="AK1026" s="14">
        <v>0.151440885289962</v>
      </c>
      <c r="AL1026" s="14">
        <v>0.117389472879633</v>
      </c>
      <c r="AM1026" s="14">
        <v>0.16974360652270701</v>
      </c>
      <c r="AN1026" s="14">
        <v>8.2365555321920303E-2</v>
      </c>
      <c r="AO1026" s="14"/>
      <c r="AP1026" s="14">
        <v>0.13159551863632199</v>
      </c>
      <c r="AQ1026" s="14">
        <v>0.16230060889188699</v>
      </c>
      <c r="AR1026" s="14">
        <v>0.12343834026544299</v>
      </c>
      <c r="AS1026" s="14">
        <v>0.122406038986906</v>
      </c>
      <c r="AT1026" s="14">
        <v>7.0639699400459804E-2</v>
      </c>
      <c r="AU1026" s="14"/>
      <c r="AV1026" s="14">
        <v>7.4945423432031297E-2</v>
      </c>
      <c r="AW1026" s="14">
        <v>0.13619379065107201</v>
      </c>
      <c r="AX1026" s="14">
        <v>0.14599639846003001</v>
      </c>
      <c r="AY1026" s="14">
        <v>0.15078879024740999</v>
      </c>
      <c r="AZ1026" s="14">
        <v>0.37955812836735697</v>
      </c>
      <c r="BA1026" s="14"/>
      <c r="BB1026" s="14">
        <v>0.195666088130032</v>
      </c>
      <c r="BC1026" s="14">
        <v>0.113166897928499</v>
      </c>
      <c r="BD1026" s="14">
        <v>7.79220037436478E-2</v>
      </c>
      <c r="BE1026" s="14"/>
      <c r="BF1026" s="14">
        <v>0.121030960960114</v>
      </c>
    </row>
    <row r="1027" spans="2:58" x14ac:dyDescent="0.35">
      <c r="C1027" s="14"/>
      <c r="D1027" s="14"/>
      <c r="E1027" s="14"/>
      <c r="F1027" s="14"/>
      <c r="G1027" s="14"/>
      <c r="H1027" s="14"/>
      <c r="I1027" s="14"/>
      <c r="J1027" s="14"/>
      <c r="K1027" s="14"/>
      <c r="L1027" s="14"/>
      <c r="M1027" s="14"/>
      <c r="N1027" s="14"/>
      <c r="O1027" s="14"/>
      <c r="P1027" s="14"/>
      <c r="Q1027" s="14"/>
      <c r="R1027" s="14"/>
      <c r="S1027" s="14"/>
      <c r="T1027" s="14"/>
      <c r="U1027" s="14"/>
      <c r="V1027" s="14"/>
      <c r="W1027" s="14"/>
      <c r="X1027" s="14"/>
      <c r="Y1027" s="14"/>
      <c r="Z1027" s="14"/>
      <c r="AA1027" s="14"/>
      <c r="AB1027" s="14"/>
      <c r="AC1027" s="14"/>
      <c r="AD1027" s="14"/>
      <c r="AE1027" s="14"/>
      <c r="AF1027" s="14"/>
      <c r="AG1027" s="14"/>
      <c r="AH1027" s="14"/>
      <c r="AI1027" s="14"/>
      <c r="AJ1027" s="14"/>
      <c r="AK1027" s="14"/>
      <c r="AL1027" s="14"/>
      <c r="AM1027" s="14"/>
      <c r="AN1027" s="14"/>
      <c r="AO1027" s="14"/>
      <c r="AP1027" s="14"/>
      <c r="AQ1027" s="14"/>
      <c r="AR1027" s="14"/>
      <c r="AS1027" s="14"/>
      <c r="AT1027" s="14"/>
      <c r="AU1027" s="14"/>
      <c r="AV1027" s="14"/>
      <c r="AW1027" s="14"/>
      <c r="AX1027" s="14"/>
      <c r="AY1027" s="14"/>
      <c r="AZ1027" s="14"/>
      <c r="BA1027" s="14"/>
      <c r="BB1027" s="14"/>
      <c r="BC1027" s="14"/>
      <c r="BD1027" s="14"/>
      <c r="BE1027" s="14"/>
      <c r="BF1027" s="14"/>
    </row>
    <row r="1028" spans="2:58" x14ac:dyDescent="0.35">
      <c r="B1028" s="6" t="s">
        <v>295</v>
      </c>
      <c r="C1028" s="14"/>
      <c r="D1028" s="14"/>
      <c r="E1028" s="14"/>
      <c r="F1028" s="14"/>
      <c r="G1028" s="14"/>
      <c r="H1028" s="14"/>
      <c r="I1028" s="14"/>
      <c r="J1028" s="14"/>
      <c r="K1028" s="14"/>
      <c r="L1028" s="14"/>
      <c r="M1028" s="14"/>
      <c r="N1028" s="14"/>
      <c r="O1028" s="14"/>
      <c r="P1028" s="14"/>
      <c r="Q1028" s="14"/>
      <c r="R1028" s="14"/>
      <c r="S1028" s="14"/>
      <c r="T1028" s="14"/>
      <c r="U1028" s="14"/>
      <c r="V1028" s="14"/>
      <c r="W1028" s="14"/>
      <c r="X1028" s="14"/>
      <c r="Y1028" s="14"/>
      <c r="Z1028" s="14"/>
      <c r="AA1028" s="14"/>
      <c r="AB1028" s="14"/>
      <c r="AC1028" s="14"/>
      <c r="AD1028" s="14"/>
      <c r="AE1028" s="14"/>
      <c r="AF1028" s="14"/>
      <c r="AG1028" s="14"/>
      <c r="AH1028" s="14"/>
      <c r="AI1028" s="14"/>
      <c r="AJ1028" s="14"/>
      <c r="AK1028" s="14"/>
      <c r="AL1028" s="14"/>
      <c r="AM1028" s="14"/>
      <c r="AN1028" s="14"/>
      <c r="AO1028" s="14"/>
      <c r="AP1028" s="14"/>
      <c r="AQ1028" s="14"/>
      <c r="AR1028" s="14"/>
      <c r="AS1028" s="14"/>
      <c r="AT1028" s="14"/>
      <c r="AU1028" s="14"/>
      <c r="AV1028" s="14"/>
      <c r="AW1028" s="14"/>
      <c r="AX1028" s="14"/>
      <c r="AY1028" s="14"/>
      <c r="AZ1028" s="14"/>
      <c r="BA1028" s="14"/>
      <c r="BB1028" s="14"/>
      <c r="BC1028" s="14"/>
      <c r="BD1028" s="14"/>
      <c r="BE1028" s="14"/>
      <c r="BF1028" s="14"/>
    </row>
    <row r="1029" spans="2:58" x14ac:dyDescent="0.35">
      <c r="B1029" s="24" t="s">
        <v>90</v>
      </c>
      <c r="C1029" s="14"/>
      <c r="D1029" s="14"/>
      <c r="E1029" s="14"/>
      <c r="F1029" s="14"/>
      <c r="G1029" s="14"/>
      <c r="H1029" s="14"/>
      <c r="I1029" s="14"/>
      <c r="J1029" s="14"/>
      <c r="K1029" s="14"/>
      <c r="L1029" s="14"/>
      <c r="M1029" s="14"/>
      <c r="N1029" s="14"/>
      <c r="O1029" s="14"/>
      <c r="P1029" s="14"/>
      <c r="Q1029" s="14"/>
      <c r="R1029" s="14"/>
      <c r="S1029" s="14"/>
      <c r="T1029" s="14"/>
      <c r="U1029" s="14"/>
      <c r="V1029" s="14"/>
      <c r="W1029" s="14"/>
      <c r="X1029" s="14"/>
      <c r="Y1029" s="14"/>
      <c r="Z1029" s="14"/>
      <c r="AA1029" s="14"/>
      <c r="AB1029" s="14"/>
      <c r="AC1029" s="14"/>
      <c r="AD1029" s="14"/>
      <c r="AE1029" s="14"/>
      <c r="AF1029" s="14"/>
      <c r="AG1029" s="14"/>
      <c r="AH1029" s="14"/>
      <c r="AI1029" s="14"/>
      <c r="AJ1029" s="14"/>
      <c r="AK1029" s="14"/>
      <c r="AL1029" s="14"/>
      <c r="AM1029" s="14"/>
      <c r="AN1029" s="14"/>
      <c r="AO1029" s="14"/>
      <c r="AP1029" s="14"/>
      <c r="AQ1029" s="14"/>
      <c r="AR1029" s="14"/>
      <c r="AS1029" s="14"/>
      <c r="AT1029" s="14"/>
      <c r="AU1029" s="14"/>
      <c r="AV1029" s="14"/>
      <c r="AW1029" s="14"/>
      <c r="AX1029" s="14"/>
      <c r="AY1029" s="14"/>
      <c r="AZ1029" s="14"/>
      <c r="BA1029" s="14"/>
      <c r="BB1029" s="14"/>
      <c r="BC1029" s="14"/>
      <c r="BD1029" s="14"/>
      <c r="BE1029" s="14"/>
      <c r="BF1029" s="14"/>
    </row>
    <row r="1030" spans="2:58" x14ac:dyDescent="0.35">
      <c r="B1030" t="s">
        <v>304</v>
      </c>
      <c r="C1030" s="14">
        <v>0.68292142473283501</v>
      </c>
      <c r="D1030" s="14">
        <v>0.69604216523252704</v>
      </c>
      <c r="E1030" s="14">
        <v>0.66918201632520202</v>
      </c>
      <c r="F1030" s="14"/>
      <c r="G1030" s="14">
        <v>0.75723637214957096</v>
      </c>
      <c r="H1030" s="14">
        <v>0.72176057062350896</v>
      </c>
      <c r="I1030" s="14">
        <v>0.72435220992002702</v>
      </c>
      <c r="J1030" s="14">
        <v>0.72286032940440903</v>
      </c>
      <c r="K1030" s="14">
        <v>0.68706752052856102</v>
      </c>
      <c r="L1030" s="14">
        <v>0.533023053811573</v>
      </c>
      <c r="M1030" s="14"/>
      <c r="N1030" s="14">
        <v>0.65676451480903397</v>
      </c>
      <c r="O1030" s="14">
        <v>0.686535007956806</v>
      </c>
      <c r="P1030" s="14">
        <v>0.67115854612611403</v>
      </c>
      <c r="Q1030" s="14">
        <v>0.72216650875857102</v>
      </c>
      <c r="R1030" s="14"/>
      <c r="S1030" s="14">
        <v>0.61727601558797596</v>
      </c>
      <c r="T1030" s="14">
        <v>0.69295401384757505</v>
      </c>
      <c r="U1030" s="14">
        <v>0.67042305719641104</v>
      </c>
      <c r="V1030" s="14">
        <v>0.74218739788450605</v>
      </c>
      <c r="W1030" s="14">
        <v>0.62405224564656603</v>
      </c>
      <c r="X1030" s="14">
        <v>0.65441283480731205</v>
      </c>
      <c r="Y1030" s="14">
        <v>0.73631682353476602</v>
      </c>
      <c r="Z1030" s="14">
        <v>0.69732020693678698</v>
      </c>
      <c r="AA1030" s="14">
        <v>0.70175912360270198</v>
      </c>
      <c r="AB1030" s="14">
        <v>0.67649478844271205</v>
      </c>
      <c r="AC1030" s="14">
        <v>0.72696979433861697</v>
      </c>
      <c r="AD1030" s="14">
        <v>0.74028084943585504</v>
      </c>
      <c r="AE1030" s="14"/>
      <c r="AF1030" s="14">
        <v>0.62856449539114301</v>
      </c>
      <c r="AG1030" s="14">
        <v>0.72213688156026001</v>
      </c>
      <c r="AH1030" s="14">
        <v>0.65088170356239605</v>
      </c>
      <c r="AI1030" s="14"/>
      <c r="AJ1030" s="14">
        <v>0.495826984503485</v>
      </c>
      <c r="AK1030" s="14">
        <v>0.82068782225012504</v>
      </c>
      <c r="AL1030" s="14">
        <v>0.68271122124747996</v>
      </c>
      <c r="AM1030" s="14">
        <v>0.758290050529838</v>
      </c>
      <c r="AN1030" s="14">
        <v>0.71980448611509196</v>
      </c>
      <c r="AO1030" s="14"/>
      <c r="AP1030" s="14">
        <v>0.297810563494254</v>
      </c>
      <c r="AQ1030" s="14">
        <v>0.81742654518286295</v>
      </c>
      <c r="AR1030" s="14">
        <v>0.703263122715582</v>
      </c>
      <c r="AS1030" s="14">
        <v>0.70837429483504499</v>
      </c>
      <c r="AT1030" s="14">
        <v>0.670685382687216</v>
      </c>
      <c r="AU1030" s="14"/>
      <c r="AV1030" s="14">
        <v>0.64980706588898296</v>
      </c>
      <c r="AW1030" s="14">
        <v>0.74545723111768503</v>
      </c>
      <c r="AX1030" s="14">
        <v>0.68367847302580997</v>
      </c>
      <c r="AY1030" s="14">
        <v>0.62735807960256895</v>
      </c>
      <c r="AZ1030" s="14">
        <v>0.60164378776997096</v>
      </c>
      <c r="BA1030" s="14"/>
      <c r="BB1030" s="14">
        <v>0.80775891754808604</v>
      </c>
      <c r="BC1030" s="14">
        <v>0.65328844448294199</v>
      </c>
      <c r="BD1030" s="14">
        <v>0.60710610751155802</v>
      </c>
      <c r="BE1030" s="14"/>
      <c r="BF1030" s="14">
        <v>0.68704374165983795</v>
      </c>
    </row>
    <row r="1031" spans="2:58" x14ac:dyDescent="0.35">
      <c r="B1031" t="s">
        <v>305</v>
      </c>
      <c r="C1031" s="14">
        <v>0.31707857526716499</v>
      </c>
      <c r="D1031" s="14">
        <v>0.30395783476747301</v>
      </c>
      <c r="E1031" s="14">
        <v>0.33081798367479798</v>
      </c>
      <c r="F1031" s="14"/>
      <c r="G1031" s="14">
        <v>0.24276362785042899</v>
      </c>
      <c r="H1031" s="14">
        <v>0.27823942937649099</v>
      </c>
      <c r="I1031" s="14">
        <v>0.27564779007997198</v>
      </c>
      <c r="J1031" s="14">
        <v>0.27713967059559103</v>
      </c>
      <c r="K1031" s="14">
        <v>0.31293247947143898</v>
      </c>
      <c r="L1031" s="14">
        <v>0.466976946188427</v>
      </c>
      <c r="M1031" s="14"/>
      <c r="N1031" s="14">
        <v>0.34323548519096603</v>
      </c>
      <c r="O1031" s="14">
        <v>0.313464992043194</v>
      </c>
      <c r="P1031" s="14">
        <v>0.32884145387388602</v>
      </c>
      <c r="Q1031" s="14">
        <v>0.27783349124142898</v>
      </c>
      <c r="R1031" s="14"/>
      <c r="S1031" s="14">
        <v>0.38272398441202399</v>
      </c>
      <c r="T1031" s="14">
        <v>0.30704598615242501</v>
      </c>
      <c r="U1031" s="14">
        <v>0.32957694280358901</v>
      </c>
      <c r="V1031" s="14">
        <v>0.25781260211549401</v>
      </c>
      <c r="W1031" s="14">
        <v>0.37594775435343403</v>
      </c>
      <c r="X1031" s="14">
        <v>0.34558716519268801</v>
      </c>
      <c r="Y1031" s="14">
        <v>0.26368317646523398</v>
      </c>
      <c r="Z1031" s="14">
        <v>0.30267979306321302</v>
      </c>
      <c r="AA1031" s="14">
        <v>0.29824087639729802</v>
      </c>
      <c r="AB1031" s="14">
        <v>0.32350521155728801</v>
      </c>
      <c r="AC1031" s="14">
        <v>0.27303020566138297</v>
      </c>
      <c r="AD1031" s="14">
        <v>0.25971915056414502</v>
      </c>
      <c r="AE1031" s="14"/>
      <c r="AF1031" s="14">
        <v>0.37143550460885699</v>
      </c>
      <c r="AG1031" s="14">
        <v>0.27786311843973999</v>
      </c>
      <c r="AH1031" s="14">
        <v>0.349118296437604</v>
      </c>
      <c r="AI1031" s="14"/>
      <c r="AJ1031" s="14">
        <v>0.50417301549651505</v>
      </c>
      <c r="AK1031" s="14">
        <v>0.17931217774987501</v>
      </c>
      <c r="AL1031" s="14">
        <v>0.31728877875251998</v>
      </c>
      <c r="AM1031" s="14">
        <v>0.241709949470162</v>
      </c>
      <c r="AN1031" s="14">
        <v>0.28019551388490799</v>
      </c>
      <c r="AO1031" s="14"/>
      <c r="AP1031" s="14">
        <v>0.70218943650574595</v>
      </c>
      <c r="AQ1031" s="14">
        <v>0.18257345481713699</v>
      </c>
      <c r="AR1031" s="14">
        <v>0.296736877284418</v>
      </c>
      <c r="AS1031" s="14">
        <v>0.29162570516495501</v>
      </c>
      <c r="AT1031" s="14">
        <v>0.329314617312784</v>
      </c>
      <c r="AU1031" s="14"/>
      <c r="AV1031" s="14">
        <v>0.35019293411101698</v>
      </c>
      <c r="AW1031" s="14">
        <v>0.25454276888231497</v>
      </c>
      <c r="AX1031" s="14">
        <v>0.31632152697419003</v>
      </c>
      <c r="AY1031" s="14">
        <v>0.37264192039743099</v>
      </c>
      <c r="AZ1031" s="14">
        <v>0.39835621223002898</v>
      </c>
      <c r="BA1031" s="14"/>
      <c r="BB1031" s="14">
        <v>0.19224108245191401</v>
      </c>
      <c r="BC1031" s="14">
        <v>0.34671155551705801</v>
      </c>
      <c r="BD1031" s="14">
        <v>0.39289389248844198</v>
      </c>
      <c r="BE1031" s="14"/>
      <c r="BF1031" s="14">
        <v>0.312956258340162</v>
      </c>
    </row>
    <row r="1032" spans="2:58" x14ac:dyDescent="0.35">
      <c r="C1032" s="14"/>
      <c r="D1032" s="14"/>
      <c r="E1032" s="14"/>
      <c r="F1032" s="14"/>
      <c r="G1032" s="14"/>
      <c r="H1032" s="14"/>
      <c r="I1032" s="14"/>
      <c r="J1032" s="14"/>
      <c r="K1032" s="14"/>
      <c r="L1032" s="14"/>
      <c r="M1032" s="14"/>
      <c r="N1032" s="14"/>
      <c r="O1032" s="14"/>
      <c r="P1032" s="14"/>
      <c r="Q1032" s="14"/>
      <c r="R1032" s="14"/>
      <c r="S1032" s="14"/>
      <c r="T1032" s="14"/>
      <c r="U1032" s="14"/>
      <c r="V1032" s="14"/>
      <c r="W1032" s="14"/>
      <c r="X1032" s="14"/>
      <c r="Y1032" s="14"/>
      <c r="Z1032" s="14"/>
      <c r="AA1032" s="14"/>
      <c r="AB1032" s="14"/>
      <c r="AC1032" s="14"/>
      <c r="AD1032" s="14"/>
      <c r="AE1032" s="14"/>
      <c r="AF1032" s="14"/>
      <c r="AG1032" s="14"/>
      <c r="AH1032" s="14"/>
      <c r="AI1032" s="14"/>
      <c r="AJ1032" s="14"/>
      <c r="AK1032" s="14"/>
      <c r="AL1032" s="14"/>
      <c r="AM1032" s="14"/>
      <c r="AN1032" s="14"/>
      <c r="AO1032" s="14"/>
      <c r="AP1032" s="14"/>
      <c r="AQ1032" s="14"/>
      <c r="AR1032" s="14"/>
      <c r="AS1032" s="14"/>
      <c r="AT1032" s="14"/>
      <c r="AU1032" s="14"/>
      <c r="AV1032" s="14"/>
      <c r="AW1032" s="14"/>
      <c r="AX1032" s="14"/>
      <c r="AY1032" s="14"/>
      <c r="AZ1032" s="14"/>
      <c r="BA1032" s="14"/>
      <c r="BB1032" s="14"/>
      <c r="BC1032" s="14"/>
      <c r="BD1032" s="14"/>
      <c r="BE1032" s="14"/>
      <c r="BF1032" s="14"/>
    </row>
    <row r="1033" spans="2:58" x14ac:dyDescent="0.35">
      <c r="B1033" s="6" t="s">
        <v>295</v>
      </c>
      <c r="C1033" s="14"/>
      <c r="D1033" s="14"/>
      <c r="E1033" s="14"/>
      <c r="F1033" s="14"/>
      <c r="G1033" s="14"/>
      <c r="H1033" s="14"/>
      <c r="I1033" s="14"/>
      <c r="J1033" s="14"/>
      <c r="K1033" s="14"/>
      <c r="L1033" s="14"/>
      <c r="M1033" s="14"/>
      <c r="N1033" s="14"/>
      <c r="O1033" s="14"/>
      <c r="P1033" s="14"/>
      <c r="Q1033" s="14"/>
      <c r="R1033" s="14"/>
      <c r="S1033" s="14"/>
      <c r="T1033" s="14"/>
      <c r="U1033" s="14"/>
      <c r="V1033" s="14"/>
      <c r="W1033" s="14"/>
      <c r="X1033" s="14"/>
      <c r="Y1033" s="14"/>
      <c r="Z1033" s="14"/>
      <c r="AA1033" s="14"/>
      <c r="AB1033" s="14"/>
      <c r="AC1033" s="14"/>
      <c r="AD1033" s="14"/>
      <c r="AE1033" s="14"/>
      <c r="AF1033" s="14"/>
      <c r="AG1033" s="14"/>
      <c r="AH1033" s="14"/>
      <c r="AI1033" s="14"/>
      <c r="AJ1033" s="14"/>
      <c r="AK1033" s="14"/>
      <c r="AL1033" s="14"/>
      <c r="AM1033" s="14"/>
      <c r="AN1033" s="14"/>
      <c r="AO1033" s="14"/>
      <c r="AP1033" s="14"/>
      <c r="AQ1033" s="14"/>
      <c r="AR1033" s="14"/>
      <c r="AS1033" s="14"/>
      <c r="AT1033" s="14"/>
      <c r="AU1033" s="14"/>
      <c r="AV1033" s="14"/>
      <c r="AW1033" s="14"/>
      <c r="AX1033" s="14"/>
      <c r="AY1033" s="14"/>
      <c r="AZ1033" s="14"/>
      <c r="BA1033" s="14"/>
      <c r="BB1033" s="14"/>
      <c r="BC1033" s="14"/>
      <c r="BD1033" s="14"/>
      <c r="BE1033" s="14"/>
      <c r="BF1033" s="14"/>
    </row>
    <row r="1034" spans="2:58" x14ac:dyDescent="0.35">
      <c r="B1034" s="24" t="s">
        <v>90</v>
      </c>
      <c r="C1034" s="14"/>
      <c r="D1034" s="14"/>
      <c r="E1034" s="14"/>
      <c r="F1034" s="14"/>
      <c r="G1034" s="14"/>
      <c r="H1034" s="14"/>
      <c r="I1034" s="14"/>
      <c r="J1034" s="14"/>
      <c r="K1034" s="14"/>
      <c r="L1034" s="14"/>
      <c r="M1034" s="14"/>
      <c r="N1034" s="14"/>
      <c r="O1034" s="14"/>
      <c r="P1034" s="14"/>
      <c r="Q1034" s="14"/>
      <c r="R1034" s="14"/>
      <c r="S1034" s="14"/>
      <c r="T1034" s="14"/>
      <c r="U1034" s="14"/>
      <c r="V1034" s="14"/>
      <c r="W1034" s="14"/>
      <c r="X1034" s="14"/>
      <c r="Y1034" s="14"/>
      <c r="Z1034" s="14"/>
      <c r="AA1034" s="14"/>
      <c r="AB1034" s="14"/>
      <c r="AC1034" s="14"/>
      <c r="AD1034" s="14"/>
      <c r="AE1034" s="14"/>
      <c r="AF1034" s="14"/>
      <c r="AG1034" s="14"/>
      <c r="AH1034" s="14"/>
      <c r="AI1034" s="14"/>
      <c r="AJ1034" s="14"/>
      <c r="AK1034" s="14"/>
      <c r="AL1034" s="14"/>
      <c r="AM1034" s="14"/>
      <c r="AN1034" s="14"/>
      <c r="AO1034" s="14"/>
      <c r="AP1034" s="14"/>
      <c r="AQ1034" s="14"/>
      <c r="AR1034" s="14"/>
      <c r="AS1034" s="14"/>
      <c r="AT1034" s="14"/>
      <c r="AU1034" s="14"/>
      <c r="AV1034" s="14"/>
      <c r="AW1034" s="14"/>
      <c r="AX1034" s="14"/>
      <c r="AY1034" s="14"/>
      <c r="AZ1034" s="14"/>
      <c r="BA1034" s="14"/>
      <c r="BB1034" s="14"/>
      <c r="BC1034" s="14"/>
      <c r="BD1034" s="14"/>
      <c r="BE1034" s="14"/>
      <c r="BF1034" s="14"/>
    </row>
    <row r="1035" spans="2:58" x14ac:dyDescent="0.35">
      <c r="B1035" t="s">
        <v>306</v>
      </c>
      <c r="C1035" s="14">
        <v>0.34300759077273102</v>
      </c>
      <c r="D1035" s="14">
        <v>0.320015654231814</v>
      </c>
      <c r="E1035" s="14">
        <v>0.36552370629914199</v>
      </c>
      <c r="F1035" s="14"/>
      <c r="G1035" s="14">
        <v>0.26774574288200598</v>
      </c>
      <c r="H1035" s="14">
        <v>0.335139020173298</v>
      </c>
      <c r="I1035" s="14">
        <v>0.268661034136433</v>
      </c>
      <c r="J1035" s="14">
        <v>0.30021956815697898</v>
      </c>
      <c r="K1035" s="14">
        <v>0.35749873995166598</v>
      </c>
      <c r="L1035" s="14">
        <v>0.48499658515529398</v>
      </c>
      <c r="M1035" s="14"/>
      <c r="N1035" s="14">
        <v>0.36312956905858101</v>
      </c>
      <c r="O1035" s="14">
        <v>0.32904110309825202</v>
      </c>
      <c r="P1035" s="14">
        <v>0.34330499109181001</v>
      </c>
      <c r="Q1035" s="14">
        <v>0.33163637238891203</v>
      </c>
      <c r="R1035" s="14"/>
      <c r="S1035" s="14">
        <v>0.35374775069535902</v>
      </c>
      <c r="T1035" s="14">
        <v>0.34716309888588698</v>
      </c>
      <c r="U1035" s="14">
        <v>0.35806509538584103</v>
      </c>
      <c r="V1035" s="14">
        <v>0.26848543128025998</v>
      </c>
      <c r="W1035" s="14">
        <v>0.36280061179977502</v>
      </c>
      <c r="X1035" s="14">
        <v>0.387847091587808</v>
      </c>
      <c r="Y1035" s="14">
        <v>0.332360030192</v>
      </c>
      <c r="Z1035" s="14">
        <v>0.31375478349775099</v>
      </c>
      <c r="AA1035" s="14">
        <v>0.34391607888216902</v>
      </c>
      <c r="AB1035" s="14">
        <v>0.35831253973049398</v>
      </c>
      <c r="AC1035" s="14">
        <v>0.29936574274525002</v>
      </c>
      <c r="AD1035" s="14">
        <v>0.36857325247670703</v>
      </c>
      <c r="AE1035" s="14"/>
      <c r="AF1035" s="14">
        <v>0.39332792197585398</v>
      </c>
      <c r="AG1035" s="14">
        <v>0.30305200307121399</v>
      </c>
      <c r="AH1035" s="14">
        <v>0.37311739724558002</v>
      </c>
      <c r="AI1035" s="14"/>
      <c r="AJ1035" s="14">
        <v>0.52163632778096403</v>
      </c>
      <c r="AK1035" s="14">
        <v>0.20301987368650001</v>
      </c>
      <c r="AL1035" s="14">
        <v>0.35350760186136099</v>
      </c>
      <c r="AM1035" s="14">
        <v>0.27328591914361899</v>
      </c>
      <c r="AN1035" s="14">
        <v>0.35318121946762898</v>
      </c>
      <c r="AO1035" s="14"/>
      <c r="AP1035" s="14">
        <v>0.70715668019887601</v>
      </c>
      <c r="AQ1035" s="14">
        <v>0.20882661022913601</v>
      </c>
      <c r="AR1035" s="14">
        <v>0.32647532979416499</v>
      </c>
      <c r="AS1035" s="14">
        <v>0.25562793701300002</v>
      </c>
      <c r="AT1035" s="14">
        <v>0.40414480440672101</v>
      </c>
      <c r="AU1035" s="14"/>
      <c r="AV1035" s="14">
        <v>0.38243945950205899</v>
      </c>
      <c r="AW1035" s="14">
        <v>0.27379345678247702</v>
      </c>
      <c r="AX1035" s="14">
        <v>0.34812314943995298</v>
      </c>
      <c r="AY1035" s="14">
        <v>0.39000993946693202</v>
      </c>
      <c r="AZ1035" s="14">
        <v>0.400000837447126</v>
      </c>
      <c r="BA1035" s="14"/>
      <c r="BB1035" s="14">
        <v>0.22667848121776299</v>
      </c>
      <c r="BC1035" s="14">
        <v>0.29236909601264499</v>
      </c>
      <c r="BD1035" s="14">
        <v>0.456069237472292</v>
      </c>
      <c r="BE1035" s="14"/>
      <c r="BF1035" s="14">
        <v>0.32438885025078401</v>
      </c>
    </row>
    <row r="1036" spans="2:58" x14ac:dyDescent="0.35">
      <c r="B1036" t="s">
        <v>307</v>
      </c>
      <c r="C1036" s="14">
        <v>0.65699240922726898</v>
      </c>
      <c r="D1036" s="14">
        <v>0.67998434576818501</v>
      </c>
      <c r="E1036" s="14">
        <v>0.63447629370085801</v>
      </c>
      <c r="F1036" s="14"/>
      <c r="G1036" s="14">
        <v>0.73225425711799397</v>
      </c>
      <c r="H1036" s="14">
        <v>0.664860979826702</v>
      </c>
      <c r="I1036" s="14">
        <v>0.73133896586356695</v>
      </c>
      <c r="J1036" s="14">
        <v>0.69978043184302097</v>
      </c>
      <c r="K1036" s="14">
        <v>0.64250126004833397</v>
      </c>
      <c r="L1036" s="14">
        <v>0.51500341484470602</v>
      </c>
      <c r="M1036" s="14"/>
      <c r="N1036" s="14">
        <v>0.63687043094141904</v>
      </c>
      <c r="O1036" s="14">
        <v>0.67095889690174804</v>
      </c>
      <c r="P1036" s="14">
        <v>0.65669500890818999</v>
      </c>
      <c r="Q1036" s="14">
        <v>0.66836362761108803</v>
      </c>
      <c r="R1036" s="14"/>
      <c r="S1036" s="14">
        <v>0.64625224930464098</v>
      </c>
      <c r="T1036" s="14">
        <v>0.65283690111411297</v>
      </c>
      <c r="U1036" s="14">
        <v>0.64193490461415903</v>
      </c>
      <c r="V1036" s="14">
        <v>0.73151456871973997</v>
      </c>
      <c r="W1036" s="14">
        <v>0.63719938820022604</v>
      </c>
      <c r="X1036" s="14">
        <v>0.61215290841219205</v>
      </c>
      <c r="Y1036" s="14">
        <v>0.667639969808</v>
      </c>
      <c r="Z1036" s="14">
        <v>0.68624521650224801</v>
      </c>
      <c r="AA1036" s="14">
        <v>0.65608392111782998</v>
      </c>
      <c r="AB1036" s="14">
        <v>0.64168746026950596</v>
      </c>
      <c r="AC1036" s="14">
        <v>0.70063425725475004</v>
      </c>
      <c r="AD1036" s="14">
        <v>0.63142674752329297</v>
      </c>
      <c r="AE1036" s="14"/>
      <c r="AF1036" s="14">
        <v>0.60667207802414602</v>
      </c>
      <c r="AG1036" s="14">
        <v>0.69694799692878595</v>
      </c>
      <c r="AH1036" s="14">
        <v>0.62688260275441998</v>
      </c>
      <c r="AI1036" s="14"/>
      <c r="AJ1036" s="14">
        <v>0.47836367221903597</v>
      </c>
      <c r="AK1036" s="14">
        <v>0.79698012631350001</v>
      </c>
      <c r="AL1036" s="14">
        <v>0.64649239813863901</v>
      </c>
      <c r="AM1036" s="14">
        <v>0.72671408085638101</v>
      </c>
      <c r="AN1036" s="14">
        <v>0.64681878053237096</v>
      </c>
      <c r="AO1036" s="14"/>
      <c r="AP1036" s="14">
        <v>0.29284331980112399</v>
      </c>
      <c r="AQ1036" s="14">
        <v>0.79117338977086404</v>
      </c>
      <c r="AR1036" s="14">
        <v>0.67352467020583495</v>
      </c>
      <c r="AS1036" s="14">
        <v>0.74437206298699998</v>
      </c>
      <c r="AT1036" s="14">
        <v>0.59585519559327904</v>
      </c>
      <c r="AU1036" s="14"/>
      <c r="AV1036" s="14">
        <v>0.61756054049794096</v>
      </c>
      <c r="AW1036" s="14">
        <v>0.72620654321752298</v>
      </c>
      <c r="AX1036" s="14">
        <v>0.65187685056004696</v>
      </c>
      <c r="AY1036" s="14">
        <v>0.60999006053306803</v>
      </c>
      <c r="AZ1036" s="14">
        <v>0.599999162552874</v>
      </c>
      <c r="BA1036" s="14"/>
      <c r="BB1036" s="14">
        <v>0.77332151878223798</v>
      </c>
      <c r="BC1036" s="14">
        <v>0.70763090398735495</v>
      </c>
      <c r="BD1036" s="14">
        <v>0.543930762527708</v>
      </c>
      <c r="BE1036" s="14"/>
      <c r="BF1036" s="14">
        <v>0.67561114974921699</v>
      </c>
    </row>
    <row r="1037" spans="2:58" x14ac:dyDescent="0.35">
      <c r="C1037" s="14"/>
      <c r="D1037" s="14"/>
      <c r="E1037" s="14"/>
      <c r="F1037" s="14"/>
      <c r="G1037" s="14"/>
      <c r="H1037" s="14"/>
      <c r="I1037" s="14"/>
      <c r="J1037" s="14"/>
      <c r="K1037" s="14"/>
      <c r="L1037" s="14"/>
      <c r="M1037" s="14"/>
      <c r="N1037" s="14"/>
      <c r="O1037" s="14"/>
      <c r="P1037" s="14"/>
      <c r="Q1037" s="14"/>
      <c r="R1037" s="14"/>
      <c r="S1037" s="14"/>
      <c r="T1037" s="14"/>
      <c r="U1037" s="14"/>
      <c r="V1037" s="14"/>
      <c r="W1037" s="14"/>
      <c r="X1037" s="14"/>
      <c r="Y1037" s="14"/>
      <c r="Z1037" s="14"/>
      <c r="AA1037" s="14"/>
      <c r="AB1037" s="14"/>
      <c r="AC1037" s="14"/>
      <c r="AD1037" s="14"/>
      <c r="AE1037" s="14"/>
      <c r="AF1037" s="14"/>
      <c r="AG1037" s="14"/>
      <c r="AH1037" s="14"/>
      <c r="AI1037" s="14"/>
      <c r="AJ1037" s="14"/>
      <c r="AK1037" s="14"/>
      <c r="AL1037" s="14"/>
      <c r="AM1037" s="14"/>
      <c r="AN1037" s="14"/>
      <c r="AO1037" s="14"/>
      <c r="AP1037" s="14"/>
      <c r="AQ1037" s="14"/>
      <c r="AR1037" s="14"/>
      <c r="AS1037" s="14"/>
      <c r="AT1037" s="14"/>
      <c r="AU1037" s="14"/>
      <c r="AV1037" s="14"/>
      <c r="AW1037" s="14"/>
      <c r="AX1037" s="14"/>
      <c r="AY1037" s="14"/>
      <c r="AZ1037" s="14"/>
      <c r="BA1037" s="14"/>
      <c r="BB1037" s="14"/>
      <c r="BC1037" s="14"/>
      <c r="BD1037" s="14"/>
      <c r="BE1037" s="14"/>
      <c r="BF1037" s="14"/>
    </row>
    <row r="1038" spans="2:58" x14ac:dyDescent="0.35">
      <c r="B1038" s="6" t="s">
        <v>308</v>
      </c>
      <c r="C1038" s="14"/>
      <c r="D1038" s="14"/>
      <c r="E1038" s="14"/>
      <c r="F1038" s="14"/>
      <c r="G1038" s="14"/>
      <c r="H1038" s="14"/>
      <c r="I1038" s="14"/>
      <c r="J1038" s="14"/>
      <c r="K1038" s="14"/>
      <c r="L1038" s="14"/>
      <c r="M1038" s="14"/>
      <c r="N1038" s="14"/>
      <c r="O1038" s="14"/>
      <c r="P1038" s="14"/>
      <c r="Q1038" s="14"/>
      <c r="R1038" s="14"/>
      <c r="S1038" s="14"/>
      <c r="T1038" s="14"/>
      <c r="U1038" s="14"/>
      <c r="V1038" s="14"/>
      <c r="W1038" s="14"/>
      <c r="X1038" s="14"/>
      <c r="Y1038" s="14"/>
      <c r="Z1038" s="14"/>
      <c r="AA1038" s="14"/>
      <c r="AB1038" s="14"/>
      <c r="AC1038" s="14"/>
      <c r="AD1038" s="14"/>
      <c r="AE1038" s="14"/>
      <c r="AF1038" s="14"/>
      <c r="AG1038" s="14"/>
      <c r="AH1038" s="14"/>
      <c r="AI1038" s="14"/>
      <c r="AJ1038" s="14"/>
      <c r="AK1038" s="14"/>
      <c r="AL1038" s="14"/>
      <c r="AM1038" s="14"/>
      <c r="AN1038" s="14"/>
      <c r="AO1038" s="14"/>
      <c r="AP1038" s="14"/>
      <c r="AQ1038" s="14"/>
      <c r="AR1038" s="14"/>
      <c r="AS1038" s="14"/>
      <c r="AT1038" s="14"/>
      <c r="AU1038" s="14"/>
      <c r="AV1038" s="14"/>
      <c r="AW1038" s="14"/>
      <c r="AX1038" s="14"/>
      <c r="AY1038" s="14"/>
      <c r="AZ1038" s="14"/>
      <c r="BA1038" s="14"/>
      <c r="BB1038" s="14"/>
      <c r="BC1038" s="14"/>
      <c r="BD1038" s="14"/>
      <c r="BE1038" s="14"/>
      <c r="BF1038" s="14"/>
    </row>
    <row r="1039" spans="2:58" x14ac:dyDescent="0.35">
      <c r="B1039" s="24" t="s">
        <v>90</v>
      </c>
      <c r="C1039" s="14"/>
      <c r="D1039" s="14"/>
      <c r="E1039" s="14"/>
      <c r="F1039" s="14"/>
      <c r="G1039" s="14"/>
      <c r="H1039" s="14"/>
      <c r="I1039" s="14"/>
      <c r="J1039" s="14"/>
      <c r="K1039" s="14"/>
      <c r="L1039" s="14"/>
      <c r="M1039" s="14"/>
      <c r="N1039" s="14"/>
      <c r="O1039" s="14"/>
      <c r="P1039" s="14"/>
      <c r="Q1039" s="14"/>
      <c r="R1039" s="14"/>
      <c r="S1039" s="14"/>
      <c r="T1039" s="14"/>
      <c r="U1039" s="14"/>
      <c r="V1039" s="14"/>
      <c r="W1039" s="14"/>
      <c r="X1039" s="14"/>
      <c r="Y1039" s="14"/>
      <c r="Z1039" s="14"/>
      <c r="AA1039" s="14"/>
      <c r="AB1039" s="14"/>
      <c r="AC1039" s="14"/>
      <c r="AD1039" s="14"/>
      <c r="AE1039" s="14"/>
      <c r="AF1039" s="14"/>
      <c r="AG1039" s="14"/>
      <c r="AH1039" s="14"/>
      <c r="AI1039" s="14"/>
      <c r="AJ1039" s="14"/>
      <c r="AK1039" s="14"/>
      <c r="AL1039" s="14"/>
      <c r="AM1039" s="14"/>
      <c r="AN1039" s="14"/>
      <c r="AO1039" s="14"/>
      <c r="AP1039" s="14"/>
      <c r="AQ1039" s="14"/>
      <c r="AR1039" s="14"/>
      <c r="AS1039" s="14"/>
      <c r="AT1039" s="14"/>
      <c r="AU1039" s="14"/>
      <c r="AV1039" s="14"/>
      <c r="AW1039" s="14"/>
      <c r="AX1039" s="14"/>
      <c r="AY1039" s="14"/>
      <c r="AZ1039" s="14"/>
      <c r="BA1039" s="14"/>
      <c r="BB1039" s="14"/>
      <c r="BC1039" s="14"/>
      <c r="BD1039" s="14"/>
      <c r="BE1039" s="14"/>
      <c r="BF1039" s="14"/>
    </row>
    <row r="1040" spans="2:58" x14ac:dyDescent="0.35">
      <c r="B1040" t="s">
        <v>292</v>
      </c>
      <c r="C1040" s="14">
        <v>0.52311841387221503</v>
      </c>
      <c r="D1040" s="14">
        <v>0.51756769163626504</v>
      </c>
      <c r="E1040" s="14">
        <v>0.52771351057535099</v>
      </c>
      <c r="F1040" s="14"/>
      <c r="G1040" s="14">
        <v>0.52360161328021904</v>
      </c>
      <c r="H1040" s="14">
        <v>0.54243852821018101</v>
      </c>
      <c r="I1040" s="14">
        <v>0.51705694713977002</v>
      </c>
      <c r="J1040" s="14">
        <v>0.54654772178169198</v>
      </c>
      <c r="K1040" s="14">
        <v>0.48066745793851601</v>
      </c>
      <c r="L1040" s="14">
        <v>0.52157963599241997</v>
      </c>
      <c r="M1040" s="14"/>
      <c r="N1040" s="14">
        <v>0.59805565478498102</v>
      </c>
      <c r="O1040" s="14">
        <v>0.51611893117843399</v>
      </c>
      <c r="P1040" s="14">
        <v>0.49498712826362301</v>
      </c>
      <c r="Q1040" s="14">
        <v>0.47356893609585199</v>
      </c>
      <c r="R1040" s="14"/>
      <c r="S1040" s="14">
        <v>0.51142824727955905</v>
      </c>
      <c r="T1040" s="14">
        <v>0.529280496070063</v>
      </c>
      <c r="U1040" s="14">
        <v>0.45188670563996602</v>
      </c>
      <c r="V1040" s="14">
        <v>0.54888525629762897</v>
      </c>
      <c r="W1040" s="14">
        <v>0.55205280216641806</v>
      </c>
      <c r="X1040" s="14">
        <v>0.54183287176636696</v>
      </c>
      <c r="Y1040" s="14">
        <v>0.450942458450872</v>
      </c>
      <c r="Z1040" s="14">
        <v>0.61314044568159098</v>
      </c>
      <c r="AA1040" s="14">
        <v>0.53648138534285505</v>
      </c>
      <c r="AB1040" s="14">
        <v>0.543518496515908</v>
      </c>
      <c r="AC1040" s="14">
        <v>0.55737526307359697</v>
      </c>
      <c r="AD1040" s="14">
        <v>0.445412250006474</v>
      </c>
      <c r="AE1040" s="14"/>
      <c r="AF1040" s="14">
        <v>0.43613312126748899</v>
      </c>
      <c r="AG1040" s="14">
        <v>0.59393232818341402</v>
      </c>
      <c r="AH1040" s="14">
        <v>0.53919383899739604</v>
      </c>
      <c r="AI1040" s="14"/>
      <c r="AJ1040" s="14">
        <v>0.45311361405587203</v>
      </c>
      <c r="AK1040" s="14">
        <v>0.63682403031242496</v>
      </c>
      <c r="AL1040" s="14">
        <v>0.56408118951478903</v>
      </c>
      <c r="AM1040" s="14">
        <v>0.35090771661792303</v>
      </c>
      <c r="AN1040" s="14">
        <v>0.47291641701183001</v>
      </c>
      <c r="AO1040" s="14"/>
      <c r="AP1040" s="14">
        <v>0.447651789306937</v>
      </c>
      <c r="AQ1040" s="14">
        <v>0.69580747573651802</v>
      </c>
      <c r="AR1040" s="14">
        <v>0.56286333908744302</v>
      </c>
      <c r="AS1040" s="14">
        <v>0.29683618962374497</v>
      </c>
      <c r="AT1040" s="14">
        <v>0.43840959342696301</v>
      </c>
      <c r="AU1040" s="14"/>
      <c r="AV1040" s="14">
        <v>0.47375630941379199</v>
      </c>
      <c r="AW1040" s="14">
        <v>0.49648315896338802</v>
      </c>
      <c r="AX1040" s="14">
        <v>0.56640676394449596</v>
      </c>
      <c r="AY1040" s="14">
        <v>0.62582066587232299</v>
      </c>
      <c r="AZ1040" s="14">
        <v>0.69041340125200901</v>
      </c>
      <c r="BA1040" s="14"/>
      <c r="BB1040" s="14">
        <v>0.735219773644195</v>
      </c>
      <c r="BC1040" s="14">
        <v>0.33831761114600101</v>
      </c>
      <c r="BD1040" s="14">
        <v>0.443286099195073</v>
      </c>
      <c r="BE1040" s="14"/>
      <c r="BF1040" s="14">
        <v>0.46914269818841903</v>
      </c>
    </row>
    <row r="1041" spans="2:58" x14ac:dyDescent="0.35">
      <c r="B1041" t="s">
        <v>293</v>
      </c>
      <c r="C1041" s="14">
        <v>0.36679357583366801</v>
      </c>
      <c r="D1041" s="14">
        <v>0.36021452538012699</v>
      </c>
      <c r="E1041" s="14">
        <v>0.37437538777406698</v>
      </c>
      <c r="F1041" s="14"/>
      <c r="G1041" s="14">
        <v>0.38505088435096502</v>
      </c>
      <c r="H1041" s="14">
        <v>0.37339536014331698</v>
      </c>
      <c r="I1041" s="14">
        <v>0.38685462536069498</v>
      </c>
      <c r="J1041" s="14">
        <v>0.33181647311916301</v>
      </c>
      <c r="K1041" s="14">
        <v>0.39015940653921599</v>
      </c>
      <c r="L1041" s="14">
        <v>0.34557638322288697</v>
      </c>
      <c r="M1041" s="14"/>
      <c r="N1041" s="14">
        <v>0.31860174244605499</v>
      </c>
      <c r="O1041" s="14">
        <v>0.380444456044924</v>
      </c>
      <c r="P1041" s="14">
        <v>0.38881836440234702</v>
      </c>
      <c r="Q1041" s="14">
        <v>0.38386589966443702</v>
      </c>
      <c r="R1041" s="14"/>
      <c r="S1041" s="14">
        <v>0.39746427577906701</v>
      </c>
      <c r="T1041" s="14">
        <v>0.37925625979566102</v>
      </c>
      <c r="U1041" s="14">
        <v>0.412235029197213</v>
      </c>
      <c r="V1041" s="14">
        <v>0.35476837103334202</v>
      </c>
      <c r="W1041" s="14">
        <v>0.35991714068845099</v>
      </c>
      <c r="X1041" s="14">
        <v>0.35772879057475099</v>
      </c>
      <c r="Y1041" s="14">
        <v>0.39734555988558501</v>
      </c>
      <c r="Z1041" s="14">
        <v>0.31698825707226302</v>
      </c>
      <c r="AA1041" s="14">
        <v>0.33484373151022701</v>
      </c>
      <c r="AB1041" s="14">
        <v>0.29120136260266899</v>
      </c>
      <c r="AC1041" s="14">
        <v>0.38360617111588402</v>
      </c>
      <c r="AD1041" s="14">
        <v>0.42815484162671402</v>
      </c>
      <c r="AE1041" s="14"/>
      <c r="AF1041" s="14">
        <v>0.39995460906603603</v>
      </c>
      <c r="AG1041" s="14">
        <v>0.33884227019778501</v>
      </c>
      <c r="AH1041" s="14">
        <v>0.36613290864053</v>
      </c>
      <c r="AI1041" s="14"/>
      <c r="AJ1041" s="14">
        <v>0.399376281678887</v>
      </c>
      <c r="AK1041" s="14">
        <v>0.30369712625637202</v>
      </c>
      <c r="AL1041" s="14">
        <v>0.36334494079727497</v>
      </c>
      <c r="AM1041" s="14">
        <v>0.40093078276439997</v>
      </c>
      <c r="AN1041" s="14">
        <v>0.387410589421047</v>
      </c>
      <c r="AO1041" s="14"/>
      <c r="AP1041" s="14">
        <v>0.40314558132421002</v>
      </c>
      <c r="AQ1041" s="14">
        <v>0.270078325807039</v>
      </c>
      <c r="AR1041" s="14">
        <v>0.37047562000629503</v>
      </c>
      <c r="AS1041" s="14">
        <v>0.45704945653789097</v>
      </c>
      <c r="AT1041" s="14">
        <v>0.46313774596204699</v>
      </c>
      <c r="AU1041" s="14"/>
      <c r="AV1041" s="14">
        <v>0.41102634385741399</v>
      </c>
      <c r="AW1041" s="14">
        <v>0.39837971194649202</v>
      </c>
      <c r="AX1041" s="14">
        <v>0.327008727073754</v>
      </c>
      <c r="AY1041" s="14">
        <v>0.29807592730568899</v>
      </c>
      <c r="AZ1041" s="14">
        <v>0.25347559337547299</v>
      </c>
      <c r="BA1041" s="14"/>
      <c r="BB1041" s="14">
        <v>0.23675796181632</v>
      </c>
      <c r="BC1041" s="14">
        <v>0.46168465920295498</v>
      </c>
      <c r="BD1041" s="14">
        <v>0.47076197397599401</v>
      </c>
      <c r="BE1041" s="14"/>
      <c r="BF1041" s="14">
        <v>0.39271731823161099</v>
      </c>
    </row>
    <row r="1042" spans="2:58" x14ac:dyDescent="0.35">
      <c r="B1042" t="s">
        <v>294</v>
      </c>
      <c r="C1042" s="14">
        <v>0.11008801029411699</v>
      </c>
      <c r="D1042" s="14">
        <v>0.122217782983607</v>
      </c>
      <c r="E1042" s="14">
        <v>9.7911101650581395E-2</v>
      </c>
      <c r="F1042" s="14"/>
      <c r="G1042" s="14">
        <v>9.1347502368815697E-2</v>
      </c>
      <c r="H1042" s="14">
        <v>8.4166111646502104E-2</v>
      </c>
      <c r="I1042" s="14">
        <v>9.6088427499534806E-2</v>
      </c>
      <c r="J1042" s="14">
        <v>0.121635805099145</v>
      </c>
      <c r="K1042" s="14">
        <v>0.129173135522267</v>
      </c>
      <c r="L1042" s="14">
        <v>0.13284398078469301</v>
      </c>
      <c r="M1042" s="14"/>
      <c r="N1042" s="14">
        <v>8.3342602768963298E-2</v>
      </c>
      <c r="O1042" s="14">
        <v>0.103436612776642</v>
      </c>
      <c r="P1042" s="14">
        <v>0.11619450733403</v>
      </c>
      <c r="Q1042" s="14">
        <v>0.14256516423971199</v>
      </c>
      <c r="R1042" s="14"/>
      <c r="S1042" s="14">
        <v>9.1107476941373194E-2</v>
      </c>
      <c r="T1042" s="14">
        <v>9.1463244134276298E-2</v>
      </c>
      <c r="U1042" s="14">
        <v>0.135878265162822</v>
      </c>
      <c r="V1042" s="14">
        <v>9.6346372669029207E-2</v>
      </c>
      <c r="W1042" s="14">
        <v>8.8030057145131499E-2</v>
      </c>
      <c r="X1042" s="14">
        <v>0.10043833765888199</v>
      </c>
      <c r="Y1042" s="14">
        <v>0.15171198166354299</v>
      </c>
      <c r="Z1042" s="14">
        <v>6.98712972461452E-2</v>
      </c>
      <c r="AA1042" s="14">
        <v>0.128674883146917</v>
      </c>
      <c r="AB1042" s="14">
        <v>0.16528014088142301</v>
      </c>
      <c r="AC1042" s="14">
        <v>5.9018565810518703E-2</v>
      </c>
      <c r="AD1042" s="14">
        <v>0.12643290836681201</v>
      </c>
      <c r="AE1042" s="14"/>
      <c r="AF1042" s="14">
        <v>0.16391226966647501</v>
      </c>
      <c r="AG1042" s="14">
        <v>6.7225401618801597E-2</v>
      </c>
      <c r="AH1042" s="14">
        <v>9.4673252362074203E-2</v>
      </c>
      <c r="AI1042" s="14"/>
      <c r="AJ1042" s="14">
        <v>0.147510104265241</v>
      </c>
      <c r="AK1042" s="14">
        <v>5.9478843431203701E-2</v>
      </c>
      <c r="AL1042" s="14">
        <v>7.2573869687936096E-2</v>
      </c>
      <c r="AM1042" s="14">
        <v>0.248161500617677</v>
      </c>
      <c r="AN1042" s="14">
        <v>0.13967299356712301</v>
      </c>
      <c r="AO1042" s="14"/>
      <c r="AP1042" s="14">
        <v>0.14920262936885301</v>
      </c>
      <c r="AQ1042" s="14">
        <v>3.4114198456443298E-2</v>
      </c>
      <c r="AR1042" s="14">
        <v>6.6661040906262403E-2</v>
      </c>
      <c r="AS1042" s="14">
        <v>0.246114353838364</v>
      </c>
      <c r="AT1042" s="14">
        <v>9.8452660610989604E-2</v>
      </c>
      <c r="AU1042" s="14"/>
      <c r="AV1042" s="14">
        <v>0.115217346728794</v>
      </c>
      <c r="AW1042" s="14">
        <v>0.10513712909012</v>
      </c>
      <c r="AX1042" s="14">
        <v>0.10658450898175</v>
      </c>
      <c r="AY1042" s="14">
        <v>7.6103406821987393E-2</v>
      </c>
      <c r="AZ1042" s="14">
        <v>5.6111005372518001E-2</v>
      </c>
      <c r="BA1042" s="14"/>
      <c r="BB1042" s="14">
        <v>2.8022264539485101E-2</v>
      </c>
      <c r="BC1042" s="14">
        <v>0.19999772965104401</v>
      </c>
      <c r="BD1042" s="14">
        <v>8.5951926828933503E-2</v>
      </c>
      <c r="BE1042" s="14"/>
      <c r="BF1042" s="14">
        <v>0.13813998357997001</v>
      </c>
    </row>
    <row r="1043" spans="2:58" x14ac:dyDescent="0.35">
      <c r="C1043" s="14"/>
      <c r="D1043" s="14"/>
      <c r="E1043" s="14"/>
      <c r="F1043" s="14"/>
      <c r="G1043" s="14"/>
      <c r="H1043" s="14"/>
      <c r="I1043" s="14"/>
      <c r="J1043" s="14"/>
      <c r="K1043" s="14"/>
      <c r="L1043" s="14"/>
      <c r="M1043" s="14"/>
      <c r="N1043" s="14"/>
      <c r="O1043" s="14"/>
      <c r="P1043" s="14"/>
      <c r="Q1043" s="14"/>
      <c r="R1043" s="14"/>
      <c r="S1043" s="14"/>
      <c r="T1043" s="14"/>
      <c r="U1043" s="14"/>
      <c r="V1043" s="14"/>
      <c r="W1043" s="14"/>
      <c r="X1043" s="14"/>
      <c r="Y1043" s="14"/>
      <c r="Z1043" s="14"/>
      <c r="AA1043" s="14"/>
      <c r="AB1043" s="14"/>
      <c r="AC1043" s="14"/>
      <c r="AD1043" s="14"/>
      <c r="AE1043" s="14"/>
      <c r="AF1043" s="14"/>
      <c r="AG1043" s="14"/>
      <c r="AH1043" s="14"/>
      <c r="AI1043" s="14"/>
      <c r="AJ1043" s="14"/>
      <c r="AK1043" s="14"/>
      <c r="AL1043" s="14"/>
      <c r="AM1043" s="14"/>
      <c r="AN1043" s="14"/>
      <c r="AO1043" s="14"/>
      <c r="AP1043" s="14"/>
      <c r="AQ1043" s="14"/>
      <c r="AR1043" s="14"/>
      <c r="AS1043" s="14"/>
      <c r="AT1043" s="14"/>
      <c r="AU1043" s="14"/>
      <c r="AV1043" s="14"/>
      <c r="AW1043" s="14"/>
      <c r="AX1043" s="14"/>
      <c r="AY1043" s="14"/>
      <c r="AZ1043" s="14"/>
      <c r="BA1043" s="14"/>
      <c r="BB1043" s="14"/>
      <c r="BC1043" s="14"/>
      <c r="BD1043" s="14"/>
      <c r="BE1043" s="14"/>
      <c r="BF1043" s="14"/>
    </row>
    <row r="1044" spans="2:58" x14ac:dyDescent="0.35">
      <c r="B1044" s="6" t="s">
        <v>308</v>
      </c>
      <c r="C1044" s="14"/>
      <c r="D1044" s="14"/>
      <c r="E1044" s="14"/>
      <c r="F1044" s="14"/>
      <c r="G1044" s="14"/>
      <c r="H1044" s="14"/>
      <c r="I1044" s="14"/>
      <c r="J1044" s="14"/>
      <c r="K1044" s="14"/>
      <c r="L1044" s="14"/>
      <c r="M1044" s="14"/>
      <c r="N1044" s="14"/>
      <c r="O1044" s="14"/>
      <c r="P1044" s="14"/>
      <c r="Q1044" s="14"/>
      <c r="R1044" s="14"/>
      <c r="S1044" s="14"/>
      <c r="T1044" s="14"/>
      <c r="U1044" s="14"/>
      <c r="V1044" s="14"/>
      <c r="W1044" s="14"/>
      <c r="X1044" s="14"/>
      <c r="Y1044" s="14"/>
      <c r="Z1044" s="14"/>
      <c r="AA1044" s="14"/>
      <c r="AB1044" s="14"/>
      <c r="AC1044" s="14"/>
      <c r="AD1044" s="14"/>
      <c r="AE1044" s="14"/>
      <c r="AF1044" s="14"/>
      <c r="AG1044" s="14"/>
      <c r="AH1044" s="14"/>
      <c r="AI1044" s="14"/>
      <c r="AJ1044" s="14"/>
      <c r="AK1044" s="14"/>
      <c r="AL1044" s="14"/>
      <c r="AM1044" s="14"/>
      <c r="AN1044" s="14"/>
      <c r="AO1044" s="14"/>
      <c r="AP1044" s="14"/>
      <c r="AQ1044" s="14"/>
      <c r="AR1044" s="14"/>
      <c r="AS1044" s="14"/>
      <c r="AT1044" s="14"/>
      <c r="AU1044" s="14"/>
      <c r="AV1044" s="14"/>
      <c r="AW1044" s="14"/>
      <c r="AX1044" s="14"/>
      <c r="AY1044" s="14"/>
      <c r="AZ1044" s="14"/>
      <c r="BA1044" s="14"/>
      <c r="BB1044" s="14"/>
      <c r="BC1044" s="14"/>
      <c r="BD1044" s="14"/>
      <c r="BE1044" s="14"/>
      <c r="BF1044" s="14"/>
    </row>
    <row r="1045" spans="2:58" x14ac:dyDescent="0.35">
      <c r="B1045" s="24" t="s">
        <v>90</v>
      </c>
      <c r="C1045" s="14"/>
      <c r="D1045" s="14"/>
      <c r="E1045" s="14"/>
      <c r="F1045" s="14"/>
      <c r="G1045" s="14"/>
      <c r="H1045" s="14"/>
      <c r="I1045" s="14"/>
      <c r="J1045" s="14"/>
      <c r="K1045" s="14"/>
      <c r="L1045" s="14"/>
      <c r="M1045" s="14"/>
      <c r="N1045" s="14"/>
      <c r="O1045" s="14"/>
      <c r="P1045" s="14"/>
      <c r="Q1045" s="14"/>
      <c r="R1045" s="14"/>
      <c r="S1045" s="14"/>
      <c r="T1045" s="14"/>
      <c r="U1045" s="14"/>
      <c r="V1045" s="14"/>
      <c r="W1045" s="14"/>
      <c r="X1045" s="14"/>
      <c r="Y1045" s="14"/>
      <c r="Z1045" s="14"/>
      <c r="AA1045" s="14"/>
      <c r="AB1045" s="14"/>
      <c r="AC1045" s="14"/>
      <c r="AD1045" s="14"/>
      <c r="AE1045" s="14"/>
      <c r="AF1045" s="14"/>
      <c r="AG1045" s="14"/>
      <c r="AH1045" s="14"/>
      <c r="AI1045" s="14"/>
      <c r="AJ1045" s="14"/>
      <c r="AK1045" s="14"/>
      <c r="AL1045" s="14"/>
      <c r="AM1045" s="14"/>
      <c r="AN1045" s="14"/>
      <c r="AO1045" s="14"/>
      <c r="AP1045" s="14"/>
      <c r="AQ1045" s="14"/>
      <c r="AR1045" s="14"/>
      <c r="AS1045" s="14"/>
      <c r="AT1045" s="14"/>
      <c r="AU1045" s="14"/>
      <c r="AV1045" s="14"/>
      <c r="AW1045" s="14"/>
      <c r="AX1045" s="14"/>
      <c r="AY1045" s="14"/>
      <c r="AZ1045" s="14"/>
      <c r="BA1045" s="14"/>
      <c r="BB1045" s="14"/>
      <c r="BC1045" s="14"/>
      <c r="BD1045" s="14"/>
      <c r="BE1045" s="14"/>
      <c r="BF1045" s="14"/>
    </row>
    <row r="1046" spans="2:58" x14ac:dyDescent="0.35">
      <c r="B1046" t="s">
        <v>296</v>
      </c>
      <c r="C1046" s="14">
        <v>0.60178368883329103</v>
      </c>
      <c r="D1046" s="14">
        <v>0.59303400691356001</v>
      </c>
      <c r="E1046" s="14">
        <v>0.61189847165262101</v>
      </c>
      <c r="F1046" s="14"/>
      <c r="G1046" s="14">
        <v>0.47744165551481099</v>
      </c>
      <c r="H1046" s="14">
        <v>0.56309439882923895</v>
      </c>
      <c r="I1046" s="14">
        <v>0.58049410948452995</v>
      </c>
      <c r="J1046" s="14">
        <v>0.68718388231578398</v>
      </c>
      <c r="K1046" s="14">
        <v>0.59419202425473405</v>
      </c>
      <c r="L1046" s="14">
        <v>0.66963842729341505</v>
      </c>
      <c r="M1046" s="14"/>
      <c r="N1046" s="14">
        <v>0.64799990911093097</v>
      </c>
      <c r="O1046" s="14">
        <v>0.623122190618838</v>
      </c>
      <c r="P1046" s="14">
        <v>0.52939136141567</v>
      </c>
      <c r="Q1046" s="14">
        <v>0.59840591966507295</v>
      </c>
      <c r="R1046" s="14"/>
      <c r="S1046" s="14">
        <v>0.57648432699054697</v>
      </c>
      <c r="T1046" s="14">
        <v>0.57086338280662596</v>
      </c>
      <c r="U1046" s="14">
        <v>0.61570173471804601</v>
      </c>
      <c r="V1046" s="14">
        <v>0.61106545373613497</v>
      </c>
      <c r="W1046" s="14">
        <v>0.54654383965074804</v>
      </c>
      <c r="X1046" s="14">
        <v>0.55898491345801404</v>
      </c>
      <c r="Y1046" s="14">
        <v>0.60217512762945902</v>
      </c>
      <c r="Z1046" s="14">
        <v>0.68434324686599202</v>
      </c>
      <c r="AA1046" s="14">
        <v>0.64255587862568198</v>
      </c>
      <c r="AB1046" s="14">
        <v>0.59738386258186005</v>
      </c>
      <c r="AC1046" s="14">
        <v>0.68702974224016999</v>
      </c>
      <c r="AD1046" s="14">
        <v>0.65713673992526001</v>
      </c>
      <c r="AE1046" s="14"/>
      <c r="AF1046" s="14">
        <v>0.58322775990619302</v>
      </c>
      <c r="AG1046" s="14">
        <v>0.66587732287324697</v>
      </c>
      <c r="AH1046" s="14">
        <v>0.57380649897834901</v>
      </c>
      <c r="AI1046" s="14"/>
      <c r="AJ1046" s="14">
        <v>0.56274170127225698</v>
      </c>
      <c r="AK1046" s="14">
        <v>0.70228338051163297</v>
      </c>
      <c r="AL1046" s="14">
        <v>0.65697530149237904</v>
      </c>
      <c r="AM1046" s="14">
        <v>0.49856053295139302</v>
      </c>
      <c r="AN1046" s="14">
        <v>0.53040029068377104</v>
      </c>
      <c r="AO1046" s="14"/>
      <c r="AP1046" s="14">
        <v>0.52032327081018104</v>
      </c>
      <c r="AQ1046" s="14">
        <v>0.73193471134695398</v>
      </c>
      <c r="AR1046" s="14">
        <v>0.63747459432778397</v>
      </c>
      <c r="AS1046" s="14">
        <v>0.48258596153314798</v>
      </c>
      <c r="AT1046" s="14">
        <v>0.521323377739072</v>
      </c>
      <c r="AU1046" s="14"/>
      <c r="AV1046" s="14">
        <v>0.61812181242505904</v>
      </c>
      <c r="AW1046" s="14">
        <v>0.51226880201292802</v>
      </c>
      <c r="AX1046" s="14">
        <v>0.60642914309900198</v>
      </c>
      <c r="AY1046" s="14">
        <v>0.691285979568391</v>
      </c>
      <c r="AZ1046" s="14">
        <v>0.67531276094953996</v>
      </c>
      <c r="BA1046" s="14"/>
      <c r="BB1046" s="14">
        <v>0.72559976766813705</v>
      </c>
      <c r="BC1046" s="14">
        <v>0.492370492220984</v>
      </c>
      <c r="BD1046" s="14">
        <v>0.71548100988443897</v>
      </c>
      <c r="BE1046" s="14"/>
      <c r="BF1046" s="14">
        <v>0.60911214669545899</v>
      </c>
    </row>
    <row r="1047" spans="2:58" x14ac:dyDescent="0.35">
      <c r="B1047" t="s">
        <v>297</v>
      </c>
      <c r="C1047" s="14">
        <v>0.34234179646068202</v>
      </c>
      <c r="D1047" s="14">
        <v>0.34583504299669998</v>
      </c>
      <c r="E1047" s="14">
        <v>0.338025526100241</v>
      </c>
      <c r="F1047" s="14"/>
      <c r="G1047" s="14">
        <v>0.464601205045719</v>
      </c>
      <c r="H1047" s="14">
        <v>0.37076147246403601</v>
      </c>
      <c r="I1047" s="14">
        <v>0.37038428065607498</v>
      </c>
      <c r="J1047" s="14">
        <v>0.26895714465142001</v>
      </c>
      <c r="K1047" s="14">
        <v>0.34865318729877698</v>
      </c>
      <c r="L1047" s="14">
        <v>0.26985267825795001</v>
      </c>
      <c r="M1047" s="14"/>
      <c r="N1047" s="14">
        <v>0.30139745138197099</v>
      </c>
      <c r="O1047" s="14">
        <v>0.327160762359826</v>
      </c>
      <c r="P1047" s="14">
        <v>0.41395517504546098</v>
      </c>
      <c r="Q1047" s="14">
        <v>0.33327904904440597</v>
      </c>
      <c r="R1047" s="14"/>
      <c r="S1047" s="14">
        <v>0.36583027181218902</v>
      </c>
      <c r="T1047" s="14">
        <v>0.39277189733123402</v>
      </c>
      <c r="U1047" s="14">
        <v>0.320777474180722</v>
      </c>
      <c r="V1047" s="14">
        <v>0.333479836985758</v>
      </c>
      <c r="W1047" s="14">
        <v>0.39402731306696998</v>
      </c>
      <c r="X1047" s="14">
        <v>0.377911195055047</v>
      </c>
      <c r="Y1047" s="14">
        <v>0.331954747354409</v>
      </c>
      <c r="Z1047" s="14">
        <v>0.24736919148019601</v>
      </c>
      <c r="AA1047" s="14">
        <v>0.30741878405329898</v>
      </c>
      <c r="AB1047" s="14">
        <v>0.33623682271125199</v>
      </c>
      <c r="AC1047" s="14">
        <v>0.28558663554051</v>
      </c>
      <c r="AD1047" s="14">
        <v>0.265593037850611</v>
      </c>
      <c r="AE1047" s="14"/>
      <c r="AF1047" s="14">
        <v>0.35014762678571099</v>
      </c>
      <c r="AG1047" s="14">
        <v>0.29160661153141798</v>
      </c>
      <c r="AH1047" s="14">
        <v>0.37536315040900198</v>
      </c>
      <c r="AI1047" s="14"/>
      <c r="AJ1047" s="14">
        <v>0.37155467790721097</v>
      </c>
      <c r="AK1047" s="14">
        <v>0.26439519797577299</v>
      </c>
      <c r="AL1047" s="14">
        <v>0.29838615918710498</v>
      </c>
      <c r="AM1047" s="14">
        <v>0.36079229089940401</v>
      </c>
      <c r="AN1047" s="14">
        <v>0.37796156391756702</v>
      </c>
      <c r="AO1047" s="14"/>
      <c r="AP1047" s="14">
        <v>0.40023896087716798</v>
      </c>
      <c r="AQ1047" s="14">
        <v>0.24489502235692701</v>
      </c>
      <c r="AR1047" s="14">
        <v>0.31094047836725103</v>
      </c>
      <c r="AS1047" s="14">
        <v>0.40892796945917897</v>
      </c>
      <c r="AT1047" s="14">
        <v>0.41554430719091601</v>
      </c>
      <c r="AU1047" s="14"/>
      <c r="AV1047" s="14">
        <v>0.32950760941135498</v>
      </c>
      <c r="AW1047" s="14">
        <v>0.43120279087802299</v>
      </c>
      <c r="AX1047" s="14">
        <v>0.34294472809182502</v>
      </c>
      <c r="AY1047" s="14">
        <v>0.25511264309652598</v>
      </c>
      <c r="AZ1047" s="14">
        <v>0.30123685688472801</v>
      </c>
      <c r="BA1047" s="14"/>
      <c r="BB1047" s="14">
        <v>0.26573945283919798</v>
      </c>
      <c r="BC1047" s="14">
        <v>0.421150696072219</v>
      </c>
      <c r="BD1047" s="14">
        <v>0.241836457360219</v>
      </c>
      <c r="BE1047" s="14"/>
      <c r="BF1047" s="14">
        <v>0.34060126991978901</v>
      </c>
    </row>
    <row r="1048" spans="2:58" x14ac:dyDescent="0.35">
      <c r="B1048" t="s">
        <v>298</v>
      </c>
      <c r="C1048" s="14">
        <v>5.5874514706026501E-2</v>
      </c>
      <c r="D1048" s="14">
        <v>6.1130950089740101E-2</v>
      </c>
      <c r="E1048" s="14">
        <v>5.0076002247138401E-2</v>
      </c>
      <c r="F1048" s="14"/>
      <c r="G1048" s="14">
        <v>5.795713943947E-2</v>
      </c>
      <c r="H1048" s="14">
        <v>6.61441287067248E-2</v>
      </c>
      <c r="I1048" s="14">
        <v>4.9121609859394198E-2</v>
      </c>
      <c r="J1048" s="14">
        <v>4.3858973032796102E-2</v>
      </c>
      <c r="K1048" s="14">
        <v>5.7154788446489101E-2</v>
      </c>
      <c r="L1048" s="14">
        <v>6.05088944486354E-2</v>
      </c>
      <c r="M1048" s="14"/>
      <c r="N1048" s="14">
        <v>5.0602639507098E-2</v>
      </c>
      <c r="O1048" s="14">
        <v>4.9717047021336197E-2</v>
      </c>
      <c r="P1048" s="14">
        <v>5.6653463538868701E-2</v>
      </c>
      <c r="Q1048" s="14">
        <v>6.8315031290521605E-2</v>
      </c>
      <c r="R1048" s="14"/>
      <c r="S1048" s="14">
        <v>5.7685401197264598E-2</v>
      </c>
      <c r="T1048" s="14">
        <v>3.6364719862139898E-2</v>
      </c>
      <c r="U1048" s="14">
        <v>6.35207911012316E-2</v>
      </c>
      <c r="V1048" s="14">
        <v>5.5454709278107098E-2</v>
      </c>
      <c r="W1048" s="14">
        <v>5.9428847282282503E-2</v>
      </c>
      <c r="X1048" s="14">
        <v>6.3103891486938804E-2</v>
      </c>
      <c r="Y1048" s="14">
        <v>6.5870125016131306E-2</v>
      </c>
      <c r="Z1048" s="14">
        <v>6.8287561653811099E-2</v>
      </c>
      <c r="AA1048" s="14">
        <v>5.0025337321019103E-2</v>
      </c>
      <c r="AB1048" s="14">
        <v>6.6379314706887502E-2</v>
      </c>
      <c r="AC1048" s="14">
        <v>2.73836222193201E-2</v>
      </c>
      <c r="AD1048" s="14">
        <v>7.72702222241297E-2</v>
      </c>
      <c r="AE1048" s="14"/>
      <c r="AF1048" s="14">
        <v>6.6624613308095895E-2</v>
      </c>
      <c r="AG1048" s="14">
        <v>4.2516065595334503E-2</v>
      </c>
      <c r="AH1048" s="14">
        <v>5.0830350612649303E-2</v>
      </c>
      <c r="AI1048" s="14"/>
      <c r="AJ1048" s="14">
        <v>6.57036208205318E-2</v>
      </c>
      <c r="AK1048" s="14">
        <v>3.3321421512594603E-2</v>
      </c>
      <c r="AL1048" s="14">
        <v>4.4638539320515799E-2</v>
      </c>
      <c r="AM1048" s="14">
        <v>0.140647176149204</v>
      </c>
      <c r="AN1048" s="14">
        <v>9.1638145398662399E-2</v>
      </c>
      <c r="AO1048" s="14"/>
      <c r="AP1048" s="14">
        <v>7.9437768312650106E-2</v>
      </c>
      <c r="AQ1048" s="14">
        <v>2.31702662961192E-2</v>
      </c>
      <c r="AR1048" s="14">
        <v>5.1584927304965403E-2</v>
      </c>
      <c r="AS1048" s="14">
        <v>0.10848606900767301</v>
      </c>
      <c r="AT1048" s="14">
        <v>6.3132315070012004E-2</v>
      </c>
      <c r="AU1048" s="14"/>
      <c r="AV1048" s="14">
        <v>5.2370578163586402E-2</v>
      </c>
      <c r="AW1048" s="14">
        <v>5.65284071090493E-2</v>
      </c>
      <c r="AX1048" s="14">
        <v>5.0626128809173401E-2</v>
      </c>
      <c r="AY1048" s="14">
        <v>5.3601377335082599E-2</v>
      </c>
      <c r="AZ1048" s="14">
        <v>2.34503821657314E-2</v>
      </c>
      <c r="BA1048" s="14"/>
      <c r="BB1048" s="14">
        <v>8.6607794926646005E-3</v>
      </c>
      <c r="BC1048" s="14">
        <v>8.6478811706797304E-2</v>
      </c>
      <c r="BD1048" s="14">
        <v>4.2682532755342097E-2</v>
      </c>
      <c r="BE1048" s="14"/>
      <c r="BF1048" s="14">
        <v>5.0286583384752503E-2</v>
      </c>
    </row>
    <row r="1049" spans="2:58" x14ac:dyDescent="0.35">
      <c r="C1049" s="14"/>
      <c r="D1049" s="14"/>
      <c r="E1049" s="14"/>
      <c r="F1049" s="14"/>
      <c r="G1049" s="14"/>
      <c r="H1049" s="14"/>
      <c r="I1049" s="14"/>
      <c r="J1049" s="14"/>
      <c r="K1049" s="14"/>
      <c r="L1049" s="14"/>
      <c r="M1049" s="14"/>
      <c r="N1049" s="14"/>
      <c r="O1049" s="14"/>
      <c r="P1049" s="14"/>
      <c r="Q1049" s="14"/>
      <c r="R1049" s="14"/>
      <c r="S1049" s="14"/>
      <c r="T1049" s="14"/>
      <c r="U1049" s="14"/>
      <c r="V1049" s="14"/>
      <c r="W1049" s="14"/>
      <c r="X1049" s="14"/>
      <c r="Y1049" s="14"/>
      <c r="Z1049" s="14"/>
      <c r="AA1049" s="14"/>
      <c r="AB1049" s="14"/>
      <c r="AC1049" s="14"/>
      <c r="AD1049" s="14"/>
      <c r="AE1049" s="14"/>
      <c r="AF1049" s="14"/>
      <c r="AG1049" s="14"/>
      <c r="AH1049" s="14"/>
      <c r="AI1049" s="14"/>
      <c r="AJ1049" s="14"/>
      <c r="AK1049" s="14"/>
      <c r="AL1049" s="14"/>
      <c r="AM1049" s="14"/>
      <c r="AN1049" s="14"/>
      <c r="AO1049" s="14"/>
      <c r="AP1049" s="14"/>
      <c r="AQ1049" s="14"/>
      <c r="AR1049" s="14"/>
      <c r="AS1049" s="14"/>
      <c r="AT1049" s="14"/>
      <c r="AU1049" s="14"/>
      <c r="AV1049" s="14"/>
      <c r="AW1049" s="14"/>
      <c r="AX1049" s="14"/>
      <c r="AY1049" s="14"/>
      <c r="AZ1049" s="14"/>
      <c r="BA1049" s="14"/>
      <c r="BB1049" s="14"/>
      <c r="BC1049" s="14"/>
      <c r="BD1049" s="14"/>
      <c r="BE1049" s="14"/>
      <c r="BF1049" s="14"/>
    </row>
    <row r="1050" spans="2:58" x14ac:dyDescent="0.35">
      <c r="B1050" s="6" t="s">
        <v>308</v>
      </c>
      <c r="C1050" s="14"/>
      <c r="D1050" s="14"/>
      <c r="E1050" s="14"/>
      <c r="F1050" s="14"/>
      <c r="G1050" s="14"/>
      <c r="H1050" s="14"/>
      <c r="I1050" s="14"/>
      <c r="J1050" s="14"/>
      <c r="K1050" s="14"/>
      <c r="L1050" s="14"/>
      <c r="M1050" s="14"/>
      <c r="N1050" s="14"/>
      <c r="O1050" s="14"/>
      <c r="P1050" s="14"/>
      <c r="Q1050" s="14"/>
      <c r="R1050" s="14"/>
      <c r="S1050" s="14"/>
      <c r="T1050" s="14"/>
      <c r="U1050" s="14"/>
      <c r="V1050" s="14"/>
      <c r="W1050" s="14"/>
      <c r="X1050" s="14"/>
      <c r="Y1050" s="14"/>
      <c r="Z1050" s="14"/>
      <c r="AA1050" s="14"/>
      <c r="AB1050" s="14"/>
      <c r="AC1050" s="14"/>
      <c r="AD1050" s="14"/>
      <c r="AE1050" s="14"/>
      <c r="AF1050" s="14"/>
      <c r="AG1050" s="14"/>
      <c r="AH1050" s="14"/>
      <c r="AI1050" s="14"/>
      <c r="AJ1050" s="14"/>
      <c r="AK1050" s="14"/>
      <c r="AL1050" s="14"/>
      <c r="AM1050" s="14"/>
      <c r="AN1050" s="14"/>
      <c r="AO1050" s="14"/>
      <c r="AP1050" s="14"/>
      <c r="AQ1050" s="14"/>
      <c r="AR1050" s="14"/>
      <c r="AS1050" s="14"/>
      <c r="AT1050" s="14"/>
      <c r="AU1050" s="14"/>
      <c r="AV1050" s="14"/>
      <c r="AW1050" s="14"/>
      <c r="AX1050" s="14"/>
      <c r="AY1050" s="14"/>
      <c r="AZ1050" s="14"/>
      <c r="BA1050" s="14"/>
      <c r="BB1050" s="14"/>
      <c r="BC1050" s="14"/>
      <c r="BD1050" s="14"/>
      <c r="BE1050" s="14"/>
      <c r="BF1050" s="14"/>
    </row>
    <row r="1051" spans="2:58" x14ac:dyDescent="0.35">
      <c r="B1051" s="24" t="s">
        <v>90</v>
      </c>
      <c r="C1051" s="14"/>
      <c r="D1051" s="14"/>
      <c r="E1051" s="14"/>
      <c r="F1051" s="14"/>
      <c r="G1051" s="14"/>
      <c r="H1051" s="14"/>
      <c r="I1051" s="14"/>
      <c r="J1051" s="14"/>
      <c r="K1051" s="14"/>
      <c r="L1051" s="14"/>
      <c r="M1051" s="14"/>
      <c r="N1051" s="14"/>
      <c r="O1051" s="14"/>
      <c r="P1051" s="14"/>
      <c r="Q1051" s="14"/>
      <c r="R1051" s="14"/>
      <c r="S1051" s="14"/>
      <c r="T1051" s="14"/>
      <c r="U1051" s="14"/>
      <c r="V1051" s="14"/>
      <c r="W1051" s="14"/>
      <c r="X1051" s="14"/>
      <c r="Y1051" s="14"/>
      <c r="Z1051" s="14"/>
      <c r="AA1051" s="14"/>
      <c r="AB1051" s="14"/>
      <c r="AC1051" s="14"/>
      <c r="AD1051" s="14"/>
      <c r="AE1051" s="14"/>
      <c r="AF1051" s="14"/>
      <c r="AG1051" s="14"/>
      <c r="AH1051" s="14"/>
      <c r="AI1051" s="14"/>
      <c r="AJ1051" s="14"/>
      <c r="AK1051" s="14"/>
      <c r="AL1051" s="14"/>
      <c r="AM1051" s="14"/>
      <c r="AN1051" s="14"/>
      <c r="AO1051" s="14"/>
      <c r="AP1051" s="14"/>
      <c r="AQ1051" s="14"/>
      <c r="AR1051" s="14"/>
      <c r="AS1051" s="14"/>
      <c r="AT1051" s="14"/>
      <c r="AU1051" s="14"/>
      <c r="AV1051" s="14"/>
      <c r="AW1051" s="14"/>
      <c r="AX1051" s="14"/>
      <c r="AY1051" s="14"/>
      <c r="AZ1051" s="14"/>
      <c r="BA1051" s="14"/>
      <c r="BB1051" s="14"/>
      <c r="BC1051" s="14"/>
      <c r="BD1051" s="14"/>
      <c r="BE1051" s="14"/>
      <c r="BF1051" s="14"/>
    </row>
    <row r="1052" spans="2:58" x14ac:dyDescent="0.35">
      <c r="B1052" t="s">
        <v>299</v>
      </c>
      <c r="C1052" s="14">
        <v>0.38083624311419401</v>
      </c>
      <c r="D1052" s="14">
        <v>0.35325829260490299</v>
      </c>
      <c r="E1052" s="14">
        <v>0.40798661745127601</v>
      </c>
      <c r="F1052" s="14"/>
      <c r="G1052" s="14">
        <v>0.38190581629222498</v>
      </c>
      <c r="H1052" s="14">
        <v>0.44645284500042598</v>
      </c>
      <c r="I1052" s="14">
        <v>0.35326579950588799</v>
      </c>
      <c r="J1052" s="14">
        <v>0.40803566856213203</v>
      </c>
      <c r="K1052" s="14">
        <v>0.33609712060066299</v>
      </c>
      <c r="L1052" s="14">
        <v>0.35737221699267302</v>
      </c>
      <c r="M1052" s="14"/>
      <c r="N1052" s="14">
        <v>0.43613784417708601</v>
      </c>
      <c r="O1052" s="14">
        <v>0.374635953616968</v>
      </c>
      <c r="P1052" s="14">
        <v>0.35617771212293597</v>
      </c>
      <c r="Q1052" s="14">
        <v>0.34608266520768599</v>
      </c>
      <c r="R1052" s="14"/>
      <c r="S1052" s="14">
        <v>0.416063248922803</v>
      </c>
      <c r="T1052" s="14">
        <v>0.37825954343811902</v>
      </c>
      <c r="U1052" s="14">
        <v>0.30822000949199901</v>
      </c>
      <c r="V1052" s="14">
        <v>0.36483577467679701</v>
      </c>
      <c r="W1052" s="14">
        <v>0.42463032519550598</v>
      </c>
      <c r="X1052" s="14">
        <v>0.40205587621382699</v>
      </c>
      <c r="Y1052" s="14">
        <v>0.32972735887681598</v>
      </c>
      <c r="Z1052" s="14">
        <v>0.41055247395290201</v>
      </c>
      <c r="AA1052" s="14">
        <v>0.40347087522699199</v>
      </c>
      <c r="AB1052" s="14">
        <v>0.36932095820208299</v>
      </c>
      <c r="AC1052" s="14">
        <v>0.40944657529020501</v>
      </c>
      <c r="AD1052" s="14">
        <v>0.30339859658471202</v>
      </c>
      <c r="AE1052" s="14"/>
      <c r="AF1052" s="14">
        <v>0.29699870791849597</v>
      </c>
      <c r="AG1052" s="14">
        <v>0.467613645795531</v>
      </c>
      <c r="AH1052" s="14">
        <v>0.37488764254738499</v>
      </c>
      <c r="AI1052" s="14"/>
      <c r="AJ1052" s="14">
        <v>0.26949554235300199</v>
      </c>
      <c r="AK1052" s="14">
        <v>0.52726002174622499</v>
      </c>
      <c r="AL1052" s="14">
        <v>0.44084916407721098</v>
      </c>
      <c r="AM1052" s="14">
        <v>0.249208246828794</v>
      </c>
      <c r="AN1052" s="14">
        <v>0.31371405653338302</v>
      </c>
      <c r="AO1052" s="14"/>
      <c r="AP1052" s="14">
        <v>0.28864715449545197</v>
      </c>
      <c r="AQ1052" s="14">
        <v>0.532815949960603</v>
      </c>
      <c r="AR1052" s="14">
        <v>0.40753933521847002</v>
      </c>
      <c r="AS1052" s="14">
        <v>0.17335545058888599</v>
      </c>
      <c r="AT1052" s="14">
        <v>0.28140841562470897</v>
      </c>
      <c r="AU1052" s="14"/>
      <c r="AV1052" s="14">
        <v>0.35718260329796198</v>
      </c>
      <c r="AW1052" s="14">
        <v>0.37665205003388202</v>
      </c>
      <c r="AX1052" s="14">
        <v>0.40966937283461302</v>
      </c>
      <c r="AY1052" s="14">
        <v>0.44385918140078301</v>
      </c>
      <c r="AZ1052" s="14">
        <v>0.53042988371341604</v>
      </c>
      <c r="BA1052" s="14"/>
      <c r="BB1052" s="14">
        <v>0.44502824405230301</v>
      </c>
      <c r="BC1052" s="14">
        <v>0.15627536879578399</v>
      </c>
      <c r="BD1052" s="14">
        <v>0.28690246888163601</v>
      </c>
      <c r="BE1052" s="14"/>
      <c r="BF1052" s="14">
        <v>0.26902977291973701</v>
      </c>
    </row>
    <row r="1053" spans="2:58" x14ac:dyDescent="0.35">
      <c r="B1053" t="s">
        <v>300</v>
      </c>
      <c r="C1053" s="14">
        <v>0.61916375688580605</v>
      </c>
      <c r="D1053" s="14">
        <v>0.64674170739509695</v>
      </c>
      <c r="E1053" s="14">
        <v>0.59201338254872404</v>
      </c>
      <c r="F1053" s="14"/>
      <c r="G1053" s="14">
        <v>0.61809418370777502</v>
      </c>
      <c r="H1053" s="14">
        <v>0.55354715499957396</v>
      </c>
      <c r="I1053" s="14">
        <v>0.64673420049411201</v>
      </c>
      <c r="J1053" s="14">
        <v>0.59196433143786797</v>
      </c>
      <c r="K1053" s="14">
        <v>0.66390287939933701</v>
      </c>
      <c r="L1053" s="14">
        <v>0.64262778300732704</v>
      </c>
      <c r="M1053" s="14"/>
      <c r="N1053" s="14">
        <v>0.56386215582291399</v>
      </c>
      <c r="O1053" s="14">
        <v>0.625364046383032</v>
      </c>
      <c r="P1053" s="14">
        <v>0.64382228787706397</v>
      </c>
      <c r="Q1053" s="14">
        <v>0.65391733479231395</v>
      </c>
      <c r="R1053" s="14"/>
      <c r="S1053" s="14">
        <v>0.583936751077197</v>
      </c>
      <c r="T1053" s="14">
        <v>0.62174045656188004</v>
      </c>
      <c r="U1053" s="14">
        <v>0.69177999050800099</v>
      </c>
      <c r="V1053" s="14">
        <v>0.63516422532320305</v>
      </c>
      <c r="W1053" s="14">
        <v>0.57536967480449397</v>
      </c>
      <c r="X1053" s="14">
        <v>0.59794412378617301</v>
      </c>
      <c r="Y1053" s="14">
        <v>0.67027264112318397</v>
      </c>
      <c r="Z1053" s="14">
        <v>0.58944752604709805</v>
      </c>
      <c r="AA1053" s="14">
        <v>0.59652912477300801</v>
      </c>
      <c r="AB1053" s="14">
        <v>0.63067904179791701</v>
      </c>
      <c r="AC1053" s="14">
        <v>0.59055342470979499</v>
      </c>
      <c r="AD1053" s="14">
        <v>0.69660140341528798</v>
      </c>
      <c r="AE1053" s="14"/>
      <c r="AF1053" s="14">
        <v>0.70300129208150397</v>
      </c>
      <c r="AG1053" s="14">
        <v>0.532386354204468</v>
      </c>
      <c r="AH1053" s="14">
        <v>0.62511235745261495</v>
      </c>
      <c r="AI1053" s="14"/>
      <c r="AJ1053" s="14">
        <v>0.73050445764699801</v>
      </c>
      <c r="AK1053" s="14">
        <v>0.47273997825377501</v>
      </c>
      <c r="AL1053" s="14">
        <v>0.55915083592278902</v>
      </c>
      <c r="AM1053" s="14">
        <v>0.75079175317120606</v>
      </c>
      <c r="AN1053" s="14">
        <v>0.68628594346661698</v>
      </c>
      <c r="AO1053" s="14"/>
      <c r="AP1053" s="14">
        <v>0.71135284550454803</v>
      </c>
      <c r="AQ1053" s="14">
        <v>0.467184050039397</v>
      </c>
      <c r="AR1053" s="14">
        <v>0.59246066478153003</v>
      </c>
      <c r="AS1053" s="14">
        <v>0.82664454941111398</v>
      </c>
      <c r="AT1053" s="14">
        <v>0.71859158437529103</v>
      </c>
      <c r="AU1053" s="14"/>
      <c r="AV1053" s="14">
        <v>0.64281739670203797</v>
      </c>
      <c r="AW1053" s="14">
        <v>0.62334794996611798</v>
      </c>
      <c r="AX1053" s="14">
        <v>0.59033062716538698</v>
      </c>
      <c r="AY1053" s="14">
        <v>0.55614081859921705</v>
      </c>
      <c r="AZ1053" s="14">
        <v>0.46957011628658402</v>
      </c>
      <c r="BA1053" s="14"/>
      <c r="BB1053" s="14">
        <v>0.55497175594769799</v>
      </c>
      <c r="BC1053" s="14">
        <v>0.84372463120421604</v>
      </c>
      <c r="BD1053" s="14">
        <v>0.71309753111836405</v>
      </c>
      <c r="BE1053" s="14"/>
      <c r="BF1053" s="14">
        <v>0.73097022708026405</v>
      </c>
    </row>
    <row r="1054" spans="2:58" x14ac:dyDescent="0.35">
      <c r="C1054" s="14"/>
      <c r="D1054" s="14"/>
      <c r="E1054" s="14"/>
      <c r="F1054" s="14"/>
      <c r="G1054" s="14"/>
      <c r="H1054" s="14"/>
      <c r="I1054" s="14"/>
      <c r="J1054" s="14"/>
      <c r="K1054" s="14"/>
      <c r="L1054" s="14"/>
      <c r="M1054" s="14"/>
      <c r="N1054" s="14"/>
      <c r="O1054" s="14"/>
      <c r="P1054" s="14"/>
      <c r="Q1054" s="14"/>
      <c r="R1054" s="14"/>
      <c r="S1054" s="14"/>
      <c r="T1054" s="14"/>
      <c r="U1054" s="14"/>
      <c r="V1054" s="14"/>
      <c r="W1054" s="14"/>
      <c r="X1054" s="14"/>
      <c r="Y1054" s="14"/>
      <c r="Z1054" s="14"/>
      <c r="AA1054" s="14"/>
      <c r="AB1054" s="14"/>
      <c r="AC1054" s="14"/>
      <c r="AD1054" s="14"/>
      <c r="AE1054" s="14"/>
      <c r="AF1054" s="14"/>
      <c r="AG1054" s="14"/>
      <c r="AH1054" s="14"/>
      <c r="AI1054" s="14"/>
      <c r="AJ1054" s="14"/>
      <c r="AK1054" s="14"/>
      <c r="AL1054" s="14"/>
      <c r="AM1054" s="14"/>
      <c r="AN1054" s="14"/>
      <c r="AO1054" s="14"/>
      <c r="AP1054" s="14"/>
      <c r="AQ1054" s="14"/>
      <c r="AR1054" s="14"/>
      <c r="AS1054" s="14"/>
      <c r="AT1054" s="14"/>
      <c r="AU1054" s="14"/>
      <c r="AV1054" s="14"/>
      <c r="AW1054" s="14"/>
      <c r="AX1054" s="14"/>
      <c r="AY1054" s="14"/>
      <c r="AZ1054" s="14"/>
      <c r="BA1054" s="14"/>
      <c r="BB1054" s="14"/>
      <c r="BC1054" s="14"/>
      <c r="BD1054" s="14"/>
      <c r="BE1054" s="14"/>
      <c r="BF1054" s="14"/>
    </row>
    <row r="1055" spans="2:58" x14ac:dyDescent="0.35">
      <c r="B1055" s="6" t="s">
        <v>308</v>
      </c>
      <c r="C1055" s="14"/>
      <c r="D1055" s="14"/>
      <c r="E1055" s="14"/>
      <c r="F1055" s="14"/>
      <c r="G1055" s="14"/>
      <c r="H1055" s="14"/>
      <c r="I1055" s="14"/>
      <c r="J1055" s="14"/>
      <c r="K1055" s="14"/>
      <c r="L1055" s="14"/>
      <c r="M1055" s="14"/>
      <c r="N1055" s="14"/>
      <c r="O1055" s="14"/>
      <c r="P1055" s="14"/>
      <c r="Q1055" s="14"/>
      <c r="R1055" s="14"/>
      <c r="S1055" s="14"/>
      <c r="T1055" s="14"/>
      <c r="U1055" s="14"/>
      <c r="V1055" s="14"/>
      <c r="W1055" s="14"/>
      <c r="X1055" s="14"/>
      <c r="Y1055" s="14"/>
      <c r="Z1055" s="14"/>
      <c r="AA1055" s="14"/>
      <c r="AB1055" s="14"/>
      <c r="AC1055" s="14"/>
      <c r="AD1055" s="14"/>
      <c r="AE1055" s="14"/>
      <c r="AF1055" s="14"/>
      <c r="AG1055" s="14"/>
      <c r="AH1055" s="14"/>
      <c r="AI1055" s="14"/>
      <c r="AJ1055" s="14"/>
      <c r="AK1055" s="14"/>
      <c r="AL1055" s="14"/>
      <c r="AM1055" s="14"/>
      <c r="AN1055" s="14"/>
      <c r="AO1055" s="14"/>
      <c r="AP1055" s="14"/>
      <c r="AQ1055" s="14"/>
      <c r="AR1055" s="14"/>
      <c r="AS1055" s="14"/>
      <c r="AT1055" s="14"/>
      <c r="AU1055" s="14"/>
      <c r="AV1055" s="14"/>
      <c r="AW1055" s="14"/>
      <c r="AX1055" s="14"/>
      <c r="AY1055" s="14"/>
      <c r="AZ1055" s="14"/>
      <c r="BA1055" s="14"/>
      <c r="BB1055" s="14"/>
      <c r="BC1055" s="14"/>
      <c r="BD1055" s="14"/>
      <c r="BE1055" s="14"/>
      <c r="BF1055" s="14"/>
    </row>
    <row r="1056" spans="2:58" x14ac:dyDescent="0.35">
      <c r="B1056" s="24" t="s">
        <v>90</v>
      </c>
      <c r="C1056" s="14"/>
      <c r="D1056" s="14"/>
      <c r="E1056" s="14"/>
      <c r="F1056" s="14"/>
      <c r="G1056" s="14"/>
      <c r="H1056" s="14"/>
      <c r="I1056" s="14"/>
      <c r="J1056" s="14"/>
      <c r="K1056" s="14"/>
      <c r="L1056" s="14"/>
      <c r="M1056" s="14"/>
      <c r="N1056" s="14"/>
      <c r="O1056" s="14"/>
      <c r="P1056" s="14"/>
      <c r="Q1056" s="14"/>
      <c r="R1056" s="14"/>
      <c r="S1056" s="14"/>
      <c r="T1056" s="14"/>
      <c r="U1056" s="14"/>
      <c r="V1056" s="14"/>
      <c r="W1056" s="14"/>
      <c r="X1056" s="14"/>
      <c r="Y1056" s="14"/>
      <c r="Z1056" s="14"/>
      <c r="AA1056" s="14"/>
      <c r="AB1056" s="14"/>
      <c r="AC1056" s="14"/>
      <c r="AD1056" s="14"/>
      <c r="AE1056" s="14"/>
      <c r="AF1056" s="14"/>
      <c r="AG1056" s="14"/>
      <c r="AH1056" s="14"/>
      <c r="AI1056" s="14"/>
      <c r="AJ1056" s="14"/>
      <c r="AK1056" s="14"/>
      <c r="AL1056" s="14"/>
      <c r="AM1056" s="14"/>
      <c r="AN1056" s="14"/>
      <c r="AO1056" s="14"/>
      <c r="AP1056" s="14"/>
      <c r="AQ1056" s="14"/>
      <c r="AR1056" s="14"/>
      <c r="AS1056" s="14"/>
      <c r="AT1056" s="14"/>
      <c r="AU1056" s="14"/>
      <c r="AV1056" s="14"/>
      <c r="AW1056" s="14"/>
      <c r="AX1056" s="14"/>
      <c r="AY1056" s="14"/>
      <c r="AZ1056" s="14"/>
      <c r="BA1056" s="14"/>
      <c r="BB1056" s="14"/>
      <c r="BC1056" s="14"/>
      <c r="BD1056" s="14"/>
      <c r="BE1056" s="14"/>
      <c r="BF1056" s="14"/>
    </row>
    <row r="1057" spans="2:58" x14ac:dyDescent="0.35">
      <c r="B1057" t="s">
        <v>301</v>
      </c>
      <c r="C1057" s="14">
        <v>0.68918007537037895</v>
      </c>
      <c r="D1057" s="14">
        <v>0.63921617866710601</v>
      </c>
      <c r="E1057" s="14">
        <v>0.73796305096251902</v>
      </c>
      <c r="F1057" s="14"/>
      <c r="G1057" s="14">
        <v>0.69620937206276301</v>
      </c>
      <c r="H1057" s="14">
        <v>0.69360316625290397</v>
      </c>
      <c r="I1057" s="14">
        <v>0.80026088022335695</v>
      </c>
      <c r="J1057" s="14">
        <v>0.69650896351639902</v>
      </c>
      <c r="K1057" s="14">
        <v>0.66113814852799202</v>
      </c>
      <c r="L1057" s="14">
        <v>0.60361871554305802</v>
      </c>
      <c r="M1057" s="14"/>
      <c r="N1057" s="14">
        <v>0.629370195892761</v>
      </c>
      <c r="O1057" s="14">
        <v>0.698095631267307</v>
      </c>
      <c r="P1057" s="14">
        <v>0.67896401119525396</v>
      </c>
      <c r="Q1057" s="14">
        <v>0.75606148334871404</v>
      </c>
      <c r="R1057" s="14"/>
      <c r="S1057" s="14">
        <v>0.65649365368475798</v>
      </c>
      <c r="T1057" s="14">
        <v>0.71578792926453405</v>
      </c>
      <c r="U1057" s="14">
        <v>0.64186443487087697</v>
      </c>
      <c r="V1057" s="14">
        <v>0.73741280451396796</v>
      </c>
      <c r="W1057" s="14">
        <v>0.65738673981406004</v>
      </c>
      <c r="X1057" s="14">
        <v>0.70084570947247105</v>
      </c>
      <c r="Y1057" s="14">
        <v>0.67431600861158503</v>
      </c>
      <c r="Z1057" s="14">
        <v>0.728789543967584</v>
      </c>
      <c r="AA1057" s="14">
        <v>0.70666377861708896</v>
      </c>
      <c r="AB1057" s="14">
        <v>0.67203906702808802</v>
      </c>
      <c r="AC1057" s="14">
        <v>0.683242632723012</v>
      </c>
      <c r="AD1057" s="14">
        <v>0.732445378391547</v>
      </c>
      <c r="AE1057" s="14"/>
      <c r="AF1057" s="14">
        <v>0.63376507779220304</v>
      </c>
      <c r="AG1057" s="14">
        <v>0.70068363093589903</v>
      </c>
      <c r="AH1057" s="14">
        <v>0.77803123784692296</v>
      </c>
      <c r="AI1057" s="14"/>
      <c r="AJ1057" s="14">
        <v>0.61425358176290401</v>
      </c>
      <c r="AK1057" s="14">
        <v>0.70911315212796799</v>
      </c>
      <c r="AL1057" s="14">
        <v>0.67282935806625899</v>
      </c>
      <c r="AM1057" s="14">
        <v>0.73901404538374804</v>
      </c>
      <c r="AN1057" s="14">
        <v>0.79559993315446598</v>
      </c>
      <c r="AO1057" s="14"/>
      <c r="AP1057" s="14">
        <v>0.60278509535717595</v>
      </c>
      <c r="AQ1057" s="14">
        <v>0.745082979389322</v>
      </c>
      <c r="AR1057" s="14">
        <v>0.65975847227919704</v>
      </c>
      <c r="AS1057" s="14">
        <v>0.63905244996273602</v>
      </c>
      <c r="AT1057" s="14">
        <v>0.701221995283688</v>
      </c>
      <c r="AU1057" s="14"/>
      <c r="AV1057" s="14">
        <v>0.74996029538304199</v>
      </c>
      <c r="AW1057" s="14">
        <v>0.70485257956129799</v>
      </c>
      <c r="AX1057" s="14">
        <v>0.65897235746023097</v>
      </c>
      <c r="AY1057" s="14">
        <v>0.69864720583758699</v>
      </c>
      <c r="AZ1057" s="14">
        <v>0.47020219473659802</v>
      </c>
      <c r="BA1057" s="14"/>
      <c r="BB1057" s="14">
        <v>0.72614386556088495</v>
      </c>
      <c r="BC1057" s="14">
        <v>0.596827873205106</v>
      </c>
      <c r="BD1057" s="14">
        <v>0.60361937671684696</v>
      </c>
      <c r="BE1057" s="14"/>
      <c r="BF1057" s="14">
        <v>0.63286603977644296</v>
      </c>
    </row>
    <row r="1058" spans="2:58" x14ac:dyDescent="0.35">
      <c r="B1058" t="s">
        <v>302</v>
      </c>
      <c r="C1058" s="14">
        <v>0.215066122517685</v>
      </c>
      <c r="D1058" s="14">
        <v>0.26307023242653899</v>
      </c>
      <c r="E1058" s="14">
        <v>0.16762748153975901</v>
      </c>
      <c r="F1058" s="14"/>
      <c r="G1058" s="14">
        <v>0.17470061860792699</v>
      </c>
      <c r="H1058" s="14">
        <v>0.14908492477844101</v>
      </c>
      <c r="I1058" s="14">
        <v>0.11756394393792199</v>
      </c>
      <c r="J1058" s="14">
        <v>0.23643594382067401</v>
      </c>
      <c r="K1058" s="14">
        <v>0.26715182112932501</v>
      </c>
      <c r="L1058" s="14">
        <v>0.322422785623738</v>
      </c>
      <c r="M1058" s="14"/>
      <c r="N1058" s="14">
        <v>0.25507905732230501</v>
      </c>
      <c r="O1058" s="14">
        <v>0.21063615523644599</v>
      </c>
      <c r="P1058" s="14">
        <v>0.236841430190291</v>
      </c>
      <c r="Q1058" s="14">
        <v>0.15486161898681799</v>
      </c>
      <c r="R1058" s="14"/>
      <c r="S1058" s="14">
        <v>0.228501304778535</v>
      </c>
      <c r="T1058" s="14">
        <v>0.20501985856796401</v>
      </c>
      <c r="U1058" s="14">
        <v>0.228434729915624</v>
      </c>
      <c r="V1058" s="14">
        <v>0.17762470049124501</v>
      </c>
      <c r="W1058" s="14">
        <v>0.21342844596993199</v>
      </c>
      <c r="X1058" s="14">
        <v>0.19499291276592601</v>
      </c>
      <c r="Y1058" s="14">
        <v>0.25568761472569201</v>
      </c>
      <c r="Z1058" s="14">
        <v>0.18934007624357599</v>
      </c>
      <c r="AA1058" s="14">
        <v>0.21663091313160901</v>
      </c>
      <c r="AB1058" s="14">
        <v>0.20804349971108199</v>
      </c>
      <c r="AC1058" s="14">
        <v>0.239547471454892</v>
      </c>
      <c r="AD1058" s="14">
        <v>0.236576564226959</v>
      </c>
      <c r="AE1058" s="14"/>
      <c r="AF1058" s="14">
        <v>0.256046708283029</v>
      </c>
      <c r="AG1058" s="14">
        <v>0.212143546788892</v>
      </c>
      <c r="AH1058" s="14">
        <v>0.13098341878487399</v>
      </c>
      <c r="AI1058" s="14"/>
      <c r="AJ1058" s="14">
        <v>0.28282999651101498</v>
      </c>
      <c r="AK1058" s="14">
        <v>0.184216787929393</v>
      </c>
      <c r="AL1058" s="14">
        <v>0.21188280454137401</v>
      </c>
      <c r="AM1058" s="14">
        <v>0.22095897955629401</v>
      </c>
      <c r="AN1058" s="14">
        <v>0.14184911512216999</v>
      </c>
      <c r="AO1058" s="14"/>
      <c r="AP1058" s="14">
        <v>0.27065206969420202</v>
      </c>
      <c r="AQ1058" s="14">
        <v>0.15619858333928499</v>
      </c>
      <c r="AR1058" s="14">
        <v>0.25954116146136202</v>
      </c>
      <c r="AS1058" s="14">
        <v>0.28039612500208699</v>
      </c>
      <c r="AT1058" s="14">
        <v>0.21744024043870899</v>
      </c>
      <c r="AU1058" s="14"/>
      <c r="AV1058" s="14">
        <v>0.19525339122802801</v>
      </c>
      <c r="AW1058" s="14">
        <v>0.201407321617568</v>
      </c>
      <c r="AX1058" s="14">
        <v>0.23421575857255</v>
      </c>
      <c r="AY1058" s="14">
        <v>0.15897527046028501</v>
      </c>
      <c r="AZ1058" s="14">
        <v>0.34883001356554999</v>
      </c>
      <c r="BA1058" s="14"/>
      <c r="BB1058" s="14">
        <v>0.18232189652471201</v>
      </c>
      <c r="BC1058" s="14">
        <v>0.343208686319523</v>
      </c>
      <c r="BD1058" s="14">
        <v>0.26306892361471601</v>
      </c>
      <c r="BE1058" s="14"/>
      <c r="BF1058" s="14">
        <v>0.27661991531407099</v>
      </c>
    </row>
    <row r="1059" spans="2:58" x14ac:dyDescent="0.35">
      <c r="B1059" t="s">
        <v>303</v>
      </c>
      <c r="C1059" s="14">
        <v>9.5753802111936001E-2</v>
      </c>
      <c r="D1059" s="14">
        <v>9.7713588906355495E-2</v>
      </c>
      <c r="E1059" s="14">
        <v>9.4409467497721902E-2</v>
      </c>
      <c r="F1059" s="14"/>
      <c r="G1059" s="14">
        <v>0.12909000932931</v>
      </c>
      <c r="H1059" s="14">
        <v>0.15731190896865499</v>
      </c>
      <c r="I1059" s="14">
        <v>8.2175175838721498E-2</v>
      </c>
      <c r="J1059" s="14">
        <v>6.7055092662926905E-2</v>
      </c>
      <c r="K1059" s="14">
        <v>7.1710030342682904E-2</v>
      </c>
      <c r="L1059" s="14">
        <v>7.3958498833203906E-2</v>
      </c>
      <c r="M1059" s="14"/>
      <c r="N1059" s="14">
        <v>0.115550746784933</v>
      </c>
      <c r="O1059" s="14">
        <v>9.1268213496246794E-2</v>
      </c>
      <c r="P1059" s="14">
        <v>8.4194558614455198E-2</v>
      </c>
      <c r="Q1059" s="14">
        <v>8.9076897664467705E-2</v>
      </c>
      <c r="R1059" s="14"/>
      <c r="S1059" s="14">
        <v>0.115005041536707</v>
      </c>
      <c r="T1059" s="14">
        <v>7.9192212167501205E-2</v>
      </c>
      <c r="U1059" s="14">
        <v>0.12970083521349901</v>
      </c>
      <c r="V1059" s="14">
        <v>8.4962494994787294E-2</v>
      </c>
      <c r="W1059" s="14">
        <v>0.129184814216009</v>
      </c>
      <c r="X1059" s="14">
        <v>0.104161377761603</v>
      </c>
      <c r="Y1059" s="14">
        <v>6.9996376662723098E-2</v>
      </c>
      <c r="Z1059" s="14">
        <v>8.1870379788840195E-2</v>
      </c>
      <c r="AA1059" s="14">
        <v>7.6705308251302798E-2</v>
      </c>
      <c r="AB1059" s="14">
        <v>0.11991743326083</v>
      </c>
      <c r="AC1059" s="14">
        <v>7.7209895822096197E-2</v>
      </c>
      <c r="AD1059" s="14">
        <v>3.0978057381493999E-2</v>
      </c>
      <c r="AE1059" s="14"/>
      <c r="AF1059" s="14">
        <v>0.11018821392476801</v>
      </c>
      <c r="AG1059" s="14">
        <v>8.7172822275208603E-2</v>
      </c>
      <c r="AH1059" s="14">
        <v>9.0985343368203297E-2</v>
      </c>
      <c r="AI1059" s="14"/>
      <c r="AJ1059" s="14">
        <v>0.10291642172608099</v>
      </c>
      <c r="AK1059" s="14">
        <v>0.10667005994263901</v>
      </c>
      <c r="AL1059" s="14">
        <v>0.115287837392368</v>
      </c>
      <c r="AM1059" s="14">
        <v>4.00269750599581E-2</v>
      </c>
      <c r="AN1059" s="14">
        <v>6.2550951723364404E-2</v>
      </c>
      <c r="AO1059" s="14"/>
      <c r="AP1059" s="14">
        <v>0.126562834948622</v>
      </c>
      <c r="AQ1059" s="14">
        <v>9.8718437271393802E-2</v>
      </c>
      <c r="AR1059" s="14">
        <v>8.0700366259440895E-2</v>
      </c>
      <c r="AS1059" s="14">
        <v>8.0551425035177301E-2</v>
      </c>
      <c r="AT1059" s="14">
        <v>8.1337764277603405E-2</v>
      </c>
      <c r="AU1059" s="14"/>
      <c r="AV1059" s="14">
        <v>5.47863133889296E-2</v>
      </c>
      <c r="AW1059" s="14">
        <v>9.3740098821134196E-2</v>
      </c>
      <c r="AX1059" s="14">
        <v>0.106811883967219</v>
      </c>
      <c r="AY1059" s="14">
        <v>0.142377523702127</v>
      </c>
      <c r="AZ1059" s="14">
        <v>0.18096779169785199</v>
      </c>
      <c r="BA1059" s="14"/>
      <c r="BB1059" s="14">
        <v>9.1534237914403002E-2</v>
      </c>
      <c r="BC1059" s="14">
        <v>5.9963440475371201E-2</v>
      </c>
      <c r="BD1059" s="14">
        <v>0.13331169966843601</v>
      </c>
      <c r="BE1059" s="14"/>
      <c r="BF1059" s="14">
        <v>9.0514044909485794E-2</v>
      </c>
    </row>
    <row r="1060" spans="2:58" x14ac:dyDescent="0.35">
      <c r="C1060" s="14"/>
      <c r="D1060" s="14"/>
      <c r="E1060" s="14"/>
      <c r="F1060" s="14"/>
      <c r="G1060" s="14"/>
      <c r="H1060" s="14"/>
      <c r="I1060" s="14"/>
      <c r="J1060" s="14"/>
      <c r="K1060" s="14"/>
      <c r="L1060" s="14"/>
      <c r="M1060" s="14"/>
      <c r="N1060" s="14"/>
      <c r="O1060" s="14"/>
      <c r="P1060" s="14"/>
      <c r="Q1060" s="14"/>
      <c r="R1060" s="14"/>
      <c r="S1060" s="14"/>
      <c r="T1060" s="14"/>
      <c r="U1060" s="14"/>
      <c r="V1060" s="14"/>
      <c r="W1060" s="14"/>
      <c r="X1060" s="14"/>
      <c r="Y1060" s="14"/>
      <c r="Z1060" s="14"/>
      <c r="AA1060" s="14"/>
      <c r="AB1060" s="14"/>
      <c r="AC1060" s="14"/>
      <c r="AD1060" s="14"/>
      <c r="AE1060" s="14"/>
      <c r="AF1060" s="14"/>
      <c r="AG1060" s="14"/>
      <c r="AH1060" s="14"/>
      <c r="AI1060" s="14"/>
      <c r="AJ1060" s="14"/>
      <c r="AK1060" s="14"/>
      <c r="AL1060" s="14"/>
      <c r="AM1060" s="14"/>
      <c r="AN1060" s="14"/>
      <c r="AO1060" s="14"/>
      <c r="AP1060" s="14"/>
      <c r="AQ1060" s="14"/>
      <c r="AR1060" s="14"/>
      <c r="AS1060" s="14"/>
      <c r="AT1060" s="14"/>
      <c r="AU1060" s="14"/>
      <c r="AV1060" s="14"/>
      <c r="AW1060" s="14"/>
      <c r="AX1060" s="14"/>
      <c r="AY1060" s="14"/>
      <c r="AZ1060" s="14"/>
      <c r="BA1060" s="14"/>
      <c r="BB1060" s="14"/>
      <c r="BC1060" s="14"/>
      <c r="BD1060" s="14"/>
      <c r="BE1060" s="14"/>
      <c r="BF1060" s="14"/>
    </row>
    <row r="1061" spans="2:58" x14ac:dyDescent="0.35">
      <c r="B1061" s="6" t="s">
        <v>308</v>
      </c>
      <c r="C1061" s="14"/>
      <c r="D1061" s="14"/>
      <c r="E1061" s="14"/>
      <c r="F1061" s="14"/>
      <c r="G1061" s="14"/>
      <c r="H1061" s="14"/>
      <c r="I1061" s="14"/>
      <c r="J1061" s="14"/>
      <c r="K1061" s="14"/>
      <c r="L1061" s="14"/>
      <c r="M1061" s="14"/>
      <c r="N1061" s="14"/>
      <c r="O1061" s="14"/>
      <c r="P1061" s="14"/>
      <c r="Q1061" s="14"/>
      <c r="R1061" s="14"/>
      <c r="S1061" s="14"/>
      <c r="T1061" s="14"/>
      <c r="U1061" s="14"/>
      <c r="V1061" s="14"/>
      <c r="W1061" s="14"/>
      <c r="X1061" s="14"/>
      <c r="Y1061" s="14"/>
      <c r="Z1061" s="14"/>
      <c r="AA1061" s="14"/>
      <c r="AB1061" s="14"/>
      <c r="AC1061" s="14"/>
      <c r="AD1061" s="14"/>
      <c r="AE1061" s="14"/>
      <c r="AF1061" s="14"/>
      <c r="AG1061" s="14"/>
      <c r="AH1061" s="14"/>
      <c r="AI1061" s="14"/>
      <c r="AJ1061" s="14"/>
      <c r="AK1061" s="14"/>
      <c r="AL1061" s="14"/>
      <c r="AM1061" s="14"/>
      <c r="AN1061" s="14"/>
      <c r="AO1061" s="14"/>
      <c r="AP1061" s="14"/>
      <c r="AQ1061" s="14"/>
      <c r="AR1061" s="14"/>
      <c r="AS1061" s="14"/>
      <c r="AT1061" s="14"/>
      <c r="AU1061" s="14"/>
      <c r="AV1061" s="14"/>
      <c r="AW1061" s="14"/>
      <c r="AX1061" s="14"/>
      <c r="AY1061" s="14"/>
      <c r="AZ1061" s="14"/>
      <c r="BA1061" s="14"/>
      <c r="BB1061" s="14"/>
      <c r="BC1061" s="14"/>
      <c r="BD1061" s="14"/>
      <c r="BE1061" s="14"/>
      <c r="BF1061" s="14"/>
    </row>
    <row r="1062" spans="2:58" x14ac:dyDescent="0.35">
      <c r="B1062" s="24" t="s">
        <v>90</v>
      </c>
      <c r="C1062" s="14"/>
      <c r="D1062" s="14"/>
      <c r="E1062" s="14"/>
      <c r="F1062" s="14"/>
      <c r="G1062" s="14"/>
      <c r="H1062" s="14"/>
      <c r="I1062" s="14"/>
      <c r="J1062" s="14"/>
      <c r="K1062" s="14"/>
      <c r="L1062" s="14"/>
      <c r="M1062" s="14"/>
      <c r="N1062" s="14"/>
      <c r="O1062" s="14"/>
      <c r="P1062" s="14"/>
      <c r="Q1062" s="14"/>
      <c r="R1062" s="14"/>
      <c r="S1062" s="14"/>
      <c r="T1062" s="14"/>
      <c r="U1062" s="14"/>
      <c r="V1062" s="14"/>
      <c r="W1062" s="14"/>
      <c r="X1062" s="14"/>
      <c r="Y1062" s="14"/>
      <c r="Z1062" s="14"/>
      <c r="AA1062" s="14"/>
      <c r="AB1062" s="14"/>
      <c r="AC1062" s="14"/>
      <c r="AD1062" s="14"/>
      <c r="AE1062" s="14"/>
      <c r="AF1062" s="14"/>
      <c r="AG1062" s="14"/>
      <c r="AH1062" s="14"/>
      <c r="AI1062" s="14"/>
      <c r="AJ1062" s="14"/>
      <c r="AK1062" s="14"/>
      <c r="AL1062" s="14"/>
      <c r="AM1062" s="14"/>
      <c r="AN1062" s="14"/>
      <c r="AO1062" s="14"/>
      <c r="AP1062" s="14"/>
      <c r="AQ1062" s="14"/>
      <c r="AR1062" s="14"/>
      <c r="AS1062" s="14"/>
      <c r="AT1062" s="14"/>
      <c r="AU1062" s="14"/>
      <c r="AV1062" s="14"/>
      <c r="AW1062" s="14"/>
      <c r="AX1062" s="14"/>
      <c r="AY1062" s="14"/>
      <c r="AZ1062" s="14"/>
      <c r="BA1062" s="14"/>
      <c r="BB1062" s="14"/>
      <c r="BC1062" s="14"/>
      <c r="BD1062" s="14"/>
      <c r="BE1062" s="14"/>
      <c r="BF1062" s="14"/>
    </row>
    <row r="1063" spans="2:58" x14ac:dyDescent="0.35">
      <c r="B1063" t="s">
        <v>304</v>
      </c>
      <c r="C1063" s="14">
        <v>0.58739694744952498</v>
      </c>
      <c r="D1063" s="14">
        <v>0.59432537145439102</v>
      </c>
      <c r="E1063" s="14">
        <v>0.58119272510608999</v>
      </c>
      <c r="F1063" s="14"/>
      <c r="G1063" s="14">
        <v>0.52417565178010905</v>
      </c>
      <c r="H1063" s="14">
        <v>0.48619220314140499</v>
      </c>
      <c r="I1063" s="14">
        <v>0.58351019220769895</v>
      </c>
      <c r="J1063" s="14">
        <v>0.58126553921683</v>
      </c>
      <c r="K1063" s="14">
        <v>0.65365438336708104</v>
      </c>
      <c r="L1063" s="14">
        <v>0.67534176394138601</v>
      </c>
      <c r="M1063" s="14"/>
      <c r="N1063" s="14">
        <v>0.55209784515300497</v>
      </c>
      <c r="O1063" s="14">
        <v>0.59954677406677004</v>
      </c>
      <c r="P1063" s="14">
        <v>0.62437121191635303</v>
      </c>
      <c r="Q1063" s="14">
        <v>0.58087512964392196</v>
      </c>
      <c r="R1063" s="14"/>
      <c r="S1063" s="14">
        <v>0.55598016262348304</v>
      </c>
      <c r="T1063" s="14">
        <v>0.65805868730792805</v>
      </c>
      <c r="U1063" s="14">
        <v>0.67118255313731001</v>
      </c>
      <c r="V1063" s="14">
        <v>0.61896673510782896</v>
      </c>
      <c r="W1063" s="14">
        <v>0.59168881525197103</v>
      </c>
      <c r="X1063" s="14">
        <v>0.50442508353912796</v>
      </c>
      <c r="Y1063" s="14">
        <v>0.62127465171463603</v>
      </c>
      <c r="Z1063" s="14">
        <v>0.44327703640920602</v>
      </c>
      <c r="AA1063" s="14">
        <v>0.51502792463456903</v>
      </c>
      <c r="AB1063" s="14">
        <v>0.62333715456757599</v>
      </c>
      <c r="AC1063" s="14">
        <v>0.538010406438171</v>
      </c>
      <c r="AD1063" s="14">
        <v>0.690335718219934</v>
      </c>
      <c r="AE1063" s="14"/>
      <c r="AF1063" s="14">
        <v>0.72282528300368298</v>
      </c>
      <c r="AG1063" s="14">
        <v>0.48763640691401899</v>
      </c>
      <c r="AH1063" s="14">
        <v>0.53273449935111294</v>
      </c>
      <c r="AI1063" s="14"/>
      <c r="AJ1063" s="14">
        <v>0.76018325340023896</v>
      </c>
      <c r="AK1063" s="14">
        <v>0.38167947271018698</v>
      </c>
      <c r="AL1063" s="14">
        <v>0.54107907432862801</v>
      </c>
      <c r="AM1063" s="14">
        <v>0.75756888267967604</v>
      </c>
      <c r="AN1063" s="14">
        <v>0.64468242351104299</v>
      </c>
      <c r="AO1063" s="14"/>
      <c r="AP1063" s="14">
        <v>0.75319532413049295</v>
      </c>
      <c r="AQ1063" s="14">
        <v>0.33440595189257299</v>
      </c>
      <c r="AR1063" s="14">
        <v>0.60173981200695004</v>
      </c>
      <c r="AS1063" s="14">
        <v>0.891471360411769</v>
      </c>
      <c r="AT1063" s="14">
        <v>0.77837856161169106</v>
      </c>
      <c r="AU1063" s="14"/>
      <c r="AV1063" s="14">
        <v>0.61978901627312</v>
      </c>
      <c r="AW1063" s="14">
        <v>0.61769777335409903</v>
      </c>
      <c r="AX1063" s="14">
        <v>0.54534936802141099</v>
      </c>
      <c r="AY1063" s="14">
        <v>0.50641226646047699</v>
      </c>
      <c r="AZ1063" s="14">
        <v>0.49644265842261298</v>
      </c>
      <c r="BA1063" s="14"/>
      <c r="BB1063" s="14">
        <v>0.37850551853863601</v>
      </c>
      <c r="BC1063" s="14">
        <v>0.90754916875286296</v>
      </c>
      <c r="BD1063" s="14">
        <v>0.85620605107896897</v>
      </c>
      <c r="BE1063" s="14"/>
      <c r="BF1063" s="14">
        <v>0.72311899171035499</v>
      </c>
    </row>
    <row r="1064" spans="2:58" x14ac:dyDescent="0.35">
      <c r="B1064" t="s">
        <v>305</v>
      </c>
      <c r="C1064" s="14">
        <v>0.41260305255047502</v>
      </c>
      <c r="D1064" s="14">
        <v>0.40567462854560898</v>
      </c>
      <c r="E1064" s="14">
        <v>0.41880727489391001</v>
      </c>
      <c r="F1064" s="14"/>
      <c r="G1064" s="14">
        <v>0.475824348219891</v>
      </c>
      <c r="H1064" s="14">
        <v>0.51380779685859501</v>
      </c>
      <c r="I1064" s="14">
        <v>0.41648980779230099</v>
      </c>
      <c r="J1064" s="14">
        <v>0.41873446078317</v>
      </c>
      <c r="K1064" s="14">
        <v>0.34634561663291902</v>
      </c>
      <c r="L1064" s="14">
        <v>0.32465823605861399</v>
      </c>
      <c r="M1064" s="14"/>
      <c r="N1064" s="14">
        <v>0.44790215484699503</v>
      </c>
      <c r="O1064" s="14">
        <v>0.40045322593323002</v>
      </c>
      <c r="P1064" s="14">
        <v>0.37562878808364702</v>
      </c>
      <c r="Q1064" s="14">
        <v>0.41912487035607798</v>
      </c>
      <c r="R1064" s="14"/>
      <c r="S1064" s="14">
        <v>0.44401983737651701</v>
      </c>
      <c r="T1064" s="14">
        <v>0.34194131269207201</v>
      </c>
      <c r="U1064" s="14">
        <v>0.32881744686268999</v>
      </c>
      <c r="V1064" s="14">
        <v>0.38103326489217099</v>
      </c>
      <c r="W1064" s="14">
        <v>0.40831118474802902</v>
      </c>
      <c r="X1064" s="14">
        <v>0.49557491646087098</v>
      </c>
      <c r="Y1064" s="14">
        <v>0.37872534828536403</v>
      </c>
      <c r="Z1064" s="14">
        <v>0.55672296359079398</v>
      </c>
      <c r="AA1064" s="14">
        <v>0.48497207536543102</v>
      </c>
      <c r="AB1064" s="14">
        <v>0.37666284543242401</v>
      </c>
      <c r="AC1064" s="14">
        <v>0.461989593561829</v>
      </c>
      <c r="AD1064" s="14">
        <v>0.309664281780066</v>
      </c>
      <c r="AE1064" s="14"/>
      <c r="AF1064" s="14">
        <v>0.27717471699631702</v>
      </c>
      <c r="AG1064" s="14">
        <v>0.51236359308598101</v>
      </c>
      <c r="AH1064" s="14">
        <v>0.467265500648887</v>
      </c>
      <c r="AI1064" s="14"/>
      <c r="AJ1064" s="14">
        <v>0.23981674659976099</v>
      </c>
      <c r="AK1064" s="14">
        <v>0.61832052728981302</v>
      </c>
      <c r="AL1064" s="14">
        <v>0.45892092567137199</v>
      </c>
      <c r="AM1064" s="14">
        <v>0.24243111732032399</v>
      </c>
      <c r="AN1064" s="14">
        <v>0.35531757648895701</v>
      </c>
      <c r="AO1064" s="14"/>
      <c r="AP1064" s="14">
        <v>0.24680467586950799</v>
      </c>
      <c r="AQ1064" s="14">
        <v>0.66559404810742695</v>
      </c>
      <c r="AR1064" s="14">
        <v>0.39826018799305102</v>
      </c>
      <c r="AS1064" s="14">
        <v>0.108528639588231</v>
      </c>
      <c r="AT1064" s="14">
        <v>0.221621438388309</v>
      </c>
      <c r="AU1064" s="14"/>
      <c r="AV1064" s="14">
        <v>0.38021098372688</v>
      </c>
      <c r="AW1064" s="14">
        <v>0.38230222664590102</v>
      </c>
      <c r="AX1064" s="14">
        <v>0.45465063197858901</v>
      </c>
      <c r="AY1064" s="14">
        <v>0.49358773353952301</v>
      </c>
      <c r="AZ1064" s="14">
        <v>0.50355734157738696</v>
      </c>
      <c r="BA1064" s="14"/>
      <c r="BB1064" s="14">
        <v>0.62149448146136399</v>
      </c>
      <c r="BC1064" s="14">
        <v>9.2450831247136697E-2</v>
      </c>
      <c r="BD1064" s="14">
        <v>0.14379394892103101</v>
      </c>
      <c r="BE1064" s="14"/>
      <c r="BF1064" s="14">
        <v>0.27688100828964501</v>
      </c>
    </row>
    <row r="1065" spans="2:58" x14ac:dyDescent="0.35">
      <c r="C1065" s="14"/>
      <c r="D1065" s="14"/>
      <c r="E1065" s="14"/>
      <c r="F1065" s="14"/>
      <c r="G1065" s="14"/>
      <c r="H1065" s="14"/>
      <c r="I1065" s="14"/>
      <c r="J1065" s="14"/>
      <c r="K1065" s="14"/>
      <c r="L1065" s="14"/>
      <c r="M1065" s="14"/>
      <c r="N1065" s="14"/>
      <c r="O1065" s="14"/>
      <c r="P1065" s="14"/>
      <c r="Q1065" s="14"/>
      <c r="R1065" s="14"/>
      <c r="S1065" s="14"/>
      <c r="T1065" s="14"/>
      <c r="U1065" s="14"/>
      <c r="V1065" s="14"/>
      <c r="W1065" s="14"/>
      <c r="X1065" s="14"/>
      <c r="Y1065" s="14"/>
      <c r="Z1065" s="14"/>
      <c r="AA1065" s="14"/>
      <c r="AB1065" s="14"/>
      <c r="AC1065" s="14"/>
      <c r="AD1065" s="14"/>
      <c r="AE1065" s="14"/>
      <c r="AF1065" s="14"/>
      <c r="AG1065" s="14"/>
      <c r="AH1065" s="14"/>
      <c r="AI1065" s="14"/>
      <c r="AJ1065" s="14"/>
      <c r="AK1065" s="14"/>
      <c r="AL1065" s="14"/>
      <c r="AM1065" s="14"/>
      <c r="AN1065" s="14"/>
      <c r="AO1065" s="14"/>
      <c r="AP1065" s="14"/>
      <c r="AQ1065" s="14"/>
      <c r="AR1065" s="14"/>
      <c r="AS1065" s="14"/>
      <c r="AT1065" s="14"/>
      <c r="AU1065" s="14"/>
      <c r="AV1065" s="14"/>
      <c r="AW1065" s="14"/>
      <c r="AX1065" s="14"/>
      <c r="AY1065" s="14"/>
      <c r="AZ1065" s="14"/>
      <c r="BA1065" s="14"/>
      <c r="BB1065" s="14"/>
      <c r="BC1065" s="14"/>
      <c r="BD1065" s="14"/>
      <c r="BE1065" s="14"/>
      <c r="BF1065" s="14"/>
    </row>
    <row r="1066" spans="2:58" x14ac:dyDescent="0.35">
      <c r="B1066" s="6" t="s">
        <v>308</v>
      </c>
      <c r="C1066" s="14"/>
      <c r="D1066" s="14"/>
      <c r="E1066" s="14"/>
      <c r="F1066" s="14"/>
      <c r="G1066" s="14"/>
      <c r="H1066" s="14"/>
      <c r="I1066" s="14"/>
      <c r="J1066" s="14"/>
      <c r="K1066" s="14"/>
      <c r="L1066" s="14"/>
      <c r="M1066" s="14"/>
      <c r="N1066" s="14"/>
      <c r="O1066" s="14"/>
      <c r="P1066" s="14"/>
      <c r="Q1066" s="14"/>
      <c r="R1066" s="14"/>
      <c r="S1066" s="14"/>
      <c r="T1066" s="14"/>
      <c r="U1066" s="14"/>
      <c r="V1066" s="14"/>
      <c r="W1066" s="14"/>
      <c r="X1066" s="14"/>
      <c r="Y1066" s="14"/>
      <c r="Z1066" s="14"/>
      <c r="AA1066" s="14"/>
      <c r="AB1066" s="14"/>
      <c r="AC1066" s="14"/>
      <c r="AD1066" s="14"/>
      <c r="AE1066" s="14"/>
      <c r="AF1066" s="14"/>
      <c r="AG1066" s="14"/>
      <c r="AH1066" s="14"/>
      <c r="AI1066" s="14"/>
      <c r="AJ1066" s="14"/>
      <c r="AK1066" s="14"/>
      <c r="AL1066" s="14"/>
      <c r="AM1066" s="14"/>
      <c r="AN1066" s="14"/>
      <c r="AO1066" s="14"/>
      <c r="AP1066" s="14"/>
      <c r="AQ1066" s="14"/>
      <c r="AR1066" s="14"/>
      <c r="AS1066" s="14"/>
      <c r="AT1066" s="14"/>
      <c r="AU1066" s="14"/>
      <c r="AV1066" s="14"/>
      <c r="AW1066" s="14"/>
      <c r="AX1066" s="14"/>
      <c r="AY1066" s="14"/>
      <c r="AZ1066" s="14"/>
      <c r="BA1066" s="14"/>
      <c r="BB1066" s="14"/>
      <c r="BC1066" s="14"/>
      <c r="BD1066" s="14"/>
      <c r="BE1066" s="14"/>
      <c r="BF1066" s="14"/>
    </row>
    <row r="1067" spans="2:58" x14ac:dyDescent="0.35">
      <c r="B1067" s="24" t="s">
        <v>90</v>
      </c>
      <c r="C1067" s="14"/>
      <c r="D1067" s="14"/>
      <c r="E1067" s="14"/>
      <c r="F1067" s="14"/>
      <c r="G1067" s="14"/>
      <c r="H1067" s="14"/>
      <c r="I1067" s="14"/>
      <c r="J1067" s="14"/>
      <c r="K1067" s="14"/>
      <c r="L1067" s="14"/>
      <c r="M1067" s="14"/>
      <c r="N1067" s="14"/>
      <c r="O1067" s="14"/>
      <c r="P1067" s="14"/>
      <c r="Q1067" s="14"/>
      <c r="R1067" s="14"/>
      <c r="S1067" s="14"/>
      <c r="T1067" s="14"/>
      <c r="U1067" s="14"/>
      <c r="V1067" s="14"/>
      <c r="W1067" s="14"/>
      <c r="X1067" s="14"/>
      <c r="Y1067" s="14"/>
      <c r="Z1067" s="14"/>
      <c r="AA1067" s="14"/>
      <c r="AB1067" s="14"/>
      <c r="AC1067" s="14"/>
      <c r="AD1067" s="14"/>
      <c r="AE1067" s="14"/>
      <c r="AF1067" s="14"/>
      <c r="AG1067" s="14"/>
      <c r="AH1067" s="14"/>
      <c r="AI1067" s="14"/>
      <c r="AJ1067" s="14"/>
      <c r="AK1067" s="14"/>
      <c r="AL1067" s="14"/>
      <c r="AM1067" s="14"/>
      <c r="AN1067" s="14"/>
      <c r="AO1067" s="14"/>
      <c r="AP1067" s="14"/>
      <c r="AQ1067" s="14"/>
      <c r="AR1067" s="14"/>
      <c r="AS1067" s="14"/>
      <c r="AT1067" s="14"/>
      <c r="AU1067" s="14"/>
      <c r="AV1067" s="14"/>
      <c r="AW1067" s="14"/>
      <c r="AX1067" s="14"/>
      <c r="AY1067" s="14"/>
      <c r="AZ1067" s="14"/>
      <c r="BA1067" s="14"/>
      <c r="BB1067" s="14"/>
      <c r="BC1067" s="14"/>
      <c r="BD1067" s="14"/>
      <c r="BE1067" s="14"/>
      <c r="BF1067" s="14"/>
    </row>
    <row r="1068" spans="2:58" x14ac:dyDescent="0.35">
      <c r="B1068" t="s">
        <v>306</v>
      </c>
      <c r="C1068" s="14">
        <v>0.442699584342365</v>
      </c>
      <c r="D1068" s="14">
        <v>0.42257622120412602</v>
      </c>
      <c r="E1068" s="14">
        <v>0.46295027473820599</v>
      </c>
      <c r="F1068" s="14"/>
      <c r="G1068" s="14">
        <v>0.50549446120533603</v>
      </c>
      <c r="H1068" s="14">
        <v>0.541040348553814</v>
      </c>
      <c r="I1068" s="14">
        <v>0.44506615181069997</v>
      </c>
      <c r="J1068" s="14">
        <v>0.44282635057488001</v>
      </c>
      <c r="K1068" s="14">
        <v>0.33700635054161099</v>
      </c>
      <c r="L1068" s="14">
        <v>0.38988220656852801</v>
      </c>
      <c r="M1068" s="14"/>
      <c r="N1068" s="14">
        <v>0.48307126211109602</v>
      </c>
      <c r="O1068" s="14">
        <v>0.44218855280721497</v>
      </c>
      <c r="P1068" s="14">
        <v>0.380086279729276</v>
      </c>
      <c r="Q1068" s="14">
        <v>0.45877006630475398</v>
      </c>
      <c r="R1068" s="14"/>
      <c r="S1068" s="14">
        <v>0.46513389076242501</v>
      </c>
      <c r="T1068" s="14">
        <v>0.41090054913398999</v>
      </c>
      <c r="U1068" s="14">
        <v>0.397634538577263</v>
      </c>
      <c r="V1068" s="14">
        <v>0.39668295631637202</v>
      </c>
      <c r="W1068" s="14">
        <v>0.41159724112746099</v>
      </c>
      <c r="X1068" s="14">
        <v>0.50354036906688904</v>
      </c>
      <c r="Y1068" s="14">
        <v>0.41756837650600898</v>
      </c>
      <c r="Z1068" s="14">
        <v>0.55593223281927795</v>
      </c>
      <c r="AA1068" s="14">
        <v>0.46916313164061801</v>
      </c>
      <c r="AB1068" s="14">
        <v>0.422441870713122</v>
      </c>
      <c r="AC1068" s="14">
        <v>0.54275600568430105</v>
      </c>
      <c r="AD1068" s="14">
        <v>0.336482638176125</v>
      </c>
      <c r="AE1068" s="14"/>
      <c r="AF1068" s="14">
        <v>0.31553347217000699</v>
      </c>
      <c r="AG1068" s="14">
        <v>0.53537794869046496</v>
      </c>
      <c r="AH1068" s="14">
        <v>0.49224835014873602</v>
      </c>
      <c r="AI1068" s="14"/>
      <c r="AJ1068" s="14">
        <v>0.26174353152443403</v>
      </c>
      <c r="AK1068" s="14">
        <v>0.63695948180697004</v>
      </c>
      <c r="AL1068" s="14">
        <v>0.55753540936918899</v>
      </c>
      <c r="AM1068" s="14">
        <v>0.24176879665769399</v>
      </c>
      <c r="AN1068" s="14">
        <v>0.39342032368621899</v>
      </c>
      <c r="AO1068" s="14"/>
      <c r="AP1068" s="14">
        <v>0.23461417311727101</v>
      </c>
      <c r="AQ1068" s="14">
        <v>0.70991347568218999</v>
      </c>
      <c r="AR1068" s="14">
        <v>0.44999120772965601</v>
      </c>
      <c r="AS1068" s="14">
        <v>0.15235729947517701</v>
      </c>
      <c r="AT1068" s="14">
        <v>0.27965026482330602</v>
      </c>
      <c r="AU1068" s="14"/>
      <c r="AV1068" s="14">
        <v>0.39664241682495499</v>
      </c>
      <c r="AW1068" s="14">
        <v>0.40825482918568701</v>
      </c>
      <c r="AX1068" s="14">
        <v>0.48023008582545801</v>
      </c>
      <c r="AY1068" s="14">
        <v>0.56602673499971701</v>
      </c>
      <c r="AZ1068" s="14">
        <v>0.52829102603842404</v>
      </c>
      <c r="BA1068" s="14"/>
      <c r="BB1068" s="14">
        <v>0.70059933858176104</v>
      </c>
      <c r="BC1068" s="14">
        <v>0.143203373229666</v>
      </c>
      <c r="BD1068" s="14">
        <v>0.16070835715777901</v>
      </c>
      <c r="BE1068" s="14"/>
      <c r="BF1068" s="14">
        <v>0.31732049223061598</v>
      </c>
    </row>
    <row r="1069" spans="2:58" x14ac:dyDescent="0.35">
      <c r="B1069" t="s">
        <v>307</v>
      </c>
      <c r="C1069" s="14">
        <v>0.557300415657635</v>
      </c>
      <c r="D1069" s="14">
        <v>0.57742377879587403</v>
      </c>
      <c r="E1069" s="14">
        <v>0.53704972526179395</v>
      </c>
      <c r="F1069" s="14"/>
      <c r="G1069" s="14">
        <v>0.49450553879466402</v>
      </c>
      <c r="H1069" s="14">
        <v>0.458959651446186</v>
      </c>
      <c r="I1069" s="14">
        <v>0.55493384818930003</v>
      </c>
      <c r="J1069" s="14">
        <v>0.55717364942512004</v>
      </c>
      <c r="K1069" s="14">
        <v>0.66299364945838901</v>
      </c>
      <c r="L1069" s="14">
        <v>0.61011779343147199</v>
      </c>
      <c r="M1069" s="14"/>
      <c r="N1069" s="14">
        <v>0.51692873788890303</v>
      </c>
      <c r="O1069" s="14">
        <v>0.55781144719278497</v>
      </c>
      <c r="P1069" s="14">
        <v>0.619913720270724</v>
      </c>
      <c r="Q1069" s="14">
        <v>0.54122993369524597</v>
      </c>
      <c r="R1069" s="14"/>
      <c r="S1069" s="14">
        <v>0.53486610923757505</v>
      </c>
      <c r="T1069" s="14">
        <v>0.58909945086601001</v>
      </c>
      <c r="U1069" s="14">
        <v>0.60236546142273695</v>
      </c>
      <c r="V1069" s="14">
        <v>0.60331704368362704</v>
      </c>
      <c r="W1069" s="14">
        <v>0.58840275887253901</v>
      </c>
      <c r="X1069" s="14">
        <v>0.49645963093311102</v>
      </c>
      <c r="Y1069" s="14">
        <v>0.58243162349399102</v>
      </c>
      <c r="Z1069" s="14">
        <v>0.444067767180722</v>
      </c>
      <c r="AA1069" s="14">
        <v>0.53083686835938204</v>
      </c>
      <c r="AB1069" s="14">
        <v>0.577558129286878</v>
      </c>
      <c r="AC1069" s="14">
        <v>0.45724399431570001</v>
      </c>
      <c r="AD1069" s="14">
        <v>0.663517361823875</v>
      </c>
      <c r="AE1069" s="14"/>
      <c r="AF1069" s="14">
        <v>0.68446652782999295</v>
      </c>
      <c r="AG1069" s="14">
        <v>0.46462205130953499</v>
      </c>
      <c r="AH1069" s="14">
        <v>0.50775164985126398</v>
      </c>
      <c r="AI1069" s="14"/>
      <c r="AJ1069" s="14">
        <v>0.73825646847556603</v>
      </c>
      <c r="AK1069" s="14">
        <v>0.36304051819303002</v>
      </c>
      <c r="AL1069" s="14">
        <v>0.44246459063081101</v>
      </c>
      <c r="AM1069" s="14">
        <v>0.75823120334230598</v>
      </c>
      <c r="AN1069" s="14">
        <v>0.60657967631378096</v>
      </c>
      <c r="AO1069" s="14"/>
      <c r="AP1069" s="14">
        <v>0.76538582688272905</v>
      </c>
      <c r="AQ1069" s="14">
        <v>0.29008652431781001</v>
      </c>
      <c r="AR1069" s="14">
        <v>0.55000879227034305</v>
      </c>
      <c r="AS1069" s="14">
        <v>0.84764270052482305</v>
      </c>
      <c r="AT1069" s="14">
        <v>0.72034973517669398</v>
      </c>
      <c r="AU1069" s="14"/>
      <c r="AV1069" s="14">
        <v>0.60335758317504495</v>
      </c>
      <c r="AW1069" s="14">
        <v>0.59174517081431299</v>
      </c>
      <c r="AX1069" s="14">
        <v>0.51976991417454199</v>
      </c>
      <c r="AY1069" s="14">
        <v>0.43397326500028299</v>
      </c>
      <c r="AZ1069" s="14">
        <v>0.47170897396157602</v>
      </c>
      <c r="BA1069" s="14"/>
      <c r="BB1069" s="14">
        <v>0.29940066141823901</v>
      </c>
      <c r="BC1069" s="14">
        <v>0.85679662677033397</v>
      </c>
      <c r="BD1069" s="14">
        <v>0.83929164284222102</v>
      </c>
      <c r="BE1069" s="14"/>
      <c r="BF1069" s="14">
        <v>0.68267950776938402</v>
      </c>
    </row>
    <row r="1070" spans="2:58" x14ac:dyDescent="0.35">
      <c r="C1070" s="14"/>
      <c r="D1070" s="14"/>
      <c r="E1070" s="14"/>
      <c r="F1070" s="14"/>
      <c r="G1070" s="14"/>
      <c r="H1070" s="14"/>
      <c r="I1070" s="14"/>
      <c r="J1070" s="14"/>
      <c r="K1070" s="14"/>
      <c r="L1070" s="14"/>
      <c r="M1070" s="14"/>
      <c r="N1070" s="14"/>
      <c r="O1070" s="14"/>
      <c r="P1070" s="14"/>
      <c r="Q1070" s="14"/>
      <c r="R1070" s="14"/>
      <c r="S1070" s="14"/>
      <c r="T1070" s="14"/>
      <c r="U1070" s="14"/>
      <c r="V1070" s="14"/>
      <c r="W1070" s="14"/>
      <c r="X1070" s="14"/>
      <c r="Y1070" s="14"/>
      <c r="Z1070" s="14"/>
      <c r="AA1070" s="14"/>
      <c r="AB1070" s="14"/>
      <c r="AC1070" s="14"/>
      <c r="AD1070" s="14"/>
      <c r="AE1070" s="14"/>
      <c r="AF1070" s="14"/>
      <c r="AG1070" s="14"/>
      <c r="AH1070" s="14"/>
      <c r="AI1070" s="14"/>
      <c r="AJ1070" s="14"/>
      <c r="AK1070" s="14"/>
      <c r="AL1070" s="14"/>
      <c r="AM1070" s="14"/>
      <c r="AN1070" s="14"/>
      <c r="AO1070" s="14"/>
      <c r="AP1070" s="14"/>
      <c r="AQ1070" s="14"/>
      <c r="AR1070" s="14"/>
      <c r="AS1070" s="14"/>
      <c r="AT1070" s="14"/>
      <c r="AU1070" s="14"/>
      <c r="AV1070" s="14"/>
      <c r="AW1070" s="14"/>
      <c r="AX1070" s="14"/>
      <c r="AY1070" s="14"/>
      <c r="AZ1070" s="14"/>
      <c r="BA1070" s="14"/>
      <c r="BB1070" s="14"/>
      <c r="BC1070" s="14"/>
      <c r="BD1070" s="14"/>
      <c r="BE1070" s="14"/>
      <c r="BF1070" s="14"/>
    </row>
    <row r="1071" spans="2:58" x14ac:dyDescent="0.35">
      <c r="B1071" s="6" t="s">
        <v>312</v>
      </c>
      <c r="C1071" s="14"/>
      <c r="D1071" s="14"/>
      <c r="E1071" s="14"/>
      <c r="F1071" s="14"/>
      <c r="G1071" s="14"/>
      <c r="H1071" s="14"/>
      <c r="I1071" s="14"/>
      <c r="J1071" s="14"/>
      <c r="K1071" s="14"/>
      <c r="L1071" s="14"/>
      <c r="M1071" s="14"/>
      <c r="N1071" s="14"/>
      <c r="O1071" s="14"/>
      <c r="P1071" s="14"/>
      <c r="Q1071" s="14"/>
      <c r="R1071" s="14"/>
      <c r="S1071" s="14"/>
      <c r="T1071" s="14"/>
      <c r="U1071" s="14"/>
      <c r="V1071" s="14"/>
      <c r="W1071" s="14"/>
      <c r="X1071" s="14"/>
      <c r="Y1071" s="14"/>
      <c r="Z1071" s="14"/>
      <c r="AA1071" s="14"/>
      <c r="AB1071" s="14"/>
      <c r="AC1071" s="14"/>
      <c r="AD1071" s="14"/>
      <c r="AE1071" s="14"/>
      <c r="AF1071" s="14"/>
      <c r="AG1071" s="14"/>
      <c r="AH1071" s="14"/>
      <c r="AI1071" s="14"/>
      <c r="AJ1071" s="14"/>
      <c r="AK1071" s="14"/>
      <c r="AL1071" s="14"/>
      <c r="AM1071" s="14"/>
      <c r="AN1071" s="14"/>
      <c r="AO1071" s="14"/>
      <c r="AP1071" s="14"/>
      <c r="AQ1071" s="14"/>
      <c r="AR1071" s="14"/>
      <c r="AS1071" s="14"/>
      <c r="AT1071" s="14"/>
      <c r="AU1071" s="14"/>
      <c r="AV1071" s="14"/>
      <c r="AW1071" s="14"/>
      <c r="AX1071" s="14"/>
      <c r="AY1071" s="14"/>
      <c r="AZ1071" s="14"/>
      <c r="BA1071" s="14"/>
      <c r="BB1071" s="14"/>
      <c r="BC1071" s="14"/>
      <c r="BD1071" s="14"/>
      <c r="BE1071" s="14"/>
      <c r="BF1071" s="14"/>
    </row>
    <row r="1072" spans="2:58" x14ac:dyDescent="0.35">
      <c r="B1072" s="24" t="s">
        <v>90</v>
      </c>
      <c r="C1072" s="14"/>
      <c r="D1072" s="14"/>
      <c r="E1072" s="14"/>
      <c r="F1072" s="14"/>
      <c r="G1072" s="14"/>
      <c r="H1072" s="14"/>
      <c r="I1072" s="14"/>
      <c r="J1072" s="14"/>
      <c r="K1072" s="14"/>
      <c r="L1072" s="14"/>
      <c r="M1072" s="14"/>
      <c r="N1072" s="14"/>
      <c r="O1072" s="14"/>
      <c r="P1072" s="14"/>
      <c r="Q1072" s="14"/>
      <c r="R1072" s="14"/>
      <c r="S1072" s="14"/>
      <c r="T1072" s="14"/>
      <c r="U1072" s="14"/>
      <c r="V1072" s="14"/>
      <c r="W1072" s="14"/>
      <c r="X1072" s="14"/>
      <c r="Y1072" s="14"/>
      <c r="Z1072" s="14"/>
      <c r="AA1072" s="14"/>
      <c r="AB1072" s="14"/>
      <c r="AC1072" s="14"/>
      <c r="AD1072" s="14"/>
      <c r="AE1072" s="14"/>
      <c r="AF1072" s="14"/>
      <c r="AG1072" s="14"/>
      <c r="AH1072" s="14"/>
      <c r="AI1072" s="14"/>
      <c r="AJ1072" s="14"/>
      <c r="AK1072" s="14"/>
      <c r="AL1072" s="14"/>
      <c r="AM1072" s="14"/>
      <c r="AN1072" s="14"/>
      <c r="AO1072" s="14"/>
      <c r="AP1072" s="14"/>
      <c r="AQ1072" s="14"/>
      <c r="AR1072" s="14"/>
      <c r="AS1072" s="14"/>
      <c r="AT1072" s="14"/>
      <c r="AU1072" s="14"/>
      <c r="AV1072" s="14"/>
      <c r="AW1072" s="14"/>
      <c r="AX1072" s="14"/>
      <c r="AY1072" s="14"/>
      <c r="AZ1072" s="14"/>
      <c r="BA1072" s="14"/>
      <c r="BB1072" s="14"/>
      <c r="BC1072" s="14"/>
      <c r="BD1072" s="14"/>
      <c r="BE1072" s="14"/>
      <c r="BF1072" s="14"/>
    </row>
    <row r="1073" spans="2:58" x14ac:dyDescent="0.35">
      <c r="B1073" t="s">
        <v>309</v>
      </c>
      <c r="C1073" s="14">
        <v>0.21288840587678001</v>
      </c>
      <c r="D1073" s="14">
        <v>0.22800663801623899</v>
      </c>
      <c r="E1073" s="14">
        <v>0.19841521614778601</v>
      </c>
      <c r="F1073" s="14"/>
      <c r="G1073" s="14">
        <v>0.23799537244847299</v>
      </c>
      <c r="H1073" s="14">
        <v>0.193022799905192</v>
      </c>
      <c r="I1073" s="14">
        <v>0.178181409376721</v>
      </c>
      <c r="J1073" s="14">
        <v>0.201684453318901</v>
      </c>
      <c r="K1073" s="14">
        <v>0.22690674294999499</v>
      </c>
      <c r="L1073" s="14">
        <v>0.23998832138277501</v>
      </c>
      <c r="M1073" s="14"/>
      <c r="N1073" s="14">
        <v>0.22490981927273601</v>
      </c>
      <c r="O1073" s="14">
        <v>0.223686135407829</v>
      </c>
      <c r="P1073" s="14">
        <v>0.21555417323904</v>
      </c>
      <c r="Q1073" s="14">
        <v>0.18604238745468199</v>
      </c>
      <c r="R1073" s="14"/>
      <c r="S1073" s="14">
        <v>0.19441417070196099</v>
      </c>
      <c r="T1073" s="14">
        <v>0.246635229082206</v>
      </c>
      <c r="U1073" s="14">
        <v>0.27199368906726201</v>
      </c>
      <c r="V1073" s="14">
        <v>0.190783243910814</v>
      </c>
      <c r="W1073" s="14">
        <v>0.19200762654110401</v>
      </c>
      <c r="X1073" s="14">
        <v>0.202707128504967</v>
      </c>
      <c r="Y1073" s="14">
        <v>0.23157750231868801</v>
      </c>
      <c r="Z1073" s="14">
        <v>0.16226114244253201</v>
      </c>
      <c r="AA1073" s="14">
        <v>0.20794310732447899</v>
      </c>
      <c r="AB1073" s="14">
        <v>0.22264425527849199</v>
      </c>
      <c r="AC1073" s="14">
        <v>0.173942153705509</v>
      </c>
      <c r="AD1073" s="14">
        <v>0.21249625853801499</v>
      </c>
      <c r="AE1073" s="14"/>
      <c r="AF1073" s="14">
        <v>0.28939265920850099</v>
      </c>
      <c r="AG1073" s="14">
        <v>0.15408668550547699</v>
      </c>
      <c r="AH1073" s="14">
        <v>0.166505993623875</v>
      </c>
      <c r="AI1073" s="14"/>
      <c r="AJ1073" s="14">
        <v>0.30190958588510303</v>
      </c>
      <c r="AK1073" s="14">
        <v>0.145982699883657</v>
      </c>
      <c r="AL1073" s="14">
        <v>0.13283797421299001</v>
      </c>
      <c r="AM1073" s="14">
        <v>0.41710484470667297</v>
      </c>
      <c r="AN1073" s="14">
        <v>0.15009021466792299</v>
      </c>
      <c r="AO1073" s="14"/>
      <c r="AP1073" s="14">
        <v>0.30458447066752597</v>
      </c>
      <c r="AQ1073" s="14">
        <v>0.14998585056495101</v>
      </c>
      <c r="AR1073" s="14">
        <v>0.13620767333348799</v>
      </c>
      <c r="AS1073" s="14">
        <v>0.39832837059392601</v>
      </c>
      <c r="AT1073" s="14">
        <v>0.193242836417925</v>
      </c>
      <c r="AU1073" s="14"/>
      <c r="AV1073" s="14">
        <v>0.224692264857484</v>
      </c>
      <c r="AW1073" s="14">
        <v>0.205321940161761</v>
      </c>
      <c r="AX1073" s="14">
        <v>0.212830740113371</v>
      </c>
      <c r="AY1073" s="14">
        <v>0.20650672255821401</v>
      </c>
      <c r="AZ1073" s="14">
        <v>0.20423111135951399</v>
      </c>
      <c r="BA1073" s="14"/>
      <c r="BB1073" s="14">
        <v>0.131629771887217</v>
      </c>
      <c r="BC1073" s="14">
        <v>0.42412292819918401</v>
      </c>
      <c r="BD1073" s="14">
        <v>0.316628515285375</v>
      </c>
      <c r="BE1073" s="14"/>
      <c r="BF1073" s="14">
        <v>0.28746028318946798</v>
      </c>
    </row>
    <row r="1074" spans="2:58" x14ac:dyDescent="0.35">
      <c r="B1074" t="s">
        <v>310</v>
      </c>
      <c r="C1074" s="14">
        <v>0.174255214300996</v>
      </c>
      <c r="D1074" s="14">
        <v>0.20417176741981899</v>
      </c>
      <c r="E1074" s="14">
        <v>0.145124285593587</v>
      </c>
      <c r="F1074" s="14"/>
      <c r="G1074" s="14">
        <v>0.29076631455145702</v>
      </c>
      <c r="H1074" s="14">
        <v>0.24521449310705501</v>
      </c>
      <c r="I1074" s="14">
        <v>0.18403637502787301</v>
      </c>
      <c r="J1074" s="14">
        <v>0.14772351047479601</v>
      </c>
      <c r="K1074" s="14">
        <v>0.118079471103284</v>
      </c>
      <c r="L1074" s="14">
        <v>8.9989844711961503E-2</v>
      </c>
      <c r="M1074" s="14"/>
      <c r="N1074" s="14">
        <v>0.15457724968904801</v>
      </c>
      <c r="O1074" s="14">
        <v>0.18755044722616299</v>
      </c>
      <c r="P1074" s="14">
        <v>0.19080734969122701</v>
      </c>
      <c r="Q1074" s="14">
        <v>0.164246465521876</v>
      </c>
      <c r="R1074" s="14"/>
      <c r="S1074" s="14">
        <v>0.20721783171752101</v>
      </c>
      <c r="T1074" s="14">
        <v>0.214707881474961</v>
      </c>
      <c r="U1074" s="14">
        <v>0.14634564280434201</v>
      </c>
      <c r="V1074" s="14">
        <v>0.19501793852015001</v>
      </c>
      <c r="W1074" s="14">
        <v>0.14984536691976899</v>
      </c>
      <c r="X1074" s="14">
        <v>0.21071537881364799</v>
      </c>
      <c r="Y1074" s="14">
        <v>0.15987226372229299</v>
      </c>
      <c r="Z1074" s="14">
        <v>0.153208328017265</v>
      </c>
      <c r="AA1074" s="14">
        <v>0.13527880364674899</v>
      </c>
      <c r="AB1074" s="14">
        <v>0.15433122482943201</v>
      </c>
      <c r="AC1074" s="14">
        <v>0.111000054125008</v>
      </c>
      <c r="AD1074" s="14">
        <v>0.17984255352356199</v>
      </c>
      <c r="AE1074" s="14"/>
      <c r="AF1074" s="14">
        <v>0.140044147658763</v>
      </c>
      <c r="AG1074" s="14">
        <v>0.188959245293498</v>
      </c>
      <c r="AH1074" s="14">
        <v>0.17338098397457199</v>
      </c>
      <c r="AI1074" s="14"/>
      <c r="AJ1074" s="14">
        <v>0.14770698324814499</v>
      </c>
      <c r="AK1074" s="14">
        <v>0.20570666029270601</v>
      </c>
      <c r="AL1074" s="14">
        <v>0.14852517101881799</v>
      </c>
      <c r="AM1074" s="14">
        <v>0.16134070256622099</v>
      </c>
      <c r="AN1074" s="14">
        <v>0.166543311023194</v>
      </c>
      <c r="AO1074" s="14"/>
      <c r="AP1074" s="14">
        <v>0.187073915479403</v>
      </c>
      <c r="AQ1074" s="14">
        <v>0.16541267779333901</v>
      </c>
      <c r="AR1074" s="14">
        <v>0.17923120692699801</v>
      </c>
      <c r="AS1074" s="14">
        <v>9.4421419399678103E-2</v>
      </c>
      <c r="AT1074" s="14">
        <v>0.125060335675339</v>
      </c>
      <c r="AU1074" s="14"/>
      <c r="AV1074" s="14">
        <v>0.13358009478855401</v>
      </c>
      <c r="AW1074" s="14">
        <v>0.18940796965805301</v>
      </c>
      <c r="AX1074" s="14">
        <v>0.189242316042664</v>
      </c>
      <c r="AY1074" s="14">
        <v>0.19905409973768301</v>
      </c>
      <c r="AZ1074" s="14">
        <v>0.15659690920875699</v>
      </c>
      <c r="BA1074" s="14"/>
      <c r="BB1074" s="14">
        <v>0.14193986170576101</v>
      </c>
      <c r="BC1074" s="14">
        <v>6.4048212230979895E-2</v>
      </c>
      <c r="BD1074" s="14">
        <v>0.107947354746309</v>
      </c>
      <c r="BE1074" s="14"/>
      <c r="BF1074" s="14">
        <v>0.112515513929956</v>
      </c>
    </row>
    <row r="1075" spans="2:58" x14ac:dyDescent="0.35">
      <c r="B1075" t="s">
        <v>311</v>
      </c>
      <c r="C1075" s="14">
        <v>0.37447370860773799</v>
      </c>
      <c r="D1075" s="14">
        <v>0.35228098279489001</v>
      </c>
      <c r="E1075" s="14">
        <v>0.39541384803053797</v>
      </c>
      <c r="F1075" s="14"/>
      <c r="G1075" s="14">
        <v>0.31219830416288502</v>
      </c>
      <c r="H1075" s="14">
        <v>0.37049499921992202</v>
      </c>
      <c r="I1075" s="14">
        <v>0.38389895664754797</v>
      </c>
      <c r="J1075" s="14">
        <v>0.39202474552876598</v>
      </c>
      <c r="K1075" s="14">
        <v>0.37421017164156001</v>
      </c>
      <c r="L1075" s="14">
        <v>0.39772156344119503</v>
      </c>
      <c r="M1075" s="14"/>
      <c r="N1075" s="14">
        <v>0.418899531850638</v>
      </c>
      <c r="O1075" s="14">
        <v>0.37421187364099501</v>
      </c>
      <c r="P1075" s="14">
        <v>0.35421310145809698</v>
      </c>
      <c r="Q1075" s="14">
        <v>0.34333878041944299</v>
      </c>
      <c r="R1075" s="14"/>
      <c r="S1075" s="14">
        <v>0.40057214995095303</v>
      </c>
      <c r="T1075" s="14">
        <v>0.29896389029001902</v>
      </c>
      <c r="U1075" s="14">
        <v>0.35750147012744898</v>
      </c>
      <c r="V1075" s="14">
        <v>0.35596382184276099</v>
      </c>
      <c r="W1075" s="14">
        <v>0.396764149707094</v>
      </c>
      <c r="X1075" s="14">
        <v>0.34981587059428698</v>
      </c>
      <c r="Y1075" s="14">
        <v>0.359655606809337</v>
      </c>
      <c r="Z1075" s="14">
        <v>0.45220785051792201</v>
      </c>
      <c r="AA1075" s="14">
        <v>0.41457967163317599</v>
      </c>
      <c r="AB1075" s="14">
        <v>0.37099415437771999</v>
      </c>
      <c r="AC1075" s="14">
        <v>0.47330760626331703</v>
      </c>
      <c r="AD1075" s="14">
        <v>0.33611119268470502</v>
      </c>
      <c r="AE1075" s="14"/>
      <c r="AF1075" s="14">
        <v>0.30712772361136897</v>
      </c>
      <c r="AG1075" s="14">
        <v>0.44498116590544601</v>
      </c>
      <c r="AH1075" s="14">
        <v>0.38391272276400601</v>
      </c>
      <c r="AI1075" s="14"/>
      <c r="AJ1075" s="14">
        <v>0.29663730577151798</v>
      </c>
      <c r="AK1075" s="14">
        <v>0.48700870998410301</v>
      </c>
      <c r="AL1075" s="14">
        <v>0.454267806487818</v>
      </c>
      <c r="AM1075" s="14">
        <v>0.17120706844408401</v>
      </c>
      <c r="AN1075" s="14">
        <v>0.327847570897843</v>
      </c>
      <c r="AO1075" s="14"/>
      <c r="AP1075" s="14">
        <v>0.252549695511534</v>
      </c>
      <c r="AQ1075" s="14">
        <v>0.56134048531290004</v>
      </c>
      <c r="AR1075" s="14">
        <v>0.43729406075418098</v>
      </c>
      <c r="AS1075" s="14">
        <v>0.220597033025591</v>
      </c>
      <c r="AT1075" s="14">
        <v>0.19243951746504201</v>
      </c>
      <c r="AU1075" s="14"/>
      <c r="AV1075" s="14">
        <v>0.35758035566364399</v>
      </c>
      <c r="AW1075" s="14">
        <v>0.33499128577673198</v>
      </c>
      <c r="AX1075" s="14">
        <v>0.40337272560890902</v>
      </c>
      <c r="AY1075" s="14">
        <v>0.42689001290970102</v>
      </c>
      <c r="AZ1075" s="14">
        <v>0.42102563972238999</v>
      </c>
      <c r="BA1075" s="14"/>
      <c r="BB1075" s="14">
        <v>0.59955069825705598</v>
      </c>
      <c r="BC1075" s="14">
        <v>0.25861379443988702</v>
      </c>
      <c r="BD1075" s="14">
        <v>0.220835872939491</v>
      </c>
      <c r="BE1075" s="14"/>
      <c r="BF1075" s="14">
        <v>0.35700310420468201</v>
      </c>
    </row>
    <row r="1076" spans="2:58" x14ac:dyDescent="0.35">
      <c r="B1076" t="s">
        <v>117</v>
      </c>
      <c r="C1076" s="14">
        <v>0.238382671214486</v>
      </c>
      <c r="D1076" s="14">
        <v>0.21554061176905301</v>
      </c>
      <c r="E1076" s="14">
        <v>0.26104665022808898</v>
      </c>
      <c r="F1076" s="14"/>
      <c r="G1076" s="14">
        <v>0.159040008837185</v>
      </c>
      <c r="H1076" s="14">
        <v>0.191267707767831</v>
      </c>
      <c r="I1076" s="14">
        <v>0.25388325894785702</v>
      </c>
      <c r="J1076" s="14">
        <v>0.25856729067753698</v>
      </c>
      <c r="K1076" s="14">
        <v>0.28080361430516099</v>
      </c>
      <c r="L1076" s="14">
        <v>0.27230027046406902</v>
      </c>
      <c r="M1076" s="14"/>
      <c r="N1076" s="14">
        <v>0.20161339918757801</v>
      </c>
      <c r="O1076" s="14">
        <v>0.21455154372501301</v>
      </c>
      <c r="P1076" s="14">
        <v>0.23942537561163699</v>
      </c>
      <c r="Q1076" s="14">
        <v>0.30637236660399902</v>
      </c>
      <c r="R1076" s="14"/>
      <c r="S1076" s="14">
        <v>0.19779584762956501</v>
      </c>
      <c r="T1076" s="14">
        <v>0.239692999152814</v>
      </c>
      <c r="U1076" s="14">
        <v>0.224159198000946</v>
      </c>
      <c r="V1076" s="14">
        <v>0.25823499572627501</v>
      </c>
      <c r="W1076" s="14">
        <v>0.26138285683203299</v>
      </c>
      <c r="X1076" s="14">
        <v>0.236761622087098</v>
      </c>
      <c r="Y1076" s="14">
        <v>0.248894627149682</v>
      </c>
      <c r="Z1076" s="14">
        <v>0.23232267902228099</v>
      </c>
      <c r="AA1076" s="14">
        <v>0.242198417395597</v>
      </c>
      <c r="AB1076" s="14">
        <v>0.25203036551435698</v>
      </c>
      <c r="AC1076" s="14">
        <v>0.24175018590616701</v>
      </c>
      <c r="AD1076" s="14">
        <v>0.27154999525371798</v>
      </c>
      <c r="AE1076" s="14"/>
      <c r="AF1076" s="14">
        <v>0.26343546952136698</v>
      </c>
      <c r="AG1076" s="14">
        <v>0.211972903295579</v>
      </c>
      <c r="AH1076" s="14">
        <v>0.276200299637548</v>
      </c>
      <c r="AI1076" s="14"/>
      <c r="AJ1076" s="14">
        <v>0.25374612509523298</v>
      </c>
      <c r="AK1076" s="14">
        <v>0.16130192983953401</v>
      </c>
      <c r="AL1076" s="14">
        <v>0.264369048280374</v>
      </c>
      <c r="AM1076" s="14">
        <v>0.250347384283022</v>
      </c>
      <c r="AN1076" s="14">
        <v>0.35551890341103998</v>
      </c>
      <c r="AO1076" s="14"/>
      <c r="AP1076" s="14">
        <v>0.25579191834153697</v>
      </c>
      <c r="AQ1076" s="14">
        <v>0.123260986328811</v>
      </c>
      <c r="AR1076" s="14">
        <v>0.24726705898533299</v>
      </c>
      <c r="AS1076" s="14">
        <v>0.286653176980805</v>
      </c>
      <c r="AT1076" s="14">
        <v>0.48925731044169402</v>
      </c>
      <c r="AU1076" s="14"/>
      <c r="AV1076" s="14">
        <v>0.28414728469031802</v>
      </c>
      <c r="AW1076" s="14">
        <v>0.27027880440345298</v>
      </c>
      <c r="AX1076" s="14">
        <v>0.194554218235057</v>
      </c>
      <c r="AY1076" s="14">
        <v>0.16754916479440199</v>
      </c>
      <c r="AZ1076" s="14">
        <v>0.218146339709339</v>
      </c>
      <c r="BA1076" s="14"/>
      <c r="BB1076" s="14">
        <v>0.12687966814996601</v>
      </c>
      <c r="BC1076" s="14">
        <v>0.25321506512994901</v>
      </c>
      <c r="BD1076" s="14">
        <v>0.35458825702882402</v>
      </c>
      <c r="BE1076" s="14"/>
      <c r="BF1076" s="14">
        <v>0.243021098675894</v>
      </c>
    </row>
    <row r="1077" spans="2:58" x14ac:dyDescent="0.35">
      <c r="C1077" s="14"/>
      <c r="D1077" s="14"/>
      <c r="E1077" s="14"/>
      <c r="F1077" s="14"/>
      <c r="G1077" s="14"/>
      <c r="H1077" s="14"/>
      <c r="I1077" s="14"/>
      <c r="J1077" s="14"/>
      <c r="K1077" s="14"/>
      <c r="L1077" s="14"/>
      <c r="M1077" s="14"/>
      <c r="N1077" s="14"/>
      <c r="O1077" s="14"/>
      <c r="P1077" s="14"/>
      <c r="Q1077" s="14"/>
      <c r="R1077" s="14"/>
      <c r="S1077" s="14"/>
      <c r="T1077" s="14"/>
      <c r="U1077" s="14"/>
      <c r="V1077" s="14"/>
      <c r="W1077" s="14"/>
      <c r="X1077" s="14"/>
      <c r="Y1077" s="14"/>
      <c r="Z1077" s="14"/>
      <c r="AA1077" s="14"/>
      <c r="AB1077" s="14"/>
      <c r="AC1077" s="14"/>
      <c r="AD1077" s="14"/>
      <c r="AE1077" s="14"/>
      <c r="AF1077" s="14"/>
      <c r="AG1077" s="14"/>
      <c r="AH1077" s="14"/>
      <c r="AI1077" s="14"/>
      <c r="AJ1077" s="14"/>
      <c r="AK1077" s="14"/>
      <c r="AL1077" s="14"/>
      <c r="AM1077" s="14"/>
      <c r="AN1077" s="14"/>
      <c r="AO1077" s="14"/>
      <c r="AP1077" s="14"/>
      <c r="AQ1077" s="14"/>
      <c r="AR1077" s="14"/>
      <c r="AS1077" s="14"/>
      <c r="AT1077" s="14"/>
      <c r="AU1077" s="14"/>
      <c r="AV1077" s="14"/>
      <c r="AW1077" s="14"/>
      <c r="AX1077" s="14"/>
      <c r="AY1077" s="14"/>
      <c r="AZ1077" s="14"/>
      <c r="BA1077" s="14"/>
      <c r="BB1077" s="14"/>
      <c r="BC1077" s="14"/>
      <c r="BD1077" s="14"/>
      <c r="BE1077" s="14"/>
      <c r="BF1077" s="14"/>
    </row>
    <row r="1078" spans="2:58" x14ac:dyDescent="0.35">
      <c r="B1078" s="6" t="s">
        <v>312</v>
      </c>
      <c r="C1078" s="14"/>
      <c r="D1078" s="14"/>
      <c r="E1078" s="14"/>
      <c r="F1078" s="14"/>
      <c r="G1078" s="14"/>
      <c r="H1078" s="14"/>
      <c r="I1078" s="14"/>
      <c r="J1078" s="14"/>
      <c r="K1078" s="14"/>
      <c r="L1078" s="14"/>
      <c r="M1078" s="14"/>
      <c r="N1078" s="14"/>
      <c r="O1078" s="14"/>
      <c r="P1078" s="14"/>
      <c r="Q1078" s="14"/>
      <c r="R1078" s="14"/>
      <c r="S1078" s="14"/>
      <c r="T1078" s="14"/>
      <c r="U1078" s="14"/>
      <c r="V1078" s="14"/>
      <c r="W1078" s="14"/>
      <c r="X1078" s="14"/>
      <c r="Y1078" s="14"/>
      <c r="Z1078" s="14"/>
      <c r="AA1078" s="14"/>
      <c r="AB1078" s="14"/>
      <c r="AC1078" s="14"/>
      <c r="AD1078" s="14"/>
      <c r="AE1078" s="14"/>
      <c r="AF1078" s="14"/>
      <c r="AG1078" s="14"/>
      <c r="AH1078" s="14"/>
      <c r="AI1078" s="14"/>
      <c r="AJ1078" s="14"/>
      <c r="AK1078" s="14"/>
      <c r="AL1078" s="14"/>
      <c r="AM1078" s="14"/>
      <c r="AN1078" s="14"/>
      <c r="AO1078" s="14"/>
      <c r="AP1078" s="14"/>
      <c r="AQ1078" s="14"/>
      <c r="AR1078" s="14"/>
      <c r="AS1078" s="14"/>
      <c r="AT1078" s="14"/>
      <c r="AU1078" s="14"/>
      <c r="AV1078" s="14"/>
      <c r="AW1078" s="14"/>
      <c r="AX1078" s="14"/>
      <c r="AY1078" s="14"/>
      <c r="AZ1078" s="14"/>
      <c r="BA1078" s="14"/>
      <c r="BB1078" s="14"/>
      <c r="BC1078" s="14"/>
      <c r="BD1078" s="14"/>
      <c r="BE1078" s="14"/>
      <c r="BF1078" s="14"/>
    </row>
    <row r="1079" spans="2:58" x14ac:dyDescent="0.35">
      <c r="B1079" s="24" t="s">
        <v>90</v>
      </c>
      <c r="C1079" s="14"/>
      <c r="D1079" s="14"/>
      <c r="E1079" s="14"/>
      <c r="F1079" s="14"/>
      <c r="G1079" s="14"/>
      <c r="H1079" s="14"/>
      <c r="I1079" s="14"/>
      <c r="J1079" s="14"/>
      <c r="K1079" s="14"/>
      <c r="L1079" s="14"/>
      <c r="M1079" s="14"/>
      <c r="N1079" s="14"/>
      <c r="O1079" s="14"/>
      <c r="P1079" s="14"/>
      <c r="Q1079" s="14"/>
      <c r="R1079" s="14"/>
      <c r="S1079" s="14"/>
      <c r="T1079" s="14"/>
      <c r="U1079" s="14"/>
      <c r="V1079" s="14"/>
      <c r="W1079" s="14"/>
      <c r="X1079" s="14"/>
      <c r="Y1079" s="14"/>
      <c r="Z1079" s="14"/>
      <c r="AA1079" s="14"/>
      <c r="AB1079" s="14"/>
      <c r="AC1079" s="14"/>
      <c r="AD1079" s="14"/>
      <c r="AE1079" s="14"/>
      <c r="AF1079" s="14"/>
      <c r="AG1079" s="14"/>
      <c r="AH1079" s="14"/>
      <c r="AI1079" s="14"/>
      <c r="AJ1079" s="14"/>
      <c r="AK1079" s="14"/>
      <c r="AL1079" s="14"/>
      <c r="AM1079" s="14"/>
      <c r="AN1079" s="14"/>
      <c r="AO1079" s="14"/>
      <c r="AP1079" s="14"/>
      <c r="AQ1079" s="14"/>
      <c r="AR1079" s="14"/>
      <c r="AS1079" s="14"/>
      <c r="AT1079" s="14"/>
      <c r="AU1079" s="14"/>
      <c r="AV1079" s="14"/>
      <c r="AW1079" s="14"/>
      <c r="AX1079" s="14"/>
      <c r="AY1079" s="14"/>
      <c r="AZ1079" s="14"/>
      <c r="BA1079" s="14"/>
      <c r="BB1079" s="14"/>
      <c r="BC1079" s="14"/>
      <c r="BD1079" s="14"/>
      <c r="BE1079" s="14"/>
      <c r="BF1079" s="14"/>
    </row>
    <row r="1080" spans="2:58" x14ac:dyDescent="0.35">
      <c r="B1080" t="s">
        <v>313</v>
      </c>
      <c r="C1080" s="14">
        <v>0.23275686041885801</v>
      </c>
      <c r="D1080" s="14">
        <v>0.247957126297841</v>
      </c>
      <c r="E1080" s="14">
        <v>0.21730469429633301</v>
      </c>
      <c r="F1080" s="14"/>
      <c r="G1080" s="14">
        <v>0.22673439848336699</v>
      </c>
      <c r="H1080" s="14">
        <v>0.225060523763746</v>
      </c>
      <c r="I1080" s="14">
        <v>0.226178784073123</v>
      </c>
      <c r="J1080" s="14">
        <v>0.25808438898602998</v>
      </c>
      <c r="K1080" s="14">
        <v>0.24794159921391501</v>
      </c>
      <c r="L1080" s="14">
        <v>0.21769193614469001</v>
      </c>
      <c r="M1080" s="14"/>
      <c r="N1080" s="14">
        <v>0.180483670909936</v>
      </c>
      <c r="O1080" s="14">
        <v>0.24018198680431899</v>
      </c>
      <c r="P1080" s="14">
        <v>0.25450949209116602</v>
      </c>
      <c r="Q1080" s="14">
        <v>0.25840418381651897</v>
      </c>
      <c r="R1080" s="14"/>
      <c r="S1080" s="14">
        <v>0.20131814947804499</v>
      </c>
      <c r="T1080" s="14">
        <v>0.19794034729521601</v>
      </c>
      <c r="U1080" s="14">
        <v>0.26473169333298802</v>
      </c>
      <c r="V1080" s="14">
        <v>0.23467416088398099</v>
      </c>
      <c r="W1080" s="14">
        <v>0.25098509278960901</v>
      </c>
      <c r="X1080" s="14">
        <v>0.231064521172586</v>
      </c>
      <c r="Y1080" s="14">
        <v>0.27202928419243899</v>
      </c>
      <c r="Z1080" s="14">
        <v>0.19759508964071601</v>
      </c>
      <c r="AA1080" s="14">
        <v>0.232917345006808</v>
      </c>
      <c r="AB1080" s="14">
        <v>0.27227290538952398</v>
      </c>
      <c r="AC1080" s="14">
        <v>0.189439102044823</v>
      </c>
      <c r="AD1080" s="14">
        <v>0.29729000003912298</v>
      </c>
      <c r="AE1080" s="14"/>
      <c r="AF1080" s="14">
        <v>0.26680957830820401</v>
      </c>
      <c r="AG1080" s="14">
        <v>0.21090454067983899</v>
      </c>
      <c r="AH1080" s="14">
        <v>0.17855499098261499</v>
      </c>
      <c r="AI1080" s="14"/>
      <c r="AJ1080" s="14">
        <v>0.25911386953440002</v>
      </c>
      <c r="AK1080" s="14">
        <v>0.20104890016039501</v>
      </c>
      <c r="AL1080" s="14">
        <v>0.154910642753286</v>
      </c>
      <c r="AM1080" s="14">
        <v>0.43756395457373698</v>
      </c>
      <c r="AN1080" s="14">
        <v>0.22053940595171201</v>
      </c>
      <c r="AO1080" s="14"/>
      <c r="AP1080" s="14">
        <v>0.26078374490071998</v>
      </c>
      <c r="AQ1080" s="14">
        <v>0.14369214228577401</v>
      </c>
      <c r="AR1080" s="14">
        <v>0.21797400089682301</v>
      </c>
      <c r="AS1080" s="14">
        <v>0.35584663334690197</v>
      </c>
      <c r="AT1080" s="14">
        <v>0.24872212635556401</v>
      </c>
      <c r="AU1080" s="14"/>
      <c r="AV1080" s="14">
        <v>0.24343531502614199</v>
      </c>
      <c r="AW1080" s="14">
        <v>0.258366845951639</v>
      </c>
      <c r="AX1080" s="14">
        <v>0.213371332569876</v>
      </c>
      <c r="AY1080" s="14">
        <v>0.18242483664053599</v>
      </c>
      <c r="AZ1080" s="14">
        <v>0.13878594624634499</v>
      </c>
      <c r="BA1080" s="14"/>
      <c r="BB1080" s="14">
        <v>0.105646132707317</v>
      </c>
      <c r="BC1080" s="14">
        <v>0.33179966213239198</v>
      </c>
      <c r="BD1080" s="14">
        <v>0.30367898521759201</v>
      </c>
      <c r="BE1080" s="14"/>
      <c r="BF1080" s="14">
        <v>0.247848959747199</v>
      </c>
    </row>
    <row r="1081" spans="2:58" x14ac:dyDescent="0.35">
      <c r="B1081" t="s">
        <v>314</v>
      </c>
      <c r="C1081" s="14">
        <v>0.222395284888774</v>
      </c>
      <c r="D1081" s="14">
        <v>0.23557097470996499</v>
      </c>
      <c r="E1081" s="14">
        <v>0.20797984742501699</v>
      </c>
      <c r="F1081" s="14"/>
      <c r="G1081" s="14">
        <v>0.308491659299582</v>
      </c>
      <c r="H1081" s="14">
        <v>0.25928213037388598</v>
      </c>
      <c r="I1081" s="14">
        <v>0.225576279559667</v>
      </c>
      <c r="J1081" s="14">
        <v>0.19234099101500199</v>
      </c>
      <c r="K1081" s="14">
        <v>0.16580979700663201</v>
      </c>
      <c r="L1081" s="14">
        <v>0.19455152384850499</v>
      </c>
      <c r="M1081" s="14"/>
      <c r="N1081" s="14">
        <v>0.26182592193291598</v>
      </c>
      <c r="O1081" s="14">
        <v>0.222987115681786</v>
      </c>
      <c r="P1081" s="14">
        <v>0.22490702553311701</v>
      </c>
      <c r="Q1081" s="14">
        <v>0.178883804942186</v>
      </c>
      <c r="R1081" s="14"/>
      <c r="S1081" s="14">
        <v>0.26692410585327397</v>
      </c>
      <c r="T1081" s="14">
        <v>0.30738337429146101</v>
      </c>
      <c r="U1081" s="14">
        <v>0.19272869118681499</v>
      </c>
      <c r="V1081" s="14">
        <v>0.236124592304741</v>
      </c>
      <c r="W1081" s="14">
        <v>0.23863714527032401</v>
      </c>
      <c r="X1081" s="14">
        <v>0.19544265351710099</v>
      </c>
      <c r="Y1081" s="14">
        <v>0.1859490847678</v>
      </c>
      <c r="Z1081" s="14">
        <v>0.23521715952798899</v>
      </c>
      <c r="AA1081" s="14">
        <v>0.19802696688843899</v>
      </c>
      <c r="AB1081" s="14">
        <v>0.17832666076397</v>
      </c>
      <c r="AC1081" s="14">
        <v>0.158885758446562</v>
      </c>
      <c r="AD1081" s="14">
        <v>0.13513622656310101</v>
      </c>
      <c r="AE1081" s="14"/>
      <c r="AF1081" s="14">
        <v>0.200459131003732</v>
      </c>
      <c r="AG1081" s="14">
        <v>0.23270131276832301</v>
      </c>
      <c r="AH1081" s="14">
        <v>0.21833030660688099</v>
      </c>
      <c r="AI1081" s="14"/>
      <c r="AJ1081" s="14">
        <v>0.240230613521871</v>
      </c>
      <c r="AK1081" s="14">
        <v>0.24187523185242801</v>
      </c>
      <c r="AL1081" s="14">
        <v>0.22161446718785199</v>
      </c>
      <c r="AM1081" s="14">
        <v>0.12115782248382199</v>
      </c>
      <c r="AN1081" s="14">
        <v>0.180476771551738</v>
      </c>
      <c r="AO1081" s="14"/>
      <c r="AP1081" s="14">
        <v>0.23890474828931299</v>
      </c>
      <c r="AQ1081" s="14">
        <v>0.25336930196809299</v>
      </c>
      <c r="AR1081" s="14">
        <v>0.25049051560396002</v>
      </c>
      <c r="AS1081" s="14">
        <v>0.17786709995918501</v>
      </c>
      <c r="AT1081" s="14">
        <v>0.15746907018967601</v>
      </c>
      <c r="AU1081" s="14"/>
      <c r="AV1081" s="14">
        <v>0.17807598397816299</v>
      </c>
      <c r="AW1081" s="14">
        <v>0.25628415376199298</v>
      </c>
      <c r="AX1081" s="14">
        <v>0.23172393641456601</v>
      </c>
      <c r="AY1081" s="14">
        <v>0.226022998934577</v>
      </c>
      <c r="AZ1081" s="14">
        <v>0.27749102376226997</v>
      </c>
      <c r="BA1081" s="14"/>
      <c r="BB1081" s="14">
        <v>0.22922143157901101</v>
      </c>
      <c r="BC1081" s="14">
        <v>0.23125660821368499</v>
      </c>
      <c r="BD1081" s="14">
        <v>0.28870537940384</v>
      </c>
      <c r="BE1081" s="14"/>
      <c r="BF1081" s="14">
        <v>0.23934403391232401</v>
      </c>
    </row>
    <row r="1082" spans="2:58" x14ac:dyDescent="0.35">
      <c r="B1082" t="s">
        <v>315</v>
      </c>
      <c r="C1082" s="14">
        <v>0.31973256102833603</v>
      </c>
      <c r="D1082" s="14">
        <v>0.31388297924911102</v>
      </c>
      <c r="E1082" s="14">
        <v>0.32732222193156602</v>
      </c>
      <c r="F1082" s="14"/>
      <c r="G1082" s="14">
        <v>0.27257356543642602</v>
      </c>
      <c r="H1082" s="14">
        <v>0.33785698445370699</v>
      </c>
      <c r="I1082" s="14">
        <v>0.33897408711429799</v>
      </c>
      <c r="J1082" s="14">
        <v>0.31732354008080099</v>
      </c>
      <c r="K1082" s="14">
        <v>0.311216645892048</v>
      </c>
      <c r="L1082" s="14">
        <v>0.328679895780631</v>
      </c>
      <c r="M1082" s="14"/>
      <c r="N1082" s="14">
        <v>0.35947886038017202</v>
      </c>
      <c r="O1082" s="14">
        <v>0.32397815535825802</v>
      </c>
      <c r="P1082" s="14">
        <v>0.29345564411279301</v>
      </c>
      <c r="Q1082" s="14">
        <v>0.29727640686394002</v>
      </c>
      <c r="R1082" s="14"/>
      <c r="S1082" s="14">
        <v>0.35043241645399398</v>
      </c>
      <c r="T1082" s="14">
        <v>0.282345654334277</v>
      </c>
      <c r="U1082" s="14">
        <v>0.263400529007421</v>
      </c>
      <c r="V1082" s="14">
        <v>0.271913200380487</v>
      </c>
      <c r="W1082" s="14">
        <v>0.274708449622455</v>
      </c>
      <c r="X1082" s="14">
        <v>0.33702699022156501</v>
      </c>
      <c r="Y1082" s="14">
        <v>0.29569436972714203</v>
      </c>
      <c r="Z1082" s="14">
        <v>0.35967808799921003</v>
      </c>
      <c r="AA1082" s="14">
        <v>0.34026101995699098</v>
      </c>
      <c r="AB1082" s="14">
        <v>0.366537211020939</v>
      </c>
      <c r="AC1082" s="14">
        <v>0.40734242343864702</v>
      </c>
      <c r="AD1082" s="14">
        <v>0.33388013878712602</v>
      </c>
      <c r="AE1082" s="14"/>
      <c r="AF1082" s="14">
        <v>0.27331276647404501</v>
      </c>
      <c r="AG1082" s="14">
        <v>0.37230294786374102</v>
      </c>
      <c r="AH1082" s="14">
        <v>0.35026970861307499</v>
      </c>
      <c r="AI1082" s="14"/>
      <c r="AJ1082" s="14">
        <v>0.24076077954378799</v>
      </c>
      <c r="AK1082" s="14">
        <v>0.42133654905889001</v>
      </c>
      <c r="AL1082" s="14">
        <v>0.37957735943094001</v>
      </c>
      <c r="AM1082" s="14">
        <v>0.21123404350404201</v>
      </c>
      <c r="AN1082" s="14">
        <v>0.27768831051397502</v>
      </c>
      <c r="AO1082" s="14"/>
      <c r="AP1082" s="14">
        <v>0.23619832475378799</v>
      </c>
      <c r="AQ1082" s="14">
        <v>0.48086521896273599</v>
      </c>
      <c r="AR1082" s="14">
        <v>0.32130975535719303</v>
      </c>
      <c r="AS1082" s="14">
        <v>0.19460162572220099</v>
      </c>
      <c r="AT1082" s="14">
        <v>0.116052440677351</v>
      </c>
      <c r="AU1082" s="14"/>
      <c r="AV1082" s="14">
        <v>0.29700974012703302</v>
      </c>
      <c r="AW1082" s="14">
        <v>0.26997537111986603</v>
      </c>
      <c r="AX1082" s="14">
        <v>0.34822544977564901</v>
      </c>
      <c r="AY1082" s="14">
        <v>0.41817828752624697</v>
      </c>
      <c r="AZ1082" s="14">
        <v>0.39701842481989902</v>
      </c>
      <c r="BA1082" s="14"/>
      <c r="BB1082" s="14">
        <v>0.526233281997184</v>
      </c>
      <c r="BC1082" s="14">
        <v>0.181559134367346</v>
      </c>
      <c r="BD1082" s="14">
        <v>5.8620020577956802E-2</v>
      </c>
      <c r="BE1082" s="14"/>
      <c r="BF1082" s="14">
        <v>0.26264135843291497</v>
      </c>
    </row>
    <row r="1083" spans="2:58" x14ac:dyDescent="0.35">
      <c r="B1083" t="s">
        <v>117</v>
      </c>
      <c r="C1083" s="14">
        <v>0.22511529366403299</v>
      </c>
      <c r="D1083" s="14">
        <v>0.20258891974308199</v>
      </c>
      <c r="E1083" s="14">
        <v>0.24739323634708399</v>
      </c>
      <c r="F1083" s="14"/>
      <c r="G1083" s="14">
        <v>0.19220037678062399</v>
      </c>
      <c r="H1083" s="14">
        <v>0.17780036140866001</v>
      </c>
      <c r="I1083" s="14">
        <v>0.20927084925291201</v>
      </c>
      <c r="J1083" s="14">
        <v>0.23225107991816701</v>
      </c>
      <c r="K1083" s="14">
        <v>0.27503195788740498</v>
      </c>
      <c r="L1083" s="14">
        <v>0.25907664422617399</v>
      </c>
      <c r="M1083" s="14"/>
      <c r="N1083" s="14">
        <v>0.198211546776976</v>
      </c>
      <c r="O1083" s="14">
        <v>0.21285274215563799</v>
      </c>
      <c r="P1083" s="14">
        <v>0.22712783826292399</v>
      </c>
      <c r="Q1083" s="14">
        <v>0.26543560437735603</v>
      </c>
      <c r="R1083" s="14"/>
      <c r="S1083" s="14">
        <v>0.181325328214687</v>
      </c>
      <c r="T1083" s="14">
        <v>0.21233062407904599</v>
      </c>
      <c r="U1083" s="14">
        <v>0.27913908647277602</v>
      </c>
      <c r="V1083" s="14">
        <v>0.25728804643079101</v>
      </c>
      <c r="W1083" s="14">
        <v>0.23566931231761101</v>
      </c>
      <c r="X1083" s="14">
        <v>0.23646583508874799</v>
      </c>
      <c r="Y1083" s="14">
        <v>0.24632726131261901</v>
      </c>
      <c r="Z1083" s="14">
        <v>0.207509662832084</v>
      </c>
      <c r="AA1083" s="14">
        <v>0.228794668147762</v>
      </c>
      <c r="AB1083" s="14">
        <v>0.182863222825567</v>
      </c>
      <c r="AC1083" s="14">
        <v>0.24433271606996801</v>
      </c>
      <c r="AD1083" s="14">
        <v>0.23369363461064899</v>
      </c>
      <c r="AE1083" s="14"/>
      <c r="AF1083" s="14">
        <v>0.25941852421401901</v>
      </c>
      <c r="AG1083" s="14">
        <v>0.18409119868809701</v>
      </c>
      <c r="AH1083" s="14">
        <v>0.25284499379742897</v>
      </c>
      <c r="AI1083" s="14"/>
      <c r="AJ1083" s="14">
        <v>0.25989473739994001</v>
      </c>
      <c r="AK1083" s="14">
        <v>0.135739318928287</v>
      </c>
      <c r="AL1083" s="14">
        <v>0.24389753062792199</v>
      </c>
      <c r="AM1083" s="14">
        <v>0.230044179438398</v>
      </c>
      <c r="AN1083" s="14">
        <v>0.321295511982575</v>
      </c>
      <c r="AO1083" s="14"/>
      <c r="AP1083" s="14">
        <v>0.26411318205617901</v>
      </c>
      <c r="AQ1083" s="14">
        <v>0.12207333678339601</v>
      </c>
      <c r="AR1083" s="14">
        <v>0.210225728142025</v>
      </c>
      <c r="AS1083" s="14">
        <v>0.27168464097171102</v>
      </c>
      <c r="AT1083" s="14">
        <v>0.47775636277740902</v>
      </c>
      <c r="AU1083" s="14"/>
      <c r="AV1083" s="14">
        <v>0.28147896086866298</v>
      </c>
      <c r="AW1083" s="14">
        <v>0.21537362916650099</v>
      </c>
      <c r="AX1083" s="14">
        <v>0.206679281239909</v>
      </c>
      <c r="AY1083" s="14">
        <v>0.17337387689864001</v>
      </c>
      <c r="AZ1083" s="14">
        <v>0.18670460517148599</v>
      </c>
      <c r="BA1083" s="14"/>
      <c r="BB1083" s="14">
        <v>0.138899153716489</v>
      </c>
      <c r="BC1083" s="14">
        <v>0.25538459528657698</v>
      </c>
      <c r="BD1083" s="14">
        <v>0.34899561480061198</v>
      </c>
      <c r="BE1083" s="14"/>
      <c r="BF1083" s="14">
        <v>0.25016564790756202</v>
      </c>
    </row>
    <row r="1084" spans="2:58" x14ac:dyDescent="0.35">
      <c r="C1084" s="14"/>
      <c r="D1084" s="14"/>
      <c r="E1084" s="14"/>
      <c r="F1084" s="14"/>
      <c r="G1084" s="14"/>
      <c r="H1084" s="14"/>
      <c r="I1084" s="14"/>
      <c r="J1084" s="14"/>
      <c r="K1084" s="14"/>
      <c r="L1084" s="14"/>
      <c r="M1084" s="14"/>
      <c r="N1084" s="14"/>
      <c r="O1084" s="14"/>
      <c r="P1084" s="14"/>
      <c r="Q1084" s="14"/>
      <c r="R1084" s="14"/>
      <c r="S1084" s="14"/>
      <c r="T1084" s="14"/>
      <c r="U1084" s="14"/>
      <c r="V1084" s="14"/>
      <c r="W1084" s="14"/>
      <c r="X1084" s="14"/>
      <c r="Y1084" s="14"/>
      <c r="Z1084" s="14"/>
      <c r="AA1084" s="14"/>
      <c r="AB1084" s="14"/>
      <c r="AC1084" s="14"/>
      <c r="AD1084" s="14"/>
      <c r="AE1084" s="14"/>
      <c r="AF1084" s="14"/>
      <c r="AG1084" s="14"/>
      <c r="AH1084" s="14"/>
      <c r="AI1084" s="14"/>
      <c r="AJ1084" s="14"/>
      <c r="AK1084" s="14"/>
      <c r="AL1084" s="14"/>
      <c r="AM1084" s="14"/>
      <c r="AN1084" s="14"/>
      <c r="AO1084" s="14"/>
      <c r="AP1084" s="14"/>
      <c r="AQ1084" s="14"/>
      <c r="AR1084" s="14"/>
      <c r="AS1084" s="14"/>
      <c r="AT1084" s="14"/>
      <c r="AU1084" s="14"/>
      <c r="AV1084" s="14"/>
      <c r="AW1084" s="14"/>
      <c r="AX1084" s="14"/>
      <c r="AY1084" s="14"/>
      <c r="AZ1084" s="14"/>
      <c r="BA1084" s="14"/>
      <c r="BB1084" s="14"/>
      <c r="BC1084" s="14"/>
      <c r="BD1084" s="14"/>
      <c r="BE1084" s="14"/>
      <c r="BF1084" s="14"/>
    </row>
    <row r="1085" spans="2:58" x14ac:dyDescent="0.35">
      <c r="B1085" s="6" t="s">
        <v>312</v>
      </c>
      <c r="C1085" s="14"/>
      <c r="D1085" s="14"/>
      <c r="E1085" s="14"/>
      <c r="F1085" s="14"/>
      <c r="G1085" s="14"/>
      <c r="H1085" s="14"/>
      <c r="I1085" s="14"/>
      <c r="J1085" s="14"/>
      <c r="K1085" s="14"/>
      <c r="L1085" s="14"/>
      <c r="M1085" s="14"/>
      <c r="N1085" s="14"/>
      <c r="O1085" s="14"/>
      <c r="P1085" s="14"/>
      <c r="Q1085" s="14"/>
      <c r="R1085" s="14"/>
      <c r="S1085" s="14"/>
      <c r="T1085" s="14"/>
      <c r="U1085" s="14"/>
      <c r="V1085" s="14"/>
      <c r="W1085" s="14"/>
      <c r="X1085" s="14"/>
      <c r="Y1085" s="14"/>
      <c r="Z1085" s="14"/>
      <c r="AA1085" s="14"/>
      <c r="AB1085" s="14"/>
      <c r="AC1085" s="14"/>
      <c r="AD1085" s="14"/>
      <c r="AE1085" s="14"/>
      <c r="AF1085" s="14"/>
      <c r="AG1085" s="14"/>
      <c r="AH1085" s="14"/>
      <c r="AI1085" s="14"/>
      <c r="AJ1085" s="14"/>
      <c r="AK1085" s="14"/>
      <c r="AL1085" s="14"/>
      <c r="AM1085" s="14"/>
      <c r="AN1085" s="14"/>
      <c r="AO1085" s="14"/>
      <c r="AP1085" s="14"/>
      <c r="AQ1085" s="14"/>
      <c r="AR1085" s="14"/>
      <c r="AS1085" s="14"/>
      <c r="AT1085" s="14"/>
      <c r="AU1085" s="14"/>
      <c r="AV1085" s="14"/>
      <c r="AW1085" s="14"/>
      <c r="AX1085" s="14"/>
      <c r="AY1085" s="14"/>
      <c r="AZ1085" s="14"/>
      <c r="BA1085" s="14"/>
      <c r="BB1085" s="14"/>
      <c r="BC1085" s="14"/>
      <c r="BD1085" s="14"/>
      <c r="BE1085" s="14"/>
      <c r="BF1085" s="14"/>
    </row>
    <row r="1086" spans="2:58" x14ac:dyDescent="0.35">
      <c r="B1086" s="24" t="s">
        <v>90</v>
      </c>
      <c r="C1086" s="14"/>
      <c r="D1086" s="14"/>
      <c r="E1086" s="14"/>
      <c r="F1086" s="14"/>
      <c r="G1086" s="14"/>
      <c r="H1086" s="14"/>
      <c r="I1086" s="14"/>
      <c r="J1086" s="14"/>
      <c r="K1086" s="14"/>
      <c r="L1086" s="14"/>
      <c r="M1086" s="14"/>
      <c r="N1086" s="14"/>
      <c r="O1086" s="14"/>
      <c r="P1086" s="14"/>
      <c r="Q1086" s="14"/>
      <c r="R1086" s="14"/>
      <c r="S1086" s="14"/>
      <c r="T1086" s="14"/>
      <c r="U1086" s="14"/>
      <c r="V1086" s="14"/>
      <c r="W1086" s="14"/>
      <c r="X1086" s="14"/>
      <c r="Y1086" s="14"/>
      <c r="Z1086" s="14"/>
      <c r="AA1086" s="14"/>
      <c r="AB1086" s="14"/>
      <c r="AC1086" s="14"/>
      <c r="AD1086" s="14"/>
      <c r="AE1086" s="14"/>
      <c r="AF1086" s="14"/>
      <c r="AG1086" s="14"/>
      <c r="AH1086" s="14"/>
      <c r="AI1086" s="14"/>
      <c r="AJ1086" s="14"/>
      <c r="AK1086" s="14"/>
      <c r="AL1086" s="14"/>
      <c r="AM1086" s="14"/>
      <c r="AN1086" s="14"/>
      <c r="AO1086" s="14"/>
      <c r="AP1086" s="14"/>
      <c r="AQ1086" s="14"/>
      <c r="AR1086" s="14"/>
      <c r="AS1086" s="14"/>
      <c r="AT1086" s="14"/>
      <c r="AU1086" s="14"/>
      <c r="AV1086" s="14"/>
      <c r="AW1086" s="14"/>
      <c r="AX1086" s="14"/>
      <c r="AY1086" s="14"/>
      <c r="AZ1086" s="14"/>
      <c r="BA1086" s="14"/>
      <c r="BB1086" s="14"/>
      <c r="BC1086" s="14"/>
      <c r="BD1086" s="14"/>
      <c r="BE1086" s="14"/>
      <c r="BF1086" s="14"/>
    </row>
    <row r="1087" spans="2:58" x14ac:dyDescent="0.35">
      <c r="B1087" t="s">
        <v>316</v>
      </c>
      <c r="C1087" s="14">
        <v>0.22936679396785201</v>
      </c>
      <c r="D1087" s="14">
        <v>0.21326761536460401</v>
      </c>
      <c r="E1087" s="14">
        <v>0.24351106878383999</v>
      </c>
      <c r="F1087" s="14"/>
      <c r="G1087" s="14">
        <v>0.25205071154398501</v>
      </c>
      <c r="H1087" s="14">
        <v>0.24308769212242701</v>
      </c>
      <c r="I1087" s="14">
        <v>0.25664183213786002</v>
      </c>
      <c r="J1087" s="14">
        <v>0.238427423699307</v>
      </c>
      <c r="K1087" s="14">
        <v>0.16940428628141899</v>
      </c>
      <c r="L1087" s="14">
        <v>0.21380282573510401</v>
      </c>
      <c r="M1087" s="14"/>
      <c r="N1087" s="14">
        <v>0.249324308096909</v>
      </c>
      <c r="O1087" s="14">
        <v>0.25552115128239</v>
      </c>
      <c r="P1087" s="14">
        <v>0.227968684161617</v>
      </c>
      <c r="Q1087" s="14">
        <v>0.182134696798435</v>
      </c>
      <c r="R1087" s="14"/>
      <c r="S1087" s="14">
        <v>0.25527089711181</v>
      </c>
      <c r="T1087" s="14">
        <v>0.28188487347924701</v>
      </c>
      <c r="U1087" s="14">
        <v>0.26157189689816601</v>
      </c>
      <c r="V1087" s="14">
        <v>0.21679851811697301</v>
      </c>
      <c r="W1087" s="14">
        <v>0.25895347709431299</v>
      </c>
      <c r="X1087" s="14">
        <v>0.21550961917661901</v>
      </c>
      <c r="Y1087" s="14">
        <v>0.174395038759208</v>
      </c>
      <c r="Z1087" s="14">
        <v>0.144333308615992</v>
      </c>
      <c r="AA1087" s="14">
        <v>0.228209736422537</v>
      </c>
      <c r="AB1087" s="14">
        <v>0.238511413836062</v>
      </c>
      <c r="AC1087" s="14">
        <v>9.5779439802234106E-2</v>
      </c>
      <c r="AD1087" s="14">
        <v>0.26542072158788399</v>
      </c>
      <c r="AE1087" s="14"/>
      <c r="AF1087" s="14">
        <v>0.22882259628875501</v>
      </c>
      <c r="AG1087" s="14">
        <v>0.22277606109586301</v>
      </c>
      <c r="AH1087" s="14">
        <v>0.22240633748142399</v>
      </c>
      <c r="AI1087" s="14"/>
      <c r="AJ1087" s="14">
        <v>0.26336421510461799</v>
      </c>
      <c r="AK1087" s="14">
        <v>0.20558272233820499</v>
      </c>
      <c r="AL1087" s="14">
        <v>0.20731374476449199</v>
      </c>
      <c r="AM1087" s="14">
        <v>0.241826874819486</v>
      </c>
      <c r="AN1087" s="14">
        <v>0.22584798470131801</v>
      </c>
      <c r="AO1087" s="14"/>
      <c r="AP1087" s="14">
        <v>0.28753906965957199</v>
      </c>
      <c r="AQ1087" s="14">
        <v>0.22524767078850899</v>
      </c>
      <c r="AR1087" s="14">
        <v>0.172751753715809</v>
      </c>
      <c r="AS1087" s="14">
        <v>0.233450170904688</v>
      </c>
      <c r="AT1087" s="14">
        <v>0.20179102424616099</v>
      </c>
      <c r="AU1087" s="14"/>
      <c r="AV1087" s="14">
        <v>0.21416935761547601</v>
      </c>
      <c r="AW1087" s="14">
        <v>0.245673519659519</v>
      </c>
      <c r="AX1087" s="14">
        <v>0.22649755346242501</v>
      </c>
      <c r="AY1087" s="14">
        <v>0.25897515671353</v>
      </c>
      <c r="AZ1087" s="14">
        <v>0.158050714881044</v>
      </c>
      <c r="BA1087" s="14"/>
      <c r="BB1087" s="14">
        <v>0.23780993386145799</v>
      </c>
      <c r="BC1087" s="14">
        <v>0.25416697267383598</v>
      </c>
      <c r="BD1087" s="14">
        <v>0.28180329471457299</v>
      </c>
      <c r="BE1087" s="14"/>
      <c r="BF1087" s="14">
        <v>0.242639044264014</v>
      </c>
    </row>
    <row r="1088" spans="2:58" x14ac:dyDescent="0.35">
      <c r="B1088" t="s">
        <v>317</v>
      </c>
      <c r="C1088" s="14">
        <v>0.25640186876927101</v>
      </c>
      <c r="D1088" s="14">
        <v>0.28592695173555999</v>
      </c>
      <c r="E1088" s="14">
        <v>0.227140943314419</v>
      </c>
      <c r="F1088" s="14"/>
      <c r="G1088" s="14">
        <v>0.32537630950226298</v>
      </c>
      <c r="H1088" s="14">
        <v>0.25036252980448798</v>
      </c>
      <c r="I1088" s="14">
        <v>0.222068301416115</v>
      </c>
      <c r="J1088" s="14">
        <v>0.26364425455176899</v>
      </c>
      <c r="K1088" s="14">
        <v>0.23478709958569699</v>
      </c>
      <c r="L1088" s="14">
        <v>0.25160070393210099</v>
      </c>
      <c r="M1088" s="14"/>
      <c r="N1088" s="14">
        <v>0.23190173922031199</v>
      </c>
      <c r="O1088" s="14">
        <v>0.26612882167588697</v>
      </c>
      <c r="P1088" s="14">
        <v>0.29049741367021298</v>
      </c>
      <c r="Q1088" s="14">
        <v>0.237295558659017</v>
      </c>
      <c r="R1088" s="14"/>
      <c r="S1088" s="14">
        <v>0.22548633491293599</v>
      </c>
      <c r="T1088" s="14">
        <v>0.24772623956141701</v>
      </c>
      <c r="U1088" s="14">
        <v>0.236572144424089</v>
      </c>
      <c r="V1088" s="14">
        <v>0.28681485013272601</v>
      </c>
      <c r="W1088" s="14">
        <v>0.27201168483509602</v>
      </c>
      <c r="X1088" s="14">
        <v>0.26623106664781498</v>
      </c>
      <c r="Y1088" s="14">
        <v>0.28652555025215098</v>
      </c>
      <c r="Z1088" s="14">
        <v>0.22003728887893101</v>
      </c>
      <c r="AA1088" s="14">
        <v>0.25897448035102499</v>
      </c>
      <c r="AB1088" s="14">
        <v>0.28561430014415401</v>
      </c>
      <c r="AC1088" s="14">
        <v>0.21231884668275999</v>
      </c>
      <c r="AD1088" s="14">
        <v>0.27888257052187898</v>
      </c>
      <c r="AE1088" s="14"/>
      <c r="AF1088" s="14">
        <v>0.27241936173864101</v>
      </c>
      <c r="AG1088" s="14">
        <v>0.25315913823993202</v>
      </c>
      <c r="AH1088" s="14">
        <v>0.201004715171582</v>
      </c>
      <c r="AI1088" s="14"/>
      <c r="AJ1088" s="14">
        <v>0.24407461390010901</v>
      </c>
      <c r="AK1088" s="14">
        <v>0.25478692303621597</v>
      </c>
      <c r="AL1088" s="14">
        <v>0.28078410788615799</v>
      </c>
      <c r="AM1088" s="14">
        <v>0.27856894943934901</v>
      </c>
      <c r="AN1088" s="14">
        <v>0.20356099681956699</v>
      </c>
      <c r="AO1088" s="14"/>
      <c r="AP1088" s="14">
        <v>0.23409250246459901</v>
      </c>
      <c r="AQ1088" s="14">
        <v>0.21004181690364801</v>
      </c>
      <c r="AR1088" s="14">
        <v>0.34836081168719901</v>
      </c>
      <c r="AS1088" s="14">
        <v>0.327438218441294</v>
      </c>
      <c r="AT1088" s="14">
        <v>0.173664755763665</v>
      </c>
      <c r="AU1088" s="14"/>
      <c r="AV1088" s="14">
        <v>0.23162504530292599</v>
      </c>
      <c r="AW1088" s="14">
        <v>0.28498704397575297</v>
      </c>
      <c r="AX1088" s="14">
        <v>0.25840984903413999</v>
      </c>
      <c r="AY1088" s="14">
        <v>0.22311917992598199</v>
      </c>
      <c r="AZ1088" s="14">
        <v>0.18690334706697601</v>
      </c>
      <c r="BA1088" s="14"/>
      <c r="BB1088" s="14">
        <v>0.173518229804836</v>
      </c>
      <c r="BC1088" s="14">
        <v>0.30928274022476199</v>
      </c>
      <c r="BD1088" s="14">
        <v>0.20503067067973799</v>
      </c>
      <c r="BE1088" s="14"/>
      <c r="BF1088" s="14">
        <v>0.25410421658856602</v>
      </c>
    </row>
    <row r="1089" spans="2:58" x14ac:dyDescent="0.35">
      <c r="B1089" t="s">
        <v>318</v>
      </c>
      <c r="C1089" s="14">
        <v>0.322118055309283</v>
      </c>
      <c r="D1089" s="14">
        <v>0.320438280088719</v>
      </c>
      <c r="E1089" s="14">
        <v>0.32565797787527501</v>
      </c>
      <c r="F1089" s="14"/>
      <c r="G1089" s="14">
        <v>0.28055440381139202</v>
      </c>
      <c r="H1089" s="14">
        <v>0.33186304191465699</v>
      </c>
      <c r="I1089" s="14">
        <v>0.345681813480199</v>
      </c>
      <c r="J1089" s="14">
        <v>0.29067198783258102</v>
      </c>
      <c r="K1089" s="14">
        <v>0.32948770618022799</v>
      </c>
      <c r="L1089" s="14">
        <v>0.34343286385114002</v>
      </c>
      <c r="M1089" s="14"/>
      <c r="N1089" s="14">
        <v>0.35513393455532</v>
      </c>
      <c r="O1089" s="14">
        <v>0.304957082737497</v>
      </c>
      <c r="P1089" s="14">
        <v>0.28924475512571102</v>
      </c>
      <c r="Q1089" s="14">
        <v>0.33483852150146998</v>
      </c>
      <c r="R1089" s="14"/>
      <c r="S1089" s="14">
        <v>0.37070421150602101</v>
      </c>
      <c r="T1089" s="14">
        <v>0.25809216414400898</v>
      </c>
      <c r="U1089" s="14">
        <v>0.33226709124258702</v>
      </c>
      <c r="V1089" s="14">
        <v>0.31266812706451202</v>
      </c>
      <c r="W1089" s="14">
        <v>0.26907485642907503</v>
      </c>
      <c r="X1089" s="14">
        <v>0.355319098630271</v>
      </c>
      <c r="Y1089" s="14">
        <v>0.26997543801681601</v>
      </c>
      <c r="Z1089" s="14">
        <v>0.45878611564782701</v>
      </c>
      <c r="AA1089" s="14">
        <v>0.30736409079452098</v>
      </c>
      <c r="AB1089" s="14">
        <v>0.29237420733848901</v>
      </c>
      <c r="AC1089" s="14">
        <v>0.46055293030206801</v>
      </c>
      <c r="AD1089" s="14">
        <v>0.26665926219411201</v>
      </c>
      <c r="AE1089" s="14"/>
      <c r="AF1089" s="14">
        <v>0.27983520325317801</v>
      </c>
      <c r="AG1089" s="14">
        <v>0.36527828966362103</v>
      </c>
      <c r="AH1089" s="14">
        <v>0.33909477092221901</v>
      </c>
      <c r="AI1089" s="14"/>
      <c r="AJ1089" s="14">
        <v>0.26508901976093002</v>
      </c>
      <c r="AK1089" s="14">
        <v>0.41905619072237699</v>
      </c>
      <c r="AL1089" s="14">
        <v>0.333304771194042</v>
      </c>
      <c r="AM1089" s="14">
        <v>0.24741387176735999</v>
      </c>
      <c r="AN1089" s="14">
        <v>0.28772410360365303</v>
      </c>
      <c r="AO1089" s="14"/>
      <c r="AP1089" s="14">
        <v>0.25257574121297599</v>
      </c>
      <c r="AQ1089" s="14">
        <v>0.47310198045506202</v>
      </c>
      <c r="AR1089" s="14">
        <v>0.32903355265682099</v>
      </c>
      <c r="AS1089" s="14">
        <v>0.18328328096902499</v>
      </c>
      <c r="AT1089" s="14">
        <v>0.18630488192412201</v>
      </c>
      <c r="AU1089" s="14"/>
      <c r="AV1089" s="14">
        <v>0.30404886499669498</v>
      </c>
      <c r="AW1089" s="14">
        <v>0.271814806661137</v>
      </c>
      <c r="AX1089" s="14">
        <v>0.34421263833170102</v>
      </c>
      <c r="AY1089" s="14">
        <v>0.39043654887322299</v>
      </c>
      <c r="AZ1089" s="14">
        <v>0.44257688266916301</v>
      </c>
      <c r="BA1089" s="14"/>
      <c r="BB1089" s="14">
        <v>0.50594680440367401</v>
      </c>
      <c r="BC1089" s="14">
        <v>0.18520442317607599</v>
      </c>
      <c r="BD1089" s="14">
        <v>0.20746487431529001</v>
      </c>
      <c r="BE1089" s="14"/>
      <c r="BF1089" s="14">
        <v>0.28351650456122501</v>
      </c>
    </row>
    <row r="1090" spans="2:58" x14ac:dyDescent="0.35">
      <c r="B1090" t="s">
        <v>117</v>
      </c>
      <c r="C1090" s="14">
        <v>0.19211328195359401</v>
      </c>
      <c r="D1090" s="14">
        <v>0.18036715281111601</v>
      </c>
      <c r="E1090" s="14">
        <v>0.203690010026467</v>
      </c>
      <c r="F1090" s="14"/>
      <c r="G1090" s="14">
        <v>0.14201857514236099</v>
      </c>
      <c r="H1090" s="14">
        <v>0.174686736158428</v>
      </c>
      <c r="I1090" s="14">
        <v>0.17560805296582499</v>
      </c>
      <c r="J1090" s="14">
        <v>0.20725633391634299</v>
      </c>
      <c r="K1090" s="14">
        <v>0.26632090795265601</v>
      </c>
      <c r="L1090" s="14">
        <v>0.19116360648165501</v>
      </c>
      <c r="M1090" s="14"/>
      <c r="N1090" s="14">
        <v>0.16364001812745799</v>
      </c>
      <c r="O1090" s="14">
        <v>0.173392944304226</v>
      </c>
      <c r="P1090" s="14">
        <v>0.192289147042459</v>
      </c>
      <c r="Q1090" s="14">
        <v>0.245731223041078</v>
      </c>
      <c r="R1090" s="14"/>
      <c r="S1090" s="14">
        <v>0.148538556469233</v>
      </c>
      <c r="T1090" s="14">
        <v>0.21229672281532699</v>
      </c>
      <c r="U1090" s="14">
        <v>0.169588867435158</v>
      </c>
      <c r="V1090" s="14">
        <v>0.18371850468578901</v>
      </c>
      <c r="W1090" s="14">
        <v>0.19995998164151599</v>
      </c>
      <c r="X1090" s="14">
        <v>0.162940215545295</v>
      </c>
      <c r="Y1090" s="14">
        <v>0.26910397297182598</v>
      </c>
      <c r="Z1090" s="14">
        <v>0.17684328685724901</v>
      </c>
      <c r="AA1090" s="14">
        <v>0.20545169243191699</v>
      </c>
      <c r="AB1090" s="14">
        <v>0.183500078681295</v>
      </c>
      <c r="AC1090" s="14">
        <v>0.231348783212937</v>
      </c>
      <c r="AD1090" s="14">
        <v>0.18903744569612499</v>
      </c>
      <c r="AE1090" s="14"/>
      <c r="AF1090" s="14">
        <v>0.218922838719426</v>
      </c>
      <c r="AG1090" s="14">
        <v>0.158786511000584</v>
      </c>
      <c r="AH1090" s="14">
        <v>0.23749417642477499</v>
      </c>
      <c r="AI1090" s="14"/>
      <c r="AJ1090" s="14">
        <v>0.227472151234344</v>
      </c>
      <c r="AK1090" s="14">
        <v>0.120574163903202</v>
      </c>
      <c r="AL1090" s="14">
        <v>0.17859737615530699</v>
      </c>
      <c r="AM1090" s="14">
        <v>0.232190303973805</v>
      </c>
      <c r="AN1090" s="14">
        <v>0.28286691487546201</v>
      </c>
      <c r="AO1090" s="14"/>
      <c r="AP1090" s="14">
        <v>0.22579268666285299</v>
      </c>
      <c r="AQ1090" s="14">
        <v>9.1608531852781602E-2</v>
      </c>
      <c r="AR1090" s="14">
        <v>0.14985388194016999</v>
      </c>
      <c r="AS1090" s="14">
        <v>0.25582832968499303</v>
      </c>
      <c r="AT1090" s="14">
        <v>0.43823933806605198</v>
      </c>
      <c r="AU1090" s="14"/>
      <c r="AV1090" s="14">
        <v>0.25015673208490402</v>
      </c>
      <c r="AW1090" s="14">
        <v>0.197524629703592</v>
      </c>
      <c r="AX1090" s="14">
        <v>0.17087995917173401</v>
      </c>
      <c r="AY1090" s="14">
        <v>0.127469114487266</v>
      </c>
      <c r="AZ1090" s="14">
        <v>0.21246905538281699</v>
      </c>
      <c r="BA1090" s="14"/>
      <c r="BB1090" s="14">
        <v>8.2725031930032403E-2</v>
      </c>
      <c r="BC1090" s="14">
        <v>0.25134586392532499</v>
      </c>
      <c r="BD1090" s="14">
        <v>0.30570116029039801</v>
      </c>
      <c r="BE1090" s="14"/>
      <c r="BF1090" s="14">
        <v>0.21974023458619399</v>
      </c>
    </row>
    <row r="1091" spans="2:58" x14ac:dyDescent="0.35">
      <c r="C1091" s="14"/>
      <c r="D1091" s="14"/>
      <c r="E1091" s="14"/>
      <c r="F1091" s="14"/>
      <c r="G1091" s="14"/>
      <c r="H1091" s="14"/>
      <c r="I1091" s="14"/>
      <c r="J1091" s="14"/>
      <c r="K1091" s="14"/>
      <c r="L1091" s="14"/>
      <c r="M1091" s="14"/>
      <c r="N1091" s="14"/>
      <c r="O1091" s="14"/>
      <c r="P1091" s="14"/>
      <c r="Q1091" s="14"/>
      <c r="R1091" s="14"/>
      <c r="S1091" s="14"/>
      <c r="T1091" s="14"/>
      <c r="U1091" s="14"/>
      <c r="V1091" s="14"/>
      <c r="W1091" s="14"/>
      <c r="X1091" s="14"/>
      <c r="Y1091" s="14"/>
      <c r="Z1091" s="14"/>
      <c r="AA1091" s="14"/>
      <c r="AB1091" s="14"/>
      <c r="AC1091" s="14"/>
      <c r="AD1091" s="14"/>
      <c r="AE1091" s="14"/>
      <c r="AF1091" s="14"/>
      <c r="AG1091" s="14"/>
      <c r="AH1091" s="14"/>
      <c r="AI1091" s="14"/>
      <c r="AJ1091" s="14"/>
      <c r="AK1091" s="14"/>
      <c r="AL1091" s="14"/>
      <c r="AM1091" s="14"/>
      <c r="AN1091" s="14"/>
      <c r="AO1091" s="14"/>
      <c r="AP1091" s="14"/>
      <c r="AQ1091" s="14"/>
      <c r="AR1091" s="14"/>
      <c r="AS1091" s="14"/>
      <c r="AT1091" s="14"/>
      <c r="AU1091" s="14"/>
      <c r="AV1091" s="14"/>
      <c r="AW1091" s="14"/>
      <c r="AX1091" s="14"/>
      <c r="AY1091" s="14"/>
      <c r="AZ1091" s="14"/>
      <c r="BA1091" s="14"/>
      <c r="BB1091" s="14"/>
      <c r="BC1091" s="14"/>
      <c r="BD1091" s="14"/>
      <c r="BE1091" s="14"/>
      <c r="BF1091" s="14"/>
    </row>
    <row r="1092" spans="2:58" x14ac:dyDescent="0.35">
      <c r="B1092" s="6" t="s">
        <v>312</v>
      </c>
      <c r="C1092" s="14"/>
      <c r="D1092" s="14"/>
      <c r="E1092" s="14"/>
      <c r="F1092" s="14"/>
      <c r="G1092" s="14"/>
      <c r="H1092" s="14"/>
      <c r="I1092" s="14"/>
      <c r="J1092" s="14"/>
      <c r="K1092" s="14"/>
      <c r="L1092" s="14"/>
      <c r="M1092" s="14"/>
      <c r="N1092" s="14"/>
      <c r="O1092" s="14"/>
      <c r="P1092" s="14"/>
      <c r="Q1092" s="14"/>
      <c r="R1092" s="14"/>
      <c r="S1092" s="14"/>
      <c r="T1092" s="14"/>
      <c r="U1092" s="14"/>
      <c r="V1092" s="14"/>
      <c r="W1092" s="14"/>
      <c r="X1092" s="14"/>
      <c r="Y1092" s="14"/>
      <c r="Z1092" s="14"/>
      <c r="AA1092" s="14"/>
      <c r="AB1092" s="14"/>
      <c r="AC1092" s="14"/>
      <c r="AD1092" s="14"/>
      <c r="AE1092" s="14"/>
      <c r="AF1092" s="14"/>
      <c r="AG1092" s="14"/>
      <c r="AH1092" s="14"/>
      <c r="AI1092" s="14"/>
      <c r="AJ1092" s="14"/>
      <c r="AK1092" s="14"/>
      <c r="AL1092" s="14"/>
      <c r="AM1092" s="14"/>
      <c r="AN1092" s="14"/>
      <c r="AO1092" s="14"/>
      <c r="AP1092" s="14"/>
      <c r="AQ1092" s="14"/>
      <c r="AR1092" s="14"/>
      <c r="AS1092" s="14"/>
      <c r="AT1092" s="14"/>
      <c r="AU1092" s="14"/>
      <c r="AV1092" s="14"/>
      <c r="AW1092" s="14"/>
      <c r="AX1092" s="14"/>
      <c r="AY1092" s="14"/>
      <c r="AZ1092" s="14"/>
      <c r="BA1092" s="14"/>
      <c r="BB1092" s="14"/>
      <c r="BC1092" s="14"/>
      <c r="BD1092" s="14"/>
      <c r="BE1092" s="14"/>
      <c r="BF1092" s="14"/>
    </row>
    <row r="1093" spans="2:58" x14ac:dyDescent="0.35">
      <c r="B1093" s="24" t="s">
        <v>90</v>
      </c>
      <c r="C1093" s="14"/>
      <c r="D1093" s="14"/>
      <c r="E1093" s="14"/>
      <c r="F1093" s="14"/>
      <c r="G1093" s="14"/>
      <c r="H1093" s="14"/>
      <c r="I1093" s="14"/>
      <c r="J1093" s="14"/>
      <c r="K1093" s="14"/>
      <c r="L1093" s="14"/>
      <c r="M1093" s="14"/>
      <c r="N1093" s="14"/>
      <c r="O1093" s="14"/>
      <c r="P1093" s="14"/>
      <c r="Q1093" s="14"/>
      <c r="R1093" s="14"/>
      <c r="S1093" s="14"/>
      <c r="T1093" s="14"/>
      <c r="U1093" s="14"/>
      <c r="V1093" s="14"/>
      <c r="W1093" s="14"/>
      <c r="X1093" s="14"/>
      <c r="Y1093" s="14"/>
      <c r="Z1093" s="14"/>
      <c r="AA1093" s="14"/>
      <c r="AB1093" s="14"/>
      <c r="AC1093" s="14"/>
      <c r="AD1093" s="14"/>
      <c r="AE1093" s="14"/>
      <c r="AF1093" s="14"/>
      <c r="AG1093" s="14"/>
      <c r="AH1093" s="14"/>
      <c r="AI1093" s="14"/>
      <c r="AJ1093" s="14"/>
      <c r="AK1093" s="14"/>
      <c r="AL1093" s="14"/>
      <c r="AM1093" s="14"/>
      <c r="AN1093" s="14"/>
      <c r="AO1093" s="14"/>
      <c r="AP1093" s="14"/>
      <c r="AQ1093" s="14"/>
      <c r="AR1093" s="14"/>
      <c r="AS1093" s="14"/>
      <c r="AT1093" s="14"/>
      <c r="AU1093" s="14"/>
      <c r="AV1093" s="14"/>
      <c r="AW1093" s="14"/>
      <c r="AX1093" s="14"/>
      <c r="AY1093" s="14"/>
      <c r="AZ1093" s="14"/>
      <c r="BA1093" s="14"/>
      <c r="BB1093" s="14"/>
      <c r="BC1093" s="14"/>
      <c r="BD1093" s="14"/>
      <c r="BE1093" s="14"/>
      <c r="BF1093" s="14"/>
    </row>
    <row r="1094" spans="2:58" x14ac:dyDescent="0.35">
      <c r="B1094" t="s">
        <v>319</v>
      </c>
      <c r="C1094" s="14">
        <v>0.18224990646508299</v>
      </c>
      <c r="D1094" s="14">
        <v>0.193521119765031</v>
      </c>
      <c r="E1094" s="14">
        <v>0.17133766941228501</v>
      </c>
      <c r="F1094" s="14"/>
      <c r="G1094" s="14">
        <v>0.18743997448725699</v>
      </c>
      <c r="H1094" s="14">
        <v>0.19733813875755499</v>
      </c>
      <c r="I1094" s="14">
        <v>0.19669057250621899</v>
      </c>
      <c r="J1094" s="14">
        <v>0.20151317229989299</v>
      </c>
      <c r="K1094" s="14">
        <v>0.161815773702499</v>
      </c>
      <c r="L1094" s="14">
        <v>0.15295941683630601</v>
      </c>
      <c r="M1094" s="14"/>
      <c r="N1094" s="14">
        <v>0.150079900625951</v>
      </c>
      <c r="O1094" s="14">
        <v>0.17350976621977901</v>
      </c>
      <c r="P1094" s="14">
        <v>0.21637770176395199</v>
      </c>
      <c r="Q1094" s="14">
        <v>0.195412089966919</v>
      </c>
      <c r="R1094" s="14"/>
      <c r="S1094" s="14">
        <v>0.193012119014391</v>
      </c>
      <c r="T1094" s="14">
        <v>0.142689053029945</v>
      </c>
      <c r="U1094" s="14">
        <v>0.21952616628796801</v>
      </c>
      <c r="V1094" s="14">
        <v>0.19729093437356199</v>
      </c>
      <c r="W1094" s="14">
        <v>0.210552491993829</v>
      </c>
      <c r="X1094" s="14">
        <v>0.16203755684656601</v>
      </c>
      <c r="Y1094" s="14">
        <v>0.20580806996710399</v>
      </c>
      <c r="Z1094" s="14">
        <v>0.15596961667572301</v>
      </c>
      <c r="AA1094" s="14">
        <v>0.174541181103858</v>
      </c>
      <c r="AB1094" s="14">
        <v>0.17334472586909599</v>
      </c>
      <c r="AC1094" s="14">
        <v>0.13743404543745399</v>
      </c>
      <c r="AD1094" s="14">
        <v>0.25539612831621</v>
      </c>
      <c r="AE1094" s="14"/>
      <c r="AF1094" s="14">
        <v>0.20246581546411099</v>
      </c>
      <c r="AG1094" s="14">
        <v>0.16026414001363701</v>
      </c>
      <c r="AH1094" s="14">
        <v>0.16798608658366701</v>
      </c>
      <c r="AI1094" s="14"/>
      <c r="AJ1094" s="14">
        <v>0.19103239149908499</v>
      </c>
      <c r="AK1094" s="14">
        <v>0.15799138862954301</v>
      </c>
      <c r="AL1094" s="14">
        <v>0.112993236551112</v>
      </c>
      <c r="AM1094" s="14">
        <v>0.40220268824811101</v>
      </c>
      <c r="AN1094" s="14">
        <v>0.213883297899714</v>
      </c>
      <c r="AO1094" s="14"/>
      <c r="AP1094" s="14">
        <v>0.18283189391635499</v>
      </c>
      <c r="AQ1094" s="14">
        <v>0.11781466486114101</v>
      </c>
      <c r="AR1094" s="14">
        <v>0.16019676485109599</v>
      </c>
      <c r="AS1094" s="14">
        <v>0.28558692795031698</v>
      </c>
      <c r="AT1094" s="14">
        <v>0.16040325043025799</v>
      </c>
      <c r="AU1094" s="14"/>
      <c r="AV1094" s="14">
        <v>0.20041885675976101</v>
      </c>
      <c r="AW1094" s="14">
        <v>0.189214259673991</v>
      </c>
      <c r="AX1094" s="14">
        <v>0.15982711036500399</v>
      </c>
      <c r="AY1094" s="14">
        <v>0.15166519935524</v>
      </c>
      <c r="AZ1094" s="14">
        <v>0.136401777900098</v>
      </c>
      <c r="BA1094" s="14"/>
      <c r="BB1094" s="14">
        <v>7.9390809278686705E-2</v>
      </c>
      <c r="BC1094" s="14">
        <v>0.24884618493896199</v>
      </c>
      <c r="BD1094" s="14">
        <v>0.195163303057133</v>
      </c>
      <c r="BE1094" s="14"/>
      <c r="BF1094" s="14">
        <v>0.18352546158887101</v>
      </c>
    </row>
    <row r="1095" spans="2:58" x14ac:dyDescent="0.35">
      <c r="B1095" t="s">
        <v>320</v>
      </c>
      <c r="C1095" s="14">
        <v>0.186433623751974</v>
      </c>
      <c r="D1095" s="14">
        <v>0.19705349822593499</v>
      </c>
      <c r="E1095" s="14">
        <v>0.176175877238849</v>
      </c>
      <c r="F1095" s="14"/>
      <c r="G1095" s="14">
        <v>0.29043721984916498</v>
      </c>
      <c r="H1095" s="14">
        <v>0.18301566093518401</v>
      </c>
      <c r="I1095" s="14">
        <v>0.16227839738250899</v>
      </c>
      <c r="J1095" s="14">
        <v>0.19244556597933399</v>
      </c>
      <c r="K1095" s="14">
        <v>0.15908020141260301</v>
      </c>
      <c r="L1095" s="14">
        <v>0.152639270494492</v>
      </c>
      <c r="M1095" s="14"/>
      <c r="N1095" s="14">
        <v>0.18285934371131399</v>
      </c>
      <c r="O1095" s="14">
        <v>0.221106892622665</v>
      </c>
      <c r="P1095" s="14">
        <v>0.17618423353864701</v>
      </c>
      <c r="Q1095" s="14">
        <v>0.158222199106832</v>
      </c>
      <c r="R1095" s="14"/>
      <c r="S1095" s="14">
        <v>0.16744024313224601</v>
      </c>
      <c r="T1095" s="14">
        <v>0.176907843493427</v>
      </c>
      <c r="U1095" s="14">
        <v>0.20521836095195001</v>
      </c>
      <c r="V1095" s="14">
        <v>0.172786864085021</v>
      </c>
      <c r="W1095" s="14">
        <v>0.18212108847434599</v>
      </c>
      <c r="X1095" s="14">
        <v>0.21713710398727701</v>
      </c>
      <c r="Y1095" s="14">
        <v>0.17159962053421501</v>
      </c>
      <c r="Z1095" s="14">
        <v>0.163612327479111</v>
      </c>
      <c r="AA1095" s="14">
        <v>0.195196709784629</v>
      </c>
      <c r="AB1095" s="14">
        <v>0.21331118131590801</v>
      </c>
      <c r="AC1095" s="14">
        <v>0.16611582398150801</v>
      </c>
      <c r="AD1095" s="14">
        <v>0.21646971062991499</v>
      </c>
      <c r="AE1095" s="14"/>
      <c r="AF1095" s="14">
        <v>0.15331508424832599</v>
      </c>
      <c r="AG1095" s="14">
        <v>0.209288292857884</v>
      </c>
      <c r="AH1095" s="14">
        <v>0.164033941467114</v>
      </c>
      <c r="AI1095" s="14"/>
      <c r="AJ1095" s="14">
        <v>0.161064424239975</v>
      </c>
      <c r="AK1095" s="14">
        <v>0.189931263900113</v>
      </c>
      <c r="AL1095" s="14">
        <v>0.21809633718313701</v>
      </c>
      <c r="AM1095" s="14">
        <v>0.15943202998638101</v>
      </c>
      <c r="AN1095" s="14">
        <v>0.12585816435015901</v>
      </c>
      <c r="AO1095" s="14"/>
      <c r="AP1095" s="14">
        <v>0.14807627416180699</v>
      </c>
      <c r="AQ1095" s="14">
        <v>0.18992063054406599</v>
      </c>
      <c r="AR1095" s="14">
        <v>0.23584274305365599</v>
      </c>
      <c r="AS1095" s="14">
        <v>0.17664758639679801</v>
      </c>
      <c r="AT1095" s="14">
        <v>0.14500902526603099</v>
      </c>
      <c r="AU1095" s="14"/>
      <c r="AV1095" s="14">
        <v>0.14979220669225299</v>
      </c>
      <c r="AW1095" s="14">
        <v>0.204130931385513</v>
      </c>
      <c r="AX1095" s="14">
        <v>0.21236048776018299</v>
      </c>
      <c r="AY1095" s="14">
        <v>0.19273084488766701</v>
      </c>
      <c r="AZ1095" s="14">
        <v>0.16631113193024399</v>
      </c>
      <c r="BA1095" s="14"/>
      <c r="BB1095" s="14">
        <v>0.15441717695179599</v>
      </c>
      <c r="BC1095" s="14">
        <v>0.169351394739476</v>
      </c>
      <c r="BD1095" s="14">
        <v>0.148763001407758</v>
      </c>
      <c r="BE1095" s="14"/>
      <c r="BF1095" s="14">
        <v>0.16792420907178299</v>
      </c>
    </row>
    <row r="1096" spans="2:58" x14ac:dyDescent="0.35">
      <c r="B1096" t="s">
        <v>321</v>
      </c>
      <c r="C1096" s="14">
        <v>0.22480753455097099</v>
      </c>
      <c r="D1096" s="14">
        <v>0.21582134064466599</v>
      </c>
      <c r="E1096" s="14">
        <v>0.23489334195665901</v>
      </c>
      <c r="F1096" s="14"/>
      <c r="G1096" s="14">
        <v>0.191909145830502</v>
      </c>
      <c r="H1096" s="14">
        <v>0.23952808001437401</v>
      </c>
      <c r="I1096" s="14">
        <v>0.24637345165164501</v>
      </c>
      <c r="J1096" s="14">
        <v>0.250853209148306</v>
      </c>
      <c r="K1096" s="14">
        <v>0.18490067056520401</v>
      </c>
      <c r="L1096" s="14">
        <v>0.22310052100372699</v>
      </c>
      <c r="M1096" s="14"/>
      <c r="N1096" s="14">
        <v>0.25636824885192699</v>
      </c>
      <c r="O1096" s="14">
        <v>0.22680096090367299</v>
      </c>
      <c r="P1096" s="14">
        <v>0.20459854307408701</v>
      </c>
      <c r="Q1096" s="14">
        <v>0.20665555416192199</v>
      </c>
      <c r="R1096" s="14"/>
      <c r="S1096" s="14">
        <v>0.23802110919123901</v>
      </c>
      <c r="T1096" s="14">
        <v>0.26335345770277002</v>
      </c>
      <c r="U1096" s="14">
        <v>0.18449291361290801</v>
      </c>
      <c r="V1096" s="14">
        <v>0.27854158138491403</v>
      </c>
      <c r="W1096" s="14">
        <v>0.222046022732453</v>
      </c>
      <c r="X1096" s="14">
        <v>0.18446038322469699</v>
      </c>
      <c r="Y1096" s="14">
        <v>0.21661896451637799</v>
      </c>
      <c r="Z1096" s="14">
        <v>0.22399807342816699</v>
      </c>
      <c r="AA1096" s="14">
        <v>0.248644409005747</v>
      </c>
      <c r="AB1096" s="14">
        <v>0.19255800451496999</v>
      </c>
      <c r="AC1096" s="14">
        <v>0.18753731787932201</v>
      </c>
      <c r="AD1096" s="14">
        <v>0.16468863237308101</v>
      </c>
      <c r="AE1096" s="14"/>
      <c r="AF1096" s="14">
        <v>0.225664255207979</v>
      </c>
      <c r="AG1096" s="14">
        <v>0.23012522776518701</v>
      </c>
      <c r="AH1096" s="14">
        <v>0.22737001342316801</v>
      </c>
      <c r="AI1096" s="14"/>
      <c r="AJ1096" s="14">
        <v>0.24987874430158299</v>
      </c>
      <c r="AK1096" s="14">
        <v>0.24932827611550501</v>
      </c>
      <c r="AL1096" s="14">
        <v>0.17502573126958401</v>
      </c>
      <c r="AM1096" s="14">
        <v>0.103537639946143</v>
      </c>
      <c r="AN1096" s="14">
        <v>0.21171723252525099</v>
      </c>
      <c r="AO1096" s="14"/>
      <c r="AP1096" s="14">
        <v>0.26972963858825599</v>
      </c>
      <c r="AQ1096" s="14">
        <v>0.28128480738571598</v>
      </c>
      <c r="AR1096" s="14">
        <v>0.160685565667364</v>
      </c>
      <c r="AS1096" s="14">
        <v>0.198468611315369</v>
      </c>
      <c r="AT1096" s="14">
        <v>0.12152573099291</v>
      </c>
      <c r="AU1096" s="14"/>
      <c r="AV1096" s="14">
        <v>0.23366990412892799</v>
      </c>
      <c r="AW1096" s="14">
        <v>0.19514098193951401</v>
      </c>
      <c r="AX1096" s="14">
        <v>0.23085262652281499</v>
      </c>
      <c r="AY1096" s="14">
        <v>0.26234962062893502</v>
      </c>
      <c r="AZ1096" s="14">
        <v>0.26028675561212999</v>
      </c>
      <c r="BA1096" s="14"/>
      <c r="BB1096" s="14">
        <v>0.33120582931095799</v>
      </c>
      <c r="BC1096" s="14">
        <v>0.24541589977730899</v>
      </c>
      <c r="BD1096" s="14">
        <v>0.15600077642840501</v>
      </c>
      <c r="BE1096" s="14"/>
      <c r="BF1096" s="14">
        <v>0.24057756585626799</v>
      </c>
    </row>
    <row r="1097" spans="2:58" x14ac:dyDescent="0.35">
      <c r="B1097" t="s">
        <v>322</v>
      </c>
      <c r="C1097" s="14">
        <v>0.190488367425377</v>
      </c>
      <c r="D1097" s="14">
        <v>0.199923566545014</v>
      </c>
      <c r="E1097" s="14">
        <v>0.18052665278494801</v>
      </c>
      <c r="F1097" s="14"/>
      <c r="G1097" s="14">
        <v>0.18367394761422601</v>
      </c>
      <c r="H1097" s="14">
        <v>0.20609071092785899</v>
      </c>
      <c r="I1097" s="14">
        <v>0.17898508450193301</v>
      </c>
      <c r="J1097" s="14">
        <v>0.15763218735720799</v>
      </c>
      <c r="K1097" s="14">
        <v>0.19107368891195101</v>
      </c>
      <c r="L1097" s="14">
        <v>0.21794151006366899</v>
      </c>
      <c r="M1097" s="14"/>
      <c r="N1097" s="14">
        <v>0.22239818651483201</v>
      </c>
      <c r="O1097" s="14">
        <v>0.17805567134702599</v>
      </c>
      <c r="P1097" s="14">
        <v>0.191461257161231</v>
      </c>
      <c r="Q1097" s="14">
        <v>0.16957159101402799</v>
      </c>
      <c r="R1097" s="14"/>
      <c r="S1097" s="14">
        <v>0.21582831192663901</v>
      </c>
      <c r="T1097" s="14">
        <v>0.14937975821954699</v>
      </c>
      <c r="U1097" s="14">
        <v>0.192194157817656</v>
      </c>
      <c r="V1097" s="14">
        <v>0.15345509147714401</v>
      </c>
      <c r="W1097" s="14">
        <v>0.13201029270346201</v>
      </c>
      <c r="X1097" s="14">
        <v>0.202572647691208</v>
      </c>
      <c r="Y1097" s="14">
        <v>0.19635106680276501</v>
      </c>
      <c r="Z1097" s="14">
        <v>0.25765779339328698</v>
      </c>
      <c r="AA1097" s="14">
        <v>0.16859152545862</v>
      </c>
      <c r="AB1097" s="14">
        <v>0.20432671320868101</v>
      </c>
      <c r="AC1097" s="14">
        <v>0.30473229096809801</v>
      </c>
      <c r="AD1097" s="14">
        <v>0.19945644177556701</v>
      </c>
      <c r="AE1097" s="14"/>
      <c r="AF1097" s="14">
        <v>0.172251921726817</v>
      </c>
      <c r="AG1097" s="14">
        <v>0.21039411639276701</v>
      </c>
      <c r="AH1097" s="14">
        <v>0.199000065725667</v>
      </c>
      <c r="AI1097" s="14"/>
      <c r="AJ1097" s="14">
        <v>0.16057682567538201</v>
      </c>
      <c r="AK1097" s="14">
        <v>0.24927469450166401</v>
      </c>
      <c r="AL1097" s="14">
        <v>0.21119539716907099</v>
      </c>
      <c r="AM1097" s="14">
        <v>0.16348153499224499</v>
      </c>
      <c r="AN1097" s="14">
        <v>0.146215620588065</v>
      </c>
      <c r="AO1097" s="14"/>
      <c r="AP1097" s="14">
        <v>0.14814910360741801</v>
      </c>
      <c r="AQ1097" s="14">
        <v>0.293138682779228</v>
      </c>
      <c r="AR1097" s="14">
        <v>0.18773345815122999</v>
      </c>
      <c r="AS1097" s="14">
        <v>0.108519852632395</v>
      </c>
      <c r="AT1097" s="14">
        <v>0.110089091730166</v>
      </c>
      <c r="AU1097" s="14"/>
      <c r="AV1097" s="14">
        <v>0.15371261232970701</v>
      </c>
      <c r="AW1097" s="14">
        <v>0.182508010384306</v>
      </c>
      <c r="AX1097" s="14">
        <v>0.21436202003986701</v>
      </c>
      <c r="AY1097" s="14">
        <v>0.23788953216820499</v>
      </c>
      <c r="AZ1097" s="14">
        <v>0.196484842464524</v>
      </c>
      <c r="BA1097" s="14"/>
      <c r="BB1097" s="14">
        <v>0.31308878119591799</v>
      </c>
      <c r="BC1097" s="14">
        <v>0.13461448880176399</v>
      </c>
      <c r="BD1097" s="14">
        <v>0.144859211678354</v>
      </c>
      <c r="BE1097" s="14"/>
      <c r="BF1097" s="14">
        <v>0.181709513001064</v>
      </c>
    </row>
    <row r="1098" spans="2:58" x14ac:dyDescent="0.35">
      <c r="B1098" t="s">
        <v>117</v>
      </c>
      <c r="C1098" s="14">
        <v>0.21602056780659501</v>
      </c>
      <c r="D1098" s="14">
        <v>0.19368047481935399</v>
      </c>
      <c r="E1098" s="14">
        <v>0.237066458607259</v>
      </c>
      <c r="F1098" s="14"/>
      <c r="G1098" s="14">
        <v>0.14653971221885001</v>
      </c>
      <c r="H1098" s="14">
        <v>0.174027409365029</v>
      </c>
      <c r="I1098" s="14">
        <v>0.215672493957694</v>
      </c>
      <c r="J1098" s="14">
        <v>0.197555865215259</v>
      </c>
      <c r="K1098" s="14">
        <v>0.303129665407743</v>
      </c>
      <c r="L1098" s="14">
        <v>0.25335928160180599</v>
      </c>
      <c r="M1098" s="14"/>
      <c r="N1098" s="14">
        <v>0.18829432029597601</v>
      </c>
      <c r="O1098" s="14">
        <v>0.200526708906857</v>
      </c>
      <c r="P1098" s="14">
        <v>0.21137826446208299</v>
      </c>
      <c r="Q1098" s="14">
        <v>0.27013856575029899</v>
      </c>
      <c r="R1098" s="14"/>
      <c r="S1098" s="14">
        <v>0.18569821673548501</v>
      </c>
      <c r="T1098" s="14">
        <v>0.26766988755431098</v>
      </c>
      <c r="U1098" s="14">
        <v>0.198568401329518</v>
      </c>
      <c r="V1098" s="14">
        <v>0.197925528679359</v>
      </c>
      <c r="W1098" s="14">
        <v>0.25327010409591</v>
      </c>
      <c r="X1098" s="14">
        <v>0.23379230825025299</v>
      </c>
      <c r="Y1098" s="14">
        <v>0.20962227817953899</v>
      </c>
      <c r="Z1098" s="14">
        <v>0.19876218902371201</v>
      </c>
      <c r="AA1098" s="14">
        <v>0.21302617464714599</v>
      </c>
      <c r="AB1098" s="14">
        <v>0.216459375091346</v>
      </c>
      <c r="AC1098" s="14">
        <v>0.204180521733617</v>
      </c>
      <c r="AD1098" s="14">
        <v>0.16398908690522801</v>
      </c>
      <c r="AE1098" s="14"/>
      <c r="AF1098" s="14">
        <v>0.24630292335276599</v>
      </c>
      <c r="AG1098" s="14">
        <v>0.189928222970525</v>
      </c>
      <c r="AH1098" s="14">
        <v>0.241609892800384</v>
      </c>
      <c r="AI1098" s="14"/>
      <c r="AJ1098" s="14">
        <v>0.23744761428397501</v>
      </c>
      <c r="AK1098" s="14">
        <v>0.153474376853175</v>
      </c>
      <c r="AL1098" s="14">
        <v>0.28268929782709501</v>
      </c>
      <c r="AM1098" s="14">
        <v>0.17134610682712101</v>
      </c>
      <c r="AN1098" s="14">
        <v>0.30232568463681098</v>
      </c>
      <c r="AO1098" s="14"/>
      <c r="AP1098" s="14">
        <v>0.25121308972616502</v>
      </c>
      <c r="AQ1098" s="14">
        <v>0.117841214429849</v>
      </c>
      <c r="AR1098" s="14">
        <v>0.25554146827665403</v>
      </c>
      <c r="AS1098" s="14">
        <v>0.23077702170511999</v>
      </c>
      <c r="AT1098" s="14">
        <v>0.46297290158063498</v>
      </c>
      <c r="AU1098" s="14"/>
      <c r="AV1098" s="14">
        <v>0.262406420089351</v>
      </c>
      <c r="AW1098" s="14">
        <v>0.22900581661667599</v>
      </c>
      <c r="AX1098" s="14">
        <v>0.18259775531213099</v>
      </c>
      <c r="AY1098" s="14">
        <v>0.155364802959953</v>
      </c>
      <c r="AZ1098" s="14">
        <v>0.24051549209300399</v>
      </c>
      <c r="BA1098" s="14"/>
      <c r="BB1098" s="14">
        <v>0.12189740326264099</v>
      </c>
      <c r="BC1098" s="14">
        <v>0.20177203174248801</v>
      </c>
      <c r="BD1098" s="14">
        <v>0.35521370742835001</v>
      </c>
      <c r="BE1098" s="14"/>
      <c r="BF1098" s="14">
        <v>0.22626325048201401</v>
      </c>
    </row>
    <row r="1099" spans="2:58" x14ac:dyDescent="0.35">
      <c r="C1099" s="14"/>
      <c r="D1099" s="14"/>
      <c r="E1099" s="14"/>
      <c r="F1099" s="14"/>
      <c r="G1099" s="14"/>
      <c r="H1099" s="14"/>
      <c r="I1099" s="14"/>
      <c r="J1099" s="14"/>
      <c r="K1099" s="14"/>
      <c r="L1099" s="14"/>
      <c r="M1099" s="14"/>
      <c r="N1099" s="14"/>
      <c r="O1099" s="14"/>
      <c r="P1099" s="14"/>
      <c r="Q1099" s="14"/>
      <c r="R1099" s="14"/>
      <c r="S1099" s="14"/>
      <c r="T1099" s="14"/>
      <c r="U1099" s="14"/>
      <c r="V1099" s="14"/>
      <c r="W1099" s="14"/>
      <c r="X1099" s="14"/>
      <c r="Y1099" s="14"/>
      <c r="Z1099" s="14"/>
      <c r="AA1099" s="14"/>
      <c r="AB1099" s="14"/>
      <c r="AC1099" s="14"/>
      <c r="AD1099" s="14"/>
      <c r="AE1099" s="14"/>
      <c r="AF1099" s="14"/>
      <c r="AG1099" s="14"/>
      <c r="AH1099" s="14"/>
      <c r="AI1099" s="14"/>
      <c r="AJ1099" s="14"/>
      <c r="AK1099" s="14"/>
      <c r="AL1099" s="14"/>
      <c r="AM1099" s="14"/>
      <c r="AN1099" s="14"/>
      <c r="AO1099" s="14"/>
      <c r="AP1099" s="14"/>
      <c r="AQ1099" s="14"/>
      <c r="AR1099" s="14"/>
      <c r="AS1099" s="14"/>
      <c r="AT1099" s="14"/>
      <c r="AU1099" s="14"/>
      <c r="AV1099" s="14"/>
      <c r="AW1099" s="14"/>
      <c r="AX1099" s="14"/>
      <c r="AY1099" s="14"/>
      <c r="AZ1099" s="14"/>
      <c r="BA1099" s="14"/>
      <c r="BB1099" s="14"/>
      <c r="BC1099" s="14"/>
      <c r="BD1099" s="14"/>
      <c r="BE1099" s="14"/>
      <c r="BF1099" s="14"/>
    </row>
    <row r="1100" spans="2:58" x14ac:dyDescent="0.35">
      <c r="B1100" s="6" t="s">
        <v>326</v>
      </c>
      <c r="C1100" s="14"/>
      <c r="D1100" s="14"/>
      <c r="E1100" s="14"/>
      <c r="F1100" s="14"/>
      <c r="G1100" s="14"/>
      <c r="H1100" s="14"/>
      <c r="I1100" s="14"/>
      <c r="J1100" s="14"/>
      <c r="K1100" s="14"/>
      <c r="L1100" s="14"/>
      <c r="M1100" s="14"/>
      <c r="N1100" s="14"/>
      <c r="O1100" s="14"/>
      <c r="P1100" s="14"/>
      <c r="Q1100" s="14"/>
      <c r="R1100" s="14"/>
      <c r="S1100" s="14"/>
      <c r="T1100" s="14"/>
      <c r="U1100" s="14"/>
      <c r="V1100" s="14"/>
      <c r="W1100" s="14"/>
      <c r="X1100" s="14"/>
      <c r="Y1100" s="14"/>
      <c r="Z1100" s="14"/>
      <c r="AA1100" s="14"/>
      <c r="AB1100" s="14"/>
      <c r="AC1100" s="14"/>
      <c r="AD1100" s="14"/>
      <c r="AE1100" s="14"/>
      <c r="AF1100" s="14"/>
      <c r="AG1100" s="14"/>
      <c r="AH1100" s="14"/>
      <c r="AI1100" s="14"/>
      <c r="AJ1100" s="14"/>
      <c r="AK1100" s="14"/>
      <c r="AL1100" s="14"/>
      <c r="AM1100" s="14"/>
      <c r="AN1100" s="14"/>
      <c r="AO1100" s="14"/>
      <c r="AP1100" s="14"/>
      <c r="AQ1100" s="14"/>
      <c r="AR1100" s="14"/>
      <c r="AS1100" s="14"/>
      <c r="AT1100" s="14"/>
      <c r="AU1100" s="14"/>
      <c r="AV1100" s="14"/>
      <c r="AW1100" s="14"/>
      <c r="AX1100" s="14"/>
      <c r="AY1100" s="14"/>
      <c r="AZ1100" s="14"/>
      <c r="BA1100" s="14"/>
      <c r="BB1100" s="14"/>
      <c r="BC1100" s="14"/>
      <c r="BD1100" s="14"/>
      <c r="BE1100" s="14"/>
      <c r="BF1100" s="14"/>
    </row>
    <row r="1101" spans="2:58" x14ac:dyDescent="0.35">
      <c r="B1101" s="24" t="s">
        <v>90</v>
      </c>
      <c r="C1101" s="14"/>
      <c r="D1101" s="14"/>
      <c r="E1101" s="14"/>
      <c r="F1101" s="14"/>
      <c r="G1101" s="14"/>
      <c r="H1101" s="14"/>
      <c r="I1101" s="14"/>
      <c r="J1101" s="14"/>
      <c r="K1101" s="14"/>
      <c r="L1101" s="14"/>
      <c r="M1101" s="14"/>
      <c r="N1101" s="14"/>
      <c r="O1101" s="14"/>
      <c r="P1101" s="14"/>
      <c r="Q1101" s="14"/>
      <c r="R1101" s="14"/>
      <c r="S1101" s="14"/>
      <c r="T1101" s="14"/>
      <c r="U1101" s="14"/>
      <c r="V1101" s="14"/>
      <c r="W1101" s="14"/>
      <c r="X1101" s="14"/>
      <c r="Y1101" s="14"/>
      <c r="Z1101" s="14"/>
      <c r="AA1101" s="14"/>
      <c r="AB1101" s="14"/>
      <c r="AC1101" s="14"/>
      <c r="AD1101" s="14"/>
      <c r="AE1101" s="14"/>
      <c r="AF1101" s="14"/>
      <c r="AG1101" s="14"/>
      <c r="AH1101" s="14"/>
      <c r="AI1101" s="14"/>
      <c r="AJ1101" s="14"/>
      <c r="AK1101" s="14"/>
      <c r="AL1101" s="14"/>
      <c r="AM1101" s="14"/>
      <c r="AN1101" s="14"/>
      <c r="AO1101" s="14"/>
      <c r="AP1101" s="14"/>
      <c r="AQ1101" s="14"/>
      <c r="AR1101" s="14"/>
      <c r="AS1101" s="14"/>
      <c r="AT1101" s="14"/>
      <c r="AU1101" s="14"/>
      <c r="AV1101" s="14"/>
      <c r="AW1101" s="14"/>
      <c r="AX1101" s="14"/>
      <c r="AY1101" s="14"/>
      <c r="AZ1101" s="14"/>
      <c r="BA1101" s="14"/>
      <c r="BB1101" s="14"/>
      <c r="BC1101" s="14"/>
      <c r="BD1101" s="14"/>
      <c r="BE1101" s="14"/>
      <c r="BF1101" s="14"/>
    </row>
    <row r="1102" spans="2:58" x14ac:dyDescent="0.35">
      <c r="B1102" t="s">
        <v>323</v>
      </c>
      <c r="C1102" s="14">
        <v>0.114023129134201</v>
      </c>
      <c r="D1102" s="14">
        <v>0.106288805887041</v>
      </c>
      <c r="E1102" s="14">
        <v>0.12223444873723301</v>
      </c>
      <c r="F1102" s="14"/>
      <c r="G1102" s="14">
        <v>0.132254591724872</v>
      </c>
      <c r="H1102" s="14">
        <v>0.13592779729008</v>
      </c>
      <c r="I1102" s="14">
        <v>0.11825754691293899</v>
      </c>
      <c r="J1102" s="14">
        <v>0.102469042911343</v>
      </c>
      <c r="K1102" s="14">
        <v>0.116323588947949</v>
      </c>
      <c r="L1102" s="14">
        <v>8.8454594393253205E-2</v>
      </c>
      <c r="M1102" s="14"/>
      <c r="N1102" s="14">
        <v>0.127385234213933</v>
      </c>
      <c r="O1102" s="14">
        <v>9.27415402396609E-2</v>
      </c>
      <c r="P1102" s="14">
        <v>0.11032076659642299</v>
      </c>
      <c r="Q1102" s="14">
        <v>0.127051242423701</v>
      </c>
      <c r="R1102" s="14"/>
      <c r="S1102" s="14">
        <v>0.13819842214589001</v>
      </c>
      <c r="T1102" s="14">
        <v>0.10850640321956601</v>
      </c>
      <c r="U1102" s="14">
        <v>0.119216429324843</v>
      </c>
      <c r="V1102" s="14">
        <v>0.108469408760227</v>
      </c>
      <c r="W1102" s="14">
        <v>0.15658822481614701</v>
      </c>
      <c r="X1102" s="14">
        <v>0.111560730750141</v>
      </c>
      <c r="Y1102" s="14">
        <v>0.154407675905539</v>
      </c>
      <c r="Z1102" s="14">
        <v>0.157092215139638</v>
      </c>
      <c r="AA1102" s="14">
        <v>9.6183840614660204E-2</v>
      </c>
      <c r="AB1102" s="14">
        <v>5.2503413655831402E-2</v>
      </c>
      <c r="AC1102" s="14">
        <v>8.7485510893627799E-2</v>
      </c>
      <c r="AD1102" s="14">
        <v>6.4919332405806607E-2</v>
      </c>
      <c r="AE1102" s="14"/>
      <c r="AF1102" s="14">
        <v>0.127994964110375</v>
      </c>
      <c r="AG1102" s="14">
        <v>0.105892094715704</v>
      </c>
      <c r="AH1102" s="14">
        <v>0.10798239322885</v>
      </c>
      <c r="AI1102" s="14"/>
      <c r="AJ1102" s="14">
        <v>0.11319103174623101</v>
      </c>
      <c r="AK1102" s="14">
        <v>0.12187541069382</v>
      </c>
      <c r="AL1102" s="14">
        <v>0.100438305126913</v>
      </c>
      <c r="AM1102" s="14">
        <v>0.33165212655519299</v>
      </c>
      <c r="AN1102" s="14">
        <v>0.11191518080489</v>
      </c>
      <c r="AO1102" s="14"/>
      <c r="AP1102" s="14">
        <v>9.7115118926843894E-2</v>
      </c>
      <c r="AQ1102" s="14">
        <v>0.11839910996808101</v>
      </c>
      <c r="AR1102" s="14">
        <v>8.2195480541745206E-2</v>
      </c>
      <c r="AS1102" s="14">
        <v>0.16591563313327301</v>
      </c>
      <c r="AT1102" s="14">
        <v>9.8720646303712606E-2</v>
      </c>
      <c r="AU1102" s="14"/>
      <c r="AV1102" s="14">
        <v>9.0623413114693796E-2</v>
      </c>
      <c r="AW1102" s="14">
        <v>0.130595625077459</v>
      </c>
      <c r="AX1102" s="14">
        <v>0.122641775109206</v>
      </c>
      <c r="AY1102" s="14">
        <v>0.119511672228427</v>
      </c>
      <c r="AZ1102" s="14">
        <v>0.16048192045227599</v>
      </c>
      <c r="BA1102" s="14"/>
      <c r="BB1102" s="14">
        <v>0.16293099458348601</v>
      </c>
      <c r="BC1102" s="14">
        <v>0.15690773694726701</v>
      </c>
      <c r="BD1102" s="14">
        <v>0.14361805705066799</v>
      </c>
      <c r="BE1102" s="14"/>
      <c r="BF1102" s="14">
        <v>0.13816530239763999</v>
      </c>
    </row>
    <row r="1103" spans="2:58" x14ac:dyDescent="0.35">
      <c r="B1103" t="s">
        <v>324</v>
      </c>
      <c r="C1103" s="14">
        <v>0.36407302291277599</v>
      </c>
      <c r="D1103" s="14">
        <v>0.41184676755112598</v>
      </c>
      <c r="E1103" s="14">
        <v>0.31567457916465902</v>
      </c>
      <c r="F1103" s="14"/>
      <c r="G1103" s="14">
        <v>0.50153525376638997</v>
      </c>
      <c r="H1103" s="14">
        <v>0.38852712970708603</v>
      </c>
      <c r="I1103" s="14">
        <v>0.34353846167701102</v>
      </c>
      <c r="J1103" s="14">
        <v>0.40686832093812503</v>
      </c>
      <c r="K1103" s="14">
        <v>0.29824740793147902</v>
      </c>
      <c r="L1103" s="14">
        <v>0.27841399415823298</v>
      </c>
      <c r="M1103" s="14"/>
      <c r="N1103" s="14">
        <v>0.41682492545441902</v>
      </c>
      <c r="O1103" s="14">
        <v>0.39072397424049898</v>
      </c>
      <c r="P1103" s="14">
        <v>0.33131110739169001</v>
      </c>
      <c r="Q1103" s="14">
        <v>0.30035313863115398</v>
      </c>
      <c r="R1103" s="14"/>
      <c r="S1103" s="14">
        <v>0.316609962860192</v>
      </c>
      <c r="T1103" s="14">
        <v>0.40978461667056898</v>
      </c>
      <c r="U1103" s="14">
        <v>0.34304546739516301</v>
      </c>
      <c r="V1103" s="14">
        <v>0.39556981097949101</v>
      </c>
      <c r="W1103" s="14">
        <v>0.37621879189736002</v>
      </c>
      <c r="X1103" s="14">
        <v>0.399929895797204</v>
      </c>
      <c r="Y1103" s="14">
        <v>0.34849849206911399</v>
      </c>
      <c r="Z1103" s="14">
        <v>0.29258507797176098</v>
      </c>
      <c r="AA1103" s="14">
        <v>0.32438647087898498</v>
      </c>
      <c r="AB1103" s="14">
        <v>0.367885310749686</v>
      </c>
      <c r="AC1103" s="14">
        <v>0.40197986766273602</v>
      </c>
      <c r="AD1103" s="14">
        <v>0.420961180389956</v>
      </c>
      <c r="AE1103" s="14"/>
      <c r="AF1103" s="14">
        <v>0.29287018842335</v>
      </c>
      <c r="AG1103" s="14">
        <v>0.43256433928123</v>
      </c>
      <c r="AH1103" s="14">
        <v>0.25619243898612798</v>
      </c>
      <c r="AI1103" s="14"/>
      <c r="AJ1103" s="14">
        <v>0.28552305395301297</v>
      </c>
      <c r="AK1103" s="14">
        <v>0.44324192088539</v>
      </c>
      <c r="AL1103" s="14">
        <v>0.39140973730036199</v>
      </c>
      <c r="AM1103" s="14">
        <v>0.30548825229474003</v>
      </c>
      <c r="AN1103" s="14">
        <v>0.262734739480186</v>
      </c>
      <c r="AO1103" s="14"/>
      <c r="AP1103" s="14">
        <v>0.22187620103537101</v>
      </c>
      <c r="AQ1103" s="14">
        <v>0.44905759571574799</v>
      </c>
      <c r="AR1103" s="14">
        <v>0.41551799459418198</v>
      </c>
      <c r="AS1103" s="14">
        <v>0.26643512091754901</v>
      </c>
      <c r="AT1103" s="14">
        <v>0.25885421376531298</v>
      </c>
      <c r="AU1103" s="14"/>
      <c r="AV1103" s="14">
        <v>0.27126957511355498</v>
      </c>
      <c r="AW1103" s="14">
        <v>0.356658067884701</v>
      </c>
      <c r="AX1103" s="14">
        <v>0.427793853638404</v>
      </c>
      <c r="AY1103" s="14">
        <v>0.43538130100367001</v>
      </c>
      <c r="AZ1103" s="14">
        <v>0.30188024270010699</v>
      </c>
      <c r="BA1103" s="14"/>
      <c r="BB1103" s="14">
        <v>0.46538952345255102</v>
      </c>
      <c r="BC1103" s="14">
        <v>0.26690182547128499</v>
      </c>
      <c r="BD1103" s="14">
        <v>0.30941799443997797</v>
      </c>
      <c r="BE1103" s="14"/>
      <c r="BF1103" s="14">
        <v>0.34888300786464999</v>
      </c>
    </row>
    <row r="1104" spans="2:58" x14ac:dyDescent="0.35">
      <c r="B1104" t="s">
        <v>325</v>
      </c>
      <c r="C1104" s="14">
        <v>0.28268692916780302</v>
      </c>
      <c r="D1104" s="14">
        <v>0.26365982477821798</v>
      </c>
      <c r="E1104" s="14">
        <v>0.30197942923283799</v>
      </c>
      <c r="F1104" s="14"/>
      <c r="G1104" s="14">
        <v>0.19266826268210999</v>
      </c>
      <c r="H1104" s="14">
        <v>0.26646168076995103</v>
      </c>
      <c r="I1104" s="14">
        <v>0.25299445875063298</v>
      </c>
      <c r="J1104" s="14">
        <v>0.27140106612692799</v>
      </c>
      <c r="K1104" s="14">
        <v>0.27124313976896203</v>
      </c>
      <c r="L1104" s="14">
        <v>0.39698567712905802</v>
      </c>
      <c r="M1104" s="14"/>
      <c r="N1104" s="14">
        <v>0.27711996937768602</v>
      </c>
      <c r="O1104" s="14">
        <v>0.304568641005589</v>
      </c>
      <c r="P1104" s="14">
        <v>0.30002465481805202</v>
      </c>
      <c r="Q1104" s="14">
        <v>0.253914505713906</v>
      </c>
      <c r="R1104" s="14"/>
      <c r="S1104" s="14">
        <v>0.313374359583521</v>
      </c>
      <c r="T1104" s="14">
        <v>0.28115876851326999</v>
      </c>
      <c r="U1104" s="14">
        <v>0.32407093058988501</v>
      </c>
      <c r="V1104" s="14">
        <v>0.23793109085856901</v>
      </c>
      <c r="W1104" s="14">
        <v>0.26619095544073601</v>
      </c>
      <c r="X1104" s="14">
        <v>0.23071379559897301</v>
      </c>
      <c r="Y1104" s="14">
        <v>0.25560261098182802</v>
      </c>
      <c r="Z1104" s="14">
        <v>0.30673959663219302</v>
      </c>
      <c r="AA1104" s="14">
        <v>0.31667203216891499</v>
      </c>
      <c r="AB1104" s="14">
        <v>0.31207111212939698</v>
      </c>
      <c r="AC1104" s="14">
        <v>0.227857347372278</v>
      </c>
      <c r="AD1104" s="14">
        <v>0.28364448427713401</v>
      </c>
      <c r="AE1104" s="14"/>
      <c r="AF1104" s="14">
        <v>0.34166951194096101</v>
      </c>
      <c r="AG1104" s="14">
        <v>0.244077008828266</v>
      </c>
      <c r="AH1104" s="14">
        <v>0.30994211700900898</v>
      </c>
      <c r="AI1104" s="14"/>
      <c r="AJ1104" s="14">
        <v>0.41616553923378002</v>
      </c>
      <c r="AK1104" s="14">
        <v>0.205725645608753</v>
      </c>
      <c r="AL1104" s="14">
        <v>0.26887682913011102</v>
      </c>
      <c r="AM1104" s="14">
        <v>0.164274915747428</v>
      </c>
      <c r="AN1104" s="14">
        <v>0.24890978109693901</v>
      </c>
      <c r="AO1104" s="14"/>
      <c r="AP1104" s="14">
        <v>0.54061493946956996</v>
      </c>
      <c r="AQ1104" s="14">
        <v>0.21900879906712201</v>
      </c>
      <c r="AR1104" s="14">
        <v>0.29569539717279197</v>
      </c>
      <c r="AS1104" s="14">
        <v>0.26744224567101299</v>
      </c>
      <c r="AT1104" s="14">
        <v>0.20003781786899899</v>
      </c>
      <c r="AU1104" s="14"/>
      <c r="AV1104" s="14">
        <v>0.32688228921170698</v>
      </c>
      <c r="AW1104" s="14">
        <v>0.252178510071842</v>
      </c>
      <c r="AX1104" s="14">
        <v>0.259620788379192</v>
      </c>
      <c r="AY1104" s="14">
        <v>0.28632017845026497</v>
      </c>
      <c r="AZ1104" s="14">
        <v>0.32054137943461097</v>
      </c>
      <c r="BA1104" s="14"/>
      <c r="BB1104" s="14">
        <v>0.19168559682736</v>
      </c>
      <c r="BC1104" s="14">
        <v>0.31466793211930899</v>
      </c>
      <c r="BD1104" s="14">
        <v>0.249315443773688</v>
      </c>
      <c r="BE1104" s="14"/>
      <c r="BF1104" s="14">
        <v>0.27392858958595001</v>
      </c>
    </row>
    <row r="1105" spans="2:58" x14ac:dyDescent="0.35">
      <c r="B1105" t="s">
        <v>117</v>
      </c>
      <c r="C1105" s="14">
        <v>0.239216918785221</v>
      </c>
      <c r="D1105" s="14">
        <v>0.21820460178361401</v>
      </c>
      <c r="E1105" s="14">
        <v>0.260111542865269</v>
      </c>
      <c r="F1105" s="14"/>
      <c r="G1105" s="14">
        <v>0.17354189182662799</v>
      </c>
      <c r="H1105" s="14">
        <v>0.209083392232883</v>
      </c>
      <c r="I1105" s="14">
        <v>0.28520953265941601</v>
      </c>
      <c r="J1105" s="14">
        <v>0.219261570023604</v>
      </c>
      <c r="K1105" s="14">
        <v>0.31418586335160997</v>
      </c>
      <c r="L1105" s="14">
        <v>0.23614573431945601</v>
      </c>
      <c r="M1105" s="14"/>
      <c r="N1105" s="14">
        <v>0.178669870953962</v>
      </c>
      <c r="O1105" s="14">
        <v>0.21196584451425099</v>
      </c>
      <c r="P1105" s="14">
        <v>0.25834347119383599</v>
      </c>
      <c r="Q1105" s="14">
        <v>0.31868111323123899</v>
      </c>
      <c r="R1105" s="14"/>
      <c r="S1105" s="14">
        <v>0.23181725541039699</v>
      </c>
      <c r="T1105" s="14">
        <v>0.200550211596595</v>
      </c>
      <c r="U1105" s="14">
        <v>0.21366717269010899</v>
      </c>
      <c r="V1105" s="14">
        <v>0.258029689401713</v>
      </c>
      <c r="W1105" s="14">
        <v>0.20100202784575699</v>
      </c>
      <c r="X1105" s="14">
        <v>0.25779557785368201</v>
      </c>
      <c r="Y1105" s="14">
        <v>0.241491221043519</v>
      </c>
      <c r="Z1105" s="14">
        <v>0.243583110256408</v>
      </c>
      <c r="AA1105" s="14">
        <v>0.26275765633744003</v>
      </c>
      <c r="AB1105" s="14">
        <v>0.26754016346508602</v>
      </c>
      <c r="AC1105" s="14">
        <v>0.28267727407135801</v>
      </c>
      <c r="AD1105" s="14">
        <v>0.23047500292710299</v>
      </c>
      <c r="AE1105" s="14"/>
      <c r="AF1105" s="14">
        <v>0.23746533552531399</v>
      </c>
      <c r="AG1105" s="14">
        <v>0.21746655717480001</v>
      </c>
      <c r="AH1105" s="14">
        <v>0.32588305077601298</v>
      </c>
      <c r="AI1105" s="14"/>
      <c r="AJ1105" s="14">
        <v>0.18512037506697601</v>
      </c>
      <c r="AK1105" s="14">
        <v>0.22915702281203701</v>
      </c>
      <c r="AL1105" s="14">
        <v>0.239275128442614</v>
      </c>
      <c r="AM1105" s="14">
        <v>0.19858470540263901</v>
      </c>
      <c r="AN1105" s="14">
        <v>0.376440298617986</v>
      </c>
      <c r="AO1105" s="14"/>
      <c r="AP1105" s="14">
        <v>0.14039374056821499</v>
      </c>
      <c r="AQ1105" s="14">
        <v>0.21353449524904899</v>
      </c>
      <c r="AR1105" s="14">
        <v>0.20659112769128099</v>
      </c>
      <c r="AS1105" s="14">
        <v>0.30020700027816599</v>
      </c>
      <c r="AT1105" s="14">
        <v>0.44238732206197501</v>
      </c>
      <c r="AU1105" s="14"/>
      <c r="AV1105" s="14">
        <v>0.31122472256004502</v>
      </c>
      <c r="AW1105" s="14">
        <v>0.26056779696599802</v>
      </c>
      <c r="AX1105" s="14">
        <v>0.18994358287319699</v>
      </c>
      <c r="AY1105" s="14">
        <v>0.15878684831763801</v>
      </c>
      <c r="AZ1105" s="14">
        <v>0.21709645741300701</v>
      </c>
      <c r="BA1105" s="14"/>
      <c r="BB1105" s="14">
        <v>0.179993885136603</v>
      </c>
      <c r="BC1105" s="14">
        <v>0.26152250546214001</v>
      </c>
      <c r="BD1105" s="14">
        <v>0.29764850473566601</v>
      </c>
      <c r="BE1105" s="14"/>
      <c r="BF1105" s="14">
        <v>0.23902310015176001</v>
      </c>
    </row>
    <row r="1106" spans="2:58" x14ac:dyDescent="0.35">
      <c r="C1106" s="14"/>
      <c r="D1106" s="14"/>
      <c r="E1106" s="14"/>
      <c r="F1106" s="14"/>
      <c r="G1106" s="14"/>
      <c r="H1106" s="14"/>
      <c r="I1106" s="14"/>
      <c r="J1106" s="14"/>
      <c r="K1106" s="14"/>
      <c r="L1106" s="14"/>
      <c r="M1106" s="14"/>
      <c r="N1106" s="14"/>
      <c r="O1106" s="14"/>
      <c r="P1106" s="14"/>
      <c r="Q1106" s="14"/>
      <c r="R1106" s="14"/>
      <c r="S1106" s="14"/>
      <c r="T1106" s="14"/>
      <c r="U1106" s="14"/>
      <c r="V1106" s="14"/>
      <c r="W1106" s="14"/>
      <c r="X1106" s="14"/>
      <c r="Y1106" s="14"/>
      <c r="Z1106" s="14"/>
      <c r="AA1106" s="14"/>
      <c r="AB1106" s="14"/>
      <c r="AC1106" s="14"/>
      <c r="AD1106" s="14"/>
      <c r="AE1106" s="14"/>
      <c r="AF1106" s="14"/>
      <c r="AG1106" s="14"/>
      <c r="AH1106" s="14"/>
      <c r="AI1106" s="14"/>
      <c r="AJ1106" s="14"/>
      <c r="AK1106" s="14"/>
      <c r="AL1106" s="14"/>
      <c r="AM1106" s="14"/>
      <c r="AN1106" s="14"/>
      <c r="AO1106" s="14"/>
      <c r="AP1106" s="14"/>
      <c r="AQ1106" s="14"/>
      <c r="AR1106" s="14"/>
      <c r="AS1106" s="14"/>
      <c r="AT1106" s="14"/>
      <c r="AU1106" s="14"/>
      <c r="AV1106" s="14"/>
      <c r="AW1106" s="14"/>
      <c r="AX1106" s="14"/>
      <c r="AY1106" s="14"/>
      <c r="AZ1106" s="14"/>
      <c r="BA1106" s="14"/>
      <c r="BB1106" s="14"/>
      <c r="BC1106" s="14"/>
      <c r="BD1106" s="14"/>
      <c r="BE1106" s="14"/>
      <c r="BF1106" s="14"/>
    </row>
    <row r="1107" spans="2:58" x14ac:dyDescent="0.35">
      <c r="B1107" s="6" t="s">
        <v>326</v>
      </c>
      <c r="C1107" s="14"/>
      <c r="D1107" s="14"/>
      <c r="E1107" s="14"/>
      <c r="F1107" s="14"/>
      <c r="G1107" s="14"/>
      <c r="H1107" s="14"/>
      <c r="I1107" s="14"/>
      <c r="J1107" s="14"/>
      <c r="K1107" s="14"/>
      <c r="L1107" s="14"/>
      <c r="M1107" s="14"/>
      <c r="N1107" s="14"/>
      <c r="O1107" s="14"/>
      <c r="P1107" s="14"/>
      <c r="Q1107" s="14"/>
      <c r="R1107" s="14"/>
      <c r="S1107" s="14"/>
      <c r="T1107" s="14"/>
      <c r="U1107" s="14"/>
      <c r="V1107" s="14"/>
      <c r="W1107" s="14"/>
      <c r="X1107" s="14"/>
      <c r="Y1107" s="14"/>
      <c r="Z1107" s="14"/>
      <c r="AA1107" s="14"/>
      <c r="AB1107" s="14"/>
      <c r="AC1107" s="14"/>
      <c r="AD1107" s="14"/>
      <c r="AE1107" s="14"/>
      <c r="AF1107" s="14"/>
      <c r="AG1107" s="14"/>
      <c r="AH1107" s="14"/>
      <c r="AI1107" s="14"/>
      <c r="AJ1107" s="14"/>
      <c r="AK1107" s="14"/>
      <c r="AL1107" s="14"/>
      <c r="AM1107" s="14"/>
      <c r="AN1107" s="14"/>
      <c r="AO1107" s="14"/>
      <c r="AP1107" s="14"/>
      <c r="AQ1107" s="14"/>
      <c r="AR1107" s="14"/>
      <c r="AS1107" s="14"/>
      <c r="AT1107" s="14"/>
      <c r="AU1107" s="14"/>
      <c r="AV1107" s="14"/>
      <c r="AW1107" s="14"/>
      <c r="AX1107" s="14"/>
      <c r="AY1107" s="14"/>
      <c r="AZ1107" s="14"/>
      <c r="BA1107" s="14"/>
      <c r="BB1107" s="14"/>
      <c r="BC1107" s="14"/>
      <c r="BD1107" s="14"/>
      <c r="BE1107" s="14"/>
      <c r="BF1107" s="14"/>
    </row>
    <row r="1108" spans="2:58" x14ac:dyDescent="0.35">
      <c r="B1108" s="24" t="s">
        <v>90</v>
      </c>
      <c r="C1108" s="14"/>
      <c r="D1108" s="14"/>
      <c r="E1108" s="14"/>
      <c r="F1108" s="14"/>
      <c r="G1108" s="14"/>
      <c r="H1108" s="14"/>
      <c r="I1108" s="14"/>
      <c r="J1108" s="14"/>
      <c r="K1108" s="14"/>
      <c r="L1108" s="14"/>
      <c r="M1108" s="14"/>
      <c r="N1108" s="14"/>
      <c r="O1108" s="14"/>
      <c r="P1108" s="14"/>
      <c r="Q1108" s="14"/>
      <c r="R1108" s="14"/>
      <c r="S1108" s="14"/>
      <c r="T1108" s="14"/>
      <c r="U1108" s="14"/>
      <c r="V1108" s="14"/>
      <c r="W1108" s="14"/>
      <c r="X1108" s="14"/>
      <c r="Y1108" s="14"/>
      <c r="Z1108" s="14"/>
      <c r="AA1108" s="14"/>
      <c r="AB1108" s="14"/>
      <c r="AC1108" s="14"/>
      <c r="AD1108" s="14"/>
      <c r="AE1108" s="14"/>
      <c r="AF1108" s="14"/>
      <c r="AG1108" s="14"/>
      <c r="AH1108" s="14"/>
      <c r="AI1108" s="14"/>
      <c r="AJ1108" s="14"/>
      <c r="AK1108" s="14"/>
      <c r="AL1108" s="14"/>
      <c r="AM1108" s="14"/>
      <c r="AN1108" s="14"/>
      <c r="AO1108" s="14"/>
      <c r="AP1108" s="14"/>
      <c r="AQ1108" s="14"/>
      <c r="AR1108" s="14"/>
      <c r="AS1108" s="14"/>
      <c r="AT1108" s="14"/>
      <c r="AU1108" s="14"/>
      <c r="AV1108" s="14"/>
      <c r="AW1108" s="14"/>
      <c r="AX1108" s="14"/>
      <c r="AY1108" s="14"/>
      <c r="AZ1108" s="14"/>
      <c r="BA1108" s="14"/>
      <c r="BB1108" s="14"/>
      <c r="BC1108" s="14"/>
      <c r="BD1108" s="14"/>
      <c r="BE1108" s="14"/>
      <c r="BF1108" s="14"/>
    </row>
    <row r="1109" spans="2:58" x14ac:dyDescent="0.35">
      <c r="B1109" t="s">
        <v>327</v>
      </c>
      <c r="C1109" s="14">
        <v>0.55569766542960297</v>
      </c>
      <c r="D1109" s="14">
        <v>0.56322328553995005</v>
      </c>
      <c r="E1109" s="14">
        <v>0.54866214759260801</v>
      </c>
      <c r="F1109" s="14"/>
      <c r="G1109" s="14">
        <v>0.524523177035362</v>
      </c>
      <c r="H1109" s="14">
        <v>0.49616241938204397</v>
      </c>
      <c r="I1109" s="14">
        <v>0.56215712366440096</v>
      </c>
      <c r="J1109" s="14">
        <v>0.62893586251409905</v>
      </c>
      <c r="K1109" s="14">
        <v>0.60729915117217503</v>
      </c>
      <c r="L1109" s="14">
        <v>0.52568763327341606</v>
      </c>
      <c r="M1109" s="14"/>
      <c r="N1109" s="14">
        <v>0.55471660438437997</v>
      </c>
      <c r="O1109" s="14">
        <v>0.58811309875005002</v>
      </c>
      <c r="P1109" s="14">
        <v>0.50905313435024901</v>
      </c>
      <c r="Q1109" s="14">
        <v>0.55997353274398198</v>
      </c>
      <c r="R1109" s="14"/>
      <c r="S1109" s="14">
        <v>0.50185220385208096</v>
      </c>
      <c r="T1109" s="14">
        <v>0.53005541125831801</v>
      </c>
      <c r="U1109" s="14">
        <v>0.52981887939098304</v>
      </c>
      <c r="V1109" s="14">
        <v>0.57270678342917203</v>
      </c>
      <c r="W1109" s="14">
        <v>0.600075645146808</v>
      </c>
      <c r="X1109" s="14">
        <v>0.52378044686912995</v>
      </c>
      <c r="Y1109" s="14">
        <v>0.63182464195351296</v>
      </c>
      <c r="Z1109" s="14">
        <v>0.60197972553909196</v>
      </c>
      <c r="AA1109" s="14">
        <v>0.53797456423044598</v>
      </c>
      <c r="AB1109" s="14">
        <v>0.58861266554087899</v>
      </c>
      <c r="AC1109" s="14">
        <v>0.59707551949989501</v>
      </c>
      <c r="AD1109" s="14">
        <v>0.560787931860106</v>
      </c>
      <c r="AE1109" s="14"/>
      <c r="AF1109" s="14">
        <v>0.51743339731037996</v>
      </c>
      <c r="AG1109" s="14">
        <v>0.62138461643388698</v>
      </c>
      <c r="AH1109" s="14">
        <v>0.45132315184490601</v>
      </c>
      <c r="AI1109" s="14"/>
      <c r="AJ1109" s="14">
        <v>0.436364448385335</v>
      </c>
      <c r="AK1109" s="14">
        <v>0.66263234162205598</v>
      </c>
      <c r="AL1109" s="14">
        <v>0.50175624017628895</v>
      </c>
      <c r="AM1109" s="14">
        <v>0.83209369347994999</v>
      </c>
      <c r="AN1109" s="14">
        <v>0.50473784116472198</v>
      </c>
      <c r="AO1109" s="14"/>
      <c r="AP1109" s="14">
        <v>0.26738376735311198</v>
      </c>
      <c r="AQ1109" s="14">
        <v>0.66286212675402001</v>
      </c>
      <c r="AR1109" s="14">
        <v>0.56513178530414099</v>
      </c>
      <c r="AS1109" s="14">
        <v>0.59216724983036095</v>
      </c>
      <c r="AT1109" s="14">
        <v>0.471520279282791</v>
      </c>
      <c r="AU1109" s="14"/>
      <c r="AV1109" s="14">
        <v>0.54075816617323202</v>
      </c>
      <c r="AW1109" s="14">
        <v>0.57720983850697105</v>
      </c>
      <c r="AX1109" s="14">
        <v>0.54671249626246199</v>
      </c>
      <c r="AY1109" s="14">
        <v>0.53907578759487396</v>
      </c>
      <c r="AZ1109" s="14">
        <v>0.56578555227861405</v>
      </c>
      <c r="BA1109" s="14"/>
      <c r="BB1109" s="14">
        <v>0.63751601383134204</v>
      </c>
      <c r="BC1109" s="14">
        <v>0.557238965246457</v>
      </c>
      <c r="BD1109" s="14">
        <v>0.53268445704330603</v>
      </c>
      <c r="BE1109" s="14"/>
      <c r="BF1109" s="14">
        <v>0.58631963127407905</v>
      </c>
    </row>
    <row r="1110" spans="2:58" x14ac:dyDescent="0.35">
      <c r="B1110" t="s">
        <v>328</v>
      </c>
      <c r="C1110" s="14">
        <v>9.3451563895137493E-2</v>
      </c>
      <c r="D1110" s="14">
        <v>0.111134800006444</v>
      </c>
      <c r="E1110" s="14">
        <v>7.6769794581959094E-2</v>
      </c>
      <c r="F1110" s="14"/>
      <c r="G1110" s="14">
        <v>0.184344167987812</v>
      </c>
      <c r="H1110" s="14">
        <v>0.14879465147621301</v>
      </c>
      <c r="I1110" s="14">
        <v>9.9146545244662404E-2</v>
      </c>
      <c r="J1110" s="14">
        <v>4.60146182070384E-2</v>
      </c>
      <c r="K1110" s="14">
        <v>4.1906138241797203E-2</v>
      </c>
      <c r="L1110" s="14">
        <v>5.6100159706921997E-2</v>
      </c>
      <c r="M1110" s="14"/>
      <c r="N1110" s="14">
        <v>9.2932227022119299E-2</v>
      </c>
      <c r="O1110" s="14">
        <v>8.4574983686698899E-2</v>
      </c>
      <c r="P1110" s="14">
        <v>0.12901732442969399</v>
      </c>
      <c r="Q1110" s="14">
        <v>7.36471418486387E-2</v>
      </c>
      <c r="R1110" s="14"/>
      <c r="S1110" s="14">
        <v>0.14111264259380299</v>
      </c>
      <c r="T1110" s="14">
        <v>0.117079133454881</v>
      </c>
      <c r="U1110" s="14">
        <v>8.4070005564144998E-2</v>
      </c>
      <c r="V1110" s="14">
        <v>8.3686647132111103E-2</v>
      </c>
      <c r="W1110" s="14">
        <v>9.3875562530969806E-2</v>
      </c>
      <c r="X1110" s="14">
        <v>0.13217059388854299</v>
      </c>
      <c r="Y1110" s="14">
        <v>5.0705329035509297E-2</v>
      </c>
      <c r="Z1110" s="14">
        <v>5.6730407548970102E-2</v>
      </c>
      <c r="AA1110" s="14">
        <v>7.5153715461497905E-2</v>
      </c>
      <c r="AB1110" s="14">
        <v>7.0582182191202394E-2</v>
      </c>
      <c r="AC1110" s="14">
        <v>2.8286114169535002E-2</v>
      </c>
      <c r="AD1110" s="14">
        <v>0.113274916701686</v>
      </c>
      <c r="AE1110" s="14"/>
      <c r="AF1110" s="14">
        <v>8.3380937093231494E-2</v>
      </c>
      <c r="AG1110" s="14">
        <v>9.2382912547675097E-2</v>
      </c>
      <c r="AH1110" s="14">
        <v>0.10585478668586799</v>
      </c>
      <c r="AI1110" s="14"/>
      <c r="AJ1110" s="14">
        <v>9.01098381709632E-2</v>
      </c>
      <c r="AK1110" s="14">
        <v>0.118076229126725</v>
      </c>
      <c r="AL1110" s="14">
        <v>0.114390965625583</v>
      </c>
      <c r="AM1110" s="14">
        <v>4.3319387318874802E-2</v>
      </c>
      <c r="AN1110" s="14">
        <v>7.2180585399928998E-2</v>
      </c>
      <c r="AO1110" s="14"/>
      <c r="AP1110" s="14">
        <v>0.110451793433</v>
      </c>
      <c r="AQ1110" s="14">
        <v>0.107300911133585</v>
      </c>
      <c r="AR1110" s="14">
        <v>0.128714288822843</v>
      </c>
      <c r="AS1110" s="14">
        <v>5.4298885310836202E-2</v>
      </c>
      <c r="AT1110" s="14">
        <v>3.6131326414123102E-2</v>
      </c>
      <c r="AU1110" s="14"/>
      <c r="AV1110" s="14">
        <v>8.2722809046438903E-2</v>
      </c>
      <c r="AW1110" s="14">
        <v>9.7488560168181998E-2</v>
      </c>
      <c r="AX1110" s="14">
        <v>0.103365625421105</v>
      </c>
      <c r="AY1110" s="14">
        <v>0.10202570634798599</v>
      </c>
      <c r="AZ1110" s="14">
        <v>8.8629445971833407E-2</v>
      </c>
      <c r="BA1110" s="14"/>
      <c r="BB1110" s="14">
        <v>0.102771627800084</v>
      </c>
      <c r="BC1110" s="14">
        <v>7.1304292873263606E-2</v>
      </c>
      <c r="BD1110" s="14">
        <v>6.2584037544586801E-2</v>
      </c>
      <c r="BE1110" s="14"/>
      <c r="BF1110" s="14">
        <v>8.0251783454549003E-2</v>
      </c>
    </row>
    <row r="1111" spans="2:58" x14ac:dyDescent="0.35">
      <c r="B1111" t="s">
        <v>329</v>
      </c>
      <c r="C1111" s="14">
        <v>0.20313273526487099</v>
      </c>
      <c r="D1111" s="14">
        <v>0.18877472272836299</v>
      </c>
      <c r="E1111" s="14">
        <v>0.21639912464948399</v>
      </c>
      <c r="F1111" s="14"/>
      <c r="G1111" s="14">
        <v>0.15503927845186999</v>
      </c>
      <c r="H1111" s="14">
        <v>0.19653197091386801</v>
      </c>
      <c r="I1111" s="14">
        <v>0.18590026372872501</v>
      </c>
      <c r="J1111" s="14">
        <v>0.14875911558752899</v>
      </c>
      <c r="K1111" s="14">
        <v>0.200343288775606</v>
      </c>
      <c r="L1111" s="14">
        <v>0.30051077107153801</v>
      </c>
      <c r="M1111" s="14"/>
      <c r="N1111" s="14">
        <v>0.218524970143811</v>
      </c>
      <c r="O1111" s="14">
        <v>0.21436366237412999</v>
      </c>
      <c r="P1111" s="14">
        <v>0.20876705143881999</v>
      </c>
      <c r="Q1111" s="14">
        <v>0.17145027574021901</v>
      </c>
      <c r="R1111" s="14"/>
      <c r="S1111" s="14">
        <v>0.18662136676403801</v>
      </c>
      <c r="T1111" s="14">
        <v>0.20629944998677499</v>
      </c>
      <c r="U1111" s="14">
        <v>0.229034277583053</v>
      </c>
      <c r="V1111" s="14">
        <v>0.203202531868411</v>
      </c>
      <c r="W1111" s="14">
        <v>0.18803160975399999</v>
      </c>
      <c r="X1111" s="14">
        <v>0.18661709329398701</v>
      </c>
      <c r="Y1111" s="14">
        <v>0.16064287191700199</v>
      </c>
      <c r="Z1111" s="14">
        <v>0.23622198953144</v>
      </c>
      <c r="AA1111" s="14">
        <v>0.228774787906324</v>
      </c>
      <c r="AB1111" s="14">
        <v>0.20901324183685399</v>
      </c>
      <c r="AC1111" s="14">
        <v>0.220129800558515</v>
      </c>
      <c r="AD1111" s="14">
        <v>0.21161313677107599</v>
      </c>
      <c r="AE1111" s="14"/>
      <c r="AF1111" s="14">
        <v>0.243375017031565</v>
      </c>
      <c r="AG1111" s="14">
        <v>0.17349314434691199</v>
      </c>
      <c r="AH1111" s="14">
        <v>0.223792206433469</v>
      </c>
      <c r="AI1111" s="14"/>
      <c r="AJ1111" s="14">
        <v>0.33958763964770999</v>
      </c>
      <c r="AK1111" s="14">
        <v>0.11343796517009801</v>
      </c>
      <c r="AL1111" s="14">
        <v>0.17142456714825199</v>
      </c>
      <c r="AM1111" s="14">
        <v>8.1902422971230598E-2</v>
      </c>
      <c r="AN1111" s="14">
        <v>0.16222083066454601</v>
      </c>
      <c r="AO1111" s="14"/>
      <c r="AP1111" s="14">
        <v>0.47224967544761898</v>
      </c>
      <c r="AQ1111" s="14">
        <v>0.129537913820537</v>
      </c>
      <c r="AR1111" s="14">
        <v>0.18042189931825101</v>
      </c>
      <c r="AS1111" s="14">
        <v>0.191624380210521</v>
      </c>
      <c r="AT1111" s="14">
        <v>0.144904178692007</v>
      </c>
      <c r="AU1111" s="14"/>
      <c r="AV1111" s="14">
        <v>0.18532414981225401</v>
      </c>
      <c r="AW1111" s="14">
        <v>0.18163472014121801</v>
      </c>
      <c r="AX1111" s="14">
        <v>0.213892431003391</v>
      </c>
      <c r="AY1111" s="14">
        <v>0.21425141068770201</v>
      </c>
      <c r="AZ1111" s="14">
        <v>0.23059116424343001</v>
      </c>
      <c r="BA1111" s="14"/>
      <c r="BB1111" s="14">
        <v>0.17381329675146301</v>
      </c>
      <c r="BC1111" s="14">
        <v>0.22979838624964699</v>
      </c>
      <c r="BD1111" s="14">
        <v>0.20350151700850599</v>
      </c>
      <c r="BE1111" s="14"/>
      <c r="BF1111" s="14">
        <v>0.19808790517272901</v>
      </c>
    </row>
    <row r="1112" spans="2:58" x14ac:dyDescent="0.35">
      <c r="B1112" t="s">
        <v>117</v>
      </c>
      <c r="C1112" s="14">
        <v>0.147718035410389</v>
      </c>
      <c r="D1112" s="14">
        <v>0.136867191725242</v>
      </c>
      <c r="E1112" s="14">
        <v>0.15816893317594899</v>
      </c>
      <c r="F1112" s="14"/>
      <c r="G1112" s="14">
        <v>0.13609337652495601</v>
      </c>
      <c r="H1112" s="14">
        <v>0.158510958227875</v>
      </c>
      <c r="I1112" s="14">
        <v>0.15279606736221199</v>
      </c>
      <c r="J1112" s="14">
        <v>0.176290403691334</v>
      </c>
      <c r="K1112" s="14">
        <v>0.15045142181042201</v>
      </c>
      <c r="L1112" s="14">
        <v>0.117701435948124</v>
      </c>
      <c r="M1112" s="14"/>
      <c r="N1112" s="14">
        <v>0.13382619844968999</v>
      </c>
      <c r="O1112" s="14">
        <v>0.11294825518912099</v>
      </c>
      <c r="P1112" s="14">
        <v>0.153162489781237</v>
      </c>
      <c r="Q1112" s="14">
        <v>0.19492904966716099</v>
      </c>
      <c r="R1112" s="14"/>
      <c r="S1112" s="14">
        <v>0.17041378679007799</v>
      </c>
      <c r="T1112" s="14">
        <v>0.146566005300026</v>
      </c>
      <c r="U1112" s="14">
        <v>0.157076837461819</v>
      </c>
      <c r="V1112" s="14">
        <v>0.14040403757030601</v>
      </c>
      <c r="W1112" s="14">
        <v>0.118017182568222</v>
      </c>
      <c r="X1112" s="14">
        <v>0.15743186594833999</v>
      </c>
      <c r="Y1112" s="14">
        <v>0.15682715709397599</v>
      </c>
      <c r="Z1112" s="14">
        <v>0.105067877380498</v>
      </c>
      <c r="AA1112" s="14">
        <v>0.158096932401733</v>
      </c>
      <c r="AB1112" s="14">
        <v>0.131791910431064</v>
      </c>
      <c r="AC1112" s="14">
        <v>0.15450856577205599</v>
      </c>
      <c r="AD1112" s="14">
        <v>0.114324014667132</v>
      </c>
      <c r="AE1112" s="14"/>
      <c r="AF1112" s="14">
        <v>0.15581064856482299</v>
      </c>
      <c r="AG1112" s="14">
        <v>0.112739326671526</v>
      </c>
      <c r="AH1112" s="14">
        <v>0.219029855035757</v>
      </c>
      <c r="AI1112" s="14"/>
      <c r="AJ1112" s="14">
        <v>0.13393807379599201</v>
      </c>
      <c r="AK1112" s="14">
        <v>0.10585346408112099</v>
      </c>
      <c r="AL1112" s="14">
        <v>0.21242822704987599</v>
      </c>
      <c r="AM1112" s="14">
        <v>4.2684496229944698E-2</v>
      </c>
      <c r="AN1112" s="14">
        <v>0.26086074277080301</v>
      </c>
      <c r="AO1112" s="14"/>
      <c r="AP1112" s="14">
        <v>0.149914763766269</v>
      </c>
      <c r="AQ1112" s="14">
        <v>0.100299048291858</v>
      </c>
      <c r="AR1112" s="14">
        <v>0.12573202655476601</v>
      </c>
      <c r="AS1112" s="14">
        <v>0.161909484648282</v>
      </c>
      <c r="AT1112" s="14">
        <v>0.34744421561107902</v>
      </c>
      <c r="AU1112" s="14"/>
      <c r="AV1112" s="14">
        <v>0.191194874968075</v>
      </c>
      <c r="AW1112" s="14">
        <v>0.143666881183629</v>
      </c>
      <c r="AX1112" s="14">
        <v>0.13602944731304201</v>
      </c>
      <c r="AY1112" s="14">
        <v>0.14464709536943901</v>
      </c>
      <c r="AZ1112" s="14">
        <v>0.11499383750612199</v>
      </c>
      <c r="BA1112" s="14"/>
      <c r="BB1112" s="14">
        <v>8.5899061617111194E-2</v>
      </c>
      <c r="BC1112" s="14">
        <v>0.141658355630633</v>
      </c>
      <c r="BD1112" s="14">
        <v>0.20122998840360201</v>
      </c>
      <c r="BE1112" s="14"/>
      <c r="BF1112" s="14">
        <v>0.135340680098643</v>
      </c>
    </row>
    <row r="1113" spans="2:58" x14ac:dyDescent="0.35">
      <c r="C1113" s="14"/>
      <c r="D1113" s="14"/>
      <c r="E1113" s="14"/>
      <c r="F1113" s="14"/>
      <c r="G1113" s="14"/>
      <c r="H1113" s="14"/>
      <c r="I1113" s="14"/>
      <c r="J1113" s="14"/>
      <c r="K1113" s="14"/>
      <c r="L1113" s="14"/>
      <c r="M1113" s="14"/>
      <c r="N1113" s="14"/>
      <c r="O1113" s="14"/>
      <c r="P1113" s="14"/>
      <c r="Q1113" s="14"/>
      <c r="R1113" s="14"/>
      <c r="S1113" s="14"/>
      <c r="T1113" s="14"/>
      <c r="U1113" s="14"/>
      <c r="V1113" s="14"/>
      <c r="W1113" s="14"/>
      <c r="X1113" s="14"/>
      <c r="Y1113" s="14"/>
      <c r="Z1113" s="14"/>
      <c r="AA1113" s="14"/>
      <c r="AB1113" s="14"/>
      <c r="AC1113" s="14"/>
      <c r="AD1113" s="14"/>
      <c r="AE1113" s="14"/>
      <c r="AF1113" s="14"/>
      <c r="AG1113" s="14"/>
      <c r="AH1113" s="14"/>
      <c r="AI1113" s="14"/>
      <c r="AJ1113" s="14"/>
      <c r="AK1113" s="14"/>
      <c r="AL1113" s="14"/>
      <c r="AM1113" s="14"/>
      <c r="AN1113" s="14"/>
      <c r="AO1113" s="14"/>
      <c r="AP1113" s="14"/>
      <c r="AQ1113" s="14"/>
      <c r="AR1113" s="14"/>
      <c r="AS1113" s="14"/>
      <c r="AT1113" s="14"/>
      <c r="AU1113" s="14"/>
      <c r="AV1113" s="14"/>
      <c r="AW1113" s="14"/>
      <c r="AX1113" s="14"/>
      <c r="AY1113" s="14"/>
      <c r="AZ1113" s="14"/>
      <c r="BA1113" s="14"/>
      <c r="BB1113" s="14"/>
      <c r="BC1113" s="14"/>
      <c r="BD1113" s="14"/>
      <c r="BE1113" s="14"/>
      <c r="BF1113" s="14"/>
    </row>
    <row r="1114" spans="2:58" x14ac:dyDescent="0.35">
      <c r="B1114" s="6" t="s">
        <v>326</v>
      </c>
      <c r="C1114" s="14"/>
      <c r="D1114" s="14"/>
      <c r="E1114" s="14"/>
      <c r="F1114" s="14"/>
      <c r="G1114" s="14"/>
      <c r="H1114" s="14"/>
      <c r="I1114" s="14"/>
      <c r="J1114" s="14"/>
      <c r="K1114" s="14"/>
      <c r="L1114" s="14"/>
      <c r="M1114" s="14"/>
      <c r="N1114" s="14"/>
      <c r="O1114" s="14"/>
      <c r="P1114" s="14"/>
      <c r="Q1114" s="14"/>
      <c r="R1114" s="14"/>
      <c r="S1114" s="14"/>
      <c r="T1114" s="14"/>
      <c r="U1114" s="14"/>
      <c r="V1114" s="14"/>
      <c r="W1114" s="14"/>
      <c r="X1114" s="14"/>
      <c r="Y1114" s="14"/>
      <c r="Z1114" s="14"/>
      <c r="AA1114" s="14"/>
      <c r="AB1114" s="14"/>
      <c r="AC1114" s="14"/>
      <c r="AD1114" s="14"/>
      <c r="AE1114" s="14"/>
      <c r="AF1114" s="14"/>
      <c r="AG1114" s="14"/>
      <c r="AH1114" s="14"/>
      <c r="AI1114" s="14"/>
      <c r="AJ1114" s="14"/>
      <c r="AK1114" s="14"/>
      <c r="AL1114" s="14"/>
      <c r="AM1114" s="14"/>
      <c r="AN1114" s="14"/>
      <c r="AO1114" s="14"/>
      <c r="AP1114" s="14"/>
      <c r="AQ1114" s="14"/>
      <c r="AR1114" s="14"/>
      <c r="AS1114" s="14"/>
      <c r="AT1114" s="14"/>
      <c r="AU1114" s="14"/>
      <c r="AV1114" s="14"/>
      <c r="AW1114" s="14"/>
      <c r="AX1114" s="14"/>
      <c r="AY1114" s="14"/>
      <c r="AZ1114" s="14"/>
      <c r="BA1114" s="14"/>
      <c r="BB1114" s="14"/>
      <c r="BC1114" s="14"/>
      <c r="BD1114" s="14"/>
      <c r="BE1114" s="14"/>
      <c r="BF1114" s="14"/>
    </row>
    <row r="1115" spans="2:58" x14ac:dyDescent="0.35">
      <c r="B1115" s="24" t="s">
        <v>90</v>
      </c>
      <c r="C1115" s="14"/>
      <c r="D1115" s="14"/>
      <c r="E1115" s="14"/>
      <c r="F1115" s="14"/>
      <c r="G1115" s="14"/>
      <c r="H1115" s="14"/>
      <c r="I1115" s="14"/>
      <c r="J1115" s="14"/>
      <c r="K1115" s="14"/>
      <c r="L1115" s="14"/>
      <c r="M1115" s="14"/>
      <c r="N1115" s="14"/>
      <c r="O1115" s="14"/>
      <c r="P1115" s="14"/>
      <c r="Q1115" s="14"/>
      <c r="R1115" s="14"/>
      <c r="S1115" s="14"/>
      <c r="T1115" s="14"/>
      <c r="U1115" s="14"/>
      <c r="V1115" s="14"/>
      <c r="W1115" s="14"/>
      <c r="X1115" s="14"/>
      <c r="Y1115" s="14"/>
      <c r="Z1115" s="14"/>
      <c r="AA1115" s="14"/>
      <c r="AB1115" s="14"/>
      <c r="AC1115" s="14"/>
      <c r="AD1115" s="14"/>
      <c r="AE1115" s="14"/>
      <c r="AF1115" s="14"/>
      <c r="AG1115" s="14"/>
      <c r="AH1115" s="14"/>
      <c r="AI1115" s="14"/>
      <c r="AJ1115" s="14"/>
      <c r="AK1115" s="14"/>
      <c r="AL1115" s="14"/>
      <c r="AM1115" s="14"/>
      <c r="AN1115" s="14"/>
      <c r="AO1115" s="14"/>
      <c r="AP1115" s="14"/>
      <c r="AQ1115" s="14"/>
      <c r="AR1115" s="14"/>
      <c r="AS1115" s="14"/>
      <c r="AT1115" s="14"/>
      <c r="AU1115" s="14"/>
      <c r="AV1115" s="14"/>
      <c r="AW1115" s="14"/>
      <c r="AX1115" s="14"/>
      <c r="AY1115" s="14"/>
      <c r="AZ1115" s="14"/>
      <c r="BA1115" s="14"/>
      <c r="BB1115" s="14"/>
      <c r="BC1115" s="14"/>
      <c r="BD1115" s="14"/>
      <c r="BE1115" s="14"/>
      <c r="BF1115" s="14"/>
    </row>
    <row r="1116" spans="2:58" x14ac:dyDescent="0.35">
      <c r="B1116" t="s">
        <v>330</v>
      </c>
      <c r="C1116" s="14">
        <v>0.104490287167068</v>
      </c>
      <c r="D1116" s="14">
        <v>0.107315085993559</v>
      </c>
      <c r="E1116" s="14">
        <v>0.10143359830590901</v>
      </c>
      <c r="F1116" s="14"/>
      <c r="G1116" s="14">
        <v>0.153386550914554</v>
      </c>
      <c r="H1116" s="14">
        <v>0.16784848724719301</v>
      </c>
      <c r="I1116" s="14">
        <v>0.12207441197105399</v>
      </c>
      <c r="J1116" s="14">
        <v>8.5832008214395294E-2</v>
      </c>
      <c r="K1116" s="14">
        <v>5.3267760528082797E-2</v>
      </c>
      <c r="L1116" s="14">
        <v>5.5627281028190402E-2</v>
      </c>
      <c r="M1116" s="14"/>
      <c r="N1116" s="14">
        <v>0.10427577218763</v>
      </c>
      <c r="O1116" s="14">
        <v>9.5833321031517801E-2</v>
      </c>
      <c r="P1116" s="14">
        <v>0.121798129651545</v>
      </c>
      <c r="Q1116" s="14">
        <v>9.8369248531245901E-2</v>
      </c>
      <c r="R1116" s="14"/>
      <c r="S1116" s="14">
        <v>0.12780069099845201</v>
      </c>
      <c r="T1116" s="14">
        <v>8.80464160962839E-2</v>
      </c>
      <c r="U1116" s="14">
        <v>8.9359350515630695E-2</v>
      </c>
      <c r="V1116" s="14">
        <v>9.9572484659811306E-2</v>
      </c>
      <c r="W1116" s="14">
        <v>0.148712538876696</v>
      </c>
      <c r="X1116" s="14">
        <v>0.11585872229792001</v>
      </c>
      <c r="Y1116" s="14">
        <v>0.10586556199840599</v>
      </c>
      <c r="Z1116" s="14">
        <v>8.1855217189828397E-2</v>
      </c>
      <c r="AA1116" s="14">
        <v>0.107732522636245</v>
      </c>
      <c r="AB1116" s="14">
        <v>7.3747801789466993E-2</v>
      </c>
      <c r="AC1116" s="14">
        <v>6.1727405982273498E-2</v>
      </c>
      <c r="AD1116" s="14">
        <v>0.163015016201525</v>
      </c>
      <c r="AE1116" s="14"/>
      <c r="AF1116" s="14">
        <v>9.9438601284115705E-2</v>
      </c>
      <c r="AG1116" s="14">
        <v>0.104201403311233</v>
      </c>
      <c r="AH1116" s="14">
        <v>9.6307232278942501E-2</v>
      </c>
      <c r="AI1116" s="14"/>
      <c r="AJ1116" s="14">
        <v>9.3782507910226506E-2</v>
      </c>
      <c r="AK1116" s="14">
        <v>0.12643094416546699</v>
      </c>
      <c r="AL1116" s="14">
        <v>8.3746103893454202E-2</v>
      </c>
      <c r="AM1116" s="14">
        <v>0.20544527302143101</v>
      </c>
      <c r="AN1116" s="14">
        <v>8.4055259099146906E-2</v>
      </c>
      <c r="AO1116" s="14"/>
      <c r="AP1116" s="14">
        <v>7.2568401376613897E-2</v>
      </c>
      <c r="AQ1116" s="14">
        <v>0.127848929024441</v>
      </c>
      <c r="AR1116" s="14">
        <v>8.6300668395104793E-2</v>
      </c>
      <c r="AS1116" s="14">
        <v>9.2349929857038604E-2</v>
      </c>
      <c r="AT1116" s="14">
        <v>9.0712606303165202E-2</v>
      </c>
      <c r="AU1116" s="14"/>
      <c r="AV1116" s="14">
        <v>7.8346054207504595E-2</v>
      </c>
      <c r="AW1116" s="14">
        <v>0.12606746522735399</v>
      </c>
      <c r="AX1116" s="14">
        <v>8.6563801211781505E-2</v>
      </c>
      <c r="AY1116" s="14">
        <v>0.135389991873025</v>
      </c>
      <c r="AZ1116" s="14">
        <v>0.11178776537143501</v>
      </c>
      <c r="BA1116" s="14"/>
      <c r="BB1116" s="14">
        <v>0.14532610228284101</v>
      </c>
      <c r="BC1116" s="14">
        <v>8.2218169637294294E-2</v>
      </c>
      <c r="BD1116" s="14">
        <v>0.14243349978344699</v>
      </c>
      <c r="BE1116" s="14"/>
      <c r="BF1116" s="14">
        <v>0.103284401749664</v>
      </c>
    </row>
    <row r="1117" spans="2:58" x14ac:dyDescent="0.35">
      <c r="B1117" t="s">
        <v>331</v>
      </c>
      <c r="C1117" s="14">
        <v>0.50558563299983394</v>
      </c>
      <c r="D1117" s="14">
        <v>0.517129910097199</v>
      </c>
      <c r="E1117" s="14">
        <v>0.49534666018234402</v>
      </c>
      <c r="F1117" s="14"/>
      <c r="G1117" s="14">
        <v>0.46815798315108598</v>
      </c>
      <c r="H1117" s="14">
        <v>0.46829975020366299</v>
      </c>
      <c r="I1117" s="14">
        <v>0.461595212855691</v>
      </c>
      <c r="J1117" s="14">
        <v>0.56898444493667399</v>
      </c>
      <c r="K1117" s="14">
        <v>0.56838125410777196</v>
      </c>
      <c r="L1117" s="14">
        <v>0.50315006146699504</v>
      </c>
      <c r="M1117" s="14"/>
      <c r="N1117" s="14">
        <v>0.51425471427742098</v>
      </c>
      <c r="O1117" s="14">
        <v>0.55810891103081295</v>
      </c>
      <c r="P1117" s="14">
        <v>0.44644914606713698</v>
      </c>
      <c r="Q1117" s="14">
        <v>0.490701429975758</v>
      </c>
      <c r="R1117" s="14"/>
      <c r="S1117" s="14">
        <v>0.42818456374702002</v>
      </c>
      <c r="T1117" s="14">
        <v>0.51117341837070196</v>
      </c>
      <c r="U1117" s="14">
        <v>0.51759129127772696</v>
      </c>
      <c r="V1117" s="14">
        <v>0.52931047477672399</v>
      </c>
      <c r="W1117" s="14">
        <v>0.41995391437271701</v>
      </c>
      <c r="X1117" s="14">
        <v>0.47549043977379402</v>
      </c>
      <c r="Y1117" s="14">
        <v>0.53263144827848896</v>
      </c>
      <c r="Z1117" s="14">
        <v>0.55870527263870695</v>
      </c>
      <c r="AA1117" s="14">
        <v>0.48496431046380301</v>
      </c>
      <c r="AB1117" s="14">
        <v>0.61649072549800299</v>
      </c>
      <c r="AC1117" s="14">
        <v>0.559654038892206</v>
      </c>
      <c r="AD1117" s="14">
        <v>0.54008748736588197</v>
      </c>
      <c r="AE1117" s="14"/>
      <c r="AF1117" s="14">
        <v>0.48160495306596501</v>
      </c>
      <c r="AG1117" s="14">
        <v>0.56700870719402197</v>
      </c>
      <c r="AH1117" s="14">
        <v>0.39438414049202303</v>
      </c>
      <c r="AI1117" s="14"/>
      <c r="AJ1117" s="14">
        <v>0.43618406091835199</v>
      </c>
      <c r="AK1117" s="14">
        <v>0.57208721099853299</v>
      </c>
      <c r="AL1117" s="14">
        <v>0.61483576099042703</v>
      </c>
      <c r="AM1117" s="14">
        <v>0.490164830193698</v>
      </c>
      <c r="AN1117" s="14">
        <v>0.41010090958101397</v>
      </c>
      <c r="AO1117" s="14"/>
      <c r="AP1117" s="14">
        <v>0.32812459599200799</v>
      </c>
      <c r="AQ1117" s="14">
        <v>0.56767706028405396</v>
      </c>
      <c r="AR1117" s="14">
        <v>0.60933979509712599</v>
      </c>
      <c r="AS1117" s="14">
        <v>0.52842625813050104</v>
      </c>
      <c r="AT1117" s="14">
        <v>0.39452705591086001</v>
      </c>
      <c r="AU1117" s="14"/>
      <c r="AV1117" s="14">
        <v>0.50574215072362205</v>
      </c>
      <c r="AW1117" s="14">
        <v>0.48764490484892797</v>
      </c>
      <c r="AX1117" s="14">
        <v>0.51432444940391397</v>
      </c>
      <c r="AY1117" s="14">
        <v>0.49446848515348402</v>
      </c>
      <c r="AZ1117" s="14">
        <v>0.49820707233047201</v>
      </c>
      <c r="BA1117" s="14"/>
      <c r="BB1117" s="14">
        <v>0.52924860622939196</v>
      </c>
      <c r="BC1117" s="14">
        <v>0.54346496415645595</v>
      </c>
      <c r="BD1117" s="14">
        <v>0.50931279442849697</v>
      </c>
      <c r="BE1117" s="14"/>
      <c r="BF1117" s="14">
        <v>0.53635479238473804</v>
      </c>
    </row>
    <row r="1118" spans="2:58" x14ac:dyDescent="0.35">
      <c r="B1118" t="s">
        <v>332</v>
      </c>
      <c r="C1118" s="14">
        <v>0.222468153207217</v>
      </c>
      <c r="D1118" s="14">
        <v>0.22237147007121799</v>
      </c>
      <c r="E1118" s="14">
        <v>0.22186173025904299</v>
      </c>
      <c r="F1118" s="14"/>
      <c r="G1118" s="14">
        <v>0.22207895168926201</v>
      </c>
      <c r="H1118" s="14">
        <v>0.19419351938570301</v>
      </c>
      <c r="I1118" s="14">
        <v>0.21849168203115399</v>
      </c>
      <c r="J1118" s="14">
        <v>0.19296605293151001</v>
      </c>
      <c r="K1118" s="14">
        <v>0.176647293256533</v>
      </c>
      <c r="L1118" s="14">
        <v>0.30341699274021799</v>
      </c>
      <c r="M1118" s="14"/>
      <c r="N1118" s="14">
        <v>0.24078195091578</v>
      </c>
      <c r="O1118" s="14">
        <v>0.214234503027803</v>
      </c>
      <c r="P1118" s="14">
        <v>0.24116637309358299</v>
      </c>
      <c r="Q1118" s="14">
        <v>0.19472135843893101</v>
      </c>
      <c r="R1118" s="14"/>
      <c r="S1118" s="14">
        <v>0.261477867232702</v>
      </c>
      <c r="T1118" s="14">
        <v>0.246794772209421</v>
      </c>
      <c r="U1118" s="14">
        <v>0.224262333141864</v>
      </c>
      <c r="V1118" s="14">
        <v>0.21477728009994099</v>
      </c>
      <c r="W1118" s="14">
        <v>0.29396944426294003</v>
      </c>
      <c r="X1118" s="14">
        <v>0.23919120906184399</v>
      </c>
      <c r="Y1118" s="14">
        <v>0.17635443178273699</v>
      </c>
      <c r="Z1118" s="14">
        <v>0.22202293012215901</v>
      </c>
      <c r="AA1118" s="14">
        <v>0.22014652075000299</v>
      </c>
      <c r="AB1118" s="14">
        <v>0.12997349238216299</v>
      </c>
      <c r="AC1118" s="14">
        <v>0.21341821770198899</v>
      </c>
      <c r="AD1118" s="14">
        <v>0.16049609508075799</v>
      </c>
      <c r="AE1118" s="14"/>
      <c r="AF1118" s="14">
        <v>0.25547776962415403</v>
      </c>
      <c r="AG1118" s="14">
        <v>0.18944207744051</v>
      </c>
      <c r="AH1118" s="14">
        <v>0.264719090882094</v>
      </c>
      <c r="AI1118" s="14"/>
      <c r="AJ1118" s="14">
        <v>0.321655763414333</v>
      </c>
      <c r="AK1118" s="14">
        <v>0.16740419104901899</v>
      </c>
      <c r="AL1118" s="14">
        <v>0.12795910644070199</v>
      </c>
      <c r="AM1118" s="14">
        <v>0.26170540055492703</v>
      </c>
      <c r="AN1118" s="14">
        <v>0.227466241263199</v>
      </c>
      <c r="AO1118" s="14"/>
      <c r="AP1118" s="14">
        <v>0.45548002548994299</v>
      </c>
      <c r="AQ1118" s="14">
        <v>0.168916988147053</v>
      </c>
      <c r="AR1118" s="14">
        <v>0.16992298351068999</v>
      </c>
      <c r="AS1118" s="14">
        <v>0.214367980038672</v>
      </c>
      <c r="AT1118" s="14">
        <v>0.163768350782308</v>
      </c>
      <c r="AU1118" s="14"/>
      <c r="AV1118" s="14">
        <v>0.21972806378286699</v>
      </c>
      <c r="AW1118" s="14">
        <v>0.20503425337769099</v>
      </c>
      <c r="AX1118" s="14">
        <v>0.24827291980642699</v>
      </c>
      <c r="AY1118" s="14">
        <v>0.21903746410216299</v>
      </c>
      <c r="AZ1118" s="14">
        <v>0.24947932013240501</v>
      </c>
      <c r="BA1118" s="14"/>
      <c r="BB1118" s="14">
        <v>0.158527328967872</v>
      </c>
      <c r="BC1118" s="14">
        <v>0.22728124462399699</v>
      </c>
      <c r="BD1118" s="14">
        <v>0.18201935507719599</v>
      </c>
      <c r="BE1118" s="14"/>
      <c r="BF1118" s="14">
        <v>0.19482274915082301</v>
      </c>
    </row>
    <row r="1119" spans="2:58" x14ac:dyDescent="0.35">
      <c r="B1119" t="s">
        <v>117</v>
      </c>
      <c r="C1119" s="14">
        <v>0.16745592662588099</v>
      </c>
      <c r="D1119" s="14">
        <v>0.15318353383802399</v>
      </c>
      <c r="E1119" s="14">
        <v>0.18135801125270401</v>
      </c>
      <c r="F1119" s="14"/>
      <c r="G1119" s="14">
        <v>0.15637651424509799</v>
      </c>
      <c r="H1119" s="14">
        <v>0.169658243163441</v>
      </c>
      <c r="I1119" s="14">
        <v>0.19783869314210101</v>
      </c>
      <c r="J1119" s="14">
        <v>0.15221749391742101</v>
      </c>
      <c r="K1119" s="14">
        <v>0.20170369210761299</v>
      </c>
      <c r="L1119" s="14">
        <v>0.13780566476459599</v>
      </c>
      <c r="M1119" s="14"/>
      <c r="N1119" s="14">
        <v>0.14068756261916801</v>
      </c>
      <c r="O1119" s="14">
        <v>0.13182326490986701</v>
      </c>
      <c r="P1119" s="14">
        <v>0.19058635118773401</v>
      </c>
      <c r="Q1119" s="14">
        <v>0.21620796305406501</v>
      </c>
      <c r="R1119" s="14"/>
      <c r="S1119" s="14">
        <v>0.182536878021826</v>
      </c>
      <c r="T1119" s="14">
        <v>0.15398539332359301</v>
      </c>
      <c r="U1119" s="14">
        <v>0.168787025064778</v>
      </c>
      <c r="V1119" s="14">
        <v>0.15633976046352399</v>
      </c>
      <c r="W1119" s="14">
        <v>0.13736410248764799</v>
      </c>
      <c r="X1119" s="14">
        <v>0.169459628866442</v>
      </c>
      <c r="Y1119" s="14">
        <v>0.185148557940369</v>
      </c>
      <c r="Z1119" s="14">
        <v>0.13741658004930499</v>
      </c>
      <c r="AA1119" s="14">
        <v>0.18715664614994901</v>
      </c>
      <c r="AB1119" s="14">
        <v>0.179787980330368</v>
      </c>
      <c r="AC1119" s="14">
        <v>0.16520033742353099</v>
      </c>
      <c r="AD1119" s="14">
        <v>0.13640140135183501</v>
      </c>
      <c r="AE1119" s="14"/>
      <c r="AF1119" s="14">
        <v>0.16347867602576499</v>
      </c>
      <c r="AG1119" s="14">
        <v>0.13934781205423599</v>
      </c>
      <c r="AH1119" s="14">
        <v>0.244589536346941</v>
      </c>
      <c r="AI1119" s="14"/>
      <c r="AJ1119" s="14">
        <v>0.14837766775708899</v>
      </c>
      <c r="AK1119" s="14">
        <v>0.134077653786981</v>
      </c>
      <c r="AL1119" s="14">
        <v>0.17345902867541599</v>
      </c>
      <c r="AM1119" s="14">
        <v>4.2684496229944698E-2</v>
      </c>
      <c r="AN1119" s="14">
        <v>0.27837759005663998</v>
      </c>
      <c r="AO1119" s="14"/>
      <c r="AP1119" s="14">
        <v>0.143826977141435</v>
      </c>
      <c r="AQ1119" s="14">
        <v>0.13555702254445201</v>
      </c>
      <c r="AR1119" s="14">
        <v>0.13443655299707899</v>
      </c>
      <c r="AS1119" s="14">
        <v>0.164855831973788</v>
      </c>
      <c r="AT1119" s="14">
        <v>0.35099198700366702</v>
      </c>
      <c r="AU1119" s="14"/>
      <c r="AV1119" s="14">
        <v>0.196183731286007</v>
      </c>
      <c r="AW1119" s="14">
        <v>0.181253376546026</v>
      </c>
      <c r="AX1119" s="14">
        <v>0.150838829577877</v>
      </c>
      <c r="AY1119" s="14">
        <v>0.151104058871328</v>
      </c>
      <c r="AZ1119" s="14">
        <v>0.140525842165688</v>
      </c>
      <c r="BA1119" s="14"/>
      <c r="BB1119" s="14">
        <v>0.166897962519895</v>
      </c>
      <c r="BC1119" s="14">
        <v>0.147035621582253</v>
      </c>
      <c r="BD1119" s="14">
        <v>0.16623435071086001</v>
      </c>
      <c r="BE1119" s="14"/>
      <c r="BF1119" s="14">
        <v>0.16553805671477501</v>
      </c>
    </row>
    <row r="1120" spans="2:58" x14ac:dyDescent="0.35">
      <c r="C1120" s="14"/>
      <c r="D1120" s="14"/>
      <c r="E1120" s="14"/>
      <c r="F1120" s="14"/>
      <c r="G1120" s="14"/>
      <c r="H1120" s="14"/>
      <c r="I1120" s="14"/>
      <c r="J1120" s="14"/>
      <c r="K1120" s="14"/>
      <c r="L1120" s="14"/>
      <c r="M1120" s="14"/>
      <c r="N1120" s="14"/>
      <c r="O1120" s="14"/>
      <c r="P1120" s="14"/>
      <c r="Q1120" s="14"/>
      <c r="R1120" s="14"/>
      <c r="S1120" s="14"/>
      <c r="T1120" s="14"/>
      <c r="U1120" s="14"/>
      <c r="V1120" s="14"/>
      <c r="W1120" s="14"/>
      <c r="X1120" s="14"/>
      <c r="Y1120" s="14"/>
      <c r="Z1120" s="14"/>
      <c r="AA1120" s="14"/>
      <c r="AB1120" s="14"/>
      <c r="AC1120" s="14"/>
      <c r="AD1120" s="14"/>
      <c r="AE1120" s="14"/>
      <c r="AF1120" s="14"/>
      <c r="AG1120" s="14"/>
      <c r="AH1120" s="14"/>
      <c r="AI1120" s="14"/>
      <c r="AJ1120" s="14"/>
      <c r="AK1120" s="14"/>
      <c r="AL1120" s="14"/>
      <c r="AM1120" s="14"/>
      <c r="AN1120" s="14"/>
      <c r="AO1120" s="14"/>
      <c r="AP1120" s="14"/>
      <c r="AQ1120" s="14"/>
      <c r="AR1120" s="14"/>
      <c r="AS1120" s="14"/>
      <c r="AT1120" s="14"/>
      <c r="AU1120" s="14"/>
      <c r="AV1120" s="14"/>
      <c r="AW1120" s="14"/>
      <c r="AX1120" s="14"/>
      <c r="AY1120" s="14"/>
      <c r="AZ1120" s="14"/>
      <c r="BA1120" s="14"/>
      <c r="BB1120" s="14"/>
      <c r="BC1120" s="14"/>
      <c r="BD1120" s="14"/>
      <c r="BE1120" s="14"/>
      <c r="BF1120" s="14"/>
    </row>
    <row r="1121" spans="2:58" x14ac:dyDescent="0.35">
      <c r="B1121" s="6" t="s">
        <v>326</v>
      </c>
      <c r="C1121" s="14"/>
      <c r="D1121" s="14"/>
      <c r="E1121" s="14"/>
      <c r="F1121" s="14"/>
      <c r="G1121" s="14"/>
      <c r="H1121" s="14"/>
      <c r="I1121" s="14"/>
      <c r="J1121" s="14"/>
      <c r="K1121" s="14"/>
      <c r="L1121" s="14"/>
      <c r="M1121" s="14"/>
      <c r="N1121" s="14"/>
      <c r="O1121" s="14"/>
      <c r="P1121" s="14"/>
      <c r="Q1121" s="14"/>
      <c r="R1121" s="14"/>
      <c r="S1121" s="14"/>
      <c r="T1121" s="14"/>
      <c r="U1121" s="14"/>
      <c r="V1121" s="14"/>
      <c r="W1121" s="14"/>
      <c r="X1121" s="14"/>
      <c r="Y1121" s="14"/>
      <c r="Z1121" s="14"/>
      <c r="AA1121" s="14"/>
      <c r="AB1121" s="14"/>
      <c r="AC1121" s="14"/>
      <c r="AD1121" s="14"/>
      <c r="AE1121" s="14"/>
      <c r="AF1121" s="14"/>
      <c r="AG1121" s="14"/>
      <c r="AH1121" s="14"/>
      <c r="AI1121" s="14"/>
      <c r="AJ1121" s="14"/>
      <c r="AK1121" s="14"/>
      <c r="AL1121" s="14"/>
      <c r="AM1121" s="14"/>
      <c r="AN1121" s="14"/>
      <c r="AO1121" s="14"/>
      <c r="AP1121" s="14"/>
      <c r="AQ1121" s="14"/>
      <c r="AR1121" s="14"/>
      <c r="AS1121" s="14"/>
      <c r="AT1121" s="14"/>
      <c r="AU1121" s="14"/>
      <c r="AV1121" s="14"/>
      <c r="AW1121" s="14"/>
      <c r="AX1121" s="14"/>
      <c r="AY1121" s="14"/>
      <c r="AZ1121" s="14"/>
      <c r="BA1121" s="14"/>
      <c r="BB1121" s="14"/>
      <c r="BC1121" s="14"/>
      <c r="BD1121" s="14"/>
      <c r="BE1121" s="14"/>
      <c r="BF1121" s="14"/>
    </row>
    <row r="1122" spans="2:58" x14ac:dyDescent="0.35">
      <c r="B1122" s="24" t="s">
        <v>90</v>
      </c>
      <c r="C1122" s="14"/>
      <c r="D1122" s="14"/>
      <c r="E1122" s="14"/>
      <c r="F1122" s="14"/>
      <c r="G1122" s="14"/>
      <c r="H1122" s="14"/>
      <c r="I1122" s="14"/>
      <c r="J1122" s="14"/>
      <c r="K1122" s="14"/>
      <c r="L1122" s="14"/>
      <c r="M1122" s="14"/>
      <c r="N1122" s="14"/>
      <c r="O1122" s="14"/>
      <c r="P1122" s="14"/>
      <c r="Q1122" s="14"/>
      <c r="R1122" s="14"/>
      <c r="S1122" s="14"/>
      <c r="T1122" s="14"/>
      <c r="U1122" s="14"/>
      <c r="V1122" s="14"/>
      <c r="W1122" s="14"/>
      <c r="X1122" s="14"/>
      <c r="Y1122" s="14"/>
      <c r="Z1122" s="14"/>
      <c r="AA1122" s="14"/>
      <c r="AB1122" s="14"/>
      <c r="AC1122" s="14"/>
      <c r="AD1122" s="14"/>
      <c r="AE1122" s="14"/>
      <c r="AF1122" s="14"/>
      <c r="AG1122" s="14"/>
      <c r="AH1122" s="14"/>
      <c r="AI1122" s="14"/>
      <c r="AJ1122" s="14"/>
      <c r="AK1122" s="14"/>
      <c r="AL1122" s="14"/>
      <c r="AM1122" s="14"/>
      <c r="AN1122" s="14"/>
      <c r="AO1122" s="14"/>
      <c r="AP1122" s="14"/>
      <c r="AQ1122" s="14"/>
      <c r="AR1122" s="14"/>
      <c r="AS1122" s="14"/>
      <c r="AT1122" s="14"/>
      <c r="AU1122" s="14"/>
      <c r="AV1122" s="14"/>
      <c r="AW1122" s="14"/>
      <c r="AX1122" s="14"/>
      <c r="AY1122" s="14"/>
      <c r="AZ1122" s="14"/>
      <c r="BA1122" s="14"/>
      <c r="BB1122" s="14"/>
      <c r="BC1122" s="14"/>
      <c r="BD1122" s="14"/>
      <c r="BE1122" s="14"/>
      <c r="BF1122" s="14"/>
    </row>
    <row r="1123" spans="2:58" x14ac:dyDescent="0.35">
      <c r="B1123" t="s">
        <v>333</v>
      </c>
      <c r="C1123" s="14">
        <v>0.49405422803531102</v>
      </c>
      <c r="D1123" s="14">
        <v>0.50635595164843805</v>
      </c>
      <c r="E1123" s="14">
        <v>0.48199984771933002</v>
      </c>
      <c r="F1123" s="14"/>
      <c r="G1123" s="14">
        <v>0.47944052687156002</v>
      </c>
      <c r="H1123" s="14">
        <v>0.49341799662303398</v>
      </c>
      <c r="I1123" s="14">
        <v>0.47628128607431103</v>
      </c>
      <c r="J1123" s="14">
        <v>0.56306252415604297</v>
      </c>
      <c r="K1123" s="14">
        <v>0.53881172242968201</v>
      </c>
      <c r="L1123" s="14">
        <v>0.43295786072213599</v>
      </c>
      <c r="M1123" s="14"/>
      <c r="N1123" s="14">
        <v>0.45814427110628803</v>
      </c>
      <c r="O1123" s="14">
        <v>0.52613696017040501</v>
      </c>
      <c r="P1123" s="14">
        <v>0.48212432170650099</v>
      </c>
      <c r="Q1123" s="14">
        <v>0.50913755519521398</v>
      </c>
      <c r="R1123" s="14"/>
      <c r="S1123" s="14">
        <v>0.42776536077674998</v>
      </c>
      <c r="T1123" s="14">
        <v>0.490191160315883</v>
      </c>
      <c r="U1123" s="14">
        <v>0.45890482162810697</v>
      </c>
      <c r="V1123" s="14">
        <v>0.55661770589489401</v>
      </c>
      <c r="W1123" s="14">
        <v>0.48113349769452002</v>
      </c>
      <c r="X1123" s="14">
        <v>0.49371293262853899</v>
      </c>
      <c r="Y1123" s="14">
        <v>0.52526097070206801</v>
      </c>
      <c r="Z1123" s="14">
        <v>0.51824695718833902</v>
      </c>
      <c r="AA1123" s="14">
        <v>0.497120928354641</v>
      </c>
      <c r="AB1123" s="14">
        <v>0.51824708125065599</v>
      </c>
      <c r="AC1123" s="14">
        <v>0.54547233632062397</v>
      </c>
      <c r="AD1123" s="14">
        <v>0.47257683087053798</v>
      </c>
      <c r="AE1123" s="14"/>
      <c r="AF1123" s="14">
        <v>0.46383052094234001</v>
      </c>
      <c r="AG1123" s="14">
        <v>0.53860611969620398</v>
      </c>
      <c r="AH1123" s="14">
        <v>0.41209256490625801</v>
      </c>
      <c r="AI1123" s="14"/>
      <c r="AJ1123" s="14">
        <v>0.36188857081380499</v>
      </c>
      <c r="AK1123" s="14">
        <v>0.60211000637173195</v>
      </c>
      <c r="AL1123" s="14">
        <v>0.498002266592385</v>
      </c>
      <c r="AM1123" s="14">
        <v>0.54513516542079798</v>
      </c>
      <c r="AN1123" s="14">
        <v>0.46309862087393999</v>
      </c>
      <c r="AO1123" s="14"/>
      <c r="AP1123" s="14">
        <v>0.153057460108768</v>
      </c>
      <c r="AQ1123" s="14">
        <v>0.61122212146446597</v>
      </c>
      <c r="AR1123" s="14">
        <v>0.53263731986929097</v>
      </c>
      <c r="AS1123" s="14">
        <v>0.54489935710124104</v>
      </c>
      <c r="AT1123" s="14">
        <v>0.415810952951222</v>
      </c>
      <c r="AU1123" s="14"/>
      <c r="AV1123" s="14">
        <v>0.46512177330270799</v>
      </c>
      <c r="AW1123" s="14">
        <v>0.53733154548419904</v>
      </c>
      <c r="AX1123" s="14">
        <v>0.482094224855034</v>
      </c>
      <c r="AY1123" s="14">
        <v>0.45237891889756399</v>
      </c>
      <c r="AZ1123" s="14">
        <v>0.436588695290274</v>
      </c>
      <c r="BA1123" s="14"/>
      <c r="BB1123" s="14">
        <v>0.60262821050002402</v>
      </c>
      <c r="BC1123" s="14">
        <v>0.57391072035497903</v>
      </c>
      <c r="BD1123" s="14">
        <v>0.470139029289038</v>
      </c>
      <c r="BE1123" s="14"/>
      <c r="BF1123" s="14">
        <v>0.55240436772817803</v>
      </c>
    </row>
    <row r="1124" spans="2:58" x14ac:dyDescent="0.35">
      <c r="B1124" t="s">
        <v>334</v>
      </c>
      <c r="C1124" s="14">
        <v>0.14888763825757501</v>
      </c>
      <c r="D1124" s="14">
        <v>0.14583840111037999</v>
      </c>
      <c r="E1124" s="14">
        <v>0.15181796284275001</v>
      </c>
      <c r="F1124" s="14"/>
      <c r="G1124" s="14">
        <v>0.202628155360633</v>
      </c>
      <c r="H1124" s="14">
        <v>0.15758767724532299</v>
      </c>
      <c r="I1124" s="14">
        <v>0.14412417182569401</v>
      </c>
      <c r="J1124" s="14">
        <v>0.127808875569903</v>
      </c>
      <c r="K1124" s="14">
        <v>0.133834693867488</v>
      </c>
      <c r="L1124" s="14">
        <v>0.13686969382524899</v>
      </c>
      <c r="M1124" s="14"/>
      <c r="N1124" s="14">
        <v>0.178704082426655</v>
      </c>
      <c r="O1124" s="14">
        <v>0.161134346229414</v>
      </c>
      <c r="P1124" s="14">
        <v>0.140607249794026</v>
      </c>
      <c r="Q1124" s="14">
        <v>0.107643553916539</v>
      </c>
      <c r="R1124" s="14"/>
      <c r="S1124" s="14">
        <v>0.16947378709817401</v>
      </c>
      <c r="T1124" s="14">
        <v>0.14944815463853101</v>
      </c>
      <c r="U1124" s="14">
        <v>0.137231696474966</v>
      </c>
      <c r="V1124" s="14">
        <v>0.103565524886797</v>
      </c>
      <c r="W1124" s="14">
        <v>0.16922139776251299</v>
      </c>
      <c r="X1124" s="14">
        <v>0.149444701324775</v>
      </c>
      <c r="Y1124" s="14">
        <v>0.14107986041593201</v>
      </c>
      <c r="Z1124" s="14">
        <v>0.10754892982389801</v>
      </c>
      <c r="AA1124" s="14">
        <v>0.16409503914079099</v>
      </c>
      <c r="AB1124" s="14">
        <v>0.16177785318785601</v>
      </c>
      <c r="AC1124" s="14">
        <v>0.131028066591589</v>
      </c>
      <c r="AD1124" s="14">
        <v>0.17942160872014901</v>
      </c>
      <c r="AE1124" s="14"/>
      <c r="AF1124" s="14">
        <v>0.13709905756650101</v>
      </c>
      <c r="AG1124" s="14">
        <v>0.15734288953859099</v>
      </c>
      <c r="AH1124" s="14">
        <v>0.13359812717004901</v>
      </c>
      <c r="AI1124" s="14"/>
      <c r="AJ1124" s="14">
        <v>0.15686981646204701</v>
      </c>
      <c r="AK1124" s="14">
        <v>0.158960489750193</v>
      </c>
      <c r="AL1124" s="14">
        <v>0.152152444556094</v>
      </c>
      <c r="AM1124" s="14">
        <v>0.243468212401172</v>
      </c>
      <c r="AN1124" s="14">
        <v>0.118212669107469</v>
      </c>
      <c r="AO1124" s="14"/>
      <c r="AP1124" s="14">
        <v>0.201037158228657</v>
      </c>
      <c r="AQ1124" s="14">
        <v>0.13482789892182501</v>
      </c>
      <c r="AR1124" s="14">
        <v>0.16910293570821799</v>
      </c>
      <c r="AS1124" s="14">
        <v>0.13859102176860999</v>
      </c>
      <c r="AT1124" s="14">
        <v>0.11153421657025001</v>
      </c>
      <c r="AU1124" s="14"/>
      <c r="AV1124" s="14">
        <v>0.13660882697211399</v>
      </c>
      <c r="AW1124" s="14">
        <v>0.121071127048708</v>
      </c>
      <c r="AX1124" s="14">
        <v>0.17682168183574001</v>
      </c>
      <c r="AY1124" s="14">
        <v>0.18714186339825101</v>
      </c>
      <c r="AZ1124" s="14">
        <v>5.0334928289780798E-2</v>
      </c>
      <c r="BA1124" s="14"/>
      <c r="BB1124" s="14">
        <v>8.6514527654838594E-2</v>
      </c>
      <c r="BC1124" s="14">
        <v>9.7222555848123796E-2</v>
      </c>
      <c r="BD1124" s="14">
        <v>0.150458977914187</v>
      </c>
      <c r="BE1124" s="14"/>
      <c r="BF1124" s="14">
        <v>0.120568845480576</v>
      </c>
    </row>
    <row r="1125" spans="2:58" x14ac:dyDescent="0.35">
      <c r="B1125" t="s">
        <v>335</v>
      </c>
      <c r="C1125" s="14">
        <v>8.7453886051592294E-2</v>
      </c>
      <c r="D1125" s="14">
        <v>9.7180553577890294E-2</v>
      </c>
      <c r="E1125" s="14">
        <v>7.7485301237284199E-2</v>
      </c>
      <c r="F1125" s="14"/>
      <c r="G1125" s="14">
        <v>0.121804299664114</v>
      </c>
      <c r="H1125" s="14">
        <v>7.65947622217273E-2</v>
      </c>
      <c r="I1125" s="14">
        <v>8.4480515011142801E-2</v>
      </c>
      <c r="J1125" s="14">
        <v>8.5016252442094695E-2</v>
      </c>
      <c r="K1125" s="14">
        <v>6.7995244139974598E-2</v>
      </c>
      <c r="L1125" s="14">
        <v>9.0671535466804606E-2</v>
      </c>
      <c r="M1125" s="14"/>
      <c r="N1125" s="14">
        <v>9.2166270199294298E-2</v>
      </c>
      <c r="O1125" s="14">
        <v>8.2175375844557502E-2</v>
      </c>
      <c r="P1125" s="14">
        <v>0.11075080028571101</v>
      </c>
      <c r="Q1125" s="14">
        <v>6.6848853868927194E-2</v>
      </c>
      <c r="R1125" s="14"/>
      <c r="S1125" s="14">
        <v>0.113967409214305</v>
      </c>
      <c r="T1125" s="14">
        <v>0.107704017735635</v>
      </c>
      <c r="U1125" s="14">
        <v>5.8181872664923799E-2</v>
      </c>
      <c r="V1125" s="14">
        <v>9.8527629976034994E-2</v>
      </c>
      <c r="W1125" s="14">
        <v>0.115838360625635</v>
      </c>
      <c r="X1125" s="14">
        <v>9.6891911287285901E-2</v>
      </c>
      <c r="Y1125" s="14">
        <v>4.3523036390426498E-2</v>
      </c>
      <c r="Z1125" s="14">
        <v>6.8466631832411501E-2</v>
      </c>
      <c r="AA1125" s="14">
        <v>8.5304340674062396E-2</v>
      </c>
      <c r="AB1125" s="14">
        <v>5.6729064693428401E-2</v>
      </c>
      <c r="AC1125" s="14">
        <v>7.1445907050448301E-2</v>
      </c>
      <c r="AD1125" s="14">
        <v>9.5502826311471001E-2</v>
      </c>
      <c r="AE1125" s="14"/>
      <c r="AF1125" s="14">
        <v>8.8904343482776593E-2</v>
      </c>
      <c r="AG1125" s="14">
        <v>8.2806389043707199E-2</v>
      </c>
      <c r="AH1125" s="14">
        <v>0.103519172586371</v>
      </c>
      <c r="AI1125" s="14"/>
      <c r="AJ1125" s="14">
        <v>0.12932414874831299</v>
      </c>
      <c r="AK1125" s="14">
        <v>7.1768729743006104E-2</v>
      </c>
      <c r="AL1125" s="14">
        <v>4.5489092092758997E-2</v>
      </c>
      <c r="AM1125" s="14">
        <v>0</v>
      </c>
      <c r="AN1125" s="14">
        <v>6.8055190504306307E-2</v>
      </c>
      <c r="AO1125" s="14"/>
      <c r="AP1125" s="14">
        <v>0.166987409734765</v>
      </c>
      <c r="AQ1125" s="14">
        <v>7.8912393399851302E-2</v>
      </c>
      <c r="AR1125" s="14">
        <v>6.2860258418301104E-2</v>
      </c>
      <c r="AS1125" s="14">
        <v>6.7525448840615995E-2</v>
      </c>
      <c r="AT1125" s="14">
        <v>5.59363796343606E-2</v>
      </c>
      <c r="AU1125" s="14"/>
      <c r="AV1125" s="14">
        <v>7.28293018099746E-2</v>
      </c>
      <c r="AW1125" s="14">
        <v>8.8472297820111803E-2</v>
      </c>
      <c r="AX1125" s="14">
        <v>7.4522859931257499E-2</v>
      </c>
      <c r="AY1125" s="14">
        <v>8.7137194506314394E-2</v>
      </c>
      <c r="AZ1125" s="14">
        <v>0.26072967986312001</v>
      </c>
      <c r="BA1125" s="14"/>
      <c r="BB1125" s="14">
        <v>0.11580258653122601</v>
      </c>
      <c r="BC1125" s="14">
        <v>7.9018849242755193E-2</v>
      </c>
      <c r="BD1125" s="14">
        <v>0.113701647409613</v>
      </c>
      <c r="BE1125" s="14"/>
      <c r="BF1125" s="14">
        <v>9.4649501815154899E-2</v>
      </c>
    </row>
    <row r="1126" spans="2:58" x14ac:dyDescent="0.35">
      <c r="B1126" t="s">
        <v>336</v>
      </c>
      <c r="C1126" s="14">
        <v>0.122927076985607</v>
      </c>
      <c r="D1126" s="14">
        <v>0.11400212222336401</v>
      </c>
      <c r="E1126" s="14">
        <v>0.13235136601608</v>
      </c>
      <c r="F1126" s="14"/>
      <c r="G1126" s="14">
        <v>7.2586837397328796E-2</v>
      </c>
      <c r="H1126" s="14">
        <v>0.109593124883602</v>
      </c>
      <c r="I1126" s="14">
        <v>0.124362797269971</v>
      </c>
      <c r="J1126" s="14">
        <v>8.8097929601286595E-2</v>
      </c>
      <c r="K1126" s="14">
        <v>0.105477473931406</v>
      </c>
      <c r="L1126" s="14">
        <v>0.206127437035278</v>
      </c>
      <c r="M1126" s="14"/>
      <c r="N1126" s="14">
        <v>0.138690892486761</v>
      </c>
      <c r="O1126" s="14">
        <v>0.10159388052290801</v>
      </c>
      <c r="P1126" s="14">
        <v>0.13475721247546499</v>
      </c>
      <c r="Q1126" s="14">
        <v>0.119901987482156</v>
      </c>
      <c r="R1126" s="14"/>
      <c r="S1126" s="14">
        <v>0.153173781951817</v>
      </c>
      <c r="T1126" s="14">
        <v>0.11553262417499501</v>
      </c>
      <c r="U1126" s="14">
        <v>0.175089877425808</v>
      </c>
      <c r="V1126" s="14">
        <v>0.100721793430897</v>
      </c>
      <c r="W1126" s="14">
        <v>0.108721151150348</v>
      </c>
      <c r="X1126" s="14">
        <v>9.2484239677325206E-2</v>
      </c>
      <c r="Y1126" s="14">
        <v>0.129815156895425</v>
      </c>
      <c r="Z1126" s="14">
        <v>0.153847585200171</v>
      </c>
      <c r="AA1126" s="14">
        <v>0.11072370943783599</v>
      </c>
      <c r="AB1126" s="14">
        <v>0.11108983792758199</v>
      </c>
      <c r="AC1126" s="14">
        <v>9.2963796763192996E-2</v>
      </c>
      <c r="AD1126" s="14">
        <v>0.13654831646474</v>
      </c>
      <c r="AE1126" s="14"/>
      <c r="AF1126" s="14">
        <v>0.160481277462662</v>
      </c>
      <c r="AG1126" s="14">
        <v>9.3169445900930403E-2</v>
      </c>
      <c r="AH1126" s="14">
        <v>0.150796271616182</v>
      </c>
      <c r="AI1126" s="14"/>
      <c r="AJ1126" s="14">
        <v>0.21595624713622999</v>
      </c>
      <c r="AK1126" s="14">
        <v>5.9185313137941502E-2</v>
      </c>
      <c r="AL1126" s="14">
        <v>9.8072047027869397E-2</v>
      </c>
      <c r="AM1126" s="14">
        <v>4.0956064380567501E-2</v>
      </c>
      <c r="AN1126" s="14">
        <v>0.109462048531311</v>
      </c>
      <c r="AO1126" s="14"/>
      <c r="AP1126" s="14">
        <v>0.33857185883048901</v>
      </c>
      <c r="AQ1126" s="14">
        <v>6.6344843155479297E-2</v>
      </c>
      <c r="AR1126" s="14">
        <v>0.101385137265375</v>
      </c>
      <c r="AS1126" s="14">
        <v>9.8688784830483003E-2</v>
      </c>
      <c r="AT1126" s="14">
        <v>0.111122473037508</v>
      </c>
      <c r="AU1126" s="14"/>
      <c r="AV1126" s="14">
        <v>0.144090436567712</v>
      </c>
      <c r="AW1126" s="14">
        <v>9.9688660493932296E-2</v>
      </c>
      <c r="AX1126" s="14">
        <v>0.12750930303386601</v>
      </c>
      <c r="AY1126" s="14">
        <v>0.15931652280858</v>
      </c>
      <c r="AZ1126" s="14">
        <v>0.114797511403307</v>
      </c>
      <c r="BA1126" s="14"/>
      <c r="BB1126" s="14">
        <v>8.0480490954594502E-2</v>
      </c>
      <c r="BC1126" s="14">
        <v>0.12739003126332199</v>
      </c>
      <c r="BD1126" s="14">
        <v>0.10465129864773</v>
      </c>
      <c r="BE1126" s="14"/>
      <c r="BF1126" s="14">
        <v>9.8433739050325195E-2</v>
      </c>
    </row>
    <row r="1127" spans="2:58" x14ac:dyDescent="0.35">
      <c r="B1127" t="s">
        <v>117</v>
      </c>
      <c r="C1127" s="14">
        <v>0.14667717066991501</v>
      </c>
      <c r="D1127" s="14">
        <v>0.13662297143992799</v>
      </c>
      <c r="E1127" s="14">
        <v>0.156345522184555</v>
      </c>
      <c r="F1127" s="14"/>
      <c r="G1127" s="14">
        <v>0.12354018070636399</v>
      </c>
      <c r="H1127" s="14">
        <v>0.162806439026314</v>
      </c>
      <c r="I1127" s="14">
        <v>0.17075122981888</v>
      </c>
      <c r="J1127" s="14">
        <v>0.13601441823067301</v>
      </c>
      <c r="K1127" s="14">
        <v>0.15388086563144901</v>
      </c>
      <c r="L1127" s="14">
        <v>0.13337347295053201</v>
      </c>
      <c r="M1127" s="14"/>
      <c r="N1127" s="14">
        <v>0.132294483781002</v>
      </c>
      <c r="O1127" s="14">
        <v>0.128959437232715</v>
      </c>
      <c r="P1127" s="14">
        <v>0.131760415738297</v>
      </c>
      <c r="Q1127" s="14">
        <v>0.19646804953716401</v>
      </c>
      <c r="R1127" s="14"/>
      <c r="S1127" s="14">
        <v>0.135619660958954</v>
      </c>
      <c r="T1127" s="14">
        <v>0.13712404313495499</v>
      </c>
      <c r="U1127" s="14">
        <v>0.170591731806196</v>
      </c>
      <c r="V1127" s="14">
        <v>0.140567345811377</v>
      </c>
      <c r="W1127" s="14">
        <v>0.125085592766985</v>
      </c>
      <c r="X1127" s="14">
        <v>0.16746621508207499</v>
      </c>
      <c r="Y1127" s="14">
        <v>0.160320975596149</v>
      </c>
      <c r="Z1127" s="14">
        <v>0.15188989595517999</v>
      </c>
      <c r="AA1127" s="14">
        <v>0.14275598239266901</v>
      </c>
      <c r="AB1127" s="14">
        <v>0.15215616294047801</v>
      </c>
      <c r="AC1127" s="14">
        <v>0.15908989327414599</v>
      </c>
      <c r="AD1127" s="14">
        <v>0.115950417633103</v>
      </c>
      <c r="AE1127" s="14"/>
      <c r="AF1127" s="14">
        <v>0.14968480054572</v>
      </c>
      <c r="AG1127" s="14">
        <v>0.128075155820568</v>
      </c>
      <c r="AH1127" s="14">
        <v>0.19999386372114</v>
      </c>
      <c r="AI1127" s="14"/>
      <c r="AJ1127" s="14">
        <v>0.13596121683960499</v>
      </c>
      <c r="AK1127" s="14">
        <v>0.107975460997127</v>
      </c>
      <c r="AL1127" s="14">
        <v>0.20628414973089301</v>
      </c>
      <c r="AM1127" s="14">
        <v>0.170440557797463</v>
      </c>
      <c r="AN1127" s="14">
        <v>0.24117147098297401</v>
      </c>
      <c r="AO1127" s="14"/>
      <c r="AP1127" s="14">
        <v>0.14034611309732001</v>
      </c>
      <c r="AQ1127" s="14">
        <v>0.10869274305837801</v>
      </c>
      <c r="AR1127" s="14">
        <v>0.13401434873881499</v>
      </c>
      <c r="AS1127" s="14">
        <v>0.15029538745904999</v>
      </c>
      <c r="AT1127" s="14">
        <v>0.30559597780665898</v>
      </c>
      <c r="AU1127" s="14"/>
      <c r="AV1127" s="14">
        <v>0.181349661347491</v>
      </c>
      <c r="AW1127" s="14">
        <v>0.15343636915304801</v>
      </c>
      <c r="AX1127" s="14">
        <v>0.13905193034410199</v>
      </c>
      <c r="AY1127" s="14">
        <v>0.11402550038928901</v>
      </c>
      <c r="AZ1127" s="14">
        <v>0.13754918515351899</v>
      </c>
      <c r="BA1127" s="14"/>
      <c r="BB1127" s="14">
        <v>0.114574184359317</v>
      </c>
      <c r="BC1127" s="14">
        <v>0.12245784329082</v>
      </c>
      <c r="BD1127" s="14">
        <v>0.16104904673943199</v>
      </c>
      <c r="BE1127" s="14"/>
      <c r="BF1127" s="14">
        <v>0.13394354592576599</v>
      </c>
    </row>
    <row r="1128" spans="2:58" x14ac:dyDescent="0.35">
      <c r="C1128" s="14"/>
      <c r="D1128" s="14"/>
      <c r="E1128" s="14"/>
      <c r="F1128" s="14"/>
      <c r="G1128" s="14"/>
      <c r="H1128" s="14"/>
      <c r="I1128" s="14"/>
      <c r="J1128" s="14"/>
      <c r="K1128" s="14"/>
      <c r="L1128" s="14"/>
      <c r="M1128" s="14"/>
      <c r="N1128" s="14"/>
      <c r="O1128" s="14"/>
      <c r="P1128" s="14"/>
      <c r="Q1128" s="14"/>
      <c r="R1128" s="14"/>
      <c r="S1128" s="14"/>
      <c r="T1128" s="14"/>
      <c r="U1128" s="14"/>
      <c r="V1128" s="14"/>
      <c r="W1128" s="14"/>
      <c r="X1128" s="14"/>
      <c r="Y1128" s="14"/>
      <c r="Z1128" s="14"/>
      <c r="AA1128" s="14"/>
      <c r="AB1128" s="14"/>
      <c r="AC1128" s="14"/>
      <c r="AD1128" s="14"/>
      <c r="AE1128" s="14"/>
      <c r="AF1128" s="14"/>
      <c r="AG1128" s="14"/>
      <c r="AH1128" s="14"/>
      <c r="AI1128" s="14"/>
      <c r="AJ1128" s="14"/>
      <c r="AK1128" s="14"/>
      <c r="AL1128" s="14"/>
      <c r="AM1128" s="14"/>
      <c r="AN1128" s="14"/>
      <c r="AO1128" s="14"/>
      <c r="AP1128" s="14"/>
      <c r="AQ1128" s="14"/>
      <c r="AR1128" s="14"/>
      <c r="AS1128" s="14"/>
      <c r="AT1128" s="14"/>
      <c r="AU1128" s="14"/>
      <c r="AV1128" s="14"/>
      <c r="AW1128" s="14"/>
      <c r="AX1128" s="14"/>
      <c r="AY1128" s="14"/>
      <c r="AZ1128" s="14"/>
      <c r="BA1128" s="14"/>
      <c r="BB1128" s="14"/>
      <c r="BC1128" s="14"/>
      <c r="BD1128" s="14"/>
      <c r="BE1128" s="14"/>
      <c r="BF1128" s="14"/>
    </row>
    <row r="1129" spans="2:58" x14ac:dyDescent="0.35">
      <c r="B1129" s="6" t="s">
        <v>349</v>
      </c>
      <c r="C1129" s="14"/>
      <c r="D1129" s="14"/>
      <c r="E1129" s="14"/>
      <c r="F1129" s="14"/>
      <c r="G1129" s="14"/>
      <c r="H1129" s="14"/>
      <c r="I1129" s="14"/>
      <c r="J1129" s="14"/>
      <c r="K1129" s="14"/>
      <c r="L1129" s="14"/>
      <c r="M1129" s="14"/>
      <c r="N1129" s="14"/>
      <c r="O1129" s="14"/>
      <c r="P1129" s="14"/>
      <c r="Q1129" s="14"/>
      <c r="R1129" s="14"/>
      <c r="S1129" s="14"/>
      <c r="T1129" s="14"/>
      <c r="U1129" s="14"/>
      <c r="V1129" s="14"/>
      <c r="W1129" s="14"/>
      <c r="X1129" s="14"/>
      <c r="Y1129" s="14"/>
      <c r="Z1129" s="14"/>
      <c r="AA1129" s="14"/>
      <c r="AB1129" s="14"/>
      <c r="AC1129" s="14"/>
      <c r="AD1129" s="14"/>
      <c r="AE1129" s="14"/>
      <c r="AF1129" s="14"/>
      <c r="AG1129" s="14"/>
      <c r="AH1129" s="14"/>
      <c r="AI1129" s="14"/>
      <c r="AJ1129" s="14"/>
      <c r="AK1129" s="14"/>
      <c r="AL1129" s="14"/>
      <c r="AM1129" s="14"/>
      <c r="AN1129" s="14"/>
      <c r="AO1129" s="14"/>
      <c r="AP1129" s="14"/>
      <c r="AQ1129" s="14"/>
      <c r="AR1129" s="14"/>
      <c r="AS1129" s="14"/>
      <c r="AT1129" s="14"/>
      <c r="AU1129" s="14"/>
      <c r="AV1129" s="14"/>
      <c r="AW1129" s="14"/>
      <c r="AX1129" s="14"/>
      <c r="AY1129" s="14"/>
      <c r="AZ1129" s="14"/>
      <c r="BA1129" s="14"/>
      <c r="BB1129" s="14"/>
      <c r="BC1129" s="14"/>
      <c r="BD1129" s="14"/>
      <c r="BE1129" s="14"/>
      <c r="BF1129" s="14"/>
    </row>
    <row r="1130" spans="2:58" x14ac:dyDescent="0.35">
      <c r="B1130" s="24" t="s">
        <v>90</v>
      </c>
      <c r="C1130" s="14"/>
      <c r="D1130" s="14"/>
      <c r="E1130" s="14"/>
      <c r="F1130" s="14"/>
      <c r="G1130" s="14"/>
      <c r="H1130" s="14"/>
      <c r="I1130" s="14"/>
      <c r="J1130" s="14"/>
      <c r="K1130" s="14"/>
      <c r="L1130" s="14"/>
      <c r="M1130" s="14"/>
      <c r="N1130" s="14"/>
      <c r="O1130" s="14"/>
      <c r="P1130" s="14"/>
      <c r="Q1130" s="14"/>
      <c r="R1130" s="14"/>
      <c r="S1130" s="14"/>
      <c r="T1130" s="14"/>
      <c r="U1130" s="14"/>
      <c r="V1130" s="14"/>
      <c r="W1130" s="14"/>
      <c r="X1130" s="14"/>
      <c r="Y1130" s="14"/>
      <c r="Z1130" s="14"/>
      <c r="AA1130" s="14"/>
      <c r="AB1130" s="14"/>
      <c r="AC1130" s="14"/>
      <c r="AD1130" s="14"/>
      <c r="AE1130" s="14"/>
      <c r="AF1130" s="14"/>
      <c r="AG1130" s="14"/>
      <c r="AH1130" s="14"/>
      <c r="AI1130" s="14"/>
      <c r="AJ1130" s="14"/>
      <c r="AK1130" s="14"/>
      <c r="AL1130" s="14"/>
      <c r="AM1130" s="14"/>
      <c r="AN1130" s="14"/>
      <c r="AO1130" s="14"/>
      <c r="AP1130" s="14"/>
      <c r="AQ1130" s="14"/>
      <c r="AR1130" s="14"/>
      <c r="AS1130" s="14"/>
      <c r="AT1130" s="14"/>
      <c r="AU1130" s="14"/>
      <c r="AV1130" s="14"/>
      <c r="AW1130" s="14"/>
      <c r="AX1130" s="14"/>
      <c r="AY1130" s="14"/>
      <c r="AZ1130" s="14"/>
      <c r="BA1130" s="14"/>
      <c r="BB1130" s="14"/>
      <c r="BC1130" s="14"/>
      <c r="BD1130" s="14"/>
      <c r="BE1130" s="14"/>
      <c r="BF1130" s="14"/>
    </row>
    <row r="1131" spans="2:58" x14ac:dyDescent="0.35">
      <c r="B1131" t="s">
        <v>341</v>
      </c>
      <c r="C1131" s="14">
        <v>4.1924313748071901E-2</v>
      </c>
      <c r="D1131" s="14">
        <v>4.6468858625887802E-2</v>
      </c>
      <c r="E1131" s="14">
        <v>3.77429277251152E-2</v>
      </c>
      <c r="F1131" s="14"/>
      <c r="G1131" s="14">
        <v>4.3708703150637698E-2</v>
      </c>
      <c r="H1131" s="14">
        <v>4.4760790949436698E-2</v>
      </c>
      <c r="I1131" s="14">
        <v>3.1676236605098898E-2</v>
      </c>
      <c r="J1131" s="14">
        <v>3.7517129275753999E-2</v>
      </c>
      <c r="K1131" s="14">
        <v>3.9897704967929798E-2</v>
      </c>
      <c r="L1131" s="14">
        <v>5.1673420843890601E-2</v>
      </c>
      <c r="M1131" s="14"/>
      <c r="N1131" s="14">
        <v>4.1446791596516701E-2</v>
      </c>
      <c r="O1131" s="14">
        <v>4.2531024787427998E-2</v>
      </c>
      <c r="P1131" s="14">
        <v>4.2943042401455203E-2</v>
      </c>
      <c r="Q1131" s="14">
        <v>3.9840659880902303E-2</v>
      </c>
      <c r="R1131" s="14"/>
      <c r="S1131" s="14">
        <v>3.1311798347944703E-2</v>
      </c>
      <c r="T1131" s="14">
        <v>5.9829262184327901E-2</v>
      </c>
      <c r="U1131" s="14">
        <v>5.15821436436147E-2</v>
      </c>
      <c r="V1131" s="14">
        <v>2.1362964401962801E-2</v>
      </c>
      <c r="W1131" s="14">
        <v>6.5255872240821994E-2</v>
      </c>
      <c r="X1131" s="14">
        <v>3.4738810866540903E-2</v>
      </c>
      <c r="Y1131" s="14">
        <v>2.92173318719951E-2</v>
      </c>
      <c r="Z1131" s="14">
        <v>3.5164042729146201E-2</v>
      </c>
      <c r="AA1131" s="14">
        <v>4.25135977375126E-2</v>
      </c>
      <c r="AB1131" s="14">
        <v>3.3029411574391002E-2</v>
      </c>
      <c r="AC1131" s="14">
        <v>2.7317366166321001E-2</v>
      </c>
      <c r="AD1131" s="14">
        <v>0.10922464605924399</v>
      </c>
      <c r="AE1131" s="14"/>
      <c r="AF1131" s="14">
        <v>4.7438141312507197E-2</v>
      </c>
      <c r="AG1131" s="14">
        <v>4.7847183219672303E-2</v>
      </c>
      <c r="AH1131" s="14">
        <v>2.2183219856488998E-2</v>
      </c>
      <c r="AI1131" s="14"/>
      <c r="AJ1131" s="14">
        <v>5.41038552184381E-2</v>
      </c>
      <c r="AK1131" s="14">
        <v>3.8441696388623103E-2</v>
      </c>
      <c r="AL1131" s="14">
        <v>5.8560049435758897E-2</v>
      </c>
      <c r="AM1131" s="14">
        <v>0</v>
      </c>
      <c r="AN1131" s="14">
        <v>1.3601217766062801E-2</v>
      </c>
      <c r="AO1131" s="14"/>
      <c r="AP1131" s="14">
        <v>7.8622730631529997E-2</v>
      </c>
      <c r="AQ1131" s="14">
        <v>3.1617930967750597E-2</v>
      </c>
      <c r="AR1131" s="14">
        <v>2.5272623159145E-2</v>
      </c>
      <c r="AS1131" s="14">
        <v>3.93140348737651E-2</v>
      </c>
      <c r="AT1131" s="14">
        <v>4.1894924722167597E-2</v>
      </c>
      <c r="AU1131" s="14"/>
      <c r="AV1131" s="14">
        <v>2.63053566570919E-2</v>
      </c>
      <c r="AW1131" s="14">
        <v>3.2679698354579199E-2</v>
      </c>
      <c r="AX1131" s="14">
        <v>5.3543654281898598E-2</v>
      </c>
      <c r="AY1131" s="14">
        <v>5.4997634065473103E-2</v>
      </c>
      <c r="AZ1131" s="14">
        <v>0.113853594607584</v>
      </c>
      <c r="BA1131" s="14"/>
      <c r="BB1131" s="14">
        <v>9.9901709418324103E-3</v>
      </c>
      <c r="BC1131" s="14">
        <v>4.9921722342174998E-2</v>
      </c>
      <c r="BD1131" s="14">
        <v>4.7456709623949898E-2</v>
      </c>
      <c r="BE1131" s="14"/>
      <c r="BF1131" s="14">
        <v>3.3955741232593997E-2</v>
      </c>
    </row>
    <row r="1132" spans="2:58" x14ac:dyDescent="0.35">
      <c r="B1132" t="s">
        <v>342</v>
      </c>
      <c r="C1132" s="14">
        <v>0.15883222752796999</v>
      </c>
      <c r="D1132" s="14">
        <v>0.16241806383274299</v>
      </c>
      <c r="E1132" s="14">
        <v>0.15434911935418699</v>
      </c>
      <c r="F1132" s="14"/>
      <c r="G1132" s="14">
        <v>0.104437875496633</v>
      </c>
      <c r="H1132" s="14">
        <v>0.16434438780518901</v>
      </c>
      <c r="I1132" s="14">
        <v>0.131907796957587</v>
      </c>
      <c r="J1132" s="14">
        <v>0.17854194791113701</v>
      </c>
      <c r="K1132" s="14">
        <v>0.13778942068636901</v>
      </c>
      <c r="L1132" s="14">
        <v>0.21080170581860999</v>
      </c>
      <c r="M1132" s="14"/>
      <c r="N1132" s="14">
        <v>0.19830177310460001</v>
      </c>
      <c r="O1132" s="14">
        <v>0.16016679159234301</v>
      </c>
      <c r="P1132" s="14">
        <v>0.161797480149177</v>
      </c>
      <c r="Q1132" s="14">
        <v>0.11305483223498</v>
      </c>
      <c r="R1132" s="14"/>
      <c r="S1132" s="14">
        <v>0.16554653217138901</v>
      </c>
      <c r="T1132" s="14">
        <v>0.162624909708424</v>
      </c>
      <c r="U1132" s="14">
        <v>0.174934937518398</v>
      </c>
      <c r="V1132" s="14">
        <v>0.13440307164114701</v>
      </c>
      <c r="W1132" s="14">
        <v>0.14057967076080499</v>
      </c>
      <c r="X1132" s="14">
        <v>0.14536720120696101</v>
      </c>
      <c r="Y1132" s="14">
        <v>0.140530186966251</v>
      </c>
      <c r="Z1132" s="14">
        <v>0.153054794151331</v>
      </c>
      <c r="AA1132" s="14">
        <v>0.17553055779111701</v>
      </c>
      <c r="AB1132" s="14">
        <v>0.17707019321223999</v>
      </c>
      <c r="AC1132" s="14">
        <v>0.14140074719707801</v>
      </c>
      <c r="AD1132" s="14">
        <v>0.19435181602635901</v>
      </c>
      <c r="AE1132" s="14"/>
      <c r="AF1132" s="14">
        <v>0.18162915872365301</v>
      </c>
      <c r="AG1132" s="14">
        <v>0.16440317163785001</v>
      </c>
      <c r="AH1132" s="14">
        <v>0.113474852268084</v>
      </c>
      <c r="AI1132" s="14"/>
      <c r="AJ1132" s="14">
        <v>0.223997288243938</v>
      </c>
      <c r="AK1132" s="14">
        <v>0.124093943503041</v>
      </c>
      <c r="AL1132" s="14">
        <v>0.17034846264159501</v>
      </c>
      <c r="AM1132" s="14">
        <v>0.18688400232497601</v>
      </c>
      <c r="AN1132" s="14">
        <v>0.109724444279788</v>
      </c>
      <c r="AO1132" s="14"/>
      <c r="AP1132" s="14">
        <v>0.26238690144253901</v>
      </c>
      <c r="AQ1132" s="14">
        <v>0.13809555323603401</v>
      </c>
      <c r="AR1132" s="14">
        <v>0.13963517143464599</v>
      </c>
      <c r="AS1132" s="14">
        <v>0.13696535175656799</v>
      </c>
      <c r="AT1132" s="14">
        <v>0.13135982615258901</v>
      </c>
      <c r="AU1132" s="14"/>
      <c r="AV1132" s="14">
        <v>0.158510059048347</v>
      </c>
      <c r="AW1132" s="14">
        <v>0.127688561533704</v>
      </c>
      <c r="AX1132" s="14">
        <v>0.17485795898019199</v>
      </c>
      <c r="AY1132" s="14">
        <v>0.20687964018888599</v>
      </c>
      <c r="AZ1132" s="14">
        <v>0.105974098452513</v>
      </c>
      <c r="BA1132" s="14"/>
      <c r="BB1132" s="14">
        <v>0.190051057110666</v>
      </c>
      <c r="BC1132" s="14">
        <v>0.14111106924854</v>
      </c>
      <c r="BD1132" s="14">
        <v>0.20050315429563101</v>
      </c>
      <c r="BE1132" s="14"/>
      <c r="BF1132" s="14">
        <v>0.175289374942007</v>
      </c>
    </row>
    <row r="1133" spans="2:58" x14ac:dyDescent="0.35">
      <c r="B1133" t="s">
        <v>343</v>
      </c>
      <c r="C1133" s="14">
        <v>0.18956218453418999</v>
      </c>
      <c r="D1133" s="14">
        <v>0.17671705065910701</v>
      </c>
      <c r="E1133" s="14">
        <v>0.20320065229731901</v>
      </c>
      <c r="F1133" s="14"/>
      <c r="G1133" s="14">
        <v>0.19980598529699201</v>
      </c>
      <c r="H1133" s="14">
        <v>0.200834755647124</v>
      </c>
      <c r="I1133" s="14">
        <v>0.21773926817644401</v>
      </c>
      <c r="J1133" s="14">
        <v>0.13819336506126201</v>
      </c>
      <c r="K1133" s="14">
        <v>0.20304456849024899</v>
      </c>
      <c r="L1133" s="14">
        <v>0.18322710211146401</v>
      </c>
      <c r="M1133" s="14"/>
      <c r="N1133" s="14">
        <v>0.17928995482726201</v>
      </c>
      <c r="O1133" s="14">
        <v>0.17556559379787601</v>
      </c>
      <c r="P1133" s="14">
        <v>0.19585514440140001</v>
      </c>
      <c r="Q1133" s="14">
        <v>0.206798121302157</v>
      </c>
      <c r="R1133" s="14"/>
      <c r="S1133" s="14">
        <v>0.27032274893607799</v>
      </c>
      <c r="T1133" s="14">
        <v>0.16104351703658201</v>
      </c>
      <c r="U1133" s="14">
        <v>0.21976927853532199</v>
      </c>
      <c r="V1133" s="14">
        <v>0.20064575516253899</v>
      </c>
      <c r="W1133" s="14">
        <v>0.23385572432343599</v>
      </c>
      <c r="X1133" s="14">
        <v>0.23687803438018001</v>
      </c>
      <c r="Y1133" s="14">
        <v>0.15219941282281599</v>
      </c>
      <c r="Z1133" s="14">
        <v>0.16269288937537801</v>
      </c>
      <c r="AA1133" s="14">
        <v>0.15865656966803801</v>
      </c>
      <c r="AB1133" s="14">
        <v>0.15936554015114801</v>
      </c>
      <c r="AC1133" s="14">
        <v>9.6030239199860701E-2</v>
      </c>
      <c r="AD1133" s="14">
        <v>7.1344473581435794E-2</v>
      </c>
      <c r="AE1133" s="14"/>
      <c r="AF1133" s="14">
        <v>0.19458916726233499</v>
      </c>
      <c r="AG1133" s="14">
        <v>0.169014799469663</v>
      </c>
      <c r="AH1133" s="14">
        <v>0.24160069327036099</v>
      </c>
      <c r="AI1133" s="14"/>
      <c r="AJ1133" s="14">
        <v>0.19671710950813301</v>
      </c>
      <c r="AK1133" s="14">
        <v>0.175302428136481</v>
      </c>
      <c r="AL1133" s="14">
        <v>0.145868403752272</v>
      </c>
      <c r="AM1133" s="14">
        <v>8.8525320472795196E-2</v>
      </c>
      <c r="AN1133" s="14">
        <v>0.24381453031636099</v>
      </c>
      <c r="AO1133" s="14"/>
      <c r="AP1133" s="14">
        <v>0.25089625911253699</v>
      </c>
      <c r="AQ1133" s="14">
        <v>0.17734982039624</v>
      </c>
      <c r="AR1133" s="14">
        <v>0.167586615826045</v>
      </c>
      <c r="AS1133" s="14">
        <v>0.14219775692727599</v>
      </c>
      <c r="AT1133" s="14">
        <v>0.24470971449526099</v>
      </c>
      <c r="AU1133" s="14"/>
      <c r="AV1133" s="14">
        <v>0.211269811785426</v>
      </c>
      <c r="AW1133" s="14">
        <v>0.17927909271940001</v>
      </c>
      <c r="AX1133" s="14">
        <v>0.16869179400524201</v>
      </c>
      <c r="AY1133" s="14">
        <v>0.18874789801569</v>
      </c>
      <c r="AZ1133" s="14">
        <v>0.26405939810575701</v>
      </c>
      <c r="BA1133" s="14"/>
      <c r="BB1133" s="14">
        <v>0.16733142093259801</v>
      </c>
      <c r="BC1133" s="14">
        <v>0.12973689563936</v>
      </c>
      <c r="BD1133" s="14">
        <v>0.16415485509319799</v>
      </c>
      <c r="BE1133" s="14"/>
      <c r="BF1133" s="14">
        <v>0.15264785052086399</v>
      </c>
    </row>
    <row r="1134" spans="2:58" x14ac:dyDescent="0.35">
      <c r="B1134" t="s">
        <v>344</v>
      </c>
      <c r="C1134" s="14">
        <v>0.21860836637387501</v>
      </c>
      <c r="D1134" s="14">
        <v>0.22219446964706599</v>
      </c>
      <c r="E1134" s="14">
        <v>0.216404783837084</v>
      </c>
      <c r="F1134" s="14"/>
      <c r="G1134" s="14">
        <v>0.19684690290851001</v>
      </c>
      <c r="H1134" s="14">
        <v>0.22234136142234801</v>
      </c>
      <c r="I1134" s="14">
        <v>0.197075318711015</v>
      </c>
      <c r="J1134" s="14">
        <v>0.26171740032250501</v>
      </c>
      <c r="K1134" s="14">
        <v>0.19875882013650201</v>
      </c>
      <c r="L1134" s="14">
        <v>0.22606693599101199</v>
      </c>
      <c r="M1134" s="14"/>
      <c r="N1134" s="14">
        <v>0.24722355363015</v>
      </c>
      <c r="O1134" s="14">
        <v>0.20372669628911499</v>
      </c>
      <c r="P1134" s="14">
        <v>0.22705938110788801</v>
      </c>
      <c r="Q1134" s="14">
        <v>0.191745454957817</v>
      </c>
      <c r="R1134" s="14"/>
      <c r="S1134" s="14">
        <v>0.217655450674899</v>
      </c>
      <c r="T1134" s="14">
        <v>0.23096823528575999</v>
      </c>
      <c r="U1134" s="14">
        <v>0.19835900676318799</v>
      </c>
      <c r="V1134" s="14">
        <v>0.24680721585081999</v>
      </c>
      <c r="W1134" s="14">
        <v>0.20478289049982801</v>
      </c>
      <c r="X1134" s="14">
        <v>0.21743761501772499</v>
      </c>
      <c r="Y1134" s="14">
        <v>0.235892542558891</v>
      </c>
      <c r="Z1134" s="14">
        <v>0.247330656131827</v>
      </c>
      <c r="AA1134" s="14">
        <v>0.195673629280572</v>
      </c>
      <c r="AB1134" s="14">
        <v>0.23122163279250499</v>
      </c>
      <c r="AC1134" s="14">
        <v>0.16531174638701701</v>
      </c>
      <c r="AD1134" s="14">
        <v>0.22610830399357401</v>
      </c>
      <c r="AE1134" s="14"/>
      <c r="AF1134" s="14">
        <v>0.224047835268289</v>
      </c>
      <c r="AG1134" s="14">
        <v>0.223530883805615</v>
      </c>
      <c r="AH1134" s="14">
        <v>0.20858321063632099</v>
      </c>
      <c r="AI1134" s="14"/>
      <c r="AJ1134" s="14">
        <v>0.25128382141289601</v>
      </c>
      <c r="AK1134" s="14">
        <v>0.197798878949968</v>
      </c>
      <c r="AL1134" s="14">
        <v>0.31716718451300002</v>
      </c>
      <c r="AM1134" s="14">
        <v>0.20301678313660099</v>
      </c>
      <c r="AN1134" s="14">
        <v>0.19476836308745801</v>
      </c>
      <c r="AO1134" s="14"/>
      <c r="AP1134" s="14">
        <v>0.229239682540192</v>
      </c>
      <c r="AQ1134" s="14">
        <v>0.21176996477676999</v>
      </c>
      <c r="AR1134" s="14">
        <v>0.31507325394059599</v>
      </c>
      <c r="AS1134" s="14">
        <v>0.19977801270720899</v>
      </c>
      <c r="AT1134" s="14">
        <v>0.24911998381051501</v>
      </c>
      <c r="AU1134" s="14"/>
      <c r="AV1134" s="14">
        <v>0.19072334557895401</v>
      </c>
      <c r="AW1134" s="14">
        <v>0.239839078113259</v>
      </c>
      <c r="AX1134" s="14">
        <v>0.230131933961367</v>
      </c>
      <c r="AY1134" s="14">
        <v>0.221192707017869</v>
      </c>
      <c r="AZ1134" s="14">
        <v>0.21735799873357101</v>
      </c>
      <c r="BA1134" s="14"/>
      <c r="BB1134" s="14">
        <v>0.282693517477352</v>
      </c>
      <c r="BC1134" s="14">
        <v>0.22239830655409201</v>
      </c>
      <c r="BD1134" s="14">
        <v>0.26506447525792498</v>
      </c>
      <c r="BE1134" s="14"/>
      <c r="BF1134" s="14">
        <v>0.26470143234594301</v>
      </c>
    </row>
    <row r="1135" spans="2:58" x14ac:dyDescent="0.35">
      <c r="B1135" t="s">
        <v>345</v>
      </c>
      <c r="C1135" s="14">
        <v>0.36664449516097802</v>
      </c>
      <c r="D1135" s="14">
        <v>0.37571030667673999</v>
      </c>
      <c r="E1135" s="14">
        <v>0.35699114157318201</v>
      </c>
      <c r="F1135" s="14"/>
      <c r="G1135" s="14">
        <v>0.42478352871139202</v>
      </c>
      <c r="H1135" s="14">
        <v>0.33547020308697001</v>
      </c>
      <c r="I1135" s="14">
        <v>0.38397955366759101</v>
      </c>
      <c r="J1135" s="14">
        <v>0.36958072512670598</v>
      </c>
      <c r="K1135" s="14">
        <v>0.396637314870664</v>
      </c>
      <c r="L1135" s="14">
        <v>0.316403566520508</v>
      </c>
      <c r="M1135" s="14"/>
      <c r="N1135" s="14">
        <v>0.31976380581254599</v>
      </c>
      <c r="O1135" s="14">
        <v>0.38976823885504702</v>
      </c>
      <c r="P1135" s="14">
        <v>0.35591506593356598</v>
      </c>
      <c r="Q1135" s="14">
        <v>0.40931595873977999</v>
      </c>
      <c r="R1135" s="14"/>
      <c r="S1135" s="14">
        <v>0.28608994577588798</v>
      </c>
      <c r="T1135" s="14">
        <v>0.362724349438378</v>
      </c>
      <c r="U1135" s="14">
        <v>0.34075068656150898</v>
      </c>
      <c r="V1135" s="14">
        <v>0.365684041281161</v>
      </c>
      <c r="W1135" s="14">
        <v>0.34874607051921902</v>
      </c>
      <c r="X1135" s="14">
        <v>0.33552352422585302</v>
      </c>
      <c r="Y1135" s="14">
        <v>0.429906861747133</v>
      </c>
      <c r="Z1135" s="14">
        <v>0.38947873068036198</v>
      </c>
      <c r="AA1135" s="14">
        <v>0.38854180924917198</v>
      </c>
      <c r="AB1135" s="14">
        <v>0.37536553106932402</v>
      </c>
      <c r="AC1135" s="14">
        <v>0.54107199628004499</v>
      </c>
      <c r="AD1135" s="14">
        <v>0.369733294911476</v>
      </c>
      <c r="AE1135" s="14"/>
      <c r="AF1135" s="14">
        <v>0.33980791978310498</v>
      </c>
      <c r="AG1135" s="14">
        <v>0.37740550912343301</v>
      </c>
      <c r="AH1135" s="14">
        <v>0.34343729082659702</v>
      </c>
      <c r="AI1135" s="14"/>
      <c r="AJ1135" s="14">
        <v>0.259961186020983</v>
      </c>
      <c r="AK1135" s="14">
        <v>0.44328810491875498</v>
      </c>
      <c r="AL1135" s="14">
        <v>0.29252757502173499</v>
      </c>
      <c r="AM1135" s="14">
        <v>0.52157389406562804</v>
      </c>
      <c r="AN1135" s="14">
        <v>0.38203430492190299</v>
      </c>
      <c r="AO1135" s="14"/>
      <c r="AP1135" s="14">
        <v>0.14261921607241501</v>
      </c>
      <c r="AQ1135" s="14">
        <v>0.42286188276689401</v>
      </c>
      <c r="AR1135" s="14">
        <v>0.33137872049153899</v>
      </c>
      <c r="AS1135" s="14">
        <v>0.481744843735183</v>
      </c>
      <c r="AT1135" s="14">
        <v>0.298070717164998</v>
      </c>
      <c r="AU1135" s="14"/>
      <c r="AV1135" s="14">
        <v>0.38387922838459498</v>
      </c>
      <c r="AW1135" s="14">
        <v>0.38946461410499</v>
      </c>
      <c r="AX1135" s="14">
        <v>0.34877174034876701</v>
      </c>
      <c r="AY1135" s="14">
        <v>0.31401109902679503</v>
      </c>
      <c r="AZ1135" s="14">
        <v>0.25027295103584701</v>
      </c>
      <c r="BA1135" s="14"/>
      <c r="BB1135" s="14">
        <v>0.34031035538074</v>
      </c>
      <c r="BC1135" s="14">
        <v>0.45683200621583198</v>
      </c>
      <c r="BD1135" s="14">
        <v>0.322820805729296</v>
      </c>
      <c r="BE1135" s="14"/>
      <c r="BF1135" s="14">
        <v>0.37063788507342599</v>
      </c>
    </row>
    <row r="1136" spans="2:58" x14ac:dyDescent="0.35">
      <c r="B1136" t="s">
        <v>117</v>
      </c>
      <c r="C1136" s="14">
        <v>2.4428412654915199E-2</v>
      </c>
      <c r="D1136" s="14">
        <v>1.6491250558455999E-2</v>
      </c>
      <c r="E1136" s="14">
        <v>3.1311375213113002E-2</v>
      </c>
      <c r="F1136" s="14"/>
      <c r="G1136" s="14">
        <v>3.0417004435836399E-2</v>
      </c>
      <c r="H1136" s="14">
        <v>3.22485010889332E-2</v>
      </c>
      <c r="I1136" s="14">
        <v>3.7621825882264398E-2</v>
      </c>
      <c r="J1136" s="14">
        <v>1.44494323026355E-2</v>
      </c>
      <c r="K1136" s="14">
        <v>2.3872170848285499E-2</v>
      </c>
      <c r="L1136" s="14">
        <v>1.1827268714515201E-2</v>
      </c>
      <c r="M1136" s="14"/>
      <c r="N1136" s="14">
        <v>1.39741210289247E-2</v>
      </c>
      <c r="O1136" s="14">
        <v>2.8241654678192001E-2</v>
      </c>
      <c r="P1136" s="14">
        <v>1.6429886006512798E-2</v>
      </c>
      <c r="Q1136" s="14">
        <v>3.9244972884365202E-2</v>
      </c>
      <c r="R1136" s="14"/>
      <c r="S1136" s="14">
        <v>2.9073524093801598E-2</v>
      </c>
      <c r="T1136" s="14">
        <v>2.28097263465292E-2</v>
      </c>
      <c r="U1136" s="14">
        <v>1.4603946977969099E-2</v>
      </c>
      <c r="V1136" s="14">
        <v>3.1096951662369501E-2</v>
      </c>
      <c r="W1136" s="14">
        <v>6.7797716558907596E-3</v>
      </c>
      <c r="X1136" s="14">
        <v>3.00548143027402E-2</v>
      </c>
      <c r="Y1136" s="14">
        <v>1.22536640329148E-2</v>
      </c>
      <c r="Z1136" s="14">
        <v>1.22788869319563E-2</v>
      </c>
      <c r="AA1136" s="14">
        <v>3.90838362735886E-2</v>
      </c>
      <c r="AB1136" s="14">
        <v>2.3947691200391402E-2</v>
      </c>
      <c r="AC1136" s="14">
        <v>2.8867904769677901E-2</v>
      </c>
      <c r="AD1136" s="14">
        <v>2.9237465427910499E-2</v>
      </c>
      <c r="AE1136" s="14"/>
      <c r="AF1136" s="14">
        <v>1.24877776501107E-2</v>
      </c>
      <c r="AG1136" s="14">
        <v>1.7798452743766902E-2</v>
      </c>
      <c r="AH1136" s="14">
        <v>7.0720733142148606E-2</v>
      </c>
      <c r="AI1136" s="14"/>
      <c r="AJ1136" s="14">
        <v>1.39367395956119E-2</v>
      </c>
      <c r="AK1136" s="14">
        <v>2.1074948103131302E-2</v>
      </c>
      <c r="AL1136" s="14">
        <v>1.55283246356386E-2</v>
      </c>
      <c r="AM1136" s="14">
        <v>0</v>
      </c>
      <c r="AN1136" s="14">
        <v>5.6057139628427399E-2</v>
      </c>
      <c r="AO1136" s="14"/>
      <c r="AP1136" s="14">
        <v>3.62352102007873E-2</v>
      </c>
      <c r="AQ1136" s="14">
        <v>1.8304847856312301E-2</v>
      </c>
      <c r="AR1136" s="14">
        <v>2.10536151480296E-2</v>
      </c>
      <c r="AS1136" s="14">
        <v>0</v>
      </c>
      <c r="AT1136" s="14">
        <v>3.4844833654468797E-2</v>
      </c>
      <c r="AU1136" s="14"/>
      <c r="AV1136" s="14">
        <v>2.93121985455853E-2</v>
      </c>
      <c r="AW1136" s="14">
        <v>3.1048955174068301E-2</v>
      </c>
      <c r="AX1136" s="14">
        <v>2.4002918422533701E-2</v>
      </c>
      <c r="AY1136" s="14">
        <v>1.4171021685287701E-2</v>
      </c>
      <c r="AZ1136" s="14">
        <v>4.8481959064728297E-2</v>
      </c>
      <c r="BA1136" s="14"/>
      <c r="BB1136" s="14">
        <v>9.6234781568112597E-3</v>
      </c>
      <c r="BC1136" s="14">
        <v>0</v>
      </c>
      <c r="BD1136" s="14">
        <v>0</v>
      </c>
      <c r="BE1136" s="14"/>
      <c r="BF1136" s="14">
        <v>2.7677158851649101E-3</v>
      </c>
    </row>
    <row r="1137" spans="2:58" x14ac:dyDescent="0.35">
      <c r="B1137" t="s">
        <v>346</v>
      </c>
      <c r="C1137" s="14">
        <v>0.20075654127604201</v>
      </c>
      <c r="D1137" s="14">
        <v>0.208886922458631</v>
      </c>
      <c r="E1137" s="14">
        <v>0.192092047079303</v>
      </c>
      <c r="F1137" s="14"/>
      <c r="G1137" s="14">
        <v>0.14814657864726999</v>
      </c>
      <c r="H1137" s="14">
        <v>0.209105178754625</v>
      </c>
      <c r="I1137" s="14">
        <v>0.163584033562686</v>
      </c>
      <c r="J1137" s="14">
        <v>0.21605907718689099</v>
      </c>
      <c r="K1137" s="14">
        <v>0.17768712565429901</v>
      </c>
      <c r="L1137" s="14">
        <v>0.262475126662501</v>
      </c>
      <c r="M1137" s="14"/>
      <c r="N1137" s="14">
        <v>0.239748564701117</v>
      </c>
      <c r="O1137" s="14">
        <v>0.202697816379771</v>
      </c>
      <c r="P1137" s="14">
        <v>0.20474052255063299</v>
      </c>
      <c r="Q1137" s="14">
        <v>0.15289549211588199</v>
      </c>
      <c r="R1137" s="14"/>
      <c r="S1137" s="14">
        <v>0.19685833051933399</v>
      </c>
      <c r="T1137" s="14">
        <v>0.22245417189275199</v>
      </c>
      <c r="U1137" s="14">
        <v>0.226517081162012</v>
      </c>
      <c r="V1137" s="14">
        <v>0.15576603604311001</v>
      </c>
      <c r="W1137" s="14">
        <v>0.20583554300162701</v>
      </c>
      <c r="X1137" s="14">
        <v>0.18010601207350199</v>
      </c>
      <c r="Y1137" s="14">
        <v>0.16974751883824599</v>
      </c>
      <c r="Z1137" s="14">
        <v>0.188218836880477</v>
      </c>
      <c r="AA1137" s="14">
        <v>0.21804415552862899</v>
      </c>
      <c r="AB1137" s="14">
        <v>0.21009960478663101</v>
      </c>
      <c r="AC1137" s="14">
        <v>0.16871811336339901</v>
      </c>
      <c r="AD1137" s="14">
        <v>0.30357646208560302</v>
      </c>
      <c r="AE1137" s="14"/>
      <c r="AF1137" s="14">
        <v>0.22906730003615999</v>
      </c>
      <c r="AG1137" s="14">
        <v>0.212250354857522</v>
      </c>
      <c r="AH1137" s="14">
        <v>0.13565807212457301</v>
      </c>
      <c r="AI1137" s="14"/>
      <c r="AJ1137" s="14">
        <v>0.27810114346237602</v>
      </c>
      <c r="AK1137" s="14">
        <v>0.162535639891665</v>
      </c>
      <c r="AL1137" s="14">
        <v>0.22890851207735299</v>
      </c>
      <c r="AM1137" s="14">
        <v>0.18688400232497601</v>
      </c>
      <c r="AN1137" s="14">
        <v>0.12332566204585101</v>
      </c>
      <c r="AO1137" s="14"/>
      <c r="AP1137" s="14">
        <v>0.34100963207406898</v>
      </c>
      <c r="AQ1137" s="14">
        <v>0.16971348420378499</v>
      </c>
      <c r="AR1137" s="14">
        <v>0.16490779459379101</v>
      </c>
      <c r="AS1137" s="14">
        <v>0.17627938663033299</v>
      </c>
      <c r="AT1137" s="14">
        <v>0.173254750874757</v>
      </c>
      <c r="AU1137" s="14"/>
      <c r="AV1137" s="14">
        <v>0.184815415705439</v>
      </c>
      <c r="AW1137" s="14">
        <v>0.16036825988828299</v>
      </c>
      <c r="AX1137" s="14">
        <v>0.22840161326209099</v>
      </c>
      <c r="AY1137" s="14">
        <v>0.26187727425435903</v>
      </c>
      <c r="AZ1137" s="14">
        <v>0.219827693060097</v>
      </c>
      <c r="BA1137" s="14"/>
      <c r="BB1137" s="14">
        <v>0.20004122805249899</v>
      </c>
      <c r="BC1137" s="14">
        <v>0.19103279159071501</v>
      </c>
      <c r="BD1137" s="14">
        <v>0.247959863919581</v>
      </c>
      <c r="BE1137" s="14"/>
      <c r="BF1137" s="14">
        <v>0.20924511617460201</v>
      </c>
    </row>
    <row r="1138" spans="2:58" x14ac:dyDescent="0.35">
      <c r="B1138" t="s">
        <v>347</v>
      </c>
      <c r="C1138" s="14">
        <v>0.58525286153485301</v>
      </c>
      <c r="D1138" s="14">
        <v>0.59790477632380601</v>
      </c>
      <c r="E1138" s="14">
        <v>0.57339592541026596</v>
      </c>
      <c r="F1138" s="14"/>
      <c r="G1138" s="14">
        <v>0.62163043161990095</v>
      </c>
      <c r="H1138" s="14">
        <v>0.55781156450931701</v>
      </c>
      <c r="I1138" s="14">
        <v>0.58105487237860598</v>
      </c>
      <c r="J1138" s="14">
        <v>0.63129812544921105</v>
      </c>
      <c r="K1138" s="14">
        <v>0.59539613500716604</v>
      </c>
      <c r="L1138" s="14">
        <v>0.54247050251152096</v>
      </c>
      <c r="M1138" s="14"/>
      <c r="N1138" s="14">
        <v>0.56698735944269596</v>
      </c>
      <c r="O1138" s="14">
        <v>0.59349493514416196</v>
      </c>
      <c r="P1138" s="14">
        <v>0.58297444704145396</v>
      </c>
      <c r="Q1138" s="14">
        <v>0.60106141369759603</v>
      </c>
      <c r="R1138" s="14"/>
      <c r="S1138" s="14">
        <v>0.50374539645078698</v>
      </c>
      <c r="T1138" s="14">
        <v>0.593692584724137</v>
      </c>
      <c r="U1138" s="14">
        <v>0.53910969332469605</v>
      </c>
      <c r="V1138" s="14">
        <v>0.61249125713198105</v>
      </c>
      <c r="W1138" s="14">
        <v>0.55352896101904703</v>
      </c>
      <c r="X1138" s="14">
        <v>0.55296113924357804</v>
      </c>
      <c r="Y1138" s="14">
        <v>0.66579940430602402</v>
      </c>
      <c r="Z1138" s="14">
        <v>0.63680938681218902</v>
      </c>
      <c r="AA1138" s="14">
        <v>0.584215438529744</v>
      </c>
      <c r="AB1138" s="14">
        <v>0.60658716386182898</v>
      </c>
      <c r="AC1138" s="14">
        <v>0.70638374266706205</v>
      </c>
      <c r="AD1138" s="14">
        <v>0.59584159890505095</v>
      </c>
      <c r="AE1138" s="14"/>
      <c r="AF1138" s="14">
        <v>0.56385575505139496</v>
      </c>
      <c r="AG1138" s="14">
        <v>0.60093639292904799</v>
      </c>
      <c r="AH1138" s="14">
        <v>0.55202050146291703</v>
      </c>
      <c r="AI1138" s="14"/>
      <c r="AJ1138" s="14">
        <v>0.51124500743387902</v>
      </c>
      <c r="AK1138" s="14">
        <v>0.64108698386872298</v>
      </c>
      <c r="AL1138" s="14">
        <v>0.60969475953473595</v>
      </c>
      <c r="AM1138" s="14">
        <v>0.72459067720222903</v>
      </c>
      <c r="AN1138" s="14">
        <v>0.57680266800936097</v>
      </c>
      <c r="AO1138" s="14"/>
      <c r="AP1138" s="14">
        <v>0.37185889861260701</v>
      </c>
      <c r="AQ1138" s="14">
        <v>0.63463184754366297</v>
      </c>
      <c r="AR1138" s="14">
        <v>0.64645197443213498</v>
      </c>
      <c r="AS1138" s="14">
        <v>0.68152285644239097</v>
      </c>
      <c r="AT1138" s="14">
        <v>0.54719070097551403</v>
      </c>
      <c r="AU1138" s="14"/>
      <c r="AV1138" s="14">
        <v>0.57460257396354997</v>
      </c>
      <c r="AW1138" s="14">
        <v>0.629303692218249</v>
      </c>
      <c r="AX1138" s="14">
        <v>0.57890367431013301</v>
      </c>
      <c r="AY1138" s="14">
        <v>0.535203806044664</v>
      </c>
      <c r="AZ1138" s="14">
        <v>0.46763094976941799</v>
      </c>
      <c r="BA1138" s="14"/>
      <c r="BB1138" s="14">
        <v>0.623003872858092</v>
      </c>
      <c r="BC1138" s="14">
        <v>0.67923031276992496</v>
      </c>
      <c r="BD1138" s="14">
        <v>0.58788528098722004</v>
      </c>
      <c r="BE1138" s="14"/>
      <c r="BF1138" s="14">
        <v>0.63533931741937</v>
      </c>
    </row>
    <row r="1139" spans="2:58" x14ac:dyDescent="0.35">
      <c r="B1139" t="s">
        <v>86</v>
      </c>
      <c r="C1139" s="14">
        <v>-0.38449632025880998</v>
      </c>
      <c r="D1139" s="14">
        <v>-0.38901785386517501</v>
      </c>
      <c r="E1139" s="14">
        <v>-0.38130387833096302</v>
      </c>
      <c r="F1139" s="14"/>
      <c r="G1139" s="14">
        <v>-0.47348385297263101</v>
      </c>
      <c r="H1139" s="14">
        <v>-0.34870638575469198</v>
      </c>
      <c r="I1139" s="14">
        <v>-0.41747083881592001</v>
      </c>
      <c r="J1139" s="14">
        <v>-0.415239048262319</v>
      </c>
      <c r="K1139" s="14">
        <v>-0.41770900935286798</v>
      </c>
      <c r="L1139" s="14">
        <v>-0.27999537584902001</v>
      </c>
      <c r="M1139" s="14"/>
      <c r="N1139" s="14">
        <v>-0.32723879474157902</v>
      </c>
      <c r="O1139" s="14">
        <v>-0.39079711876439099</v>
      </c>
      <c r="P1139" s="14">
        <v>-0.37823392449082199</v>
      </c>
      <c r="Q1139" s="14">
        <v>-0.44816592158171398</v>
      </c>
      <c r="R1139" s="14"/>
      <c r="S1139" s="14">
        <v>-0.30688706593145298</v>
      </c>
      <c r="T1139" s="14">
        <v>-0.37123841283138598</v>
      </c>
      <c r="U1139" s="14">
        <v>-0.31259261216268402</v>
      </c>
      <c r="V1139" s="14">
        <v>-0.45672522108887098</v>
      </c>
      <c r="W1139" s="14">
        <v>-0.34769341801741999</v>
      </c>
      <c r="X1139" s="14">
        <v>-0.37285512717007602</v>
      </c>
      <c r="Y1139" s="14">
        <v>-0.49605188546777801</v>
      </c>
      <c r="Z1139" s="14">
        <v>-0.44859054993171199</v>
      </c>
      <c r="AA1139" s="14">
        <v>-0.36617128300111501</v>
      </c>
      <c r="AB1139" s="14">
        <v>-0.396487559075198</v>
      </c>
      <c r="AC1139" s="14">
        <v>-0.53766562930366302</v>
      </c>
      <c r="AD1139" s="14">
        <v>-0.29226513681944799</v>
      </c>
      <c r="AE1139" s="14"/>
      <c r="AF1139" s="14">
        <v>-0.33478845501523502</v>
      </c>
      <c r="AG1139" s="14">
        <v>-0.38868603807152602</v>
      </c>
      <c r="AH1139" s="14">
        <v>-0.416362429338344</v>
      </c>
      <c r="AI1139" s="14"/>
      <c r="AJ1139" s="14">
        <v>-0.233143863971503</v>
      </c>
      <c r="AK1139" s="14">
        <v>-0.47855134397705801</v>
      </c>
      <c r="AL1139" s="14">
        <v>-0.38078624745738199</v>
      </c>
      <c r="AM1139" s="14">
        <v>-0.53770667487725399</v>
      </c>
      <c r="AN1139" s="14">
        <v>-0.45347700596351098</v>
      </c>
      <c r="AO1139" s="14"/>
      <c r="AP1139" s="14">
        <v>-3.08492665385387E-2</v>
      </c>
      <c r="AQ1139" s="14">
        <v>-0.46491836333987802</v>
      </c>
      <c r="AR1139" s="14">
        <v>-0.48154417983834402</v>
      </c>
      <c r="AS1139" s="14">
        <v>-0.50524346981205903</v>
      </c>
      <c r="AT1139" s="14">
        <v>-0.37393595010075698</v>
      </c>
      <c r="AU1139" s="14"/>
      <c r="AV1139" s="14">
        <v>-0.38978715825811</v>
      </c>
      <c r="AW1139" s="14">
        <v>-0.46893543232996598</v>
      </c>
      <c r="AX1139" s="14">
        <v>-0.35050206104804299</v>
      </c>
      <c r="AY1139" s="14">
        <v>-0.27332653179030503</v>
      </c>
      <c r="AZ1139" s="14">
        <v>-0.24780325670932099</v>
      </c>
      <c r="BA1139" s="14"/>
      <c r="BB1139" s="14">
        <v>-0.42296264480559298</v>
      </c>
      <c r="BC1139" s="14">
        <v>-0.48819752117921</v>
      </c>
      <c r="BD1139" s="14">
        <v>-0.33992541706763901</v>
      </c>
      <c r="BE1139" s="14"/>
      <c r="BF1139" s="14">
        <v>-0.42609420124476799</v>
      </c>
    </row>
    <row r="1140" spans="2:58" x14ac:dyDescent="0.35">
      <c r="C1140" s="14"/>
      <c r="D1140" s="14"/>
      <c r="E1140" s="14"/>
      <c r="F1140" s="14"/>
      <c r="G1140" s="14"/>
      <c r="H1140" s="14"/>
      <c r="I1140" s="14"/>
      <c r="J1140" s="14"/>
      <c r="K1140" s="14"/>
      <c r="L1140" s="14"/>
      <c r="M1140" s="14"/>
      <c r="N1140" s="14"/>
      <c r="O1140" s="14"/>
      <c r="P1140" s="14"/>
      <c r="Q1140" s="14"/>
      <c r="R1140" s="14"/>
      <c r="S1140" s="14"/>
      <c r="T1140" s="14"/>
      <c r="U1140" s="14"/>
      <c r="V1140" s="14"/>
      <c r="W1140" s="14"/>
      <c r="X1140" s="14"/>
      <c r="Y1140" s="14"/>
      <c r="Z1140" s="14"/>
      <c r="AA1140" s="14"/>
      <c r="AB1140" s="14"/>
      <c r="AC1140" s="14"/>
      <c r="AD1140" s="14"/>
      <c r="AE1140" s="14"/>
      <c r="AF1140" s="14"/>
      <c r="AG1140" s="14"/>
      <c r="AH1140" s="14"/>
      <c r="AI1140" s="14"/>
      <c r="AJ1140" s="14"/>
      <c r="AK1140" s="14"/>
      <c r="AL1140" s="14"/>
      <c r="AM1140" s="14"/>
      <c r="AN1140" s="14"/>
      <c r="AO1140" s="14"/>
      <c r="AP1140" s="14"/>
      <c r="AQ1140" s="14"/>
      <c r="AR1140" s="14"/>
      <c r="AS1140" s="14"/>
      <c r="AT1140" s="14"/>
      <c r="AU1140" s="14"/>
      <c r="AV1140" s="14"/>
      <c r="AW1140" s="14"/>
      <c r="AX1140" s="14"/>
      <c r="AY1140" s="14"/>
      <c r="AZ1140" s="14"/>
      <c r="BA1140" s="14"/>
      <c r="BB1140" s="14"/>
      <c r="BC1140" s="14"/>
      <c r="BD1140" s="14"/>
      <c r="BE1140" s="14"/>
      <c r="BF1140" s="14"/>
    </row>
    <row r="1141" spans="2:58" x14ac:dyDescent="0.35">
      <c r="B1141" s="6" t="s">
        <v>350</v>
      </c>
      <c r="C1141" s="14"/>
      <c r="D1141" s="14"/>
      <c r="E1141" s="14"/>
      <c r="F1141" s="14"/>
      <c r="G1141" s="14"/>
      <c r="H1141" s="14"/>
      <c r="I1141" s="14"/>
      <c r="J1141" s="14"/>
      <c r="K1141" s="14"/>
      <c r="L1141" s="14"/>
      <c r="M1141" s="14"/>
      <c r="N1141" s="14"/>
      <c r="O1141" s="14"/>
      <c r="P1141" s="14"/>
      <c r="Q1141" s="14"/>
      <c r="R1141" s="14"/>
      <c r="S1141" s="14"/>
      <c r="T1141" s="14"/>
      <c r="U1141" s="14"/>
      <c r="V1141" s="14"/>
      <c r="W1141" s="14"/>
      <c r="X1141" s="14"/>
      <c r="Y1141" s="14"/>
      <c r="Z1141" s="14"/>
      <c r="AA1141" s="14"/>
      <c r="AB1141" s="14"/>
      <c r="AC1141" s="14"/>
      <c r="AD1141" s="14"/>
      <c r="AE1141" s="14"/>
      <c r="AF1141" s="14"/>
      <c r="AG1141" s="14"/>
      <c r="AH1141" s="14"/>
      <c r="AI1141" s="14"/>
      <c r="AJ1141" s="14"/>
      <c r="AK1141" s="14"/>
      <c r="AL1141" s="14"/>
      <c r="AM1141" s="14"/>
      <c r="AN1141" s="14"/>
      <c r="AO1141" s="14"/>
      <c r="AP1141" s="14"/>
      <c r="AQ1141" s="14"/>
      <c r="AR1141" s="14"/>
      <c r="AS1141" s="14"/>
      <c r="AT1141" s="14"/>
      <c r="AU1141" s="14"/>
      <c r="AV1141" s="14"/>
      <c r="AW1141" s="14"/>
      <c r="AX1141" s="14"/>
      <c r="AY1141" s="14"/>
      <c r="AZ1141" s="14"/>
      <c r="BA1141" s="14"/>
      <c r="BB1141" s="14"/>
      <c r="BC1141" s="14"/>
      <c r="BD1141" s="14"/>
      <c r="BE1141" s="14"/>
      <c r="BF1141" s="14"/>
    </row>
    <row r="1142" spans="2:58" x14ac:dyDescent="0.35">
      <c r="B1142" s="24" t="s">
        <v>90</v>
      </c>
      <c r="C1142" s="14"/>
      <c r="D1142" s="14"/>
      <c r="E1142" s="14"/>
      <c r="F1142" s="14"/>
      <c r="G1142" s="14"/>
      <c r="H1142" s="14"/>
      <c r="I1142" s="14"/>
      <c r="J1142" s="14"/>
      <c r="K1142" s="14"/>
      <c r="L1142" s="14"/>
      <c r="M1142" s="14"/>
      <c r="N1142" s="14"/>
      <c r="O1142" s="14"/>
      <c r="P1142" s="14"/>
      <c r="Q1142" s="14"/>
      <c r="R1142" s="14"/>
      <c r="S1142" s="14"/>
      <c r="T1142" s="14"/>
      <c r="U1142" s="14"/>
      <c r="V1142" s="14"/>
      <c r="W1142" s="14"/>
      <c r="X1142" s="14"/>
      <c r="Y1142" s="14"/>
      <c r="Z1142" s="14"/>
      <c r="AA1142" s="14"/>
      <c r="AB1142" s="14"/>
      <c r="AC1142" s="14"/>
      <c r="AD1142" s="14"/>
      <c r="AE1142" s="14"/>
      <c r="AF1142" s="14"/>
      <c r="AG1142" s="14"/>
      <c r="AH1142" s="14"/>
      <c r="AI1142" s="14"/>
      <c r="AJ1142" s="14"/>
      <c r="AK1142" s="14"/>
      <c r="AL1142" s="14"/>
      <c r="AM1142" s="14"/>
      <c r="AN1142" s="14"/>
      <c r="AO1142" s="14"/>
      <c r="AP1142" s="14"/>
      <c r="AQ1142" s="14"/>
      <c r="AR1142" s="14"/>
      <c r="AS1142" s="14"/>
      <c r="AT1142" s="14"/>
      <c r="AU1142" s="14"/>
      <c r="AV1142" s="14"/>
      <c r="AW1142" s="14"/>
      <c r="AX1142" s="14"/>
      <c r="AY1142" s="14"/>
      <c r="AZ1142" s="14"/>
      <c r="BA1142" s="14"/>
      <c r="BB1142" s="14"/>
      <c r="BC1142" s="14"/>
      <c r="BD1142" s="14"/>
      <c r="BE1142" s="14"/>
      <c r="BF1142" s="14"/>
    </row>
    <row r="1143" spans="2:58" x14ac:dyDescent="0.35">
      <c r="B1143" t="s">
        <v>341</v>
      </c>
      <c r="C1143" s="14">
        <v>6.0204014265408098E-2</v>
      </c>
      <c r="D1143" s="14">
        <v>6.8439172274882595E-2</v>
      </c>
      <c r="E1143" s="14">
        <v>5.2533795945818598E-2</v>
      </c>
      <c r="F1143" s="14"/>
      <c r="G1143" s="14">
        <v>6.4086172629170796E-2</v>
      </c>
      <c r="H1143" s="14">
        <v>7.4519314615453996E-2</v>
      </c>
      <c r="I1143" s="14">
        <v>4.4457805412867903E-2</v>
      </c>
      <c r="J1143" s="14">
        <v>4.69771745651043E-2</v>
      </c>
      <c r="K1143" s="14">
        <v>6.8979707813858898E-2</v>
      </c>
      <c r="L1143" s="14">
        <v>6.3612861377551497E-2</v>
      </c>
      <c r="M1143" s="14"/>
      <c r="N1143" s="14">
        <v>7.6302169493789401E-2</v>
      </c>
      <c r="O1143" s="14">
        <v>5.2972456446713202E-2</v>
      </c>
      <c r="P1143" s="14">
        <v>4.9629715154812203E-2</v>
      </c>
      <c r="Q1143" s="14">
        <v>6.0710149029481401E-2</v>
      </c>
      <c r="R1143" s="14"/>
      <c r="S1143" s="14">
        <v>8.0279306223755398E-2</v>
      </c>
      <c r="T1143" s="14">
        <v>3.8168397953776197E-2</v>
      </c>
      <c r="U1143" s="14">
        <v>6.8049567551132298E-2</v>
      </c>
      <c r="V1143" s="14">
        <v>5.2161006838642998E-2</v>
      </c>
      <c r="W1143" s="14">
        <v>5.9757839814718799E-2</v>
      </c>
      <c r="X1143" s="14">
        <v>5.1087148328722798E-2</v>
      </c>
      <c r="Y1143" s="14">
        <v>3.5636194658809302E-2</v>
      </c>
      <c r="Z1143" s="14">
        <v>6.8128257632063094E-2</v>
      </c>
      <c r="AA1143" s="14">
        <v>7.6637350331605694E-2</v>
      </c>
      <c r="AB1143" s="14">
        <v>7.5607257913690301E-2</v>
      </c>
      <c r="AC1143" s="14">
        <v>6.7591656985655404E-2</v>
      </c>
      <c r="AD1143" s="14">
        <v>2.9364490697773901E-2</v>
      </c>
      <c r="AE1143" s="14"/>
      <c r="AF1143" s="14">
        <v>6.08098733588106E-2</v>
      </c>
      <c r="AG1143" s="14">
        <v>6.5596564295594795E-2</v>
      </c>
      <c r="AH1143" s="14">
        <v>5.7139339834922101E-2</v>
      </c>
      <c r="AI1143" s="14"/>
      <c r="AJ1143" s="14">
        <v>0.10591666519743</v>
      </c>
      <c r="AK1143" s="14">
        <v>2.8111312231415001E-2</v>
      </c>
      <c r="AL1143" s="14">
        <v>8.0578759491008095E-2</v>
      </c>
      <c r="AM1143" s="14">
        <v>0</v>
      </c>
      <c r="AN1143" s="14">
        <v>2.3047062800719401E-2</v>
      </c>
      <c r="AO1143" s="14"/>
      <c r="AP1143" s="14">
        <v>0.18642009914681101</v>
      </c>
      <c r="AQ1143" s="14">
        <v>2.5338242954727599E-2</v>
      </c>
      <c r="AR1143" s="14">
        <v>5.1788249987978298E-2</v>
      </c>
      <c r="AS1143" s="14">
        <v>5.8082139306546099E-2</v>
      </c>
      <c r="AT1143" s="14">
        <v>1.13168541043745E-2</v>
      </c>
      <c r="AU1143" s="14"/>
      <c r="AV1143" s="14">
        <v>6.1009011176931902E-2</v>
      </c>
      <c r="AW1143" s="14">
        <v>3.0560699980762999E-2</v>
      </c>
      <c r="AX1143" s="14">
        <v>7.33284671678745E-2</v>
      </c>
      <c r="AY1143" s="14">
        <v>8.38970581786537E-2</v>
      </c>
      <c r="AZ1143" s="14">
        <v>0.20764036582114001</v>
      </c>
      <c r="BA1143" s="14"/>
      <c r="BB1143" s="14">
        <v>2.6980553388386602E-2</v>
      </c>
      <c r="BC1143" s="14">
        <v>4.4237235459765101E-2</v>
      </c>
      <c r="BD1143" s="14">
        <v>1.38121919135552E-2</v>
      </c>
      <c r="BE1143" s="14"/>
      <c r="BF1143" s="14">
        <v>3.0606297217821699E-2</v>
      </c>
    </row>
    <row r="1144" spans="2:58" x14ac:dyDescent="0.35">
      <c r="B1144" t="s">
        <v>342</v>
      </c>
      <c r="C1144" s="14">
        <v>0.179613883483867</v>
      </c>
      <c r="D1144" s="14">
        <v>0.17250440174763601</v>
      </c>
      <c r="E1144" s="14">
        <v>0.186682769047465</v>
      </c>
      <c r="F1144" s="14"/>
      <c r="G1144" s="14">
        <v>0.105050969313655</v>
      </c>
      <c r="H1144" s="14">
        <v>0.174781872679376</v>
      </c>
      <c r="I1144" s="14">
        <v>0.172666420587299</v>
      </c>
      <c r="J1144" s="14">
        <v>0.153182702626246</v>
      </c>
      <c r="K1144" s="14">
        <v>0.16951567604138301</v>
      </c>
      <c r="L1144" s="14">
        <v>0.26723367961531902</v>
      </c>
      <c r="M1144" s="14"/>
      <c r="N1144" s="14">
        <v>0.209613996338822</v>
      </c>
      <c r="O1144" s="14">
        <v>0.17532551702294999</v>
      </c>
      <c r="P1144" s="14">
        <v>0.19707069065658001</v>
      </c>
      <c r="Q1144" s="14">
        <v>0.13543257642550499</v>
      </c>
      <c r="R1144" s="14"/>
      <c r="S1144" s="14">
        <v>0.171132633709705</v>
      </c>
      <c r="T1144" s="14">
        <v>0.22437192685849999</v>
      </c>
      <c r="U1144" s="14">
        <v>0.17376385862510199</v>
      </c>
      <c r="V1144" s="14">
        <v>0.119681043238685</v>
      </c>
      <c r="W1144" s="14">
        <v>0.19200571007852699</v>
      </c>
      <c r="X1144" s="14">
        <v>0.16818583081285901</v>
      </c>
      <c r="Y1144" s="14">
        <v>0.157096935337768</v>
      </c>
      <c r="Z1144" s="14">
        <v>0.19057581217227601</v>
      </c>
      <c r="AA1144" s="14">
        <v>0.17430444830810199</v>
      </c>
      <c r="AB1144" s="14">
        <v>0.20277360895122301</v>
      </c>
      <c r="AC1144" s="14">
        <v>0.15796261576217399</v>
      </c>
      <c r="AD1144" s="14">
        <v>0.25847237149657598</v>
      </c>
      <c r="AE1144" s="14"/>
      <c r="AF1144" s="14">
        <v>0.20388745728694499</v>
      </c>
      <c r="AG1144" s="14">
        <v>0.17825092996202799</v>
      </c>
      <c r="AH1144" s="14">
        <v>0.18922791304612099</v>
      </c>
      <c r="AI1144" s="14"/>
      <c r="AJ1144" s="14">
        <v>0.30145017286384002</v>
      </c>
      <c r="AK1144" s="14">
        <v>0.10845314280755999</v>
      </c>
      <c r="AL1144" s="14">
        <v>0.12566532051308801</v>
      </c>
      <c r="AM1144" s="14">
        <v>0.1269688944989</v>
      </c>
      <c r="AN1144" s="14">
        <v>0.16784330553751001</v>
      </c>
      <c r="AO1144" s="14"/>
      <c r="AP1144" s="14">
        <v>0.43906040185630202</v>
      </c>
      <c r="AQ1144" s="14">
        <v>0.11481562940236199</v>
      </c>
      <c r="AR1144" s="14">
        <v>0.12968031903444999</v>
      </c>
      <c r="AS1144" s="14">
        <v>8.9837328921842902E-2</v>
      </c>
      <c r="AT1144" s="14">
        <v>0.15891056679565299</v>
      </c>
      <c r="AU1144" s="14"/>
      <c r="AV1144" s="14">
        <v>0.19100162688067601</v>
      </c>
      <c r="AW1144" s="14">
        <v>0.14608580275019101</v>
      </c>
      <c r="AX1144" s="14">
        <v>0.19108761281929801</v>
      </c>
      <c r="AY1144" s="14">
        <v>0.21290917671847001</v>
      </c>
      <c r="AZ1144" s="14">
        <v>0.153920013916269</v>
      </c>
      <c r="BA1144" s="14"/>
      <c r="BB1144" s="14">
        <v>0.151553914118222</v>
      </c>
      <c r="BC1144" s="14">
        <v>0.12817016972907899</v>
      </c>
      <c r="BD1144" s="14">
        <v>0.200826936291537</v>
      </c>
      <c r="BE1144" s="14"/>
      <c r="BF1144" s="14">
        <v>0.15864935335848299</v>
      </c>
    </row>
    <row r="1145" spans="2:58" x14ac:dyDescent="0.35">
      <c r="B1145" t="s">
        <v>343</v>
      </c>
      <c r="C1145" s="14">
        <v>0.24300039126360601</v>
      </c>
      <c r="D1145" s="14">
        <v>0.222840843066752</v>
      </c>
      <c r="E1145" s="14">
        <v>0.26307731371242898</v>
      </c>
      <c r="F1145" s="14"/>
      <c r="G1145" s="14">
        <v>0.22282120066285899</v>
      </c>
      <c r="H1145" s="14">
        <v>0.205009872920798</v>
      </c>
      <c r="I1145" s="14">
        <v>0.24129374532058201</v>
      </c>
      <c r="J1145" s="14">
        <v>0.24122721815120701</v>
      </c>
      <c r="K1145" s="14">
        <v>0.256372119941775</v>
      </c>
      <c r="L1145" s="14">
        <v>0.28111639829820601</v>
      </c>
      <c r="M1145" s="14"/>
      <c r="N1145" s="14">
        <v>0.23963141310643399</v>
      </c>
      <c r="O1145" s="14">
        <v>0.24689416792566199</v>
      </c>
      <c r="P1145" s="14">
        <v>0.24602550773734899</v>
      </c>
      <c r="Q1145" s="14">
        <v>0.23644129028451899</v>
      </c>
      <c r="R1145" s="14"/>
      <c r="S1145" s="14">
        <v>0.27355561099804798</v>
      </c>
      <c r="T1145" s="14">
        <v>0.238822647033651</v>
      </c>
      <c r="U1145" s="14">
        <v>0.25279960805380602</v>
      </c>
      <c r="V1145" s="14">
        <v>0.30901113290464799</v>
      </c>
      <c r="W1145" s="14">
        <v>0.25770130479564202</v>
      </c>
      <c r="X1145" s="14">
        <v>0.26665427867372699</v>
      </c>
      <c r="Y1145" s="14">
        <v>0.209016521044843</v>
      </c>
      <c r="Z1145" s="14">
        <v>0.209797691365535</v>
      </c>
      <c r="AA1145" s="14">
        <v>0.224757140307456</v>
      </c>
      <c r="AB1145" s="14">
        <v>0.19396501517527501</v>
      </c>
      <c r="AC1145" s="14">
        <v>0.21577939732455101</v>
      </c>
      <c r="AD1145" s="14">
        <v>0.182775262252305</v>
      </c>
      <c r="AE1145" s="14"/>
      <c r="AF1145" s="14">
        <v>0.26122024591842802</v>
      </c>
      <c r="AG1145" s="14">
        <v>0.228401835651767</v>
      </c>
      <c r="AH1145" s="14">
        <v>0.24640707858132399</v>
      </c>
      <c r="AI1145" s="14"/>
      <c r="AJ1145" s="14">
        <v>0.26673456764811099</v>
      </c>
      <c r="AK1145" s="14">
        <v>0.19276486667109399</v>
      </c>
      <c r="AL1145" s="14">
        <v>0.33709841639562899</v>
      </c>
      <c r="AM1145" s="14">
        <v>0.21043741028574101</v>
      </c>
      <c r="AN1145" s="14">
        <v>0.26377763324357201</v>
      </c>
      <c r="AO1145" s="14"/>
      <c r="AP1145" s="14">
        <v>0.20215736777292601</v>
      </c>
      <c r="AQ1145" s="14">
        <v>0.22398623314146199</v>
      </c>
      <c r="AR1145" s="14">
        <v>0.27121790858955802</v>
      </c>
      <c r="AS1145" s="14">
        <v>0.27211066164102299</v>
      </c>
      <c r="AT1145" s="14">
        <v>0.43945495520942601</v>
      </c>
      <c r="AU1145" s="14"/>
      <c r="AV1145" s="14">
        <v>0.257537152581442</v>
      </c>
      <c r="AW1145" s="14">
        <v>0.217103240205965</v>
      </c>
      <c r="AX1145" s="14">
        <v>0.241609442679703</v>
      </c>
      <c r="AY1145" s="14">
        <v>0.24376536569926999</v>
      </c>
      <c r="AZ1145" s="14">
        <v>0.26863638729468198</v>
      </c>
      <c r="BA1145" s="14"/>
      <c r="BB1145" s="14">
        <v>0.30304568505213503</v>
      </c>
      <c r="BC1145" s="14">
        <v>0.291348770925764</v>
      </c>
      <c r="BD1145" s="14">
        <v>0.420159031819129</v>
      </c>
      <c r="BE1145" s="14"/>
      <c r="BF1145" s="14">
        <v>0.330900849294469</v>
      </c>
    </row>
    <row r="1146" spans="2:58" x14ac:dyDescent="0.35">
      <c r="B1146" t="s">
        <v>344</v>
      </c>
      <c r="C1146" s="14">
        <v>0.20062426342638501</v>
      </c>
      <c r="D1146" s="14">
        <v>0.20726355015241299</v>
      </c>
      <c r="E1146" s="14">
        <v>0.19432976521520801</v>
      </c>
      <c r="F1146" s="14"/>
      <c r="G1146" s="14">
        <v>0.23507542622960101</v>
      </c>
      <c r="H1146" s="14">
        <v>0.209689526711131</v>
      </c>
      <c r="I1146" s="14">
        <v>0.19043331878407699</v>
      </c>
      <c r="J1146" s="14">
        <v>0.22910885136884099</v>
      </c>
      <c r="K1146" s="14">
        <v>0.20066193630781801</v>
      </c>
      <c r="L1146" s="14">
        <v>0.15542512155916699</v>
      </c>
      <c r="M1146" s="14"/>
      <c r="N1146" s="14">
        <v>0.190136632298567</v>
      </c>
      <c r="O1146" s="14">
        <v>0.20677518756750499</v>
      </c>
      <c r="P1146" s="14">
        <v>0.20756134580432201</v>
      </c>
      <c r="Q1146" s="14">
        <v>0.198939791363409</v>
      </c>
      <c r="R1146" s="14"/>
      <c r="S1146" s="14">
        <v>0.21475838392819399</v>
      </c>
      <c r="T1146" s="14">
        <v>0.19773193501177599</v>
      </c>
      <c r="U1146" s="14">
        <v>0.15970318106541501</v>
      </c>
      <c r="V1146" s="14">
        <v>0.24536947487796701</v>
      </c>
      <c r="W1146" s="14">
        <v>0.18973134648892501</v>
      </c>
      <c r="X1146" s="14">
        <v>0.215791488145853</v>
      </c>
      <c r="Y1146" s="14">
        <v>0.230373116938037</v>
      </c>
      <c r="Z1146" s="14">
        <v>0.21123281294900101</v>
      </c>
      <c r="AA1146" s="14">
        <v>0.14674775089379</v>
      </c>
      <c r="AB1146" s="14">
        <v>0.22635090149253101</v>
      </c>
      <c r="AC1146" s="14">
        <v>0.19393171105559801</v>
      </c>
      <c r="AD1146" s="14">
        <v>0.13959309055352201</v>
      </c>
      <c r="AE1146" s="14"/>
      <c r="AF1146" s="14">
        <v>0.19702900691647901</v>
      </c>
      <c r="AG1146" s="14">
        <v>0.2025292374563</v>
      </c>
      <c r="AH1146" s="14">
        <v>0.17597389811492101</v>
      </c>
      <c r="AI1146" s="14"/>
      <c r="AJ1146" s="14">
        <v>0.154836715909656</v>
      </c>
      <c r="AK1146" s="14">
        <v>0.24374285739880799</v>
      </c>
      <c r="AL1146" s="14">
        <v>0.237747632795027</v>
      </c>
      <c r="AM1146" s="14">
        <v>0.20207645591707399</v>
      </c>
      <c r="AN1146" s="14">
        <v>0.17408120256878101</v>
      </c>
      <c r="AO1146" s="14"/>
      <c r="AP1146" s="14">
        <v>8.7711171925165504E-2</v>
      </c>
      <c r="AQ1146" s="14">
        <v>0.25521764153322202</v>
      </c>
      <c r="AR1146" s="14">
        <v>0.25316311404670899</v>
      </c>
      <c r="AS1146" s="14">
        <v>0.2073774870392</v>
      </c>
      <c r="AT1146" s="14">
        <v>0.139892832392528</v>
      </c>
      <c r="AU1146" s="14"/>
      <c r="AV1146" s="14">
        <v>0.172603524135892</v>
      </c>
      <c r="AW1146" s="14">
        <v>0.25722337481284102</v>
      </c>
      <c r="AX1146" s="14">
        <v>0.206065190233227</v>
      </c>
      <c r="AY1146" s="14">
        <v>0.16641716381060001</v>
      </c>
      <c r="AZ1146" s="14">
        <v>8.8161679944091395E-2</v>
      </c>
      <c r="BA1146" s="14"/>
      <c r="BB1146" s="14">
        <v>0.20228351932793801</v>
      </c>
      <c r="BC1146" s="14">
        <v>0.21419103138437601</v>
      </c>
      <c r="BD1146" s="14">
        <v>0.228231786364749</v>
      </c>
      <c r="BE1146" s="14"/>
      <c r="BF1146" s="14">
        <v>0.215316575612713</v>
      </c>
    </row>
    <row r="1147" spans="2:58" x14ac:dyDescent="0.35">
      <c r="B1147" t="s">
        <v>345</v>
      </c>
      <c r="C1147" s="14">
        <v>0.28601351837894901</v>
      </c>
      <c r="D1147" s="14">
        <v>0.29857857488616302</v>
      </c>
      <c r="E1147" s="14">
        <v>0.273482637123933</v>
      </c>
      <c r="F1147" s="14"/>
      <c r="G1147" s="14">
        <v>0.34183797648657399</v>
      </c>
      <c r="H1147" s="14">
        <v>0.29405576890451701</v>
      </c>
      <c r="I1147" s="14">
        <v>0.30381990359857602</v>
      </c>
      <c r="J1147" s="14">
        <v>0.30862224621377699</v>
      </c>
      <c r="K1147" s="14">
        <v>0.28492554650023699</v>
      </c>
      <c r="L1147" s="14">
        <v>0.21011927350674001</v>
      </c>
      <c r="M1147" s="14"/>
      <c r="N1147" s="14">
        <v>0.26288035782470198</v>
      </c>
      <c r="O1147" s="14">
        <v>0.29227573755346697</v>
      </c>
      <c r="P1147" s="14">
        <v>0.27193533386074098</v>
      </c>
      <c r="Q1147" s="14">
        <v>0.32010448866439301</v>
      </c>
      <c r="R1147" s="14"/>
      <c r="S1147" s="14">
        <v>0.22781301406273899</v>
      </c>
      <c r="T1147" s="14">
        <v>0.27253628934426899</v>
      </c>
      <c r="U1147" s="14">
        <v>0.31790181783833299</v>
      </c>
      <c r="V1147" s="14">
        <v>0.25608731870420798</v>
      </c>
      <c r="W1147" s="14">
        <v>0.28128638413891599</v>
      </c>
      <c r="X1147" s="14">
        <v>0.25860423976951502</v>
      </c>
      <c r="Y1147" s="14">
        <v>0.326786502807769</v>
      </c>
      <c r="Z1147" s="14">
        <v>0.29708388273783198</v>
      </c>
      <c r="AA1147" s="14">
        <v>0.32596404543822299</v>
      </c>
      <c r="AB1147" s="14">
        <v>0.27545922357138197</v>
      </c>
      <c r="AC1147" s="14">
        <v>0.36473461887202202</v>
      </c>
      <c r="AD1147" s="14">
        <v>0.34463997227950799</v>
      </c>
      <c r="AE1147" s="14"/>
      <c r="AF1147" s="14">
        <v>0.24996999755424901</v>
      </c>
      <c r="AG1147" s="14">
        <v>0.30698424906399402</v>
      </c>
      <c r="AH1147" s="14">
        <v>0.25610310603348002</v>
      </c>
      <c r="AI1147" s="14"/>
      <c r="AJ1147" s="14">
        <v>0.14829936209227201</v>
      </c>
      <c r="AK1147" s="14">
        <v>0.39916548094329402</v>
      </c>
      <c r="AL1147" s="14">
        <v>0.20350518222302999</v>
      </c>
      <c r="AM1147" s="14">
        <v>0.42289345164180803</v>
      </c>
      <c r="AN1147" s="14">
        <v>0.30872089644957601</v>
      </c>
      <c r="AO1147" s="14"/>
      <c r="AP1147" s="14">
        <v>5.5290455242757303E-2</v>
      </c>
      <c r="AQ1147" s="14">
        <v>0.35666786936737999</v>
      </c>
      <c r="AR1147" s="14">
        <v>0.27200765194441301</v>
      </c>
      <c r="AS1147" s="14">
        <v>0.356503812554954</v>
      </c>
      <c r="AT1147" s="14">
        <v>0.18701611963317999</v>
      </c>
      <c r="AU1147" s="14"/>
      <c r="AV1147" s="14">
        <v>0.28124484653558801</v>
      </c>
      <c r="AW1147" s="14">
        <v>0.30989712750729198</v>
      </c>
      <c r="AX1147" s="14">
        <v>0.25936077862129597</v>
      </c>
      <c r="AY1147" s="14">
        <v>0.27038548560461101</v>
      </c>
      <c r="AZ1147" s="14">
        <v>0.25661553472613002</v>
      </c>
      <c r="BA1147" s="14"/>
      <c r="BB1147" s="14">
        <v>0.29567104097769298</v>
      </c>
      <c r="BC1147" s="14">
        <v>0.30153813311663302</v>
      </c>
      <c r="BD1147" s="14">
        <v>0.107227337216261</v>
      </c>
      <c r="BE1147" s="14"/>
      <c r="BF1147" s="14">
        <v>0.24147731743244</v>
      </c>
    </row>
    <row r="1148" spans="2:58" x14ac:dyDescent="0.35">
      <c r="B1148" t="s">
        <v>117</v>
      </c>
      <c r="C1148" s="14">
        <v>3.0543929181784901E-2</v>
      </c>
      <c r="D1148" s="14">
        <v>3.0373457872153901E-2</v>
      </c>
      <c r="E1148" s="14">
        <v>2.9893718955145698E-2</v>
      </c>
      <c r="F1148" s="14"/>
      <c r="G1148" s="14">
        <v>3.1128254678140101E-2</v>
      </c>
      <c r="H1148" s="14">
        <v>4.1943644168722601E-2</v>
      </c>
      <c r="I1148" s="14">
        <v>4.7328806296598601E-2</v>
      </c>
      <c r="J1148" s="14">
        <v>2.0881807074825402E-2</v>
      </c>
      <c r="K1148" s="14">
        <v>1.9545013394928399E-2</v>
      </c>
      <c r="L1148" s="14">
        <v>2.2492665643017499E-2</v>
      </c>
      <c r="M1148" s="14"/>
      <c r="N1148" s="14">
        <v>2.14354309376854E-2</v>
      </c>
      <c r="O1148" s="14">
        <v>2.5756933483703E-2</v>
      </c>
      <c r="P1148" s="14">
        <v>2.7777406786195499E-2</v>
      </c>
      <c r="Q1148" s="14">
        <v>4.8371704232692901E-2</v>
      </c>
      <c r="R1148" s="14"/>
      <c r="S1148" s="14">
        <v>3.2461051077558603E-2</v>
      </c>
      <c r="T1148" s="14">
        <v>2.83688037980275E-2</v>
      </c>
      <c r="U1148" s="14">
        <v>2.7781966866212E-2</v>
      </c>
      <c r="V1148" s="14">
        <v>1.76900234358492E-2</v>
      </c>
      <c r="W1148" s="14">
        <v>1.9517414683270399E-2</v>
      </c>
      <c r="X1148" s="14">
        <v>3.9677014269322998E-2</v>
      </c>
      <c r="Y1148" s="14">
        <v>4.10907292127735E-2</v>
      </c>
      <c r="Z1148" s="14">
        <v>2.3181543143293199E-2</v>
      </c>
      <c r="AA1148" s="14">
        <v>5.1589264720822398E-2</v>
      </c>
      <c r="AB1148" s="14">
        <v>2.5843992895899E-2</v>
      </c>
      <c r="AC1148" s="14">
        <v>0</v>
      </c>
      <c r="AD1148" s="14">
        <v>4.5154812720315303E-2</v>
      </c>
      <c r="AE1148" s="14"/>
      <c r="AF1148" s="14">
        <v>2.7083418965088001E-2</v>
      </c>
      <c r="AG1148" s="14">
        <v>1.82371835703166E-2</v>
      </c>
      <c r="AH1148" s="14">
        <v>7.5148664389231803E-2</v>
      </c>
      <c r="AI1148" s="14"/>
      <c r="AJ1148" s="14">
        <v>2.27625162886907E-2</v>
      </c>
      <c r="AK1148" s="14">
        <v>2.7762339947828799E-2</v>
      </c>
      <c r="AL1148" s="14">
        <v>1.54046885822178E-2</v>
      </c>
      <c r="AM1148" s="14">
        <v>3.7623787656476199E-2</v>
      </c>
      <c r="AN1148" s="14">
        <v>6.2529899399841299E-2</v>
      </c>
      <c r="AO1148" s="14"/>
      <c r="AP1148" s="14">
        <v>2.9360504056038201E-2</v>
      </c>
      <c r="AQ1148" s="14">
        <v>2.3974383600845601E-2</v>
      </c>
      <c r="AR1148" s="14">
        <v>2.2142756396891901E-2</v>
      </c>
      <c r="AS1148" s="14">
        <v>1.6088570536434001E-2</v>
      </c>
      <c r="AT1148" s="14">
        <v>6.3408671864839103E-2</v>
      </c>
      <c r="AU1148" s="14"/>
      <c r="AV1148" s="14">
        <v>3.66038386894698E-2</v>
      </c>
      <c r="AW1148" s="14">
        <v>3.9129754742946901E-2</v>
      </c>
      <c r="AX1148" s="14">
        <v>2.85485084786011E-2</v>
      </c>
      <c r="AY1148" s="14">
        <v>2.2625749988394402E-2</v>
      </c>
      <c r="AZ1148" s="14">
        <v>2.50260182976874E-2</v>
      </c>
      <c r="BA1148" s="14"/>
      <c r="BB1148" s="14">
        <v>2.04652871356245E-2</v>
      </c>
      <c r="BC1148" s="14">
        <v>2.0514659384383301E-2</v>
      </c>
      <c r="BD1148" s="14">
        <v>2.9742716394768901E-2</v>
      </c>
      <c r="BE1148" s="14"/>
      <c r="BF1148" s="14">
        <v>2.3049607084073699E-2</v>
      </c>
    </row>
    <row r="1149" spans="2:58" x14ac:dyDescent="0.35">
      <c r="B1149" t="s">
        <v>346</v>
      </c>
      <c r="C1149" s="14">
        <v>0.239817897749276</v>
      </c>
      <c r="D1149" s="14">
        <v>0.24094357402251801</v>
      </c>
      <c r="E1149" s="14">
        <v>0.239216564993284</v>
      </c>
      <c r="F1149" s="14"/>
      <c r="G1149" s="14">
        <v>0.169137141942826</v>
      </c>
      <c r="H1149" s="14">
        <v>0.24930118729483</v>
      </c>
      <c r="I1149" s="14">
        <v>0.21712422600016701</v>
      </c>
      <c r="J1149" s="14">
        <v>0.20015987719135001</v>
      </c>
      <c r="K1149" s="14">
        <v>0.23849538385524199</v>
      </c>
      <c r="L1149" s="14">
        <v>0.33084654099286998</v>
      </c>
      <c r="M1149" s="14"/>
      <c r="N1149" s="14">
        <v>0.28591616583261198</v>
      </c>
      <c r="O1149" s="14">
        <v>0.22829797346966299</v>
      </c>
      <c r="P1149" s="14">
        <v>0.24670040581139299</v>
      </c>
      <c r="Q1149" s="14">
        <v>0.19614272545498601</v>
      </c>
      <c r="R1149" s="14"/>
      <c r="S1149" s="14">
        <v>0.251411939933461</v>
      </c>
      <c r="T1149" s="14">
        <v>0.26254032481227702</v>
      </c>
      <c r="U1149" s="14">
        <v>0.241813426176234</v>
      </c>
      <c r="V1149" s="14">
        <v>0.171842050077328</v>
      </c>
      <c r="W1149" s="14">
        <v>0.25176354989324601</v>
      </c>
      <c r="X1149" s="14">
        <v>0.219272979141582</v>
      </c>
      <c r="Y1149" s="14">
        <v>0.19273312999657699</v>
      </c>
      <c r="Z1149" s="14">
        <v>0.25870406980433902</v>
      </c>
      <c r="AA1149" s="14">
        <v>0.250941798639708</v>
      </c>
      <c r="AB1149" s="14">
        <v>0.27838086686491298</v>
      </c>
      <c r="AC1149" s="14">
        <v>0.22555427274782899</v>
      </c>
      <c r="AD1149" s="14">
        <v>0.28783686219435001</v>
      </c>
      <c r="AE1149" s="14"/>
      <c r="AF1149" s="14">
        <v>0.26469733064575601</v>
      </c>
      <c r="AG1149" s="14">
        <v>0.243847494257623</v>
      </c>
      <c r="AH1149" s="14">
        <v>0.246367252881044</v>
      </c>
      <c r="AI1149" s="14"/>
      <c r="AJ1149" s="14">
        <v>0.40736683806127</v>
      </c>
      <c r="AK1149" s="14">
        <v>0.13656445503897499</v>
      </c>
      <c r="AL1149" s="14">
        <v>0.206244080004096</v>
      </c>
      <c r="AM1149" s="14">
        <v>0.1269688944989</v>
      </c>
      <c r="AN1149" s="14">
        <v>0.19089036833822901</v>
      </c>
      <c r="AO1149" s="14"/>
      <c r="AP1149" s="14">
        <v>0.62548050100311303</v>
      </c>
      <c r="AQ1149" s="14">
        <v>0.14015387235709001</v>
      </c>
      <c r="AR1149" s="14">
        <v>0.181468569022429</v>
      </c>
      <c r="AS1149" s="14">
        <v>0.147919468228389</v>
      </c>
      <c r="AT1149" s="14">
        <v>0.17022742090002699</v>
      </c>
      <c r="AU1149" s="14"/>
      <c r="AV1149" s="14">
        <v>0.25201063805760798</v>
      </c>
      <c r="AW1149" s="14">
        <v>0.176646502730954</v>
      </c>
      <c r="AX1149" s="14">
        <v>0.26441607998717298</v>
      </c>
      <c r="AY1149" s="14">
        <v>0.29680623489712399</v>
      </c>
      <c r="AZ1149" s="14">
        <v>0.36156037973741001</v>
      </c>
      <c r="BA1149" s="14"/>
      <c r="BB1149" s="14">
        <v>0.17853446750660901</v>
      </c>
      <c r="BC1149" s="14">
        <v>0.17240740518884401</v>
      </c>
      <c r="BD1149" s="14">
        <v>0.21463912820509201</v>
      </c>
      <c r="BE1149" s="14"/>
      <c r="BF1149" s="14">
        <v>0.189255650576304</v>
      </c>
    </row>
    <row r="1150" spans="2:58" x14ac:dyDescent="0.35">
      <c r="B1150" t="s">
        <v>347</v>
      </c>
      <c r="C1150" s="14">
        <v>0.48663778180533301</v>
      </c>
      <c r="D1150" s="14">
        <v>0.50584212503857595</v>
      </c>
      <c r="E1150" s="14">
        <v>0.46781240233914101</v>
      </c>
      <c r="F1150" s="14"/>
      <c r="G1150" s="14">
        <v>0.57691340271617497</v>
      </c>
      <c r="H1150" s="14">
        <v>0.50374529561564896</v>
      </c>
      <c r="I1150" s="14">
        <v>0.49425322238265301</v>
      </c>
      <c r="J1150" s="14">
        <v>0.53773109758261795</v>
      </c>
      <c r="K1150" s="14">
        <v>0.48558748280805403</v>
      </c>
      <c r="L1150" s="14">
        <v>0.36554439506590702</v>
      </c>
      <c r="M1150" s="14"/>
      <c r="N1150" s="14">
        <v>0.45301699012326802</v>
      </c>
      <c r="O1150" s="14">
        <v>0.49905092512097099</v>
      </c>
      <c r="P1150" s="14">
        <v>0.47949667966506299</v>
      </c>
      <c r="Q1150" s="14">
        <v>0.51904428002780201</v>
      </c>
      <c r="R1150" s="14"/>
      <c r="S1150" s="14">
        <v>0.44257139799093298</v>
      </c>
      <c r="T1150" s="14">
        <v>0.47026822435604498</v>
      </c>
      <c r="U1150" s="14">
        <v>0.47760499890374802</v>
      </c>
      <c r="V1150" s="14">
        <v>0.50145679358217499</v>
      </c>
      <c r="W1150" s="14">
        <v>0.47101773062784102</v>
      </c>
      <c r="X1150" s="14">
        <v>0.47439572791536799</v>
      </c>
      <c r="Y1150" s="14">
        <v>0.55715961974580597</v>
      </c>
      <c r="Z1150" s="14">
        <v>0.50831669568683302</v>
      </c>
      <c r="AA1150" s="14">
        <v>0.47271179633201299</v>
      </c>
      <c r="AB1150" s="14">
        <v>0.50181012506391298</v>
      </c>
      <c r="AC1150" s="14">
        <v>0.55866632992762</v>
      </c>
      <c r="AD1150" s="14">
        <v>0.48423306283303003</v>
      </c>
      <c r="AE1150" s="14"/>
      <c r="AF1150" s="14">
        <v>0.44699900447072799</v>
      </c>
      <c r="AG1150" s="14">
        <v>0.50951348652029305</v>
      </c>
      <c r="AH1150" s="14">
        <v>0.432077004148401</v>
      </c>
      <c r="AI1150" s="14"/>
      <c r="AJ1150" s="14">
        <v>0.30313607800192799</v>
      </c>
      <c r="AK1150" s="14">
        <v>0.64290833834210204</v>
      </c>
      <c r="AL1150" s="14">
        <v>0.44125281501805602</v>
      </c>
      <c r="AM1150" s="14">
        <v>0.62496990755888304</v>
      </c>
      <c r="AN1150" s="14">
        <v>0.48280209901835802</v>
      </c>
      <c r="AO1150" s="14"/>
      <c r="AP1150" s="14">
        <v>0.143001627167923</v>
      </c>
      <c r="AQ1150" s="14">
        <v>0.61188551090060195</v>
      </c>
      <c r="AR1150" s="14">
        <v>0.525170765991121</v>
      </c>
      <c r="AS1150" s="14">
        <v>0.56388129959415401</v>
      </c>
      <c r="AT1150" s="14">
        <v>0.32690895202570702</v>
      </c>
      <c r="AU1150" s="14"/>
      <c r="AV1150" s="14">
        <v>0.45384837067147998</v>
      </c>
      <c r="AW1150" s="14">
        <v>0.567120502320133</v>
      </c>
      <c r="AX1150" s="14">
        <v>0.46542596885452397</v>
      </c>
      <c r="AY1150" s="14">
        <v>0.43680264941521102</v>
      </c>
      <c r="AZ1150" s="14">
        <v>0.34477721467022099</v>
      </c>
      <c r="BA1150" s="14"/>
      <c r="BB1150" s="14">
        <v>0.49795456030563101</v>
      </c>
      <c r="BC1150" s="14">
        <v>0.51572916450100903</v>
      </c>
      <c r="BD1150" s="14">
        <v>0.33545912358100999</v>
      </c>
      <c r="BE1150" s="14"/>
      <c r="BF1150" s="14">
        <v>0.456793893045153</v>
      </c>
    </row>
    <row r="1151" spans="2:58" x14ac:dyDescent="0.35">
      <c r="B1151" t="s">
        <v>86</v>
      </c>
      <c r="C1151" s="14">
        <v>-0.24681988405605801</v>
      </c>
      <c r="D1151" s="14">
        <v>-0.26489855101605703</v>
      </c>
      <c r="E1151" s="14">
        <v>-0.22859583734585801</v>
      </c>
      <c r="F1151" s="14"/>
      <c r="G1151" s="14">
        <v>-0.407776260773349</v>
      </c>
      <c r="H1151" s="14">
        <v>-0.25444410832081799</v>
      </c>
      <c r="I1151" s="14">
        <v>-0.277128996382487</v>
      </c>
      <c r="J1151" s="14">
        <v>-0.33757122039126702</v>
      </c>
      <c r="K1151" s="14">
        <v>-0.24709209895281201</v>
      </c>
      <c r="L1151" s="14">
        <v>-3.4697854073036397E-2</v>
      </c>
      <c r="M1151" s="14"/>
      <c r="N1151" s="14">
        <v>-0.16710082429065701</v>
      </c>
      <c r="O1151" s="14">
        <v>-0.27075295165130803</v>
      </c>
      <c r="P1151" s="14">
        <v>-0.23279627385367099</v>
      </c>
      <c r="Q1151" s="14">
        <v>-0.322901554572816</v>
      </c>
      <c r="R1151" s="14"/>
      <c r="S1151" s="14">
        <v>-0.191159458057472</v>
      </c>
      <c r="T1151" s="14">
        <v>-0.207727899543768</v>
      </c>
      <c r="U1151" s="14">
        <v>-0.235791572727514</v>
      </c>
      <c r="V1151" s="14">
        <v>-0.32961474350484699</v>
      </c>
      <c r="W1151" s="14">
        <v>-0.21925418073459499</v>
      </c>
      <c r="X1151" s="14">
        <v>-0.25512274877378599</v>
      </c>
      <c r="Y1151" s="14">
        <v>-0.36442648974922798</v>
      </c>
      <c r="Z1151" s="14">
        <v>-0.249612625882494</v>
      </c>
      <c r="AA1151" s="14">
        <v>-0.22176999769230499</v>
      </c>
      <c r="AB1151" s="14">
        <v>-0.223429258199</v>
      </c>
      <c r="AC1151" s="14">
        <v>-0.33311205717979098</v>
      </c>
      <c r="AD1151" s="14">
        <v>-0.19639620063867999</v>
      </c>
      <c r="AE1151" s="14"/>
      <c r="AF1151" s="14">
        <v>-0.182301673824972</v>
      </c>
      <c r="AG1151" s="14">
        <v>-0.26566599226267001</v>
      </c>
      <c r="AH1151" s="14">
        <v>-0.185709751267357</v>
      </c>
      <c r="AI1151" s="14"/>
      <c r="AJ1151" s="14">
        <v>0.104230760059342</v>
      </c>
      <c r="AK1151" s="14">
        <v>-0.50634388330312696</v>
      </c>
      <c r="AL1151" s="14">
        <v>-0.23500873501396</v>
      </c>
      <c r="AM1151" s="14">
        <v>-0.49800101305998201</v>
      </c>
      <c r="AN1151" s="14">
        <v>-0.29191173068012799</v>
      </c>
      <c r="AO1151" s="14"/>
      <c r="AP1151" s="14">
        <v>0.48247887383519</v>
      </c>
      <c r="AQ1151" s="14">
        <v>-0.47173163854351302</v>
      </c>
      <c r="AR1151" s="14">
        <v>-0.34370219696869297</v>
      </c>
      <c r="AS1151" s="14">
        <v>-0.41596183136576498</v>
      </c>
      <c r="AT1151" s="14">
        <v>-0.15668153112568001</v>
      </c>
      <c r="AU1151" s="14"/>
      <c r="AV1151" s="14">
        <v>-0.201837732613872</v>
      </c>
      <c r="AW1151" s="14">
        <v>-0.390473999589179</v>
      </c>
      <c r="AX1151" s="14">
        <v>-0.20100988886735099</v>
      </c>
      <c r="AY1151" s="14">
        <v>-0.139996414518087</v>
      </c>
      <c r="AZ1151" s="14">
        <v>1.6783165067188601E-2</v>
      </c>
      <c r="BA1151" s="14"/>
      <c r="BB1151" s="14">
        <v>-0.319420092799023</v>
      </c>
      <c r="BC1151" s="14">
        <v>-0.34332175931216402</v>
      </c>
      <c r="BD1151" s="14">
        <v>-0.120819995375918</v>
      </c>
      <c r="BE1151" s="14"/>
      <c r="BF1151" s="14">
        <v>-0.267538242468848</v>
      </c>
    </row>
    <row r="1152" spans="2:58" x14ac:dyDescent="0.35">
      <c r="C1152" s="14"/>
      <c r="D1152" s="14"/>
      <c r="E1152" s="14"/>
      <c r="F1152" s="14"/>
      <c r="G1152" s="14"/>
      <c r="H1152" s="14"/>
      <c r="I1152" s="14"/>
      <c r="J1152" s="14"/>
      <c r="K1152" s="14"/>
      <c r="L1152" s="14"/>
      <c r="M1152" s="14"/>
      <c r="N1152" s="14"/>
      <c r="O1152" s="14"/>
      <c r="P1152" s="14"/>
      <c r="Q1152" s="14"/>
      <c r="R1152" s="14"/>
      <c r="S1152" s="14"/>
      <c r="T1152" s="14"/>
      <c r="U1152" s="14"/>
      <c r="V1152" s="14"/>
      <c r="W1152" s="14"/>
      <c r="X1152" s="14"/>
      <c r="Y1152" s="14"/>
      <c r="Z1152" s="14"/>
      <c r="AA1152" s="14"/>
      <c r="AB1152" s="14"/>
      <c r="AC1152" s="14"/>
      <c r="AD1152" s="14"/>
      <c r="AE1152" s="14"/>
      <c r="AF1152" s="14"/>
      <c r="AG1152" s="14"/>
      <c r="AH1152" s="14"/>
      <c r="AI1152" s="14"/>
      <c r="AJ1152" s="14"/>
      <c r="AK1152" s="14"/>
      <c r="AL1152" s="14"/>
      <c r="AM1152" s="14"/>
      <c r="AN1152" s="14"/>
      <c r="AO1152" s="14"/>
      <c r="AP1152" s="14"/>
      <c r="AQ1152" s="14"/>
      <c r="AR1152" s="14"/>
      <c r="AS1152" s="14"/>
      <c r="AT1152" s="14"/>
      <c r="AU1152" s="14"/>
      <c r="AV1152" s="14"/>
      <c r="AW1152" s="14"/>
      <c r="AX1152" s="14"/>
      <c r="AY1152" s="14"/>
      <c r="AZ1152" s="14"/>
      <c r="BA1152" s="14"/>
      <c r="BB1152" s="14"/>
      <c r="BC1152" s="14"/>
      <c r="BD1152" s="14"/>
      <c r="BE1152" s="14"/>
      <c r="BF1152" s="14"/>
    </row>
    <row r="1153" spans="2:58" x14ac:dyDescent="0.35">
      <c r="B1153" s="6" t="s">
        <v>351</v>
      </c>
      <c r="C1153" s="14"/>
      <c r="D1153" s="14"/>
      <c r="E1153" s="14"/>
      <c r="F1153" s="14"/>
      <c r="G1153" s="14"/>
      <c r="H1153" s="14"/>
      <c r="I1153" s="14"/>
      <c r="J1153" s="14"/>
      <c r="K1153" s="14"/>
      <c r="L1153" s="14"/>
      <c r="M1153" s="14"/>
      <c r="N1153" s="14"/>
      <c r="O1153" s="14"/>
      <c r="P1153" s="14"/>
      <c r="Q1153" s="14"/>
      <c r="R1153" s="14"/>
      <c r="S1153" s="14"/>
      <c r="T1153" s="14"/>
      <c r="U1153" s="14"/>
      <c r="V1153" s="14"/>
      <c r="W1153" s="14"/>
      <c r="X1153" s="14"/>
      <c r="Y1153" s="14"/>
      <c r="Z1153" s="14"/>
      <c r="AA1153" s="14"/>
      <c r="AB1153" s="14"/>
      <c r="AC1153" s="14"/>
      <c r="AD1153" s="14"/>
      <c r="AE1153" s="14"/>
      <c r="AF1153" s="14"/>
      <c r="AG1153" s="14"/>
      <c r="AH1153" s="14"/>
      <c r="AI1153" s="14"/>
      <c r="AJ1153" s="14"/>
      <c r="AK1153" s="14"/>
      <c r="AL1153" s="14"/>
      <c r="AM1153" s="14"/>
      <c r="AN1153" s="14"/>
      <c r="AO1153" s="14"/>
      <c r="AP1153" s="14"/>
      <c r="AQ1153" s="14"/>
      <c r="AR1153" s="14"/>
      <c r="AS1153" s="14"/>
      <c r="AT1153" s="14"/>
      <c r="AU1153" s="14"/>
      <c r="AV1153" s="14"/>
      <c r="AW1153" s="14"/>
      <c r="AX1153" s="14"/>
      <c r="AY1153" s="14"/>
      <c r="AZ1153" s="14"/>
      <c r="BA1153" s="14"/>
      <c r="BB1153" s="14"/>
      <c r="BC1153" s="14"/>
      <c r="BD1153" s="14"/>
      <c r="BE1153" s="14"/>
      <c r="BF1153" s="14"/>
    </row>
    <row r="1154" spans="2:58" x14ac:dyDescent="0.35">
      <c r="B1154" s="24" t="s">
        <v>90</v>
      </c>
      <c r="C1154" s="14"/>
      <c r="D1154" s="14"/>
      <c r="E1154" s="14"/>
      <c r="F1154" s="14"/>
      <c r="G1154" s="14"/>
      <c r="H1154" s="14"/>
      <c r="I1154" s="14"/>
      <c r="J1154" s="14"/>
      <c r="K1154" s="14"/>
      <c r="L1154" s="14"/>
      <c r="M1154" s="14"/>
      <c r="N1154" s="14"/>
      <c r="O1154" s="14"/>
      <c r="P1154" s="14"/>
      <c r="Q1154" s="14"/>
      <c r="R1154" s="14"/>
      <c r="S1154" s="14"/>
      <c r="T1154" s="14"/>
      <c r="U1154" s="14"/>
      <c r="V1154" s="14"/>
      <c r="W1154" s="14"/>
      <c r="X1154" s="14"/>
      <c r="Y1154" s="14"/>
      <c r="Z1154" s="14"/>
      <c r="AA1154" s="14"/>
      <c r="AB1154" s="14"/>
      <c r="AC1154" s="14"/>
      <c r="AD1154" s="14"/>
      <c r="AE1154" s="14"/>
      <c r="AF1154" s="14"/>
      <c r="AG1154" s="14"/>
      <c r="AH1154" s="14"/>
      <c r="AI1154" s="14"/>
      <c r="AJ1154" s="14"/>
      <c r="AK1154" s="14"/>
      <c r="AL1154" s="14"/>
      <c r="AM1154" s="14"/>
      <c r="AN1154" s="14"/>
      <c r="AO1154" s="14"/>
      <c r="AP1154" s="14"/>
      <c r="AQ1154" s="14"/>
      <c r="AR1154" s="14"/>
      <c r="AS1154" s="14"/>
      <c r="AT1154" s="14"/>
      <c r="AU1154" s="14"/>
      <c r="AV1154" s="14"/>
      <c r="AW1154" s="14"/>
      <c r="AX1154" s="14"/>
      <c r="AY1154" s="14"/>
      <c r="AZ1154" s="14"/>
      <c r="BA1154" s="14"/>
      <c r="BB1154" s="14"/>
      <c r="BC1154" s="14"/>
      <c r="BD1154" s="14"/>
      <c r="BE1154" s="14"/>
      <c r="BF1154" s="14"/>
    </row>
    <row r="1155" spans="2:58" x14ac:dyDescent="0.35">
      <c r="B1155" t="s">
        <v>341</v>
      </c>
      <c r="C1155" s="14">
        <v>4.7748966494579097E-2</v>
      </c>
      <c r="D1155" s="14">
        <v>4.6563668888737399E-2</v>
      </c>
      <c r="E1155" s="14">
        <v>4.91862056896522E-2</v>
      </c>
      <c r="F1155" s="14"/>
      <c r="G1155" s="14">
        <v>3.9945639916623303E-2</v>
      </c>
      <c r="H1155" s="14">
        <v>7.7718993941666203E-2</v>
      </c>
      <c r="I1155" s="14">
        <v>3.71925225055975E-2</v>
      </c>
      <c r="J1155" s="14">
        <v>5.7639263597133603E-2</v>
      </c>
      <c r="K1155" s="14">
        <v>4.0711177916453803E-2</v>
      </c>
      <c r="L1155" s="14">
        <v>3.4000468236983897E-2</v>
      </c>
      <c r="M1155" s="14"/>
      <c r="N1155" s="14">
        <v>7.5552794955995498E-2</v>
      </c>
      <c r="O1155" s="14">
        <v>4.1799165716776499E-2</v>
      </c>
      <c r="P1155" s="14">
        <v>4.6173770921789398E-2</v>
      </c>
      <c r="Q1155" s="14">
        <v>2.61105700107543E-2</v>
      </c>
      <c r="R1155" s="14"/>
      <c r="S1155" s="14">
        <v>6.7705707454430303E-2</v>
      </c>
      <c r="T1155" s="14">
        <v>3.2122352375059601E-2</v>
      </c>
      <c r="U1155" s="14">
        <v>8.11029523859121E-2</v>
      </c>
      <c r="V1155" s="14">
        <v>1.8963462276979599E-2</v>
      </c>
      <c r="W1155" s="14">
        <v>4.5607934632640901E-2</v>
      </c>
      <c r="X1155" s="14">
        <v>2.7927766681424299E-2</v>
      </c>
      <c r="Y1155" s="14">
        <v>3.54289815964237E-2</v>
      </c>
      <c r="Z1155" s="14">
        <v>7.15681914007779E-2</v>
      </c>
      <c r="AA1155" s="14">
        <v>6.2681353960878899E-2</v>
      </c>
      <c r="AB1155" s="14">
        <v>5.2805055139885898E-2</v>
      </c>
      <c r="AC1155" s="14">
        <v>3.13018615181576E-2</v>
      </c>
      <c r="AD1155" s="14">
        <v>4.2799888018942703E-2</v>
      </c>
      <c r="AE1155" s="14"/>
      <c r="AF1155" s="14">
        <v>4.1591337410822701E-2</v>
      </c>
      <c r="AG1155" s="14">
        <v>5.3502662365325603E-2</v>
      </c>
      <c r="AH1155" s="14">
        <v>5.6102882720790101E-2</v>
      </c>
      <c r="AI1155" s="14"/>
      <c r="AJ1155" s="14">
        <v>7.9023086745706503E-2</v>
      </c>
      <c r="AK1155" s="14">
        <v>2.9915397213703301E-2</v>
      </c>
      <c r="AL1155" s="14">
        <v>4.4406215497735498E-2</v>
      </c>
      <c r="AM1155" s="14">
        <v>0</v>
      </c>
      <c r="AN1155" s="14">
        <v>2.27170771450779E-2</v>
      </c>
      <c r="AO1155" s="14"/>
      <c r="AP1155" s="14">
        <v>0.131342584546283</v>
      </c>
      <c r="AQ1155" s="14">
        <v>2.9980318421705499E-2</v>
      </c>
      <c r="AR1155" s="14">
        <v>2.0753505301110899E-2</v>
      </c>
      <c r="AS1155" s="14">
        <v>4.90852411065597E-2</v>
      </c>
      <c r="AT1155" s="14">
        <v>1.1611684390366601E-2</v>
      </c>
      <c r="AU1155" s="14"/>
      <c r="AV1155" s="14">
        <v>3.6681720692328099E-2</v>
      </c>
      <c r="AW1155" s="14">
        <v>2.51442040192296E-2</v>
      </c>
      <c r="AX1155" s="14">
        <v>6.3916496065852202E-2</v>
      </c>
      <c r="AY1155" s="14">
        <v>6.9135534643076701E-2</v>
      </c>
      <c r="AZ1155" s="14">
        <v>0.179605997930428</v>
      </c>
      <c r="BA1155" s="14"/>
      <c r="BB1155" s="14">
        <v>5.1699919020688503E-2</v>
      </c>
      <c r="BC1155" s="14">
        <v>4.6987784319813299E-2</v>
      </c>
      <c r="BD1155" s="14">
        <v>1.45609529685861E-2</v>
      </c>
      <c r="BE1155" s="14"/>
      <c r="BF1155" s="14">
        <v>3.61034513977209E-2</v>
      </c>
    </row>
    <row r="1156" spans="2:58" x14ac:dyDescent="0.35">
      <c r="B1156" t="s">
        <v>342</v>
      </c>
      <c r="C1156" s="14">
        <v>0.14115943679451301</v>
      </c>
      <c r="D1156" s="14">
        <v>0.149191205690025</v>
      </c>
      <c r="E1156" s="14">
        <v>0.133244728699073</v>
      </c>
      <c r="F1156" s="14"/>
      <c r="G1156" s="14">
        <v>0.12361572265536901</v>
      </c>
      <c r="H1156" s="14">
        <v>0.160087201655088</v>
      </c>
      <c r="I1156" s="14">
        <v>0.14173504333505599</v>
      </c>
      <c r="J1156" s="14">
        <v>9.3700630349226099E-2</v>
      </c>
      <c r="K1156" s="14">
        <v>0.11655383094664699</v>
      </c>
      <c r="L1156" s="14">
        <v>0.19199931600426901</v>
      </c>
      <c r="M1156" s="14"/>
      <c r="N1156" s="14">
        <v>0.181029846818408</v>
      </c>
      <c r="O1156" s="14">
        <v>0.121063759257724</v>
      </c>
      <c r="P1156" s="14">
        <v>0.14767629033861401</v>
      </c>
      <c r="Q1156" s="14">
        <v>0.11393909152085301</v>
      </c>
      <c r="R1156" s="14"/>
      <c r="S1156" s="14">
        <v>0.16191752187894901</v>
      </c>
      <c r="T1156" s="14">
        <v>0.189435490201599</v>
      </c>
      <c r="U1156" s="14">
        <v>0.108559918855193</v>
      </c>
      <c r="V1156" s="14">
        <v>9.9506133096524202E-2</v>
      </c>
      <c r="W1156" s="14">
        <v>0.141118032280283</v>
      </c>
      <c r="X1156" s="14">
        <v>0.150930929312036</v>
      </c>
      <c r="Y1156" s="14">
        <v>0.11736468177896001</v>
      </c>
      <c r="Z1156" s="14">
        <v>0.16391671509745501</v>
      </c>
      <c r="AA1156" s="14">
        <v>0.13263649861451501</v>
      </c>
      <c r="AB1156" s="14">
        <v>0.13653364701601101</v>
      </c>
      <c r="AC1156" s="14">
        <v>8.3310541484482706E-2</v>
      </c>
      <c r="AD1156" s="14">
        <v>0.19354553016922499</v>
      </c>
      <c r="AE1156" s="14"/>
      <c r="AF1156" s="14">
        <v>0.14138801820386299</v>
      </c>
      <c r="AG1156" s="14">
        <v>0.153772877880645</v>
      </c>
      <c r="AH1156" s="14">
        <v>0.14162510140352899</v>
      </c>
      <c r="AI1156" s="14"/>
      <c r="AJ1156" s="14">
        <v>0.21785620532286301</v>
      </c>
      <c r="AK1156" s="14">
        <v>9.9475031461567998E-2</v>
      </c>
      <c r="AL1156" s="14">
        <v>0.14363987028535899</v>
      </c>
      <c r="AM1156" s="14">
        <v>0.16805893236176001</v>
      </c>
      <c r="AN1156" s="14">
        <v>0.114543476484669</v>
      </c>
      <c r="AO1156" s="14"/>
      <c r="AP1156" s="14">
        <v>0.31644340902662899</v>
      </c>
      <c r="AQ1156" s="14">
        <v>0.101089507448445</v>
      </c>
      <c r="AR1156" s="14">
        <v>0.10559192613561</v>
      </c>
      <c r="AS1156" s="14">
        <v>5.9521554638997602E-2</v>
      </c>
      <c r="AT1156" s="14">
        <v>0.12063054119864799</v>
      </c>
      <c r="AU1156" s="14"/>
      <c r="AV1156" s="14">
        <v>0.14263448630313499</v>
      </c>
      <c r="AW1156" s="14">
        <v>9.9901841628959501E-2</v>
      </c>
      <c r="AX1156" s="14">
        <v>0.16129083569720601</v>
      </c>
      <c r="AY1156" s="14">
        <v>0.18437284977806001</v>
      </c>
      <c r="AZ1156" s="14">
        <v>0.14575287112471799</v>
      </c>
      <c r="BA1156" s="14"/>
      <c r="BB1156" s="14">
        <v>0.110232145206154</v>
      </c>
      <c r="BC1156" s="14">
        <v>7.0370167095307995E-2</v>
      </c>
      <c r="BD1156" s="14">
        <v>0.16712672803465001</v>
      </c>
      <c r="BE1156" s="14"/>
      <c r="BF1156" s="14">
        <v>0.110166696117054</v>
      </c>
    </row>
    <row r="1157" spans="2:58" x14ac:dyDescent="0.35">
      <c r="B1157" t="s">
        <v>343</v>
      </c>
      <c r="C1157" s="14">
        <v>0.20176458176289799</v>
      </c>
      <c r="D1157" s="14">
        <v>0.19281019020654899</v>
      </c>
      <c r="E1157" s="14">
        <v>0.211683274077859</v>
      </c>
      <c r="F1157" s="14"/>
      <c r="G1157" s="14">
        <v>0.16644038281461601</v>
      </c>
      <c r="H1157" s="14">
        <v>0.16832937280073601</v>
      </c>
      <c r="I1157" s="14">
        <v>0.15093942433920199</v>
      </c>
      <c r="J1157" s="14">
        <v>0.19895509955358701</v>
      </c>
      <c r="K1157" s="14">
        <v>0.21572000249930501</v>
      </c>
      <c r="L1157" s="14">
        <v>0.28664090505878698</v>
      </c>
      <c r="M1157" s="14"/>
      <c r="N1157" s="14">
        <v>0.20233808012357299</v>
      </c>
      <c r="O1157" s="14">
        <v>0.191735825392222</v>
      </c>
      <c r="P1157" s="14">
        <v>0.22931681061034001</v>
      </c>
      <c r="Q1157" s="14">
        <v>0.18075423559654599</v>
      </c>
      <c r="R1157" s="14"/>
      <c r="S1157" s="14">
        <v>0.21412816216089101</v>
      </c>
      <c r="T1157" s="14">
        <v>0.21981931721043399</v>
      </c>
      <c r="U1157" s="14">
        <v>0.17974985625043399</v>
      </c>
      <c r="V1157" s="14">
        <v>0.22729261101527201</v>
      </c>
      <c r="W1157" s="14">
        <v>0.25296270286104</v>
      </c>
      <c r="X1157" s="14">
        <v>0.205614472280545</v>
      </c>
      <c r="Y1157" s="14">
        <v>0.110765401180105</v>
      </c>
      <c r="Z1157" s="14">
        <v>0.257594442183809</v>
      </c>
      <c r="AA1157" s="14">
        <v>0.184173467505727</v>
      </c>
      <c r="AB1157" s="14">
        <v>0.20459885823306601</v>
      </c>
      <c r="AC1157" s="14">
        <v>0.16612040522059701</v>
      </c>
      <c r="AD1157" s="14">
        <v>0.20125312537103801</v>
      </c>
      <c r="AE1157" s="14"/>
      <c r="AF1157" s="14">
        <v>0.24132721652528</v>
      </c>
      <c r="AG1157" s="14">
        <v>0.18078935951774999</v>
      </c>
      <c r="AH1157" s="14">
        <v>0.187781745665899</v>
      </c>
      <c r="AI1157" s="14"/>
      <c r="AJ1157" s="14">
        <v>0.26568134511893099</v>
      </c>
      <c r="AK1157" s="14">
        <v>0.15360742001081301</v>
      </c>
      <c r="AL1157" s="14">
        <v>0.211723094819914</v>
      </c>
      <c r="AM1157" s="14">
        <v>8.0973333650621204E-2</v>
      </c>
      <c r="AN1157" s="14">
        <v>0.19098642969316099</v>
      </c>
      <c r="AO1157" s="14"/>
      <c r="AP1157" s="14">
        <v>0.317320413528907</v>
      </c>
      <c r="AQ1157" s="14">
        <v>0.157926298442749</v>
      </c>
      <c r="AR1157" s="14">
        <v>0.179384641461382</v>
      </c>
      <c r="AS1157" s="14">
        <v>0.19652015859446501</v>
      </c>
      <c r="AT1157" s="14">
        <v>0.28740323577110299</v>
      </c>
      <c r="AU1157" s="14"/>
      <c r="AV1157" s="14">
        <v>0.23642460487108899</v>
      </c>
      <c r="AW1157" s="14">
        <v>0.17152910885677</v>
      </c>
      <c r="AX1157" s="14">
        <v>0.19024112597142501</v>
      </c>
      <c r="AY1157" s="14">
        <v>0.19704444864392001</v>
      </c>
      <c r="AZ1157" s="14">
        <v>0.20510462426427301</v>
      </c>
      <c r="BA1157" s="14"/>
      <c r="BB1157" s="14">
        <v>0.216255311854122</v>
      </c>
      <c r="BC1157" s="14">
        <v>0.21352816253579099</v>
      </c>
      <c r="BD1157" s="14">
        <v>0.28381202999979499</v>
      </c>
      <c r="BE1157" s="14"/>
      <c r="BF1157" s="14">
        <v>0.216817249223206</v>
      </c>
    </row>
    <row r="1158" spans="2:58" x14ac:dyDescent="0.35">
      <c r="B1158" t="s">
        <v>344</v>
      </c>
      <c r="C1158" s="14">
        <v>0.197870586277688</v>
      </c>
      <c r="D1158" s="14">
        <v>0.19126041649856601</v>
      </c>
      <c r="E1158" s="14">
        <v>0.204475896373885</v>
      </c>
      <c r="F1158" s="14"/>
      <c r="G1158" s="14">
        <v>0.19072602211790701</v>
      </c>
      <c r="H1158" s="14">
        <v>0.178404917769698</v>
      </c>
      <c r="I1158" s="14">
        <v>0.214176863017293</v>
      </c>
      <c r="J1158" s="14">
        <v>0.239043978448606</v>
      </c>
      <c r="K1158" s="14">
        <v>0.214980831735269</v>
      </c>
      <c r="L1158" s="14">
        <v>0.16040420579143899</v>
      </c>
      <c r="M1158" s="14"/>
      <c r="N1158" s="14">
        <v>0.19295905404033201</v>
      </c>
      <c r="O1158" s="14">
        <v>0.241188522743046</v>
      </c>
      <c r="P1158" s="14">
        <v>0.182128775389336</v>
      </c>
      <c r="Q1158" s="14">
        <v>0.173382712902868</v>
      </c>
      <c r="R1158" s="14"/>
      <c r="S1158" s="14">
        <v>0.20136489959272699</v>
      </c>
      <c r="T1158" s="14">
        <v>0.16525852089514101</v>
      </c>
      <c r="U1158" s="14">
        <v>0.22015228863655301</v>
      </c>
      <c r="V1158" s="14">
        <v>0.219109759349644</v>
      </c>
      <c r="W1158" s="14">
        <v>0.13797524720212201</v>
      </c>
      <c r="X1158" s="14">
        <v>0.23449070381092901</v>
      </c>
      <c r="Y1158" s="14">
        <v>0.26187915419254398</v>
      </c>
      <c r="Z1158" s="14">
        <v>0.15594909453212599</v>
      </c>
      <c r="AA1158" s="14">
        <v>0.161720025813269</v>
      </c>
      <c r="AB1158" s="14">
        <v>0.187572661716742</v>
      </c>
      <c r="AC1158" s="14">
        <v>0.25235706869483199</v>
      </c>
      <c r="AD1158" s="14">
        <v>0.186369069205854</v>
      </c>
      <c r="AE1158" s="14"/>
      <c r="AF1158" s="14">
        <v>0.21043515562148399</v>
      </c>
      <c r="AG1158" s="14">
        <v>0.19166309757800101</v>
      </c>
      <c r="AH1158" s="14">
        <v>0.187201644680596</v>
      </c>
      <c r="AI1158" s="14"/>
      <c r="AJ1158" s="14">
        <v>0.19400531308438701</v>
      </c>
      <c r="AK1158" s="14">
        <v>0.21024090997165501</v>
      </c>
      <c r="AL1158" s="14">
        <v>0.22998420431887001</v>
      </c>
      <c r="AM1158" s="14">
        <v>8.41079518180919E-2</v>
      </c>
      <c r="AN1158" s="14">
        <v>0.154733667234978</v>
      </c>
      <c r="AO1158" s="14"/>
      <c r="AP1158" s="14">
        <v>0.119418508763175</v>
      </c>
      <c r="AQ1158" s="14">
        <v>0.22815873903940501</v>
      </c>
      <c r="AR1158" s="14">
        <v>0.27311507887167202</v>
      </c>
      <c r="AS1158" s="14">
        <v>0.20979868422307399</v>
      </c>
      <c r="AT1158" s="14">
        <v>0.18815299561103199</v>
      </c>
      <c r="AU1158" s="14"/>
      <c r="AV1158" s="14">
        <v>0.16152214803901899</v>
      </c>
      <c r="AW1158" s="14">
        <v>0.23483225115440401</v>
      </c>
      <c r="AX1158" s="14">
        <v>0.18847058590802701</v>
      </c>
      <c r="AY1158" s="14">
        <v>0.21065992805355099</v>
      </c>
      <c r="AZ1158" s="14">
        <v>0.13761831837303701</v>
      </c>
      <c r="BA1158" s="14"/>
      <c r="BB1158" s="14">
        <v>0.26599186938293901</v>
      </c>
      <c r="BC1158" s="14">
        <v>0.234148236915523</v>
      </c>
      <c r="BD1158" s="14">
        <v>0.24746140837382799</v>
      </c>
      <c r="BE1158" s="14"/>
      <c r="BF1158" s="14">
        <v>0.27345189554406901</v>
      </c>
    </row>
    <row r="1159" spans="2:58" x14ac:dyDescent="0.35">
      <c r="B1159" t="s">
        <v>345</v>
      </c>
      <c r="C1159" s="14">
        <v>0.37565932065687402</v>
      </c>
      <c r="D1159" s="14">
        <v>0.391103856827824</v>
      </c>
      <c r="E1159" s="14">
        <v>0.35884583170080397</v>
      </c>
      <c r="F1159" s="14"/>
      <c r="G1159" s="14">
        <v>0.43156287322157999</v>
      </c>
      <c r="H1159" s="14">
        <v>0.37010447429604898</v>
      </c>
      <c r="I1159" s="14">
        <v>0.42796139597413502</v>
      </c>
      <c r="J1159" s="14">
        <v>0.39001128136395902</v>
      </c>
      <c r="K1159" s="14">
        <v>0.36628949795936899</v>
      </c>
      <c r="L1159" s="14">
        <v>0.294953643587824</v>
      </c>
      <c r="M1159" s="14"/>
      <c r="N1159" s="14">
        <v>0.32541764783840299</v>
      </c>
      <c r="O1159" s="14">
        <v>0.37779520989717202</v>
      </c>
      <c r="P1159" s="14">
        <v>0.36786794985028098</v>
      </c>
      <c r="Q1159" s="14">
        <v>0.43946256537844802</v>
      </c>
      <c r="R1159" s="14"/>
      <c r="S1159" s="14">
        <v>0.32050527704409798</v>
      </c>
      <c r="T1159" s="14">
        <v>0.36300219717542198</v>
      </c>
      <c r="U1159" s="14">
        <v>0.36492907361035098</v>
      </c>
      <c r="V1159" s="14">
        <v>0.40072074050366602</v>
      </c>
      <c r="W1159" s="14">
        <v>0.38452110865488498</v>
      </c>
      <c r="X1159" s="14">
        <v>0.34016704492056399</v>
      </c>
      <c r="Y1159" s="14">
        <v>0.451181469078761</v>
      </c>
      <c r="Z1159" s="14">
        <v>0.31549643836127</v>
      </c>
      <c r="AA1159" s="14">
        <v>0.420388674145867</v>
      </c>
      <c r="AB1159" s="14">
        <v>0.37614208787171199</v>
      </c>
      <c r="AC1159" s="14">
        <v>0.448447973178693</v>
      </c>
      <c r="AD1159" s="14">
        <v>0.31825037245543297</v>
      </c>
      <c r="AE1159" s="14"/>
      <c r="AF1159" s="14">
        <v>0.343039915650243</v>
      </c>
      <c r="AG1159" s="14">
        <v>0.39084991458694102</v>
      </c>
      <c r="AH1159" s="14">
        <v>0.34403794373215602</v>
      </c>
      <c r="AI1159" s="14"/>
      <c r="AJ1159" s="14">
        <v>0.22427522838837499</v>
      </c>
      <c r="AK1159" s="14">
        <v>0.47098356487681597</v>
      </c>
      <c r="AL1159" s="14">
        <v>0.31765871209458502</v>
      </c>
      <c r="AM1159" s="14">
        <v>0.62923599451305101</v>
      </c>
      <c r="AN1159" s="14">
        <v>0.45096047110737902</v>
      </c>
      <c r="AO1159" s="14"/>
      <c r="AP1159" s="14">
        <v>7.8433971070586805E-2</v>
      </c>
      <c r="AQ1159" s="14">
        <v>0.45058309448720801</v>
      </c>
      <c r="AR1159" s="14">
        <v>0.36687115277358601</v>
      </c>
      <c r="AS1159" s="14">
        <v>0.47341394809054899</v>
      </c>
      <c r="AT1159" s="14">
        <v>0.32401253522942502</v>
      </c>
      <c r="AU1159" s="14"/>
      <c r="AV1159" s="14">
        <v>0.37319032284304599</v>
      </c>
      <c r="AW1159" s="14">
        <v>0.44038407679466202</v>
      </c>
      <c r="AX1159" s="14">
        <v>0.35925385314451402</v>
      </c>
      <c r="AY1159" s="14">
        <v>0.30095739551150302</v>
      </c>
      <c r="AZ1159" s="14">
        <v>0.30206089890014998</v>
      </c>
      <c r="BA1159" s="14"/>
      <c r="BB1159" s="14">
        <v>0.35582075453609702</v>
      </c>
      <c r="BC1159" s="14">
        <v>0.42196998222193699</v>
      </c>
      <c r="BD1159" s="14">
        <v>0.24426755576028999</v>
      </c>
      <c r="BE1159" s="14"/>
      <c r="BF1159" s="14">
        <v>0.35040083990666998</v>
      </c>
    </row>
    <row r="1160" spans="2:58" x14ac:dyDescent="0.35">
      <c r="B1160" t="s">
        <v>117</v>
      </c>
      <c r="C1160" s="14">
        <v>3.5797108013447598E-2</v>
      </c>
      <c r="D1160" s="14">
        <v>2.90706618882976E-2</v>
      </c>
      <c r="E1160" s="14">
        <v>4.2564063458726598E-2</v>
      </c>
      <c r="F1160" s="14"/>
      <c r="G1160" s="14">
        <v>4.7709359273904399E-2</v>
      </c>
      <c r="H1160" s="14">
        <v>4.5355039536763203E-2</v>
      </c>
      <c r="I1160" s="14">
        <v>2.79947508287159E-2</v>
      </c>
      <c r="J1160" s="14">
        <v>2.0649746687488299E-2</v>
      </c>
      <c r="K1160" s="14">
        <v>4.5744658942955901E-2</v>
      </c>
      <c r="L1160" s="14">
        <v>3.20014613206967E-2</v>
      </c>
      <c r="M1160" s="14"/>
      <c r="N1160" s="14">
        <v>2.27025762232883E-2</v>
      </c>
      <c r="O1160" s="14">
        <v>2.6417516993060299E-2</v>
      </c>
      <c r="P1160" s="14">
        <v>2.6836402889639399E-2</v>
      </c>
      <c r="Q1160" s="14">
        <v>6.6350824590530794E-2</v>
      </c>
      <c r="R1160" s="14"/>
      <c r="S1160" s="14">
        <v>3.4378431868905303E-2</v>
      </c>
      <c r="T1160" s="14">
        <v>3.03621221423435E-2</v>
      </c>
      <c r="U1160" s="14">
        <v>4.5505910261557203E-2</v>
      </c>
      <c r="V1160" s="14">
        <v>3.4407293757914403E-2</v>
      </c>
      <c r="W1160" s="14">
        <v>3.78149743690296E-2</v>
      </c>
      <c r="X1160" s="14">
        <v>4.0869082994502398E-2</v>
      </c>
      <c r="Y1160" s="14">
        <v>2.3380312173205301E-2</v>
      </c>
      <c r="Z1160" s="14">
        <v>3.5475118424561899E-2</v>
      </c>
      <c r="AA1160" s="14">
        <v>3.8399979959743098E-2</v>
      </c>
      <c r="AB1160" s="14">
        <v>4.2347690022582603E-2</v>
      </c>
      <c r="AC1160" s="14">
        <v>1.84621499032381E-2</v>
      </c>
      <c r="AD1160" s="14">
        <v>5.7782014779507097E-2</v>
      </c>
      <c r="AE1160" s="14"/>
      <c r="AF1160" s="14">
        <v>2.2218356588307699E-2</v>
      </c>
      <c r="AG1160" s="14">
        <v>2.9422088071337001E-2</v>
      </c>
      <c r="AH1160" s="14">
        <v>8.3250681797029893E-2</v>
      </c>
      <c r="AI1160" s="14"/>
      <c r="AJ1160" s="14">
        <v>1.9158821339737502E-2</v>
      </c>
      <c r="AK1160" s="14">
        <v>3.5777676465444302E-2</v>
      </c>
      <c r="AL1160" s="14">
        <v>5.2587902983536702E-2</v>
      </c>
      <c r="AM1160" s="14">
        <v>3.7623787656476199E-2</v>
      </c>
      <c r="AN1160" s="14">
        <v>6.60588783347347E-2</v>
      </c>
      <c r="AO1160" s="14"/>
      <c r="AP1160" s="14">
        <v>3.70411130644204E-2</v>
      </c>
      <c r="AQ1160" s="14">
        <v>3.2262042160486802E-2</v>
      </c>
      <c r="AR1160" s="14">
        <v>5.4283695456639497E-2</v>
      </c>
      <c r="AS1160" s="14">
        <v>1.1660413346354301E-2</v>
      </c>
      <c r="AT1160" s="14">
        <v>6.8189007799425397E-2</v>
      </c>
      <c r="AU1160" s="14"/>
      <c r="AV1160" s="14">
        <v>4.9546717251383203E-2</v>
      </c>
      <c r="AW1160" s="14">
        <v>2.82085175459749E-2</v>
      </c>
      <c r="AX1160" s="14">
        <v>3.6827103212975498E-2</v>
      </c>
      <c r="AY1160" s="14">
        <v>3.7829843369890599E-2</v>
      </c>
      <c r="AZ1160" s="14">
        <v>2.98572894073942E-2</v>
      </c>
      <c r="BA1160" s="14"/>
      <c r="BB1160" s="14">
        <v>0</v>
      </c>
      <c r="BC1160" s="14">
        <v>1.29956669116278E-2</v>
      </c>
      <c r="BD1160" s="14">
        <v>4.27713248628512E-2</v>
      </c>
      <c r="BE1160" s="14"/>
      <c r="BF1160" s="14">
        <v>1.30598678112791E-2</v>
      </c>
    </row>
    <row r="1161" spans="2:58" x14ac:dyDescent="0.35">
      <c r="B1161" t="s">
        <v>346</v>
      </c>
      <c r="C1161" s="14">
        <v>0.188908403289092</v>
      </c>
      <c r="D1161" s="14">
        <v>0.19575487457876301</v>
      </c>
      <c r="E1161" s="14">
        <v>0.18243093438872601</v>
      </c>
      <c r="F1161" s="14"/>
      <c r="G1161" s="14">
        <v>0.163561362571993</v>
      </c>
      <c r="H1161" s="14">
        <v>0.23780619559675401</v>
      </c>
      <c r="I1161" s="14">
        <v>0.178927565840654</v>
      </c>
      <c r="J1161" s="14">
        <v>0.15133989394635999</v>
      </c>
      <c r="K1161" s="14">
        <v>0.15726500886310099</v>
      </c>
      <c r="L1161" s="14">
        <v>0.225999784241253</v>
      </c>
      <c r="M1161" s="14"/>
      <c r="N1161" s="14">
        <v>0.25658264177440399</v>
      </c>
      <c r="O1161" s="14">
        <v>0.1628629249745</v>
      </c>
      <c r="P1161" s="14">
        <v>0.19385006126040299</v>
      </c>
      <c r="Q1161" s="14">
        <v>0.140049661531607</v>
      </c>
      <c r="R1161" s="14"/>
      <c r="S1161" s="14">
        <v>0.229623229333379</v>
      </c>
      <c r="T1161" s="14">
        <v>0.221557842576659</v>
      </c>
      <c r="U1161" s="14">
        <v>0.18966287124110501</v>
      </c>
      <c r="V1161" s="14">
        <v>0.118469595373504</v>
      </c>
      <c r="W1161" s="14">
        <v>0.18672596691292401</v>
      </c>
      <c r="X1161" s="14">
        <v>0.17885869599345999</v>
      </c>
      <c r="Y1161" s="14">
        <v>0.152793663375384</v>
      </c>
      <c r="Z1161" s="14">
        <v>0.235484906498233</v>
      </c>
      <c r="AA1161" s="14">
        <v>0.195317852575394</v>
      </c>
      <c r="AB1161" s="14">
        <v>0.18933870215589699</v>
      </c>
      <c r="AC1161" s="14">
        <v>0.11461240300264</v>
      </c>
      <c r="AD1161" s="14">
        <v>0.23634541818816801</v>
      </c>
      <c r="AE1161" s="14"/>
      <c r="AF1161" s="14">
        <v>0.18297935561468501</v>
      </c>
      <c r="AG1161" s="14">
        <v>0.207275540245971</v>
      </c>
      <c r="AH1161" s="14">
        <v>0.197727984124319</v>
      </c>
      <c r="AI1161" s="14"/>
      <c r="AJ1161" s="14">
        <v>0.296879292068569</v>
      </c>
      <c r="AK1161" s="14">
        <v>0.12939042867527101</v>
      </c>
      <c r="AL1161" s="14">
        <v>0.18804608578309501</v>
      </c>
      <c r="AM1161" s="14">
        <v>0.16805893236176001</v>
      </c>
      <c r="AN1161" s="14">
        <v>0.13726055362974701</v>
      </c>
      <c r="AO1161" s="14"/>
      <c r="AP1161" s="14">
        <v>0.44778599357291199</v>
      </c>
      <c r="AQ1161" s="14">
        <v>0.13106982587015101</v>
      </c>
      <c r="AR1161" s="14">
        <v>0.126345431436721</v>
      </c>
      <c r="AS1161" s="14">
        <v>0.108606795745557</v>
      </c>
      <c r="AT1161" s="14">
        <v>0.13224222558901499</v>
      </c>
      <c r="AU1161" s="14"/>
      <c r="AV1161" s="14">
        <v>0.179316206995463</v>
      </c>
      <c r="AW1161" s="14">
        <v>0.125046045648189</v>
      </c>
      <c r="AX1161" s="14">
        <v>0.22520733176305799</v>
      </c>
      <c r="AY1161" s="14">
        <v>0.25350838442113599</v>
      </c>
      <c r="AZ1161" s="14">
        <v>0.32535886905514599</v>
      </c>
      <c r="BA1161" s="14"/>
      <c r="BB1161" s="14">
        <v>0.161932064226843</v>
      </c>
      <c r="BC1161" s="14">
        <v>0.117357951415121</v>
      </c>
      <c r="BD1161" s="14">
        <v>0.18168768100323601</v>
      </c>
      <c r="BE1161" s="14"/>
      <c r="BF1161" s="14">
        <v>0.14627014751477499</v>
      </c>
    </row>
    <row r="1162" spans="2:58" x14ac:dyDescent="0.35">
      <c r="B1162" t="s">
        <v>347</v>
      </c>
      <c r="C1162" s="14">
        <v>0.57352990693456196</v>
      </c>
      <c r="D1162" s="14">
        <v>0.58236427332639096</v>
      </c>
      <c r="E1162" s="14">
        <v>0.56332172807468905</v>
      </c>
      <c r="F1162" s="14"/>
      <c r="G1162" s="14">
        <v>0.62228889533948695</v>
      </c>
      <c r="H1162" s="14">
        <v>0.548509392065747</v>
      </c>
      <c r="I1162" s="14">
        <v>0.64213825899142896</v>
      </c>
      <c r="J1162" s="14">
        <v>0.62905525981256505</v>
      </c>
      <c r="K1162" s="14">
        <v>0.58127032969463799</v>
      </c>
      <c r="L1162" s="14">
        <v>0.45535784937926399</v>
      </c>
      <c r="M1162" s="14"/>
      <c r="N1162" s="14">
        <v>0.51837670187873497</v>
      </c>
      <c r="O1162" s="14">
        <v>0.618983732640217</v>
      </c>
      <c r="P1162" s="14">
        <v>0.54999672523961796</v>
      </c>
      <c r="Q1162" s="14">
        <v>0.61284527828131596</v>
      </c>
      <c r="R1162" s="14"/>
      <c r="S1162" s="14">
        <v>0.521870176636825</v>
      </c>
      <c r="T1162" s="14">
        <v>0.52826071807056396</v>
      </c>
      <c r="U1162" s="14">
        <v>0.58508136224690399</v>
      </c>
      <c r="V1162" s="14">
        <v>0.61983049985330996</v>
      </c>
      <c r="W1162" s="14">
        <v>0.52249635585700704</v>
      </c>
      <c r="X1162" s="14">
        <v>0.574657748731492</v>
      </c>
      <c r="Y1162" s="14">
        <v>0.71306062327130604</v>
      </c>
      <c r="Z1162" s="14">
        <v>0.47144553289339503</v>
      </c>
      <c r="AA1162" s="14">
        <v>0.58210869995913594</v>
      </c>
      <c r="AB1162" s="14">
        <v>0.56371474958845502</v>
      </c>
      <c r="AC1162" s="14">
        <v>0.70080504187352399</v>
      </c>
      <c r="AD1162" s="14">
        <v>0.50461944166128703</v>
      </c>
      <c r="AE1162" s="14"/>
      <c r="AF1162" s="14">
        <v>0.55347507127172701</v>
      </c>
      <c r="AG1162" s="14">
        <v>0.582513012164943</v>
      </c>
      <c r="AH1162" s="14">
        <v>0.53123958841275198</v>
      </c>
      <c r="AI1162" s="14"/>
      <c r="AJ1162" s="14">
        <v>0.418280541472762</v>
      </c>
      <c r="AK1162" s="14">
        <v>0.68122447484847104</v>
      </c>
      <c r="AL1162" s="14">
        <v>0.54764291641345497</v>
      </c>
      <c r="AM1162" s="14">
        <v>0.71334394633114295</v>
      </c>
      <c r="AN1162" s="14">
        <v>0.60569413834235697</v>
      </c>
      <c r="AO1162" s="14"/>
      <c r="AP1162" s="14">
        <v>0.197852479833761</v>
      </c>
      <c r="AQ1162" s="14">
        <v>0.67874183352661399</v>
      </c>
      <c r="AR1162" s="14">
        <v>0.63998623164525803</v>
      </c>
      <c r="AS1162" s="14">
        <v>0.68321263231362295</v>
      </c>
      <c r="AT1162" s="14">
        <v>0.51216553084045602</v>
      </c>
      <c r="AU1162" s="14"/>
      <c r="AV1162" s="14">
        <v>0.53471247088206497</v>
      </c>
      <c r="AW1162" s="14">
        <v>0.67521632794906605</v>
      </c>
      <c r="AX1162" s="14">
        <v>0.54772443905254198</v>
      </c>
      <c r="AY1162" s="14">
        <v>0.51161732356505296</v>
      </c>
      <c r="AZ1162" s="14">
        <v>0.43967921727318698</v>
      </c>
      <c r="BA1162" s="14"/>
      <c r="BB1162" s="14">
        <v>0.62181262391903502</v>
      </c>
      <c r="BC1162" s="14">
        <v>0.65611821913746005</v>
      </c>
      <c r="BD1162" s="14">
        <v>0.49172896413411799</v>
      </c>
      <c r="BE1162" s="14"/>
      <c r="BF1162" s="14">
        <v>0.62385273545073905</v>
      </c>
    </row>
    <row r="1163" spans="2:58" x14ac:dyDescent="0.35">
      <c r="B1163" t="s">
        <v>86</v>
      </c>
      <c r="C1163" s="14">
        <v>-0.38462150364546999</v>
      </c>
      <c r="D1163" s="14">
        <v>-0.38660939874762801</v>
      </c>
      <c r="E1163" s="14">
        <v>-0.38089079368596301</v>
      </c>
      <c r="F1163" s="14"/>
      <c r="G1163" s="14">
        <v>-0.45872753276749501</v>
      </c>
      <c r="H1163" s="14">
        <v>-0.31070319646899303</v>
      </c>
      <c r="I1163" s="14">
        <v>-0.46321069315077501</v>
      </c>
      <c r="J1163" s="14">
        <v>-0.477715365866205</v>
      </c>
      <c r="K1163" s="14">
        <v>-0.42400532083153702</v>
      </c>
      <c r="L1163" s="14">
        <v>-0.22935806513801099</v>
      </c>
      <c r="M1163" s="14"/>
      <c r="N1163" s="14">
        <v>-0.26179406010433098</v>
      </c>
      <c r="O1163" s="14">
        <v>-0.456120807665717</v>
      </c>
      <c r="P1163" s="14">
        <v>-0.35614666397921402</v>
      </c>
      <c r="Q1163" s="14">
        <v>-0.47279561674970899</v>
      </c>
      <c r="R1163" s="14"/>
      <c r="S1163" s="14">
        <v>-0.29224694730344603</v>
      </c>
      <c r="T1163" s="14">
        <v>-0.30670287549390501</v>
      </c>
      <c r="U1163" s="14">
        <v>-0.39541849100579901</v>
      </c>
      <c r="V1163" s="14">
        <v>-0.50136090447980597</v>
      </c>
      <c r="W1163" s="14">
        <v>-0.33577038894408401</v>
      </c>
      <c r="X1163" s="14">
        <v>-0.39579905273803201</v>
      </c>
      <c r="Y1163" s="14">
        <v>-0.56026695989592201</v>
      </c>
      <c r="Z1163" s="14">
        <v>-0.23596062639516199</v>
      </c>
      <c r="AA1163" s="14">
        <v>-0.38679084738374198</v>
      </c>
      <c r="AB1163" s="14">
        <v>-0.37437604743255698</v>
      </c>
      <c r="AC1163" s="14">
        <v>-0.58619263887088402</v>
      </c>
      <c r="AD1163" s="14">
        <v>-0.26827402347311902</v>
      </c>
      <c r="AE1163" s="14"/>
      <c r="AF1163" s="14">
        <v>-0.37049571565704198</v>
      </c>
      <c r="AG1163" s="14">
        <v>-0.375237471918972</v>
      </c>
      <c r="AH1163" s="14">
        <v>-0.33351160428843302</v>
      </c>
      <c r="AI1163" s="14"/>
      <c r="AJ1163" s="14">
        <v>-0.121401249404193</v>
      </c>
      <c r="AK1163" s="14">
        <v>-0.55183404617319998</v>
      </c>
      <c r="AL1163" s="14">
        <v>-0.35959683063036002</v>
      </c>
      <c r="AM1163" s="14">
        <v>-0.545285013969383</v>
      </c>
      <c r="AN1163" s="14">
        <v>-0.46843358471260998</v>
      </c>
      <c r="AO1163" s="14"/>
      <c r="AP1163" s="14">
        <v>0.24993351373914999</v>
      </c>
      <c r="AQ1163" s="14">
        <v>-0.54767200765646296</v>
      </c>
      <c r="AR1163" s="14">
        <v>-0.51364080020853697</v>
      </c>
      <c r="AS1163" s="14">
        <v>-0.57460583656806596</v>
      </c>
      <c r="AT1163" s="14">
        <v>-0.37992330525144102</v>
      </c>
      <c r="AU1163" s="14"/>
      <c r="AV1163" s="14">
        <v>-0.355396263886602</v>
      </c>
      <c r="AW1163" s="14">
        <v>-0.55017028230087694</v>
      </c>
      <c r="AX1163" s="14">
        <v>-0.32251710728948402</v>
      </c>
      <c r="AY1163" s="14">
        <v>-0.25810893914391703</v>
      </c>
      <c r="AZ1163" s="14">
        <v>-0.114320348218041</v>
      </c>
      <c r="BA1163" s="14"/>
      <c r="BB1163" s="14">
        <v>-0.45988055969219199</v>
      </c>
      <c r="BC1163" s="14">
        <v>-0.53876026772233898</v>
      </c>
      <c r="BD1163" s="14">
        <v>-0.31004128313088197</v>
      </c>
      <c r="BE1163" s="14"/>
      <c r="BF1163" s="14">
        <v>-0.47758258793596398</v>
      </c>
    </row>
    <row r="1164" spans="2:58" x14ac:dyDescent="0.35">
      <c r="C1164" s="14"/>
      <c r="D1164" s="14"/>
      <c r="E1164" s="14"/>
      <c r="F1164" s="14"/>
      <c r="G1164" s="14"/>
      <c r="H1164" s="14"/>
      <c r="I1164" s="14"/>
      <c r="J1164" s="14"/>
      <c r="K1164" s="14"/>
      <c r="L1164" s="14"/>
      <c r="M1164" s="14"/>
      <c r="N1164" s="14"/>
      <c r="O1164" s="14"/>
      <c r="P1164" s="14"/>
      <c r="Q1164" s="14"/>
      <c r="R1164" s="14"/>
      <c r="S1164" s="14"/>
      <c r="T1164" s="14"/>
      <c r="U1164" s="14"/>
      <c r="V1164" s="14"/>
      <c r="W1164" s="14"/>
      <c r="X1164" s="14"/>
      <c r="Y1164" s="14"/>
      <c r="Z1164" s="14"/>
      <c r="AA1164" s="14"/>
      <c r="AB1164" s="14"/>
      <c r="AC1164" s="14"/>
      <c r="AD1164" s="14"/>
      <c r="AE1164" s="14"/>
      <c r="AF1164" s="14"/>
      <c r="AG1164" s="14"/>
      <c r="AH1164" s="14"/>
      <c r="AI1164" s="14"/>
      <c r="AJ1164" s="14"/>
      <c r="AK1164" s="14"/>
      <c r="AL1164" s="14"/>
      <c r="AM1164" s="14"/>
      <c r="AN1164" s="14"/>
      <c r="AO1164" s="14"/>
      <c r="AP1164" s="14"/>
      <c r="AQ1164" s="14"/>
      <c r="AR1164" s="14"/>
      <c r="AS1164" s="14"/>
      <c r="AT1164" s="14"/>
      <c r="AU1164" s="14"/>
      <c r="AV1164" s="14"/>
      <c r="AW1164" s="14"/>
      <c r="AX1164" s="14"/>
      <c r="AY1164" s="14"/>
      <c r="AZ1164" s="14"/>
      <c r="BA1164" s="14"/>
      <c r="BB1164" s="14"/>
      <c r="BC1164" s="14"/>
      <c r="BD1164" s="14"/>
      <c r="BE1164" s="14"/>
      <c r="BF1164" s="14"/>
    </row>
    <row r="1165" spans="2:58" x14ac:dyDescent="0.35">
      <c r="B1165" s="6" t="s">
        <v>352</v>
      </c>
      <c r="C1165" s="14"/>
      <c r="D1165" s="14"/>
      <c r="E1165" s="14"/>
      <c r="F1165" s="14"/>
      <c r="G1165" s="14"/>
      <c r="H1165" s="14"/>
      <c r="I1165" s="14"/>
      <c r="J1165" s="14"/>
      <c r="K1165" s="14"/>
      <c r="L1165" s="14"/>
      <c r="M1165" s="14"/>
      <c r="N1165" s="14"/>
      <c r="O1165" s="14"/>
      <c r="P1165" s="14"/>
      <c r="Q1165" s="14"/>
      <c r="R1165" s="14"/>
      <c r="S1165" s="14"/>
      <c r="T1165" s="14"/>
      <c r="U1165" s="14"/>
      <c r="V1165" s="14"/>
      <c r="W1165" s="14"/>
      <c r="X1165" s="14"/>
      <c r="Y1165" s="14"/>
      <c r="Z1165" s="14"/>
      <c r="AA1165" s="14"/>
      <c r="AB1165" s="14"/>
      <c r="AC1165" s="14"/>
      <c r="AD1165" s="14"/>
      <c r="AE1165" s="14"/>
      <c r="AF1165" s="14"/>
      <c r="AG1165" s="14"/>
      <c r="AH1165" s="14"/>
      <c r="AI1165" s="14"/>
      <c r="AJ1165" s="14"/>
      <c r="AK1165" s="14"/>
      <c r="AL1165" s="14"/>
      <c r="AM1165" s="14"/>
      <c r="AN1165" s="14"/>
      <c r="AO1165" s="14"/>
      <c r="AP1165" s="14"/>
      <c r="AQ1165" s="14"/>
      <c r="AR1165" s="14"/>
      <c r="AS1165" s="14"/>
      <c r="AT1165" s="14"/>
      <c r="AU1165" s="14"/>
      <c r="AV1165" s="14"/>
      <c r="AW1165" s="14"/>
      <c r="AX1165" s="14"/>
      <c r="AY1165" s="14"/>
      <c r="AZ1165" s="14"/>
      <c r="BA1165" s="14"/>
      <c r="BB1165" s="14"/>
      <c r="BC1165" s="14"/>
      <c r="BD1165" s="14"/>
      <c r="BE1165" s="14"/>
      <c r="BF1165" s="14"/>
    </row>
    <row r="1166" spans="2:58" x14ac:dyDescent="0.35">
      <c r="B1166" s="24" t="s">
        <v>90</v>
      </c>
      <c r="C1166" s="14"/>
      <c r="D1166" s="14"/>
      <c r="E1166" s="14"/>
      <c r="F1166" s="14"/>
      <c r="G1166" s="14"/>
      <c r="H1166" s="14"/>
      <c r="I1166" s="14"/>
      <c r="J1166" s="14"/>
      <c r="K1166" s="14"/>
      <c r="L1166" s="14"/>
      <c r="M1166" s="14"/>
      <c r="N1166" s="14"/>
      <c r="O1166" s="14"/>
      <c r="P1166" s="14"/>
      <c r="Q1166" s="14"/>
      <c r="R1166" s="14"/>
      <c r="S1166" s="14"/>
      <c r="T1166" s="14"/>
      <c r="U1166" s="14"/>
      <c r="V1166" s="14"/>
      <c r="W1166" s="14"/>
      <c r="X1166" s="14"/>
      <c r="Y1166" s="14"/>
      <c r="Z1166" s="14"/>
      <c r="AA1166" s="14"/>
      <c r="AB1166" s="14"/>
      <c r="AC1166" s="14"/>
      <c r="AD1166" s="14"/>
      <c r="AE1166" s="14"/>
      <c r="AF1166" s="14"/>
      <c r="AG1166" s="14"/>
      <c r="AH1166" s="14"/>
      <c r="AI1166" s="14"/>
      <c r="AJ1166" s="14"/>
      <c r="AK1166" s="14"/>
      <c r="AL1166" s="14"/>
      <c r="AM1166" s="14"/>
      <c r="AN1166" s="14"/>
      <c r="AO1166" s="14"/>
      <c r="AP1166" s="14"/>
      <c r="AQ1166" s="14"/>
      <c r="AR1166" s="14"/>
      <c r="AS1166" s="14"/>
      <c r="AT1166" s="14"/>
      <c r="AU1166" s="14"/>
      <c r="AV1166" s="14"/>
      <c r="AW1166" s="14"/>
      <c r="AX1166" s="14"/>
      <c r="AY1166" s="14"/>
      <c r="AZ1166" s="14"/>
      <c r="BA1166" s="14"/>
      <c r="BB1166" s="14"/>
      <c r="BC1166" s="14"/>
      <c r="BD1166" s="14"/>
      <c r="BE1166" s="14"/>
      <c r="BF1166" s="14"/>
    </row>
    <row r="1167" spans="2:58" x14ac:dyDescent="0.35">
      <c r="B1167" t="s">
        <v>341</v>
      </c>
      <c r="C1167" s="14">
        <v>5.7176603959634101E-2</v>
      </c>
      <c r="D1167" s="14">
        <v>5.8368805108200798E-2</v>
      </c>
      <c r="E1167" s="14">
        <v>5.63524606247683E-2</v>
      </c>
      <c r="F1167" s="14"/>
      <c r="G1167" s="14">
        <v>6.0982313807557503E-2</v>
      </c>
      <c r="H1167" s="14">
        <v>6.9253732836742299E-2</v>
      </c>
      <c r="I1167" s="14">
        <v>6.0714274698223297E-2</v>
      </c>
      <c r="J1167" s="14">
        <v>4.3007724036805701E-2</v>
      </c>
      <c r="K1167" s="14">
        <v>5.47350786448106E-2</v>
      </c>
      <c r="L1167" s="14">
        <v>5.5079874621984597E-2</v>
      </c>
      <c r="M1167" s="14"/>
      <c r="N1167" s="14">
        <v>8.1328681036531306E-2</v>
      </c>
      <c r="O1167" s="14">
        <v>5.1820721285937801E-2</v>
      </c>
      <c r="P1167" s="14">
        <v>5.1336661291801602E-2</v>
      </c>
      <c r="Q1167" s="14">
        <v>4.2793214727388902E-2</v>
      </c>
      <c r="R1167" s="14"/>
      <c r="S1167" s="14">
        <v>6.1186864876377603E-2</v>
      </c>
      <c r="T1167" s="14">
        <v>6.1725851287580097E-2</v>
      </c>
      <c r="U1167" s="14">
        <v>6.9033806091161096E-2</v>
      </c>
      <c r="V1167" s="14">
        <v>2.9348396328939302E-2</v>
      </c>
      <c r="W1167" s="14">
        <v>9.0066518672669099E-2</v>
      </c>
      <c r="X1167" s="14">
        <v>6.6233836040184402E-2</v>
      </c>
      <c r="Y1167" s="14">
        <v>4.7205621702942901E-2</v>
      </c>
      <c r="Z1167" s="14">
        <v>4.56178190356352E-2</v>
      </c>
      <c r="AA1167" s="14">
        <v>5.2469094770044598E-2</v>
      </c>
      <c r="AB1167" s="14">
        <v>4.9791964326641E-2</v>
      </c>
      <c r="AC1167" s="14">
        <v>5.7850205094108098E-2</v>
      </c>
      <c r="AD1167" s="14">
        <v>4.6715810272533798E-2</v>
      </c>
      <c r="AE1167" s="14"/>
      <c r="AF1167" s="14">
        <v>6.6501986451964396E-2</v>
      </c>
      <c r="AG1167" s="14">
        <v>5.3552187734391903E-2</v>
      </c>
      <c r="AH1167" s="14">
        <v>5.5275265447549703E-2</v>
      </c>
      <c r="AI1167" s="14"/>
      <c r="AJ1167" s="14">
        <v>9.7314626672619794E-2</v>
      </c>
      <c r="AK1167" s="14">
        <v>3.2381259931786699E-2</v>
      </c>
      <c r="AL1167" s="14">
        <v>3.08125863324984E-2</v>
      </c>
      <c r="AM1167" s="14">
        <v>4.2856186019220401E-2</v>
      </c>
      <c r="AN1167" s="14">
        <v>5.3370168680266297E-2</v>
      </c>
      <c r="AO1167" s="14"/>
      <c r="AP1167" s="14">
        <v>0.16579145788913799</v>
      </c>
      <c r="AQ1167" s="14">
        <v>3.5371358960210299E-2</v>
      </c>
      <c r="AR1167" s="14">
        <v>1.40857013432115E-2</v>
      </c>
      <c r="AS1167" s="14">
        <v>6.0742248527531198E-2</v>
      </c>
      <c r="AT1167" s="14">
        <v>1.7982523005938202E-2</v>
      </c>
      <c r="AU1167" s="14"/>
      <c r="AV1167" s="14">
        <v>4.6805584805820699E-2</v>
      </c>
      <c r="AW1167" s="14">
        <v>3.3994578871197299E-2</v>
      </c>
      <c r="AX1167" s="14">
        <v>7.3294707181267196E-2</v>
      </c>
      <c r="AY1167" s="14">
        <v>7.7057779470669302E-2</v>
      </c>
      <c r="AZ1167" s="14">
        <v>0.19126865486642</v>
      </c>
      <c r="BA1167" s="14"/>
      <c r="BB1167" s="14">
        <v>2.8816806846030499E-2</v>
      </c>
      <c r="BC1167" s="14">
        <v>2.9444845923853599E-2</v>
      </c>
      <c r="BD1167" s="14">
        <v>3.04648600951061E-2</v>
      </c>
      <c r="BE1167" s="14"/>
      <c r="BF1167" s="14">
        <v>2.5552876017964798E-2</v>
      </c>
    </row>
    <row r="1168" spans="2:58" x14ac:dyDescent="0.35">
      <c r="B1168" t="s">
        <v>342</v>
      </c>
      <c r="C1168" s="14">
        <v>0.231611609170497</v>
      </c>
      <c r="D1168" s="14">
        <v>0.232266627350001</v>
      </c>
      <c r="E1168" s="14">
        <v>0.23234143132138699</v>
      </c>
      <c r="F1168" s="14"/>
      <c r="G1168" s="14">
        <v>0.197572098890585</v>
      </c>
      <c r="H1168" s="14">
        <v>0.233877426410145</v>
      </c>
      <c r="I1168" s="14">
        <v>0.24306024490101</v>
      </c>
      <c r="J1168" s="14">
        <v>0.23217167934948499</v>
      </c>
      <c r="K1168" s="14">
        <v>0.18771389799100899</v>
      </c>
      <c r="L1168" s="14">
        <v>0.27224893634198</v>
      </c>
      <c r="M1168" s="14"/>
      <c r="N1168" s="14">
        <v>0.25775076955488802</v>
      </c>
      <c r="O1168" s="14">
        <v>0.236045031851048</v>
      </c>
      <c r="P1168" s="14">
        <v>0.242658353126814</v>
      </c>
      <c r="Q1168" s="14">
        <v>0.18732022264034201</v>
      </c>
      <c r="R1168" s="14"/>
      <c r="S1168" s="14">
        <v>0.23475264016216399</v>
      </c>
      <c r="T1168" s="14">
        <v>0.26635170419797699</v>
      </c>
      <c r="U1168" s="14">
        <v>0.22260819680712099</v>
      </c>
      <c r="V1168" s="14">
        <v>0.19300096478183401</v>
      </c>
      <c r="W1168" s="14">
        <v>0.222348960202049</v>
      </c>
      <c r="X1168" s="14">
        <v>0.202867582427848</v>
      </c>
      <c r="Y1168" s="14">
        <v>0.20911838852960901</v>
      </c>
      <c r="Z1168" s="14">
        <v>0.25877979489080899</v>
      </c>
      <c r="AA1168" s="14">
        <v>0.29885867636623298</v>
      </c>
      <c r="AB1168" s="14">
        <v>0.20879613116819601</v>
      </c>
      <c r="AC1168" s="14">
        <v>0.194016263568382</v>
      </c>
      <c r="AD1168" s="14">
        <v>0.22340694740610101</v>
      </c>
      <c r="AE1168" s="14"/>
      <c r="AF1168" s="14">
        <v>0.224030177145571</v>
      </c>
      <c r="AG1168" s="14">
        <v>0.255604901572341</v>
      </c>
      <c r="AH1168" s="14">
        <v>0.22379850330144699</v>
      </c>
      <c r="AI1168" s="14"/>
      <c r="AJ1168" s="14">
        <v>0.29485666033997698</v>
      </c>
      <c r="AK1168" s="14">
        <v>0.21082101786267499</v>
      </c>
      <c r="AL1168" s="14">
        <v>0.19625575372786699</v>
      </c>
      <c r="AM1168" s="14">
        <v>0.31004978600766397</v>
      </c>
      <c r="AN1168" s="14">
        <v>0.19055029770846199</v>
      </c>
      <c r="AO1168" s="14"/>
      <c r="AP1168" s="14">
        <v>0.40008186073853103</v>
      </c>
      <c r="AQ1168" s="14">
        <v>0.20319361013833301</v>
      </c>
      <c r="AR1168" s="14">
        <v>0.25397109743981899</v>
      </c>
      <c r="AS1168" s="14">
        <v>0.14660222034361001</v>
      </c>
      <c r="AT1168" s="14">
        <v>0.185144747367576</v>
      </c>
      <c r="AU1168" s="14"/>
      <c r="AV1168" s="14">
        <v>0.22153619091549001</v>
      </c>
      <c r="AW1168" s="14">
        <v>0.194415244074332</v>
      </c>
      <c r="AX1168" s="14">
        <v>0.257768554260289</v>
      </c>
      <c r="AY1168" s="14">
        <v>0.28671686694057502</v>
      </c>
      <c r="AZ1168" s="14">
        <v>0.16364427531977099</v>
      </c>
      <c r="BA1168" s="14"/>
      <c r="BB1168" s="14">
        <v>0.22290150001051801</v>
      </c>
      <c r="BC1168" s="14">
        <v>0.134557514933382</v>
      </c>
      <c r="BD1168" s="14">
        <v>0.23102712894331501</v>
      </c>
      <c r="BE1168" s="14"/>
      <c r="BF1168" s="14">
        <v>0.19997027938568701</v>
      </c>
    </row>
    <row r="1169" spans="2:58" x14ac:dyDescent="0.35">
      <c r="B1169" t="s">
        <v>343</v>
      </c>
      <c r="C1169" s="14">
        <v>0.27382801753880198</v>
      </c>
      <c r="D1169" s="14">
        <v>0.24311699585985599</v>
      </c>
      <c r="E1169" s="14">
        <v>0.30445515382403099</v>
      </c>
      <c r="F1169" s="14"/>
      <c r="G1169" s="14">
        <v>0.213303957185109</v>
      </c>
      <c r="H1169" s="14">
        <v>0.198879863683083</v>
      </c>
      <c r="I1169" s="14">
        <v>0.246908830578529</v>
      </c>
      <c r="J1169" s="14">
        <v>0.27904476474940199</v>
      </c>
      <c r="K1169" s="14">
        <v>0.32498103252826799</v>
      </c>
      <c r="L1169" s="14">
        <v>0.358351481011429</v>
      </c>
      <c r="M1169" s="14"/>
      <c r="N1169" s="14">
        <v>0.28873152923804801</v>
      </c>
      <c r="O1169" s="14">
        <v>0.258804542933605</v>
      </c>
      <c r="P1169" s="14">
        <v>0.27489747458823099</v>
      </c>
      <c r="Q1169" s="14">
        <v>0.271129840846693</v>
      </c>
      <c r="R1169" s="14"/>
      <c r="S1169" s="14">
        <v>0.280318738347826</v>
      </c>
      <c r="T1169" s="14">
        <v>0.27572893466256998</v>
      </c>
      <c r="U1169" s="14">
        <v>0.32153976976075799</v>
      </c>
      <c r="V1169" s="14">
        <v>0.30581971885444598</v>
      </c>
      <c r="W1169" s="14">
        <v>0.286857838598507</v>
      </c>
      <c r="X1169" s="14">
        <v>0.240179628690256</v>
      </c>
      <c r="Y1169" s="14">
        <v>0.248888402275423</v>
      </c>
      <c r="Z1169" s="14">
        <v>0.24843222900499101</v>
      </c>
      <c r="AA1169" s="14">
        <v>0.22047951755716599</v>
      </c>
      <c r="AB1169" s="14">
        <v>0.273488245575637</v>
      </c>
      <c r="AC1169" s="14">
        <v>0.36979088999040399</v>
      </c>
      <c r="AD1169" s="14">
        <v>0.21812973204403899</v>
      </c>
      <c r="AE1169" s="14"/>
      <c r="AF1169" s="14">
        <v>0.32843457117327202</v>
      </c>
      <c r="AG1169" s="14">
        <v>0.23415542375359499</v>
      </c>
      <c r="AH1169" s="14">
        <v>0.291697714066398</v>
      </c>
      <c r="AI1169" s="14"/>
      <c r="AJ1169" s="14">
        <v>0.30448296765992999</v>
      </c>
      <c r="AK1169" s="14">
        <v>0.225390310442767</v>
      </c>
      <c r="AL1169" s="14">
        <v>0.32617784532519301</v>
      </c>
      <c r="AM1169" s="14">
        <v>0.28803118162430402</v>
      </c>
      <c r="AN1169" s="14">
        <v>0.30650208347163499</v>
      </c>
      <c r="AO1169" s="14"/>
      <c r="AP1169" s="14">
        <v>0.25426052412890399</v>
      </c>
      <c r="AQ1169" s="14">
        <v>0.25004140869439201</v>
      </c>
      <c r="AR1169" s="14">
        <v>0.27801600068370902</v>
      </c>
      <c r="AS1169" s="14">
        <v>0.29246967436086102</v>
      </c>
      <c r="AT1169" s="14">
        <v>0.40226058383215502</v>
      </c>
      <c r="AU1169" s="14"/>
      <c r="AV1169" s="14">
        <v>0.313362231123062</v>
      </c>
      <c r="AW1169" s="14">
        <v>0.24576546945365599</v>
      </c>
      <c r="AX1169" s="14">
        <v>0.26548301055138201</v>
      </c>
      <c r="AY1169" s="14">
        <v>0.22790889208456699</v>
      </c>
      <c r="AZ1169" s="14">
        <v>0.24983178102231801</v>
      </c>
      <c r="BA1169" s="14"/>
      <c r="BB1169" s="14">
        <v>0.32132344328556101</v>
      </c>
      <c r="BC1169" s="14">
        <v>0.30347179341160901</v>
      </c>
      <c r="BD1169" s="14">
        <v>0.46745588840726598</v>
      </c>
      <c r="BE1169" s="14"/>
      <c r="BF1169" s="14">
        <v>0.34891110640668399</v>
      </c>
    </row>
    <row r="1170" spans="2:58" x14ac:dyDescent="0.35">
      <c r="B1170" t="s">
        <v>344</v>
      </c>
      <c r="C1170" s="14">
        <v>0.20506870553307499</v>
      </c>
      <c r="D1170" s="14">
        <v>0.22344825755851899</v>
      </c>
      <c r="E1170" s="14">
        <v>0.18639128957009199</v>
      </c>
      <c r="F1170" s="14"/>
      <c r="G1170" s="14">
        <v>0.21513378871566999</v>
      </c>
      <c r="H1170" s="14">
        <v>0.22116341016356</v>
      </c>
      <c r="I1170" s="14">
        <v>0.18006491704745101</v>
      </c>
      <c r="J1170" s="14">
        <v>0.235607428340187</v>
      </c>
      <c r="K1170" s="14">
        <v>0.235721037984712</v>
      </c>
      <c r="L1170" s="14">
        <v>0.16034619010896101</v>
      </c>
      <c r="M1170" s="14"/>
      <c r="N1170" s="14">
        <v>0.1787810081133</v>
      </c>
      <c r="O1170" s="14">
        <v>0.22775512558577299</v>
      </c>
      <c r="P1170" s="14">
        <v>0.210110223456979</v>
      </c>
      <c r="Q1170" s="14">
        <v>0.20317932790188301</v>
      </c>
      <c r="R1170" s="14"/>
      <c r="S1170" s="14">
        <v>0.22502210306161499</v>
      </c>
      <c r="T1170" s="14">
        <v>0.17486770168073601</v>
      </c>
      <c r="U1170" s="14">
        <v>0.19324611810282299</v>
      </c>
      <c r="V1170" s="14">
        <v>0.240132894818645</v>
      </c>
      <c r="W1170" s="14">
        <v>0.19599754761475499</v>
      </c>
      <c r="X1170" s="14">
        <v>0.22974117607806299</v>
      </c>
      <c r="Y1170" s="14">
        <v>0.22988146276837301</v>
      </c>
      <c r="Z1170" s="14">
        <v>0.243402913868978</v>
      </c>
      <c r="AA1170" s="14">
        <v>0.19416072696133099</v>
      </c>
      <c r="AB1170" s="14">
        <v>0.19023843282752201</v>
      </c>
      <c r="AC1170" s="14">
        <v>0.130296098151471</v>
      </c>
      <c r="AD1170" s="14">
        <v>0.208685392400314</v>
      </c>
      <c r="AE1170" s="14"/>
      <c r="AF1170" s="14">
        <v>0.19007802789341399</v>
      </c>
      <c r="AG1170" s="14">
        <v>0.22424811408388201</v>
      </c>
      <c r="AH1170" s="14">
        <v>0.17085283015192701</v>
      </c>
      <c r="AI1170" s="14"/>
      <c r="AJ1170" s="14">
        <v>0.17162923777809999</v>
      </c>
      <c r="AK1170" s="14">
        <v>0.251551831773833</v>
      </c>
      <c r="AL1170" s="14">
        <v>0.253423233684542</v>
      </c>
      <c r="AM1170" s="14">
        <v>8.41079518180919E-2</v>
      </c>
      <c r="AN1170" s="14">
        <v>0.17552663520893799</v>
      </c>
      <c r="AO1170" s="14"/>
      <c r="AP1170" s="14">
        <v>8.7630567811946003E-2</v>
      </c>
      <c r="AQ1170" s="14">
        <v>0.25591719964653598</v>
      </c>
      <c r="AR1170" s="14">
        <v>0.22579033299044601</v>
      </c>
      <c r="AS1170" s="14">
        <v>0.25020170216863202</v>
      </c>
      <c r="AT1170" s="14">
        <v>0.175069049661284</v>
      </c>
      <c r="AU1170" s="14"/>
      <c r="AV1170" s="14">
        <v>0.17537462812913099</v>
      </c>
      <c r="AW1170" s="14">
        <v>0.261653268122505</v>
      </c>
      <c r="AX1170" s="14">
        <v>0.185971005001143</v>
      </c>
      <c r="AY1170" s="14">
        <v>0.213970068668735</v>
      </c>
      <c r="AZ1170" s="14">
        <v>0.11548816489012</v>
      </c>
      <c r="BA1170" s="14"/>
      <c r="BB1170" s="14">
        <v>0.240354058035079</v>
      </c>
      <c r="BC1170" s="14">
        <v>0.31314260907267</v>
      </c>
      <c r="BD1170" s="14">
        <v>0.15180189064323699</v>
      </c>
      <c r="BE1170" s="14"/>
      <c r="BF1170" s="14">
        <v>0.244222931012721</v>
      </c>
    </row>
    <row r="1171" spans="2:58" x14ac:dyDescent="0.35">
      <c r="B1171" t="s">
        <v>345</v>
      </c>
      <c r="C1171" s="14">
        <v>0.188023568330557</v>
      </c>
      <c r="D1171" s="14">
        <v>0.20110894973219501</v>
      </c>
      <c r="E1171" s="14">
        <v>0.174368284728175</v>
      </c>
      <c r="F1171" s="14"/>
      <c r="G1171" s="14">
        <v>0.268162781625986</v>
      </c>
      <c r="H1171" s="14">
        <v>0.23446567028520901</v>
      </c>
      <c r="I1171" s="14">
        <v>0.219256174915332</v>
      </c>
      <c r="J1171" s="14">
        <v>0.186511815920163</v>
      </c>
      <c r="K1171" s="14">
        <v>0.142278155853375</v>
      </c>
      <c r="L1171" s="14">
        <v>0.10331738827699199</v>
      </c>
      <c r="M1171" s="14"/>
      <c r="N1171" s="14">
        <v>0.16912803178791999</v>
      </c>
      <c r="O1171" s="14">
        <v>0.17351545907719501</v>
      </c>
      <c r="P1171" s="14">
        <v>0.18659954648570201</v>
      </c>
      <c r="Q1171" s="14">
        <v>0.228223552165117</v>
      </c>
      <c r="R1171" s="14"/>
      <c r="S1171" s="14">
        <v>0.15890185319856101</v>
      </c>
      <c r="T1171" s="14">
        <v>0.17834863414796301</v>
      </c>
      <c r="U1171" s="14">
        <v>0.167529018987711</v>
      </c>
      <c r="V1171" s="14">
        <v>0.190095085707747</v>
      </c>
      <c r="W1171" s="14">
        <v>0.15968543341521699</v>
      </c>
      <c r="X1171" s="14">
        <v>0.19370363672754801</v>
      </c>
      <c r="Y1171" s="14">
        <v>0.228892483488912</v>
      </c>
      <c r="Z1171" s="14">
        <v>0.17095734531273099</v>
      </c>
      <c r="AA1171" s="14">
        <v>0.19641967181976899</v>
      </c>
      <c r="AB1171" s="14">
        <v>0.20834315121777899</v>
      </c>
      <c r="AC1171" s="14">
        <v>0.20370988536613199</v>
      </c>
      <c r="AD1171" s="14">
        <v>0.259598673472478</v>
      </c>
      <c r="AE1171" s="14"/>
      <c r="AF1171" s="14">
        <v>0.15184914100612901</v>
      </c>
      <c r="AG1171" s="14">
        <v>0.19840579516211601</v>
      </c>
      <c r="AH1171" s="14">
        <v>0.17536508061386899</v>
      </c>
      <c r="AI1171" s="14"/>
      <c r="AJ1171" s="14">
        <v>0.103719049811355</v>
      </c>
      <c r="AK1171" s="14">
        <v>0.24420388729544301</v>
      </c>
      <c r="AL1171" s="14">
        <v>0.137671097047145</v>
      </c>
      <c r="AM1171" s="14">
        <v>0.27495489453071997</v>
      </c>
      <c r="AN1171" s="14">
        <v>0.19368991525596499</v>
      </c>
      <c r="AO1171" s="14"/>
      <c r="AP1171" s="14">
        <v>5.5503188251394997E-2</v>
      </c>
      <c r="AQ1171" s="14">
        <v>0.21581589914757199</v>
      </c>
      <c r="AR1171" s="14">
        <v>0.19143203604870901</v>
      </c>
      <c r="AS1171" s="14">
        <v>0.218210937039372</v>
      </c>
      <c r="AT1171" s="14">
        <v>0.15678798997972601</v>
      </c>
      <c r="AU1171" s="14"/>
      <c r="AV1171" s="14">
        <v>0.182149341143547</v>
      </c>
      <c r="AW1171" s="14">
        <v>0.21843250789009899</v>
      </c>
      <c r="AX1171" s="14">
        <v>0.173342402964693</v>
      </c>
      <c r="AY1171" s="14">
        <v>0.17213376999815899</v>
      </c>
      <c r="AZ1171" s="14">
        <v>0.25474110560368401</v>
      </c>
      <c r="BA1171" s="14"/>
      <c r="BB1171" s="14">
        <v>0.16742066505586201</v>
      </c>
      <c r="BC1171" s="14">
        <v>0.18605182213242999</v>
      </c>
      <c r="BD1171" s="14">
        <v>0.105547663703856</v>
      </c>
      <c r="BE1171" s="14"/>
      <c r="BF1171" s="14">
        <v>0.16013683010117899</v>
      </c>
    </row>
    <row r="1172" spans="2:58" x14ac:dyDescent="0.35">
      <c r="B1172" t="s">
        <v>117</v>
      </c>
      <c r="C1172" s="14">
        <v>4.42914954674343E-2</v>
      </c>
      <c r="D1172" s="14">
        <v>4.1690364391228703E-2</v>
      </c>
      <c r="E1172" s="14">
        <v>4.60913799315463E-2</v>
      </c>
      <c r="F1172" s="14"/>
      <c r="G1172" s="14">
        <v>4.4845059775091602E-2</v>
      </c>
      <c r="H1172" s="14">
        <v>4.23598966212601E-2</v>
      </c>
      <c r="I1172" s="14">
        <v>4.9995557859454101E-2</v>
      </c>
      <c r="J1172" s="14">
        <v>2.3656587603956499E-2</v>
      </c>
      <c r="K1172" s="14">
        <v>5.4570796997825299E-2</v>
      </c>
      <c r="L1172" s="14">
        <v>5.0656129638652798E-2</v>
      </c>
      <c r="M1172" s="14"/>
      <c r="N1172" s="14">
        <v>2.4279980269312999E-2</v>
      </c>
      <c r="O1172" s="14">
        <v>5.2059119266441703E-2</v>
      </c>
      <c r="P1172" s="14">
        <v>3.4397741050472698E-2</v>
      </c>
      <c r="Q1172" s="14">
        <v>6.7353841718575794E-2</v>
      </c>
      <c r="R1172" s="14"/>
      <c r="S1172" s="14">
        <v>3.9817800353456903E-2</v>
      </c>
      <c r="T1172" s="14">
        <v>4.2977174023173699E-2</v>
      </c>
      <c r="U1172" s="14">
        <v>2.6043090250426299E-2</v>
      </c>
      <c r="V1172" s="14">
        <v>4.1602939508388198E-2</v>
      </c>
      <c r="W1172" s="14">
        <v>4.5043701496802001E-2</v>
      </c>
      <c r="X1172" s="14">
        <v>6.7274140036099495E-2</v>
      </c>
      <c r="Y1172" s="14">
        <v>3.60136412347399E-2</v>
      </c>
      <c r="Z1172" s="14">
        <v>3.2809897886854997E-2</v>
      </c>
      <c r="AA1172" s="14">
        <v>3.7612312525456097E-2</v>
      </c>
      <c r="AB1172" s="14">
        <v>6.9342074884225502E-2</v>
      </c>
      <c r="AC1172" s="14">
        <v>4.4336657829503801E-2</v>
      </c>
      <c r="AD1172" s="14">
        <v>4.3463444404533202E-2</v>
      </c>
      <c r="AE1172" s="14"/>
      <c r="AF1172" s="14">
        <v>3.9106096329649898E-2</v>
      </c>
      <c r="AG1172" s="14">
        <v>3.4033577693673697E-2</v>
      </c>
      <c r="AH1172" s="14">
        <v>8.3010606418808905E-2</v>
      </c>
      <c r="AI1172" s="14"/>
      <c r="AJ1172" s="14">
        <v>2.7997457738018101E-2</v>
      </c>
      <c r="AK1172" s="14">
        <v>3.5651692693496197E-2</v>
      </c>
      <c r="AL1172" s="14">
        <v>5.5659483882754303E-2</v>
      </c>
      <c r="AM1172" s="14">
        <v>0</v>
      </c>
      <c r="AN1172" s="14">
        <v>8.0360899674733297E-2</v>
      </c>
      <c r="AO1172" s="14"/>
      <c r="AP1172" s="14">
        <v>3.6732401180086097E-2</v>
      </c>
      <c r="AQ1172" s="14">
        <v>3.96605234129557E-2</v>
      </c>
      <c r="AR1172" s="14">
        <v>3.6704831494105701E-2</v>
      </c>
      <c r="AS1172" s="14">
        <v>3.17732175599936E-2</v>
      </c>
      <c r="AT1172" s="14">
        <v>6.2755106153320597E-2</v>
      </c>
      <c r="AU1172" s="14"/>
      <c r="AV1172" s="14">
        <v>6.0772023882949201E-2</v>
      </c>
      <c r="AW1172" s="14">
        <v>4.5738931588210997E-2</v>
      </c>
      <c r="AX1172" s="14">
        <v>4.4140320041224798E-2</v>
      </c>
      <c r="AY1172" s="14">
        <v>2.2212622837295401E-2</v>
      </c>
      <c r="AZ1172" s="14">
        <v>2.50260182976874E-2</v>
      </c>
      <c r="BA1172" s="14"/>
      <c r="BB1172" s="14">
        <v>1.9183526766949899E-2</v>
      </c>
      <c r="BC1172" s="14">
        <v>3.3331414526055397E-2</v>
      </c>
      <c r="BD1172" s="14">
        <v>1.37025682072195E-2</v>
      </c>
      <c r="BE1172" s="14"/>
      <c r="BF1172" s="14">
        <v>2.12059770757646E-2</v>
      </c>
    </row>
    <row r="1173" spans="2:58" x14ac:dyDescent="0.35">
      <c r="B1173" t="s">
        <v>346</v>
      </c>
      <c r="C1173" s="14">
        <v>0.28878821313013098</v>
      </c>
      <c r="D1173" s="14">
        <v>0.290635432458202</v>
      </c>
      <c r="E1173" s="14">
        <v>0.28869389194615602</v>
      </c>
      <c r="F1173" s="14"/>
      <c r="G1173" s="14">
        <v>0.258554412698142</v>
      </c>
      <c r="H1173" s="14">
        <v>0.30313115924688699</v>
      </c>
      <c r="I1173" s="14">
        <v>0.30377451959923402</v>
      </c>
      <c r="J1173" s="14">
        <v>0.27517940338629099</v>
      </c>
      <c r="K1173" s="14">
        <v>0.24244897663581899</v>
      </c>
      <c r="L1173" s="14">
        <v>0.32732881096396499</v>
      </c>
      <c r="M1173" s="14"/>
      <c r="N1173" s="14">
        <v>0.33907945059141897</v>
      </c>
      <c r="O1173" s="14">
        <v>0.28786575313698498</v>
      </c>
      <c r="P1173" s="14">
        <v>0.29399501441861597</v>
      </c>
      <c r="Q1173" s="14">
        <v>0.23011343736773099</v>
      </c>
      <c r="R1173" s="14"/>
      <c r="S1173" s="14">
        <v>0.295939505038541</v>
      </c>
      <c r="T1173" s="14">
        <v>0.328077555485557</v>
      </c>
      <c r="U1173" s="14">
        <v>0.29164200289828202</v>
      </c>
      <c r="V1173" s="14">
        <v>0.222349361110773</v>
      </c>
      <c r="W1173" s="14">
        <v>0.31241547887471799</v>
      </c>
      <c r="X1173" s="14">
        <v>0.26910141846803298</v>
      </c>
      <c r="Y1173" s="14">
        <v>0.25632401023255202</v>
      </c>
      <c r="Z1173" s="14">
        <v>0.30439761392644399</v>
      </c>
      <c r="AA1173" s="14">
        <v>0.351327771136278</v>
      </c>
      <c r="AB1173" s="14">
        <v>0.25858809549483702</v>
      </c>
      <c r="AC1173" s="14">
        <v>0.25186646866249002</v>
      </c>
      <c r="AD1173" s="14">
        <v>0.27012275767863497</v>
      </c>
      <c r="AE1173" s="14"/>
      <c r="AF1173" s="14">
        <v>0.29053216359753498</v>
      </c>
      <c r="AG1173" s="14">
        <v>0.30915708930673302</v>
      </c>
      <c r="AH1173" s="14">
        <v>0.27907376874899698</v>
      </c>
      <c r="AI1173" s="14"/>
      <c r="AJ1173" s="14">
        <v>0.39217128701259701</v>
      </c>
      <c r="AK1173" s="14">
        <v>0.24320227779446099</v>
      </c>
      <c r="AL1173" s="14">
        <v>0.227068340060365</v>
      </c>
      <c r="AM1173" s="14">
        <v>0.35290597202688401</v>
      </c>
      <c r="AN1173" s="14">
        <v>0.243920466388728</v>
      </c>
      <c r="AO1173" s="14"/>
      <c r="AP1173" s="14">
        <v>0.56587331862766899</v>
      </c>
      <c r="AQ1173" s="14">
        <v>0.23856496909854299</v>
      </c>
      <c r="AR1173" s="14">
        <v>0.26805679878303001</v>
      </c>
      <c r="AS1173" s="14">
        <v>0.207344468871141</v>
      </c>
      <c r="AT1173" s="14">
        <v>0.203127270373514</v>
      </c>
      <c r="AU1173" s="14"/>
      <c r="AV1173" s="14">
        <v>0.26834177572131102</v>
      </c>
      <c r="AW1173" s="14">
        <v>0.22840982294553</v>
      </c>
      <c r="AX1173" s="14">
        <v>0.33106326144155701</v>
      </c>
      <c r="AY1173" s="14">
        <v>0.36377464641124402</v>
      </c>
      <c r="AZ1173" s="14">
        <v>0.35491293018619002</v>
      </c>
      <c r="BA1173" s="14"/>
      <c r="BB1173" s="14">
        <v>0.251718306856548</v>
      </c>
      <c r="BC1173" s="14">
        <v>0.16400236085723599</v>
      </c>
      <c r="BD1173" s="14">
        <v>0.26149198903842202</v>
      </c>
      <c r="BE1173" s="14"/>
      <c r="BF1173" s="14">
        <v>0.225523155403651</v>
      </c>
    </row>
    <row r="1174" spans="2:58" x14ac:dyDescent="0.35">
      <c r="B1174" t="s">
        <v>347</v>
      </c>
      <c r="C1174" s="14">
        <v>0.39309227386363299</v>
      </c>
      <c r="D1174" s="14">
        <v>0.424557207290714</v>
      </c>
      <c r="E1174" s="14">
        <v>0.36075957429826699</v>
      </c>
      <c r="F1174" s="14"/>
      <c r="G1174" s="14">
        <v>0.48329657034165702</v>
      </c>
      <c r="H1174" s="14">
        <v>0.45562908044876999</v>
      </c>
      <c r="I1174" s="14">
        <v>0.39932109196278298</v>
      </c>
      <c r="J1174" s="14">
        <v>0.42211924426035102</v>
      </c>
      <c r="K1174" s="14">
        <v>0.377999193838087</v>
      </c>
      <c r="L1174" s="14">
        <v>0.263663578385953</v>
      </c>
      <c r="M1174" s="14"/>
      <c r="N1174" s="14">
        <v>0.34790903990122002</v>
      </c>
      <c r="O1174" s="14">
        <v>0.401270584662968</v>
      </c>
      <c r="P1174" s="14">
        <v>0.39670976994267998</v>
      </c>
      <c r="Q1174" s="14">
        <v>0.43140288006700001</v>
      </c>
      <c r="R1174" s="14"/>
      <c r="S1174" s="14">
        <v>0.383923956260176</v>
      </c>
      <c r="T1174" s="14">
        <v>0.35321633582869899</v>
      </c>
      <c r="U1174" s="14">
        <v>0.36077513709053299</v>
      </c>
      <c r="V1174" s="14">
        <v>0.430227980526392</v>
      </c>
      <c r="W1174" s="14">
        <v>0.35568298102997198</v>
      </c>
      <c r="X1174" s="14">
        <v>0.42344481280561203</v>
      </c>
      <c r="Y1174" s="14">
        <v>0.45877394625728501</v>
      </c>
      <c r="Z1174" s="14">
        <v>0.41436025918170999</v>
      </c>
      <c r="AA1174" s="14">
        <v>0.39058039878110001</v>
      </c>
      <c r="AB1174" s="14">
        <v>0.39858158404529997</v>
      </c>
      <c r="AC1174" s="14">
        <v>0.33400598351760202</v>
      </c>
      <c r="AD1174" s="14">
        <v>0.46828406587279198</v>
      </c>
      <c r="AE1174" s="14"/>
      <c r="AF1174" s="14">
        <v>0.341927168899544</v>
      </c>
      <c r="AG1174" s="14">
        <v>0.42265390924599799</v>
      </c>
      <c r="AH1174" s="14">
        <v>0.346217910765797</v>
      </c>
      <c r="AI1174" s="14"/>
      <c r="AJ1174" s="14">
        <v>0.27534828758945501</v>
      </c>
      <c r="AK1174" s="14">
        <v>0.49575571906927601</v>
      </c>
      <c r="AL1174" s="14">
        <v>0.39109433073168698</v>
      </c>
      <c r="AM1174" s="14">
        <v>0.35906284634881203</v>
      </c>
      <c r="AN1174" s="14">
        <v>0.36921655046490298</v>
      </c>
      <c r="AO1174" s="14"/>
      <c r="AP1174" s="14">
        <v>0.143133756063341</v>
      </c>
      <c r="AQ1174" s="14">
        <v>0.47173309879410902</v>
      </c>
      <c r="AR1174" s="14">
        <v>0.41722236903915499</v>
      </c>
      <c r="AS1174" s="14">
        <v>0.46841263920800402</v>
      </c>
      <c r="AT1174" s="14">
        <v>0.33185703964101099</v>
      </c>
      <c r="AU1174" s="14"/>
      <c r="AV1174" s="14">
        <v>0.35752396927267799</v>
      </c>
      <c r="AW1174" s="14">
        <v>0.48008577601260399</v>
      </c>
      <c r="AX1174" s="14">
        <v>0.359313407965836</v>
      </c>
      <c r="AY1174" s="14">
        <v>0.38610383866689402</v>
      </c>
      <c r="AZ1174" s="14">
        <v>0.370229270493804</v>
      </c>
      <c r="BA1174" s="14"/>
      <c r="BB1174" s="14">
        <v>0.40777472309094098</v>
      </c>
      <c r="BC1174" s="14">
        <v>0.49919443120509899</v>
      </c>
      <c r="BD1174" s="14">
        <v>0.257349554347093</v>
      </c>
      <c r="BE1174" s="14"/>
      <c r="BF1174" s="14">
        <v>0.40435976111389998</v>
      </c>
    </row>
    <row r="1175" spans="2:58" x14ac:dyDescent="0.35">
      <c r="B1175" t="s">
        <v>86</v>
      </c>
      <c r="C1175" s="14">
        <v>-0.104304060733502</v>
      </c>
      <c r="D1175" s="14">
        <v>-0.133921774832512</v>
      </c>
      <c r="E1175" s="14">
        <v>-7.2065682352110902E-2</v>
      </c>
      <c r="F1175" s="14"/>
      <c r="G1175" s="14">
        <v>-0.22474215764351399</v>
      </c>
      <c r="H1175" s="14">
        <v>-0.15249792120188299</v>
      </c>
      <c r="I1175" s="14">
        <v>-9.5546572363549395E-2</v>
      </c>
      <c r="J1175" s="14">
        <v>-0.14693984087406001</v>
      </c>
      <c r="K1175" s="14">
        <v>-0.13555021720226801</v>
      </c>
      <c r="L1175" s="14">
        <v>6.3665232578011502E-2</v>
      </c>
      <c r="M1175" s="14"/>
      <c r="N1175" s="14">
        <v>-8.8295893098011592E-3</v>
      </c>
      <c r="O1175" s="14">
        <v>-0.11340483152598201</v>
      </c>
      <c r="P1175" s="14">
        <v>-0.10271475552406401</v>
      </c>
      <c r="Q1175" s="14">
        <v>-0.20128944269926899</v>
      </c>
      <c r="R1175" s="14"/>
      <c r="S1175" s="14">
        <v>-8.7984451221634494E-2</v>
      </c>
      <c r="T1175" s="14">
        <v>-2.5138780343141699E-2</v>
      </c>
      <c r="U1175" s="14">
        <v>-6.9133134192251297E-2</v>
      </c>
      <c r="V1175" s="14">
        <v>-0.207878619415619</v>
      </c>
      <c r="W1175" s="14">
        <v>-4.3267502155253899E-2</v>
      </c>
      <c r="X1175" s="14">
        <v>-0.15434339433757899</v>
      </c>
      <c r="Y1175" s="14">
        <v>-0.20244993602473299</v>
      </c>
      <c r="Z1175" s="14">
        <v>-0.109962645255265</v>
      </c>
      <c r="AA1175" s="14">
        <v>-3.9252627644822E-2</v>
      </c>
      <c r="AB1175" s="14">
        <v>-0.13999348855046301</v>
      </c>
      <c r="AC1175" s="14">
        <v>-8.21395148551122E-2</v>
      </c>
      <c r="AD1175" s="14">
        <v>-0.198161308194157</v>
      </c>
      <c r="AE1175" s="14"/>
      <c r="AF1175" s="14">
        <v>-5.1395005302008703E-2</v>
      </c>
      <c r="AG1175" s="14">
        <v>-0.113496819939265</v>
      </c>
      <c r="AH1175" s="14">
        <v>-6.7144142016799996E-2</v>
      </c>
      <c r="AI1175" s="14"/>
      <c r="AJ1175" s="14">
        <v>0.116822999423142</v>
      </c>
      <c r="AK1175" s="14">
        <v>-0.25255344127481399</v>
      </c>
      <c r="AL1175" s="14">
        <v>-0.16402599067132201</v>
      </c>
      <c r="AM1175" s="14">
        <v>-6.1568743219275702E-3</v>
      </c>
      <c r="AN1175" s="14">
        <v>-0.12529608407617501</v>
      </c>
      <c r="AO1175" s="14"/>
      <c r="AP1175" s="14">
        <v>0.42273956256432799</v>
      </c>
      <c r="AQ1175" s="14">
        <v>-0.233168129695565</v>
      </c>
      <c r="AR1175" s="14">
        <v>-0.14916557025612501</v>
      </c>
      <c r="AS1175" s="14">
        <v>-0.26106817033686303</v>
      </c>
      <c r="AT1175" s="14">
        <v>-0.12872976926749699</v>
      </c>
      <c r="AU1175" s="14"/>
      <c r="AV1175" s="14">
        <v>-8.9182193551366598E-2</v>
      </c>
      <c r="AW1175" s="14">
        <v>-0.25167595306707402</v>
      </c>
      <c r="AX1175" s="14">
        <v>-2.8250146524279901E-2</v>
      </c>
      <c r="AY1175" s="14">
        <v>-2.2329192255650099E-2</v>
      </c>
      <c r="AZ1175" s="14">
        <v>-1.5316340307613601E-2</v>
      </c>
      <c r="BA1175" s="14"/>
      <c r="BB1175" s="14">
        <v>-0.15605641623439301</v>
      </c>
      <c r="BC1175" s="14">
        <v>-0.33519207034786402</v>
      </c>
      <c r="BD1175" s="14">
        <v>4.14243469132852E-3</v>
      </c>
      <c r="BE1175" s="14"/>
      <c r="BF1175" s="14">
        <v>-0.17883660571024901</v>
      </c>
    </row>
    <row r="1176" spans="2:58" x14ac:dyDescent="0.35">
      <c r="C1176" s="14"/>
      <c r="D1176" s="14"/>
      <c r="E1176" s="14"/>
      <c r="F1176" s="14"/>
      <c r="G1176" s="14"/>
      <c r="H1176" s="14"/>
      <c r="I1176" s="14"/>
      <c r="J1176" s="14"/>
      <c r="K1176" s="14"/>
      <c r="L1176" s="14"/>
      <c r="M1176" s="14"/>
      <c r="N1176" s="14"/>
      <c r="O1176" s="14"/>
      <c r="P1176" s="14"/>
      <c r="Q1176" s="14"/>
      <c r="R1176" s="14"/>
      <c r="S1176" s="14"/>
      <c r="T1176" s="14"/>
      <c r="U1176" s="14"/>
      <c r="V1176" s="14"/>
      <c r="W1176" s="14"/>
      <c r="X1176" s="14"/>
      <c r="Y1176" s="14"/>
      <c r="Z1176" s="14"/>
      <c r="AA1176" s="14"/>
      <c r="AB1176" s="14"/>
      <c r="AC1176" s="14"/>
      <c r="AD1176" s="14"/>
      <c r="AE1176" s="14"/>
      <c r="AF1176" s="14"/>
      <c r="AG1176" s="14"/>
      <c r="AH1176" s="14"/>
      <c r="AI1176" s="14"/>
      <c r="AJ1176" s="14"/>
      <c r="AK1176" s="14"/>
      <c r="AL1176" s="14"/>
      <c r="AM1176" s="14"/>
      <c r="AN1176" s="14"/>
      <c r="AO1176" s="14"/>
      <c r="AP1176" s="14"/>
      <c r="AQ1176" s="14"/>
      <c r="AR1176" s="14"/>
      <c r="AS1176" s="14"/>
      <c r="AT1176" s="14"/>
      <c r="AU1176" s="14"/>
      <c r="AV1176" s="14"/>
      <c r="AW1176" s="14"/>
      <c r="AX1176" s="14"/>
      <c r="AY1176" s="14"/>
      <c r="AZ1176" s="14"/>
      <c r="BA1176" s="14"/>
      <c r="BB1176" s="14"/>
      <c r="BC1176" s="14"/>
      <c r="BD1176" s="14"/>
      <c r="BE1176" s="14"/>
      <c r="BF1176" s="14"/>
    </row>
    <row r="1177" spans="2:58" x14ac:dyDescent="0.35">
      <c r="B1177" s="6" t="s">
        <v>358</v>
      </c>
      <c r="C1177" s="14"/>
      <c r="D1177" s="14"/>
      <c r="E1177" s="14"/>
      <c r="F1177" s="14"/>
      <c r="G1177" s="14"/>
      <c r="H1177" s="14"/>
      <c r="I1177" s="14"/>
      <c r="J1177" s="14"/>
      <c r="K1177" s="14"/>
      <c r="L1177" s="14"/>
      <c r="M1177" s="14"/>
      <c r="N1177" s="14"/>
      <c r="O1177" s="14"/>
      <c r="P1177" s="14"/>
      <c r="Q1177" s="14"/>
      <c r="R1177" s="14"/>
      <c r="S1177" s="14"/>
      <c r="T1177" s="14"/>
      <c r="U1177" s="14"/>
      <c r="V1177" s="14"/>
      <c r="W1177" s="14"/>
      <c r="X1177" s="14"/>
      <c r="Y1177" s="14"/>
      <c r="Z1177" s="14"/>
      <c r="AA1177" s="14"/>
      <c r="AB1177" s="14"/>
      <c r="AC1177" s="14"/>
      <c r="AD1177" s="14"/>
      <c r="AE1177" s="14"/>
      <c r="AF1177" s="14"/>
      <c r="AG1177" s="14"/>
      <c r="AH1177" s="14"/>
      <c r="AI1177" s="14"/>
      <c r="AJ1177" s="14"/>
      <c r="AK1177" s="14"/>
      <c r="AL1177" s="14"/>
      <c r="AM1177" s="14"/>
      <c r="AN1177" s="14"/>
      <c r="AO1177" s="14"/>
      <c r="AP1177" s="14"/>
      <c r="AQ1177" s="14"/>
      <c r="AR1177" s="14"/>
      <c r="AS1177" s="14"/>
      <c r="AT1177" s="14"/>
      <c r="AU1177" s="14"/>
      <c r="AV1177" s="14"/>
      <c r="AW1177" s="14"/>
      <c r="AX1177" s="14"/>
      <c r="AY1177" s="14"/>
      <c r="AZ1177" s="14"/>
      <c r="BA1177" s="14"/>
      <c r="BB1177" s="14"/>
      <c r="BC1177" s="14"/>
      <c r="BD1177" s="14"/>
      <c r="BE1177" s="14"/>
      <c r="BF1177" s="14"/>
    </row>
    <row r="1178" spans="2:58" x14ac:dyDescent="0.35">
      <c r="B1178" s="24" t="s">
        <v>90</v>
      </c>
      <c r="C1178" s="14"/>
      <c r="D1178" s="14"/>
      <c r="E1178" s="14"/>
      <c r="F1178" s="14"/>
      <c r="G1178" s="14"/>
      <c r="H1178" s="14"/>
      <c r="I1178" s="14"/>
      <c r="J1178" s="14"/>
      <c r="K1178" s="14"/>
      <c r="L1178" s="14"/>
      <c r="M1178" s="14"/>
      <c r="N1178" s="14"/>
      <c r="O1178" s="14"/>
      <c r="P1178" s="14"/>
      <c r="Q1178" s="14"/>
      <c r="R1178" s="14"/>
      <c r="S1178" s="14"/>
      <c r="T1178" s="14"/>
      <c r="U1178" s="14"/>
      <c r="V1178" s="14"/>
      <c r="W1178" s="14"/>
      <c r="X1178" s="14"/>
      <c r="Y1178" s="14"/>
      <c r="Z1178" s="14"/>
      <c r="AA1178" s="14"/>
      <c r="AB1178" s="14"/>
      <c r="AC1178" s="14"/>
      <c r="AD1178" s="14"/>
      <c r="AE1178" s="14"/>
      <c r="AF1178" s="14"/>
      <c r="AG1178" s="14"/>
      <c r="AH1178" s="14"/>
      <c r="AI1178" s="14"/>
      <c r="AJ1178" s="14"/>
      <c r="AK1178" s="14"/>
      <c r="AL1178" s="14"/>
      <c r="AM1178" s="14"/>
      <c r="AN1178" s="14"/>
      <c r="AO1178" s="14"/>
      <c r="AP1178" s="14"/>
      <c r="AQ1178" s="14"/>
      <c r="AR1178" s="14"/>
      <c r="AS1178" s="14"/>
      <c r="AT1178" s="14"/>
      <c r="AU1178" s="14"/>
      <c r="AV1178" s="14"/>
      <c r="AW1178" s="14"/>
      <c r="AX1178" s="14"/>
      <c r="AY1178" s="14"/>
      <c r="AZ1178" s="14"/>
      <c r="BA1178" s="14"/>
      <c r="BB1178" s="14"/>
      <c r="BC1178" s="14"/>
      <c r="BD1178" s="14"/>
      <c r="BE1178" s="14"/>
      <c r="BF1178" s="14"/>
    </row>
    <row r="1179" spans="2:58" x14ac:dyDescent="0.35">
      <c r="B1179" t="s">
        <v>341</v>
      </c>
      <c r="C1179" s="14">
        <v>2.0876674432077601E-2</v>
      </c>
      <c r="D1179" s="14">
        <v>2.3333982775741401E-2</v>
      </c>
      <c r="E1179" s="14">
        <v>1.8605143271783298E-2</v>
      </c>
      <c r="F1179" s="14"/>
      <c r="G1179" s="14">
        <v>4.8170570602444597E-2</v>
      </c>
      <c r="H1179" s="14">
        <v>2.9285163081114299E-2</v>
      </c>
      <c r="I1179" s="14">
        <v>2.6736340865902299E-2</v>
      </c>
      <c r="J1179" s="14">
        <v>1.2693435968648401E-2</v>
      </c>
      <c r="K1179" s="14">
        <v>0</v>
      </c>
      <c r="L1179" s="14">
        <v>1.16539001134465E-2</v>
      </c>
      <c r="M1179" s="14"/>
      <c r="N1179" s="14">
        <v>2.09641853191718E-2</v>
      </c>
      <c r="O1179" s="14">
        <v>1.9678370164916199E-2</v>
      </c>
      <c r="P1179" s="14">
        <v>1.8434958726416099E-2</v>
      </c>
      <c r="Q1179" s="14">
        <v>2.45551106593834E-2</v>
      </c>
      <c r="R1179" s="14"/>
      <c r="S1179" s="14">
        <v>4.4403120975273901E-2</v>
      </c>
      <c r="T1179" s="14">
        <v>2.4590070048736701E-2</v>
      </c>
      <c r="U1179" s="14">
        <v>1.7968879579066999E-2</v>
      </c>
      <c r="V1179" s="14">
        <v>1.02526184900214E-2</v>
      </c>
      <c r="W1179" s="14">
        <v>6.5041810695580897E-3</v>
      </c>
      <c r="X1179" s="14">
        <v>2.6836019336690199E-2</v>
      </c>
      <c r="Y1179" s="14">
        <v>3.9707161769856301E-2</v>
      </c>
      <c r="Z1179" s="14">
        <v>0</v>
      </c>
      <c r="AA1179" s="14">
        <v>2.2184220453229798E-2</v>
      </c>
      <c r="AB1179" s="14">
        <v>0</v>
      </c>
      <c r="AC1179" s="14">
        <v>0</v>
      </c>
      <c r="AD1179" s="14">
        <v>2.0436560816069701E-2</v>
      </c>
      <c r="AE1179" s="14"/>
      <c r="AF1179" s="14">
        <v>1.8965193398802101E-2</v>
      </c>
      <c r="AG1179" s="14">
        <v>1.6375560716477E-2</v>
      </c>
      <c r="AH1179" s="14">
        <v>2.44365872381316E-2</v>
      </c>
      <c r="AI1179" s="14"/>
      <c r="AJ1179" s="14">
        <v>1.4139665523078699E-2</v>
      </c>
      <c r="AK1179" s="14">
        <v>3.0904266042364702E-2</v>
      </c>
      <c r="AL1179" s="14">
        <v>2.2920198412998499E-2</v>
      </c>
      <c r="AM1179" s="14">
        <v>0.101934235009544</v>
      </c>
      <c r="AN1179" s="14">
        <v>5.2027447498140204E-3</v>
      </c>
      <c r="AO1179" s="14"/>
      <c r="AP1179" s="14">
        <v>2.16786521993899E-2</v>
      </c>
      <c r="AQ1179" s="14">
        <v>2.8167108599257199E-2</v>
      </c>
      <c r="AR1179" s="14">
        <v>1.3835648138852699E-2</v>
      </c>
      <c r="AS1179" s="14">
        <v>1.8561622957049401E-2</v>
      </c>
      <c r="AT1179" s="14">
        <v>1.17746973207348E-2</v>
      </c>
      <c r="AU1179" s="14"/>
      <c r="AV1179" s="14">
        <v>1.5898191265709901E-2</v>
      </c>
      <c r="AW1179" s="14">
        <v>2.1057637234891801E-2</v>
      </c>
      <c r="AX1179" s="14">
        <v>2.21218956639056E-2</v>
      </c>
      <c r="AY1179" s="14">
        <v>2.9389104874178E-2</v>
      </c>
      <c r="AZ1179" s="14">
        <v>6.8604555561395206E-2</v>
      </c>
      <c r="BA1179" s="14"/>
      <c r="BB1179" s="14">
        <v>2.3100197879573701E-2</v>
      </c>
      <c r="BC1179" s="14">
        <v>6.6929593429264304E-3</v>
      </c>
      <c r="BD1179" s="14">
        <v>1.4934069703293799E-2</v>
      </c>
      <c r="BE1179" s="14"/>
      <c r="BF1179" s="14">
        <v>1.2053772610055901E-2</v>
      </c>
    </row>
    <row r="1180" spans="2:58" x14ac:dyDescent="0.35">
      <c r="B1180" t="s">
        <v>342</v>
      </c>
      <c r="C1180" s="14">
        <v>8.5394643008483595E-2</v>
      </c>
      <c r="D1180" s="14">
        <v>8.6647572689942304E-2</v>
      </c>
      <c r="E1180" s="14">
        <v>8.3757070752266002E-2</v>
      </c>
      <c r="F1180" s="14"/>
      <c r="G1180" s="14">
        <v>0.11888455984309</v>
      </c>
      <c r="H1180" s="14">
        <v>0.12852659515570999</v>
      </c>
      <c r="I1180" s="14">
        <v>0.10830677200456799</v>
      </c>
      <c r="J1180" s="14">
        <v>8.1509586355608996E-2</v>
      </c>
      <c r="K1180" s="14">
        <v>5.0483890403212398E-2</v>
      </c>
      <c r="L1180" s="14">
        <v>3.6010788762147E-2</v>
      </c>
      <c r="M1180" s="14"/>
      <c r="N1180" s="14">
        <v>0.109393906688123</v>
      </c>
      <c r="O1180" s="14">
        <v>8.6042676356125003E-2</v>
      </c>
      <c r="P1180" s="14">
        <v>8.22935812740484E-2</v>
      </c>
      <c r="Q1180" s="14">
        <v>6.3018226859326898E-2</v>
      </c>
      <c r="R1180" s="14"/>
      <c r="S1180" s="14">
        <v>0.130861025076381</v>
      </c>
      <c r="T1180" s="14">
        <v>8.0790327992737193E-2</v>
      </c>
      <c r="U1180" s="14">
        <v>8.4802861340554606E-2</v>
      </c>
      <c r="V1180" s="14">
        <v>5.5415970112276697E-2</v>
      </c>
      <c r="W1180" s="14">
        <v>6.1789293804097901E-2</v>
      </c>
      <c r="X1180" s="14">
        <v>0.100581212415758</v>
      </c>
      <c r="Y1180" s="14">
        <v>3.6432007650150797E-2</v>
      </c>
      <c r="Z1180" s="14">
        <v>8.3534677638591306E-2</v>
      </c>
      <c r="AA1180" s="14">
        <v>0.10237681432509101</v>
      </c>
      <c r="AB1180" s="14">
        <v>8.9050024225950306E-2</v>
      </c>
      <c r="AC1180" s="14">
        <v>4.6200874631547102E-2</v>
      </c>
      <c r="AD1180" s="14">
        <v>0.11962629171736799</v>
      </c>
      <c r="AE1180" s="14"/>
      <c r="AF1180" s="14">
        <v>6.1746356203503501E-2</v>
      </c>
      <c r="AG1180" s="14">
        <v>9.7926375203583299E-2</v>
      </c>
      <c r="AH1180" s="14">
        <v>8.9935261315844506E-2</v>
      </c>
      <c r="AI1180" s="14"/>
      <c r="AJ1180" s="14">
        <v>5.4726422292965198E-2</v>
      </c>
      <c r="AK1180" s="14">
        <v>0.116913290191824</v>
      </c>
      <c r="AL1180" s="14">
        <v>9.9813770590757703E-2</v>
      </c>
      <c r="AM1180" s="14">
        <v>7.8827209115214403E-2</v>
      </c>
      <c r="AN1180" s="14">
        <v>7.9517369087426001E-2</v>
      </c>
      <c r="AO1180" s="14"/>
      <c r="AP1180" s="14">
        <v>7.4612103532911103E-2</v>
      </c>
      <c r="AQ1180" s="14">
        <v>0.106196009460458</v>
      </c>
      <c r="AR1180" s="14">
        <v>0.10211288707303499</v>
      </c>
      <c r="AS1180" s="14">
        <v>6.1331472055721398E-2</v>
      </c>
      <c r="AT1180" s="14">
        <v>6.5910353185734905E-2</v>
      </c>
      <c r="AU1180" s="14"/>
      <c r="AV1180" s="14">
        <v>5.1314109485880298E-2</v>
      </c>
      <c r="AW1180" s="14">
        <v>6.7918995693595899E-2</v>
      </c>
      <c r="AX1180" s="14">
        <v>0.116638025225069</v>
      </c>
      <c r="AY1180" s="14">
        <v>0.111361263602551</v>
      </c>
      <c r="AZ1180" s="14">
        <v>7.6674185598055999E-2</v>
      </c>
      <c r="BA1180" s="14"/>
      <c r="BB1180" s="14">
        <v>5.0044828446643902E-2</v>
      </c>
      <c r="BC1180" s="14">
        <v>6.6808809887890799E-2</v>
      </c>
      <c r="BD1180" s="14">
        <v>1.73333083229694E-2</v>
      </c>
      <c r="BE1180" s="14"/>
      <c r="BF1180" s="14">
        <v>5.0305300400168701E-2</v>
      </c>
    </row>
    <row r="1181" spans="2:58" x14ac:dyDescent="0.35">
      <c r="B1181" t="s">
        <v>343</v>
      </c>
      <c r="C1181" s="14">
        <v>0.23789118134255399</v>
      </c>
      <c r="D1181" s="14">
        <v>0.23259606820301201</v>
      </c>
      <c r="E1181" s="14">
        <v>0.24344791371299301</v>
      </c>
      <c r="F1181" s="14"/>
      <c r="G1181" s="14">
        <v>0.29636940740248002</v>
      </c>
      <c r="H1181" s="14">
        <v>0.295941675204069</v>
      </c>
      <c r="I1181" s="14">
        <v>0.23755628785835101</v>
      </c>
      <c r="J1181" s="14">
        <v>0.18319969218658999</v>
      </c>
      <c r="K1181" s="14">
        <v>0.20877569831294501</v>
      </c>
      <c r="L1181" s="14">
        <v>0.215777975641437</v>
      </c>
      <c r="M1181" s="14"/>
      <c r="N1181" s="14">
        <v>0.23603951851997201</v>
      </c>
      <c r="O1181" s="14">
        <v>0.210205694865012</v>
      </c>
      <c r="P1181" s="14">
        <v>0.234098775240935</v>
      </c>
      <c r="Q1181" s="14">
        <v>0.27012686262703101</v>
      </c>
      <c r="R1181" s="14"/>
      <c r="S1181" s="14">
        <v>0.28231590968832199</v>
      </c>
      <c r="T1181" s="14">
        <v>0.20821018611557399</v>
      </c>
      <c r="U1181" s="14">
        <v>0.22787106525255099</v>
      </c>
      <c r="V1181" s="14">
        <v>0.27679491934284201</v>
      </c>
      <c r="W1181" s="14">
        <v>0.29782623113317502</v>
      </c>
      <c r="X1181" s="14">
        <v>0.234657604452367</v>
      </c>
      <c r="Y1181" s="14">
        <v>0.21932796316147499</v>
      </c>
      <c r="Z1181" s="14">
        <v>0.298711647032392</v>
      </c>
      <c r="AA1181" s="14">
        <v>0.206440571222376</v>
      </c>
      <c r="AB1181" s="14">
        <v>0.181839732058935</v>
      </c>
      <c r="AC1181" s="14">
        <v>0.24941758621857699</v>
      </c>
      <c r="AD1181" s="14">
        <v>0.170996866559806</v>
      </c>
      <c r="AE1181" s="14"/>
      <c r="AF1181" s="14">
        <v>0.20448762540929699</v>
      </c>
      <c r="AG1181" s="14">
        <v>0.24818425609745701</v>
      </c>
      <c r="AH1181" s="14">
        <v>0.295423477599697</v>
      </c>
      <c r="AI1181" s="14"/>
      <c r="AJ1181" s="14">
        <v>0.18986765545367801</v>
      </c>
      <c r="AK1181" s="14">
        <v>0.291055336922867</v>
      </c>
      <c r="AL1181" s="14">
        <v>0.23578645420046099</v>
      </c>
      <c r="AM1181" s="14">
        <v>0.126678987294358</v>
      </c>
      <c r="AN1181" s="14">
        <v>0.22288395553520801</v>
      </c>
      <c r="AO1181" s="14"/>
      <c r="AP1181" s="14">
        <v>0.20938540070109199</v>
      </c>
      <c r="AQ1181" s="14">
        <v>0.29583449057789901</v>
      </c>
      <c r="AR1181" s="14">
        <v>0.23641253776589399</v>
      </c>
      <c r="AS1181" s="14">
        <v>0.13010730555917799</v>
      </c>
      <c r="AT1181" s="14">
        <v>0.223732164924692</v>
      </c>
      <c r="AU1181" s="14"/>
      <c r="AV1181" s="14">
        <v>0.24442570519927001</v>
      </c>
      <c r="AW1181" s="14">
        <v>0.231079709638671</v>
      </c>
      <c r="AX1181" s="14">
        <v>0.23574667271577901</v>
      </c>
      <c r="AY1181" s="14">
        <v>0.22912730795959499</v>
      </c>
      <c r="AZ1181" s="14">
        <v>0.31881295673418802</v>
      </c>
      <c r="BA1181" s="14"/>
      <c r="BB1181" s="14">
        <v>0.279188347501864</v>
      </c>
      <c r="BC1181" s="14">
        <v>0.104313019346948</v>
      </c>
      <c r="BD1181" s="14">
        <v>0.169132064882654</v>
      </c>
      <c r="BE1181" s="14"/>
      <c r="BF1181" s="14">
        <v>0.170147997564881</v>
      </c>
    </row>
    <row r="1182" spans="2:58" x14ac:dyDescent="0.35">
      <c r="B1182" t="s">
        <v>344</v>
      </c>
      <c r="C1182" s="14">
        <v>0.30860189816424499</v>
      </c>
      <c r="D1182" s="14">
        <v>0.311470446458535</v>
      </c>
      <c r="E1182" s="14">
        <v>0.30565452216989503</v>
      </c>
      <c r="F1182" s="14"/>
      <c r="G1182" s="14">
        <v>0.26594531969629098</v>
      </c>
      <c r="H1182" s="14">
        <v>0.27499651530819402</v>
      </c>
      <c r="I1182" s="14">
        <v>0.31920458152436099</v>
      </c>
      <c r="J1182" s="14">
        <v>0.35032142184445503</v>
      </c>
      <c r="K1182" s="14">
        <v>0.300844002181895</v>
      </c>
      <c r="L1182" s="14">
        <v>0.32721229205112701</v>
      </c>
      <c r="M1182" s="14"/>
      <c r="N1182" s="14">
        <v>0.325610691411998</v>
      </c>
      <c r="O1182" s="14">
        <v>0.344133538504035</v>
      </c>
      <c r="P1182" s="14">
        <v>0.301759569906978</v>
      </c>
      <c r="Q1182" s="14">
        <v>0.25506527669569901</v>
      </c>
      <c r="R1182" s="14"/>
      <c r="S1182" s="14">
        <v>0.231138505237407</v>
      </c>
      <c r="T1182" s="14">
        <v>0.33894732460238702</v>
      </c>
      <c r="U1182" s="14">
        <v>0.31152976152221201</v>
      </c>
      <c r="V1182" s="14">
        <v>0.36060284027374401</v>
      </c>
      <c r="W1182" s="14">
        <v>0.231990898591942</v>
      </c>
      <c r="X1182" s="14">
        <v>0.34735938155747098</v>
      </c>
      <c r="Y1182" s="14">
        <v>0.325483517441578</v>
      </c>
      <c r="Z1182" s="14">
        <v>0.32914419488482899</v>
      </c>
      <c r="AA1182" s="14">
        <v>0.29551967582345801</v>
      </c>
      <c r="AB1182" s="14">
        <v>0.355457124513407</v>
      </c>
      <c r="AC1182" s="14">
        <v>0.29495773725359598</v>
      </c>
      <c r="AD1182" s="14">
        <v>0.29618249461581603</v>
      </c>
      <c r="AE1182" s="14"/>
      <c r="AF1182" s="14">
        <v>0.29064243018880598</v>
      </c>
      <c r="AG1182" s="14">
        <v>0.356295839465054</v>
      </c>
      <c r="AH1182" s="14">
        <v>0.23858893178478599</v>
      </c>
      <c r="AI1182" s="14"/>
      <c r="AJ1182" s="14">
        <v>0.31492742922260403</v>
      </c>
      <c r="AK1182" s="14">
        <v>0.30656657740250598</v>
      </c>
      <c r="AL1182" s="14">
        <v>0.41337936345378901</v>
      </c>
      <c r="AM1182" s="14">
        <v>0.28552951393964499</v>
      </c>
      <c r="AN1182" s="14">
        <v>0.30084890401421399</v>
      </c>
      <c r="AO1182" s="14"/>
      <c r="AP1182" s="14">
        <v>0.30600498732343301</v>
      </c>
      <c r="AQ1182" s="14">
        <v>0.33621789942899599</v>
      </c>
      <c r="AR1182" s="14">
        <v>0.37688083265071798</v>
      </c>
      <c r="AS1182" s="14">
        <v>0.21547367050594601</v>
      </c>
      <c r="AT1182" s="14">
        <v>0.29958542478046502</v>
      </c>
      <c r="AU1182" s="14"/>
      <c r="AV1182" s="14">
        <v>0.313767529099583</v>
      </c>
      <c r="AW1182" s="14">
        <v>0.31655500326861202</v>
      </c>
      <c r="AX1182" s="14">
        <v>0.30769334978224799</v>
      </c>
      <c r="AY1182" s="14">
        <v>0.31030452108967799</v>
      </c>
      <c r="AZ1182" s="14">
        <v>0.29717789812252798</v>
      </c>
      <c r="BA1182" s="14"/>
      <c r="BB1182" s="14">
        <v>0.456459266322716</v>
      </c>
      <c r="BC1182" s="14">
        <v>0.19084067174640201</v>
      </c>
      <c r="BD1182" s="14">
        <v>0.36354795237983201</v>
      </c>
      <c r="BE1182" s="14"/>
      <c r="BF1182" s="14">
        <v>0.31954847433620798</v>
      </c>
    </row>
    <row r="1183" spans="2:58" x14ac:dyDescent="0.35">
      <c r="B1183" t="s">
        <v>345</v>
      </c>
      <c r="C1183" s="14">
        <v>0.31651719710065601</v>
      </c>
      <c r="D1183" s="14">
        <v>0.32526763803345898</v>
      </c>
      <c r="E1183" s="14">
        <v>0.30886212342802299</v>
      </c>
      <c r="F1183" s="14"/>
      <c r="G1183" s="14">
        <v>0.202735354957257</v>
      </c>
      <c r="H1183" s="14">
        <v>0.228330110853076</v>
      </c>
      <c r="I1183" s="14">
        <v>0.26927358595959999</v>
      </c>
      <c r="J1183" s="14">
        <v>0.36353997882362299</v>
      </c>
      <c r="K1183" s="14">
        <v>0.41983086796638602</v>
      </c>
      <c r="L1183" s="14">
        <v>0.39512977933589399</v>
      </c>
      <c r="M1183" s="14"/>
      <c r="N1183" s="14">
        <v>0.28200124846567898</v>
      </c>
      <c r="O1183" s="14">
        <v>0.317761634268235</v>
      </c>
      <c r="P1183" s="14">
        <v>0.34461522312265802</v>
      </c>
      <c r="Q1183" s="14">
        <v>0.331458471050044</v>
      </c>
      <c r="R1183" s="14"/>
      <c r="S1183" s="14">
        <v>0.27474296387886199</v>
      </c>
      <c r="T1183" s="14">
        <v>0.32044035717061697</v>
      </c>
      <c r="U1183" s="14">
        <v>0.33126911485045302</v>
      </c>
      <c r="V1183" s="14">
        <v>0.26797624577553097</v>
      </c>
      <c r="W1183" s="14">
        <v>0.36875198249824598</v>
      </c>
      <c r="X1183" s="14">
        <v>0.24480199745050901</v>
      </c>
      <c r="Y1183" s="14">
        <v>0.36137294658632302</v>
      </c>
      <c r="Z1183" s="14">
        <v>0.27770682423285098</v>
      </c>
      <c r="AA1183" s="14">
        <v>0.33016601050706601</v>
      </c>
      <c r="AB1183" s="14">
        <v>0.35581574752617801</v>
      </c>
      <c r="AC1183" s="14">
        <v>0.39098779401442202</v>
      </c>
      <c r="AD1183" s="14">
        <v>0.33333453367063198</v>
      </c>
      <c r="AE1183" s="14"/>
      <c r="AF1183" s="14">
        <v>0.413526407874583</v>
      </c>
      <c r="AG1183" s="14">
        <v>0.26042234262991598</v>
      </c>
      <c r="AH1183" s="14">
        <v>0.266524113052168</v>
      </c>
      <c r="AI1183" s="14"/>
      <c r="AJ1183" s="14">
        <v>0.41824510749721</v>
      </c>
      <c r="AK1183" s="14">
        <v>0.228786732700625</v>
      </c>
      <c r="AL1183" s="14">
        <v>0.204864847784515</v>
      </c>
      <c r="AM1183" s="14">
        <v>0.40703005464123798</v>
      </c>
      <c r="AN1183" s="14">
        <v>0.32773085022110099</v>
      </c>
      <c r="AO1183" s="14"/>
      <c r="AP1183" s="14">
        <v>0.37117966281957998</v>
      </c>
      <c r="AQ1183" s="14">
        <v>0.205184890516557</v>
      </c>
      <c r="AR1183" s="14">
        <v>0.256672419521074</v>
      </c>
      <c r="AS1183" s="14">
        <v>0.55816105796091897</v>
      </c>
      <c r="AT1183" s="14">
        <v>0.32018288105584403</v>
      </c>
      <c r="AU1183" s="14"/>
      <c r="AV1183" s="14">
        <v>0.34243243849737298</v>
      </c>
      <c r="AW1183" s="14">
        <v>0.33091059140024998</v>
      </c>
      <c r="AX1183" s="14">
        <v>0.27719158194379501</v>
      </c>
      <c r="AY1183" s="14">
        <v>0.29722705131315702</v>
      </c>
      <c r="AZ1183" s="14">
        <v>0.213704385686145</v>
      </c>
      <c r="BA1183" s="14"/>
      <c r="BB1183" s="14">
        <v>0.19120735984920201</v>
      </c>
      <c r="BC1183" s="14">
        <v>0.62482411276578498</v>
      </c>
      <c r="BD1183" s="14">
        <v>0.40332585267895199</v>
      </c>
      <c r="BE1183" s="14"/>
      <c r="BF1183" s="14">
        <v>0.43948736893297402</v>
      </c>
    </row>
    <row r="1184" spans="2:58" x14ac:dyDescent="0.35">
      <c r="B1184" t="s">
        <v>117</v>
      </c>
      <c r="C1184" s="14">
        <v>3.0718405951984301E-2</v>
      </c>
      <c r="D1184" s="14">
        <v>2.0684291839310701E-2</v>
      </c>
      <c r="E1184" s="14">
        <v>3.96732266650393E-2</v>
      </c>
      <c r="F1184" s="14"/>
      <c r="G1184" s="14">
        <v>6.7894787498436596E-2</v>
      </c>
      <c r="H1184" s="14">
        <v>4.2919940397836198E-2</v>
      </c>
      <c r="I1184" s="14">
        <v>3.8922431787216903E-2</v>
      </c>
      <c r="J1184" s="14">
        <v>8.7358848210743294E-3</v>
      </c>
      <c r="K1184" s="14">
        <v>2.0065541135561301E-2</v>
      </c>
      <c r="L1184" s="14">
        <v>1.4215264095947901E-2</v>
      </c>
      <c r="M1184" s="14"/>
      <c r="N1184" s="14">
        <v>2.59904495950554E-2</v>
      </c>
      <c r="O1184" s="14">
        <v>2.2178085841676302E-2</v>
      </c>
      <c r="P1184" s="14">
        <v>1.87978917289645E-2</v>
      </c>
      <c r="Q1184" s="14">
        <v>5.5776052108515398E-2</v>
      </c>
      <c r="R1184" s="14"/>
      <c r="S1184" s="14">
        <v>3.6538475143754197E-2</v>
      </c>
      <c r="T1184" s="14">
        <v>2.7021734069948199E-2</v>
      </c>
      <c r="U1184" s="14">
        <v>2.65583174551632E-2</v>
      </c>
      <c r="V1184" s="14">
        <v>2.8957406005585301E-2</v>
      </c>
      <c r="W1184" s="14">
        <v>3.3137412902980001E-2</v>
      </c>
      <c r="X1184" s="14">
        <v>4.57637847872054E-2</v>
      </c>
      <c r="Y1184" s="14">
        <v>1.7676403390617101E-2</v>
      </c>
      <c r="Z1184" s="14">
        <v>1.0902656211336801E-2</v>
      </c>
      <c r="AA1184" s="14">
        <v>4.3312707668777997E-2</v>
      </c>
      <c r="AB1184" s="14">
        <v>1.78373716755303E-2</v>
      </c>
      <c r="AC1184" s="14">
        <v>1.8436007881858799E-2</v>
      </c>
      <c r="AD1184" s="14">
        <v>5.9423252620308502E-2</v>
      </c>
      <c r="AE1184" s="14"/>
      <c r="AF1184" s="14">
        <v>1.0631986925007501E-2</v>
      </c>
      <c r="AG1184" s="14">
        <v>2.07956258875127E-2</v>
      </c>
      <c r="AH1184" s="14">
        <v>8.5091629009373296E-2</v>
      </c>
      <c r="AI1184" s="14"/>
      <c r="AJ1184" s="14">
        <v>8.0937200104642202E-3</v>
      </c>
      <c r="AK1184" s="14">
        <v>2.5773796739813198E-2</v>
      </c>
      <c r="AL1184" s="14">
        <v>2.32353655574788E-2</v>
      </c>
      <c r="AM1184" s="14">
        <v>0</v>
      </c>
      <c r="AN1184" s="14">
        <v>6.3816176392236398E-2</v>
      </c>
      <c r="AO1184" s="14"/>
      <c r="AP1184" s="14">
        <v>1.7139193423593602E-2</v>
      </c>
      <c r="AQ1184" s="14">
        <v>2.8399601416831802E-2</v>
      </c>
      <c r="AR1184" s="14">
        <v>1.40856748504274E-2</v>
      </c>
      <c r="AS1184" s="14">
        <v>1.6364870961186301E-2</v>
      </c>
      <c r="AT1184" s="14">
        <v>7.88144787325296E-2</v>
      </c>
      <c r="AU1184" s="14"/>
      <c r="AV1184" s="14">
        <v>3.2162026452184203E-2</v>
      </c>
      <c r="AW1184" s="14">
        <v>3.2478062763979701E-2</v>
      </c>
      <c r="AX1184" s="14">
        <v>4.0608474669203698E-2</v>
      </c>
      <c r="AY1184" s="14">
        <v>2.25907511608406E-2</v>
      </c>
      <c r="AZ1184" s="14">
        <v>2.50260182976874E-2</v>
      </c>
      <c r="BA1184" s="14"/>
      <c r="BB1184" s="14">
        <v>0</v>
      </c>
      <c r="BC1184" s="14">
        <v>6.5204269100478099E-3</v>
      </c>
      <c r="BD1184" s="14">
        <v>3.1726752032298598E-2</v>
      </c>
      <c r="BE1184" s="14"/>
      <c r="BF1184" s="14">
        <v>8.4570861557122807E-3</v>
      </c>
    </row>
    <row r="1185" spans="2:58" x14ac:dyDescent="0.35">
      <c r="B1185" t="s">
        <v>346</v>
      </c>
      <c r="C1185" s="14">
        <v>0.10627131744056099</v>
      </c>
      <c r="D1185" s="14">
        <v>0.109981555465684</v>
      </c>
      <c r="E1185" s="14">
        <v>0.10236221402404901</v>
      </c>
      <c r="F1185" s="14"/>
      <c r="G1185" s="14">
        <v>0.16705513044553499</v>
      </c>
      <c r="H1185" s="14">
        <v>0.157811758236824</v>
      </c>
      <c r="I1185" s="14">
        <v>0.13504311287047099</v>
      </c>
      <c r="J1185" s="14">
        <v>9.4203022324257396E-2</v>
      </c>
      <c r="K1185" s="14">
        <v>5.0483890403212398E-2</v>
      </c>
      <c r="L1185" s="14">
        <v>4.7664688875593497E-2</v>
      </c>
      <c r="M1185" s="14"/>
      <c r="N1185" s="14">
        <v>0.13035809200729501</v>
      </c>
      <c r="O1185" s="14">
        <v>0.105721046521041</v>
      </c>
      <c r="P1185" s="14">
        <v>0.100728540000464</v>
      </c>
      <c r="Q1185" s="14">
        <v>8.7573337518710298E-2</v>
      </c>
      <c r="R1185" s="14"/>
      <c r="S1185" s="14">
        <v>0.175264146051655</v>
      </c>
      <c r="T1185" s="14">
        <v>0.105380398041474</v>
      </c>
      <c r="U1185" s="14">
        <v>0.102771740919622</v>
      </c>
      <c r="V1185" s="14">
        <v>6.5668588602298003E-2</v>
      </c>
      <c r="W1185" s="14">
        <v>6.8293474873656002E-2</v>
      </c>
      <c r="X1185" s="14">
        <v>0.12741723175244801</v>
      </c>
      <c r="Y1185" s="14">
        <v>7.6139169420007105E-2</v>
      </c>
      <c r="Z1185" s="14">
        <v>8.3534677638591306E-2</v>
      </c>
      <c r="AA1185" s="14">
        <v>0.12456103477832101</v>
      </c>
      <c r="AB1185" s="14">
        <v>8.9050024225950306E-2</v>
      </c>
      <c r="AC1185" s="14">
        <v>4.6200874631547102E-2</v>
      </c>
      <c r="AD1185" s="14">
        <v>0.140062852533438</v>
      </c>
      <c r="AE1185" s="14"/>
      <c r="AF1185" s="14">
        <v>8.0711549602305602E-2</v>
      </c>
      <c r="AG1185" s="14">
        <v>0.11430193592005999</v>
      </c>
      <c r="AH1185" s="14">
        <v>0.114371848553976</v>
      </c>
      <c r="AI1185" s="14"/>
      <c r="AJ1185" s="14">
        <v>6.8866087816043906E-2</v>
      </c>
      <c r="AK1185" s="14">
        <v>0.14781755623418899</v>
      </c>
      <c r="AL1185" s="14">
        <v>0.12273396900375599</v>
      </c>
      <c r="AM1185" s="14">
        <v>0.180761444124758</v>
      </c>
      <c r="AN1185" s="14">
        <v>8.4720113837240096E-2</v>
      </c>
      <c r="AO1185" s="14"/>
      <c r="AP1185" s="14">
        <v>9.6290755732300906E-2</v>
      </c>
      <c r="AQ1185" s="14">
        <v>0.13436311805971499</v>
      </c>
      <c r="AR1185" s="14">
        <v>0.115948535211887</v>
      </c>
      <c r="AS1185" s="14">
        <v>7.9893095012770796E-2</v>
      </c>
      <c r="AT1185" s="14">
        <v>7.7685050506469705E-2</v>
      </c>
      <c r="AU1185" s="14"/>
      <c r="AV1185" s="14">
        <v>6.7212300751590195E-2</v>
      </c>
      <c r="AW1185" s="14">
        <v>8.8976632928487606E-2</v>
      </c>
      <c r="AX1185" s="14">
        <v>0.13875992088897501</v>
      </c>
      <c r="AY1185" s="14">
        <v>0.140750368476729</v>
      </c>
      <c r="AZ1185" s="14">
        <v>0.145278741159451</v>
      </c>
      <c r="BA1185" s="14"/>
      <c r="BB1185" s="14">
        <v>7.3145026326217596E-2</v>
      </c>
      <c r="BC1185" s="14">
        <v>7.3501769230817193E-2</v>
      </c>
      <c r="BD1185" s="14">
        <v>3.2267378026263199E-2</v>
      </c>
      <c r="BE1185" s="14"/>
      <c r="BF1185" s="14">
        <v>6.23590730102246E-2</v>
      </c>
    </row>
    <row r="1186" spans="2:58" x14ac:dyDescent="0.35">
      <c r="B1186" t="s">
        <v>347</v>
      </c>
      <c r="C1186" s="14">
        <v>0.62511909526490095</v>
      </c>
      <c r="D1186" s="14">
        <v>0.63673808449199398</v>
      </c>
      <c r="E1186" s="14">
        <v>0.61451664559791797</v>
      </c>
      <c r="F1186" s="14"/>
      <c r="G1186" s="14">
        <v>0.46868067465354801</v>
      </c>
      <c r="H1186" s="14">
        <v>0.50332662616127</v>
      </c>
      <c r="I1186" s="14">
        <v>0.58847816748396098</v>
      </c>
      <c r="J1186" s="14">
        <v>0.71386140066807802</v>
      </c>
      <c r="K1186" s="14">
        <v>0.72067487014828102</v>
      </c>
      <c r="L1186" s="14">
        <v>0.722342071387022</v>
      </c>
      <c r="M1186" s="14"/>
      <c r="N1186" s="14">
        <v>0.60761193987767803</v>
      </c>
      <c r="O1186" s="14">
        <v>0.66189517277227095</v>
      </c>
      <c r="P1186" s="14">
        <v>0.64637479302963596</v>
      </c>
      <c r="Q1186" s="14">
        <v>0.58652374774574301</v>
      </c>
      <c r="R1186" s="14"/>
      <c r="S1186" s="14">
        <v>0.50588146911626897</v>
      </c>
      <c r="T1186" s="14">
        <v>0.659387681773004</v>
      </c>
      <c r="U1186" s="14">
        <v>0.64279887637266497</v>
      </c>
      <c r="V1186" s="14">
        <v>0.62857908604927504</v>
      </c>
      <c r="W1186" s="14">
        <v>0.60074288109018803</v>
      </c>
      <c r="X1186" s="14">
        <v>0.59216137900798005</v>
      </c>
      <c r="Y1186" s="14">
        <v>0.68685646402790101</v>
      </c>
      <c r="Z1186" s="14">
        <v>0.60685101911768002</v>
      </c>
      <c r="AA1186" s="14">
        <v>0.62568568633052402</v>
      </c>
      <c r="AB1186" s="14">
        <v>0.711272872039585</v>
      </c>
      <c r="AC1186" s="14">
        <v>0.68594553126801705</v>
      </c>
      <c r="AD1186" s="14">
        <v>0.62951702828644795</v>
      </c>
      <c r="AE1186" s="14"/>
      <c r="AF1186" s="14">
        <v>0.70416883806339003</v>
      </c>
      <c r="AG1186" s="14">
        <v>0.61671818209496998</v>
      </c>
      <c r="AH1186" s="14">
        <v>0.50511304483695396</v>
      </c>
      <c r="AI1186" s="14"/>
      <c r="AJ1186" s="14">
        <v>0.73317253671981397</v>
      </c>
      <c r="AK1186" s="14">
        <v>0.53535331010313103</v>
      </c>
      <c r="AL1186" s="14">
        <v>0.61824421123830398</v>
      </c>
      <c r="AM1186" s="14">
        <v>0.69255956858088297</v>
      </c>
      <c r="AN1186" s="14">
        <v>0.62857975423531498</v>
      </c>
      <c r="AO1186" s="14"/>
      <c r="AP1186" s="14">
        <v>0.67718465014301299</v>
      </c>
      <c r="AQ1186" s="14">
        <v>0.54140278994555302</v>
      </c>
      <c r="AR1186" s="14">
        <v>0.63355325217179104</v>
      </c>
      <c r="AS1186" s="14">
        <v>0.77363472846686498</v>
      </c>
      <c r="AT1186" s="14">
        <v>0.61976830583630904</v>
      </c>
      <c r="AU1186" s="14"/>
      <c r="AV1186" s="14">
        <v>0.65619996759695598</v>
      </c>
      <c r="AW1186" s="14">
        <v>0.647465594668861</v>
      </c>
      <c r="AX1186" s="14">
        <v>0.58488493172604294</v>
      </c>
      <c r="AY1186" s="14">
        <v>0.60753157240283595</v>
      </c>
      <c r="AZ1186" s="14">
        <v>0.51088228380867295</v>
      </c>
      <c r="BA1186" s="14"/>
      <c r="BB1186" s="14">
        <v>0.64766662617191795</v>
      </c>
      <c r="BC1186" s="14">
        <v>0.81566478451218705</v>
      </c>
      <c r="BD1186" s="14">
        <v>0.766873805058784</v>
      </c>
      <c r="BE1186" s="14"/>
      <c r="BF1186" s="14">
        <v>0.75903584326918205</v>
      </c>
    </row>
    <row r="1187" spans="2:58" x14ac:dyDescent="0.35">
      <c r="B1187" t="s">
        <v>86</v>
      </c>
      <c r="C1187" s="14">
        <v>-0.518847777824339</v>
      </c>
      <c r="D1187" s="14">
        <v>-0.52675652902630998</v>
      </c>
      <c r="E1187" s="14">
        <v>-0.51215443157386897</v>
      </c>
      <c r="F1187" s="14"/>
      <c r="G1187" s="14">
        <v>-0.30162554420801402</v>
      </c>
      <c r="H1187" s="14">
        <v>-0.34551486792444602</v>
      </c>
      <c r="I1187" s="14">
        <v>-0.45343505461349098</v>
      </c>
      <c r="J1187" s="14">
        <v>-0.61965837834382098</v>
      </c>
      <c r="K1187" s="14">
        <v>-0.67019097974506903</v>
      </c>
      <c r="L1187" s="14">
        <v>-0.67467738251142795</v>
      </c>
      <c r="M1187" s="14"/>
      <c r="N1187" s="14">
        <v>-0.477253847870383</v>
      </c>
      <c r="O1187" s="14">
        <v>-0.55617412625122997</v>
      </c>
      <c r="P1187" s="14">
        <v>-0.54564625302917202</v>
      </c>
      <c r="Q1187" s="14">
        <v>-0.49895041022703301</v>
      </c>
      <c r="R1187" s="14"/>
      <c r="S1187" s="14">
        <v>-0.330617323064614</v>
      </c>
      <c r="T1187" s="14">
        <v>-0.55400728373152996</v>
      </c>
      <c r="U1187" s="14">
        <v>-0.54002713545304304</v>
      </c>
      <c r="V1187" s="14">
        <v>-0.56291049744697697</v>
      </c>
      <c r="W1187" s="14">
        <v>-0.53244940621653203</v>
      </c>
      <c r="X1187" s="14">
        <v>-0.46474414725553198</v>
      </c>
      <c r="Y1187" s="14">
        <v>-0.61071729460789403</v>
      </c>
      <c r="Z1187" s="14">
        <v>-0.52331634147908901</v>
      </c>
      <c r="AA1187" s="14">
        <v>-0.50112465155220298</v>
      </c>
      <c r="AB1187" s="14">
        <v>-0.62222284781363502</v>
      </c>
      <c r="AC1187" s="14">
        <v>-0.63974465663646995</v>
      </c>
      <c r="AD1187" s="14">
        <v>-0.48945417575300998</v>
      </c>
      <c r="AE1187" s="14"/>
      <c r="AF1187" s="14">
        <v>-0.62345728846108395</v>
      </c>
      <c r="AG1187" s="14">
        <v>-0.50241624617490899</v>
      </c>
      <c r="AH1187" s="14">
        <v>-0.39074119628297799</v>
      </c>
      <c r="AI1187" s="14"/>
      <c r="AJ1187" s="14">
        <v>-0.66430644890377</v>
      </c>
      <c r="AK1187" s="14">
        <v>-0.38753575386894201</v>
      </c>
      <c r="AL1187" s="14">
        <v>-0.49551024223454798</v>
      </c>
      <c r="AM1187" s="14">
        <v>-0.51179812445612505</v>
      </c>
      <c r="AN1187" s="14">
        <v>-0.54385964039807499</v>
      </c>
      <c r="AO1187" s="14"/>
      <c r="AP1187" s="14">
        <v>-0.58089389441071204</v>
      </c>
      <c r="AQ1187" s="14">
        <v>-0.40703967188583801</v>
      </c>
      <c r="AR1187" s="14">
        <v>-0.51760471695990395</v>
      </c>
      <c r="AS1187" s="14">
        <v>-0.69374163345409401</v>
      </c>
      <c r="AT1187" s="14">
        <v>-0.54208325532983903</v>
      </c>
      <c r="AU1187" s="14"/>
      <c r="AV1187" s="14">
        <v>-0.58898766684536596</v>
      </c>
      <c r="AW1187" s="14">
        <v>-0.55848896174037399</v>
      </c>
      <c r="AX1187" s="14">
        <v>-0.44612501083706801</v>
      </c>
      <c r="AY1187" s="14">
        <v>-0.466781203926107</v>
      </c>
      <c r="AZ1187" s="14">
        <v>-0.36560354264922201</v>
      </c>
      <c r="BA1187" s="14"/>
      <c r="BB1187" s="14">
        <v>-0.57452159984570095</v>
      </c>
      <c r="BC1187" s="14">
        <v>-0.74216301528136996</v>
      </c>
      <c r="BD1187" s="14">
        <v>-0.73460642703252099</v>
      </c>
      <c r="BE1187" s="14"/>
      <c r="BF1187" s="14">
        <v>-0.69667677025895702</v>
      </c>
    </row>
    <row r="1188" spans="2:58" x14ac:dyDescent="0.35">
      <c r="C1188" s="14"/>
      <c r="D1188" s="14"/>
      <c r="E1188" s="14"/>
      <c r="F1188" s="14"/>
      <c r="G1188" s="14"/>
      <c r="H1188" s="14"/>
      <c r="I1188" s="14"/>
      <c r="J1188" s="14"/>
      <c r="K1188" s="14"/>
      <c r="L1188" s="14"/>
      <c r="M1188" s="14"/>
      <c r="N1188" s="14"/>
      <c r="O1188" s="14"/>
      <c r="P1188" s="14"/>
      <c r="Q1188" s="14"/>
      <c r="R1188" s="14"/>
      <c r="S1188" s="14"/>
      <c r="T1188" s="14"/>
      <c r="U1188" s="14"/>
      <c r="V1188" s="14"/>
      <c r="W1188" s="14"/>
      <c r="X1188" s="14"/>
      <c r="Y1188" s="14"/>
      <c r="Z1188" s="14"/>
      <c r="AA1188" s="14"/>
      <c r="AB1188" s="14"/>
      <c r="AC1188" s="14"/>
      <c r="AD1188" s="14"/>
      <c r="AE1188" s="14"/>
      <c r="AF1188" s="14"/>
      <c r="AG1188" s="14"/>
      <c r="AH1188" s="14"/>
      <c r="AI1188" s="14"/>
      <c r="AJ1188" s="14"/>
      <c r="AK1188" s="14"/>
      <c r="AL1188" s="14"/>
      <c r="AM1188" s="14"/>
      <c r="AN1188" s="14"/>
      <c r="AO1188" s="14"/>
      <c r="AP1188" s="14"/>
      <c r="AQ1188" s="14"/>
      <c r="AR1188" s="14"/>
      <c r="AS1188" s="14"/>
      <c r="AT1188" s="14"/>
      <c r="AU1188" s="14"/>
      <c r="AV1188" s="14"/>
      <c r="AW1188" s="14"/>
      <c r="AX1188" s="14"/>
      <c r="AY1188" s="14"/>
      <c r="AZ1188" s="14"/>
      <c r="BA1188" s="14"/>
      <c r="BB1188" s="14"/>
      <c r="BC1188" s="14"/>
      <c r="BD1188" s="14"/>
      <c r="BE1188" s="14"/>
      <c r="BF1188" s="14"/>
    </row>
    <row r="1189" spans="2:58" x14ac:dyDescent="0.35">
      <c r="B1189" s="6" t="s">
        <v>359</v>
      </c>
      <c r="C1189" s="14"/>
      <c r="D1189" s="14"/>
      <c r="E1189" s="14"/>
      <c r="F1189" s="14"/>
      <c r="G1189" s="14"/>
      <c r="H1189" s="14"/>
      <c r="I1189" s="14"/>
      <c r="J1189" s="14"/>
      <c r="K1189" s="14"/>
      <c r="L1189" s="14"/>
      <c r="M1189" s="14"/>
      <c r="N1189" s="14"/>
      <c r="O1189" s="14"/>
      <c r="P1189" s="14"/>
      <c r="Q1189" s="14"/>
      <c r="R1189" s="14"/>
      <c r="S1189" s="14"/>
      <c r="T1189" s="14"/>
      <c r="U1189" s="14"/>
      <c r="V1189" s="14"/>
      <c r="W1189" s="14"/>
      <c r="X1189" s="14"/>
      <c r="Y1189" s="14"/>
      <c r="Z1189" s="14"/>
      <c r="AA1189" s="14"/>
      <c r="AB1189" s="14"/>
      <c r="AC1189" s="14"/>
      <c r="AD1189" s="14"/>
      <c r="AE1189" s="14"/>
      <c r="AF1189" s="14"/>
      <c r="AG1189" s="14"/>
      <c r="AH1189" s="14"/>
      <c r="AI1189" s="14"/>
      <c r="AJ1189" s="14"/>
      <c r="AK1189" s="14"/>
      <c r="AL1189" s="14"/>
      <c r="AM1189" s="14"/>
      <c r="AN1189" s="14"/>
      <c r="AO1189" s="14"/>
      <c r="AP1189" s="14"/>
      <c r="AQ1189" s="14"/>
      <c r="AR1189" s="14"/>
      <c r="AS1189" s="14"/>
      <c r="AT1189" s="14"/>
      <c r="AU1189" s="14"/>
      <c r="AV1189" s="14"/>
      <c r="AW1189" s="14"/>
      <c r="AX1189" s="14"/>
      <c r="AY1189" s="14"/>
      <c r="AZ1189" s="14"/>
      <c r="BA1189" s="14"/>
      <c r="BB1189" s="14"/>
      <c r="BC1189" s="14"/>
      <c r="BD1189" s="14"/>
      <c r="BE1189" s="14"/>
      <c r="BF1189" s="14"/>
    </row>
    <row r="1190" spans="2:58" x14ac:dyDescent="0.35">
      <c r="B1190" s="24" t="s">
        <v>90</v>
      </c>
      <c r="C1190" s="14"/>
      <c r="D1190" s="14"/>
      <c r="E1190" s="14"/>
      <c r="F1190" s="14"/>
      <c r="G1190" s="14"/>
      <c r="H1190" s="14"/>
      <c r="I1190" s="14"/>
      <c r="J1190" s="14"/>
      <c r="K1190" s="14"/>
      <c r="L1190" s="14"/>
      <c r="M1190" s="14"/>
      <c r="N1190" s="14"/>
      <c r="O1190" s="14"/>
      <c r="P1190" s="14"/>
      <c r="Q1190" s="14"/>
      <c r="R1190" s="14"/>
      <c r="S1190" s="14"/>
      <c r="T1190" s="14"/>
      <c r="U1190" s="14"/>
      <c r="V1190" s="14"/>
      <c r="W1190" s="14"/>
      <c r="X1190" s="14"/>
      <c r="Y1190" s="14"/>
      <c r="Z1190" s="14"/>
      <c r="AA1190" s="14"/>
      <c r="AB1190" s="14"/>
      <c r="AC1190" s="14"/>
      <c r="AD1190" s="14"/>
      <c r="AE1190" s="14"/>
      <c r="AF1190" s="14"/>
      <c r="AG1190" s="14"/>
      <c r="AH1190" s="14"/>
      <c r="AI1190" s="14"/>
      <c r="AJ1190" s="14"/>
      <c r="AK1190" s="14"/>
      <c r="AL1190" s="14"/>
      <c r="AM1190" s="14"/>
      <c r="AN1190" s="14"/>
      <c r="AO1190" s="14"/>
      <c r="AP1190" s="14"/>
      <c r="AQ1190" s="14"/>
      <c r="AR1190" s="14"/>
      <c r="AS1190" s="14"/>
      <c r="AT1190" s="14"/>
      <c r="AU1190" s="14"/>
      <c r="AV1190" s="14"/>
      <c r="AW1190" s="14"/>
      <c r="AX1190" s="14"/>
      <c r="AY1190" s="14"/>
      <c r="AZ1190" s="14"/>
      <c r="BA1190" s="14"/>
      <c r="BB1190" s="14"/>
      <c r="BC1190" s="14"/>
      <c r="BD1190" s="14"/>
      <c r="BE1190" s="14"/>
      <c r="BF1190" s="14"/>
    </row>
    <row r="1191" spans="2:58" x14ac:dyDescent="0.35">
      <c r="B1191" t="s">
        <v>341</v>
      </c>
      <c r="C1191" s="14">
        <v>9.0111307250858502E-2</v>
      </c>
      <c r="D1191" s="14">
        <v>9.2438521940120394E-2</v>
      </c>
      <c r="E1191" s="14">
        <v>8.7404907021400094E-2</v>
      </c>
      <c r="F1191" s="14"/>
      <c r="G1191" s="14">
        <v>8.8410416992173002E-2</v>
      </c>
      <c r="H1191" s="14">
        <v>0.16377691435084099</v>
      </c>
      <c r="I1191" s="14">
        <v>0.109640348563509</v>
      </c>
      <c r="J1191" s="14">
        <v>5.8807055854268202E-2</v>
      </c>
      <c r="K1191" s="14">
        <v>5.92868454546275E-2</v>
      </c>
      <c r="L1191" s="14">
        <v>6.1760581952089597E-2</v>
      </c>
      <c r="M1191" s="14"/>
      <c r="N1191" s="14">
        <v>0.128930007332374</v>
      </c>
      <c r="O1191" s="14">
        <v>7.7531640733197807E-2</v>
      </c>
      <c r="P1191" s="14">
        <v>8.5385834374896802E-2</v>
      </c>
      <c r="Q1191" s="14">
        <v>6.6997905935422902E-2</v>
      </c>
      <c r="R1191" s="14"/>
      <c r="S1191" s="14">
        <v>0.10281207327516501</v>
      </c>
      <c r="T1191" s="14">
        <v>6.9210853930832206E-2</v>
      </c>
      <c r="U1191" s="14">
        <v>0.11427058610287601</v>
      </c>
      <c r="V1191" s="14">
        <v>5.13496987458942E-2</v>
      </c>
      <c r="W1191" s="14">
        <v>0.108770731456636</v>
      </c>
      <c r="X1191" s="14">
        <v>0.109811971287421</v>
      </c>
      <c r="Y1191" s="14">
        <v>9.1508355968750302E-2</v>
      </c>
      <c r="Z1191" s="14">
        <v>0.113141432336601</v>
      </c>
      <c r="AA1191" s="14">
        <v>0.118374602917602</v>
      </c>
      <c r="AB1191" s="14">
        <v>4.0654163916932301E-2</v>
      </c>
      <c r="AC1191" s="14">
        <v>0.112301891678054</v>
      </c>
      <c r="AD1191" s="14">
        <v>4.3496111265612397E-2</v>
      </c>
      <c r="AE1191" s="14"/>
      <c r="AF1191" s="14">
        <v>7.2363098368451506E-2</v>
      </c>
      <c r="AG1191" s="14">
        <v>0.110875556903153</v>
      </c>
      <c r="AH1191" s="14">
        <v>8.6980344904416404E-2</v>
      </c>
      <c r="AI1191" s="14"/>
      <c r="AJ1191" s="14">
        <v>5.07679193667551E-2</v>
      </c>
      <c r="AK1191" s="14">
        <v>0.185531447224935</v>
      </c>
      <c r="AL1191" s="14">
        <v>5.0289844177943799E-2</v>
      </c>
      <c r="AM1191" s="14">
        <v>0</v>
      </c>
      <c r="AN1191" s="14">
        <v>4.0390971154072801E-2</v>
      </c>
      <c r="AO1191" s="14"/>
      <c r="AP1191" s="14">
        <v>3.7900649878070902E-2</v>
      </c>
      <c r="AQ1191" s="14">
        <v>0.188414067255883</v>
      </c>
      <c r="AR1191" s="14">
        <v>4.16869407398891E-2</v>
      </c>
      <c r="AS1191" s="14">
        <v>2.0082374526915799E-2</v>
      </c>
      <c r="AT1191" s="14">
        <v>1.1771706342787999E-2</v>
      </c>
      <c r="AU1191" s="14"/>
      <c r="AV1191" s="14">
        <v>5.8771238017687702E-2</v>
      </c>
      <c r="AW1191" s="14">
        <v>6.3652605945373197E-2</v>
      </c>
      <c r="AX1191" s="14">
        <v>9.0191459713099803E-2</v>
      </c>
      <c r="AY1191" s="14">
        <v>0.172602980054894</v>
      </c>
      <c r="AZ1191" s="14">
        <v>0.19006820218613099</v>
      </c>
      <c r="BA1191" s="14"/>
      <c r="BB1191" s="14">
        <v>0.165502439578356</v>
      </c>
      <c r="BC1191" s="14">
        <v>2.0240633697079801E-2</v>
      </c>
      <c r="BD1191" s="14">
        <v>2.9895827123318699E-2</v>
      </c>
      <c r="BE1191" s="14"/>
      <c r="BF1191" s="14">
        <v>6.3963661736267094E-2</v>
      </c>
    </row>
    <row r="1192" spans="2:58" x14ac:dyDescent="0.35">
      <c r="B1192" t="s">
        <v>342</v>
      </c>
      <c r="C1192" s="14">
        <v>0.35805359136654802</v>
      </c>
      <c r="D1192" s="14">
        <v>0.359856643109081</v>
      </c>
      <c r="E1192" s="14">
        <v>0.357405748303954</v>
      </c>
      <c r="F1192" s="14"/>
      <c r="G1192" s="14">
        <v>0.37358975705340502</v>
      </c>
      <c r="H1192" s="14">
        <v>0.36422080474244201</v>
      </c>
      <c r="I1192" s="14">
        <v>0.37760925606827001</v>
      </c>
      <c r="J1192" s="14">
        <v>0.38019093863505399</v>
      </c>
      <c r="K1192" s="14">
        <v>0.29909883468274401</v>
      </c>
      <c r="L1192" s="14">
        <v>0.34840073046994402</v>
      </c>
      <c r="M1192" s="14"/>
      <c r="N1192" s="14">
        <v>0.369515041334117</v>
      </c>
      <c r="O1192" s="14">
        <v>0.354104552418195</v>
      </c>
      <c r="P1192" s="14">
        <v>0.35323693670204198</v>
      </c>
      <c r="Q1192" s="14">
        <v>0.35465655171041799</v>
      </c>
      <c r="R1192" s="14"/>
      <c r="S1192" s="14">
        <v>0.31648127959884798</v>
      </c>
      <c r="T1192" s="14">
        <v>0.38898535908210802</v>
      </c>
      <c r="U1192" s="14">
        <v>0.35367765626754</v>
      </c>
      <c r="V1192" s="14">
        <v>0.40890672968063002</v>
      </c>
      <c r="W1192" s="14">
        <v>0.35558908754329699</v>
      </c>
      <c r="X1192" s="14">
        <v>0.31906811929981899</v>
      </c>
      <c r="Y1192" s="14">
        <v>0.27861308492923198</v>
      </c>
      <c r="Z1192" s="14">
        <v>0.434522747762566</v>
      </c>
      <c r="AA1192" s="14">
        <v>0.37051795551302902</v>
      </c>
      <c r="AB1192" s="14">
        <v>0.38323231235820598</v>
      </c>
      <c r="AC1192" s="14">
        <v>0.39588353192374098</v>
      </c>
      <c r="AD1192" s="14">
        <v>0.326236093885787</v>
      </c>
      <c r="AE1192" s="14"/>
      <c r="AF1192" s="14">
        <v>0.28131297434379898</v>
      </c>
      <c r="AG1192" s="14">
        <v>0.42028819085209601</v>
      </c>
      <c r="AH1192" s="14">
        <v>0.39668271026804902</v>
      </c>
      <c r="AI1192" s="14"/>
      <c r="AJ1192" s="14">
        <v>0.28581974487759099</v>
      </c>
      <c r="AK1192" s="14">
        <v>0.42869647245547798</v>
      </c>
      <c r="AL1192" s="14">
        <v>0.42595369960939899</v>
      </c>
      <c r="AM1192" s="14">
        <v>0.34958340109269698</v>
      </c>
      <c r="AN1192" s="14">
        <v>0.345139764352483</v>
      </c>
      <c r="AO1192" s="14"/>
      <c r="AP1192" s="14">
        <v>0.29251534680992503</v>
      </c>
      <c r="AQ1192" s="14">
        <v>0.47856401858179798</v>
      </c>
      <c r="AR1192" s="14">
        <v>0.46600995933557998</v>
      </c>
      <c r="AS1192" s="14">
        <v>0.21342888927770401</v>
      </c>
      <c r="AT1192" s="14">
        <v>0.24320212240359801</v>
      </c>
      <c r="AU1192" s="14"/>
      <c r="AV1192" s="14">
        <v>0.34359199941672303</v>
      </c>
      <c r="AW1192" s="14">
        <v>0.36362834581666997</v>
      </c>
      <c r="AX1192" s="14">
        <v>0.38518329218588998</v>
      </c>
      <c r="AY1192" s="14">
        <v>0.35805532660714601</v>
      </c>
      <c r="AZ1192" s="14">
        <v>0.34305561458175299</v>
      </c>
      <c r="BA1192" s="14"/>
      <c r="BB1192" s="14">
        <v>0.45550061473487802</v>
      </c>
      <c r="BC1192" s="14">
        <v>0.221568523829</v>
      </c>
      <c r="BD1192" s="14">
        <v>0.253279203868987</v>
      </c>
      <c r="BE1192" s="14"/>
      <c r="BF1192" s="14">
        <v>0.30302553619969602</v>
      </c>
    </row>
    <row r="1193" spans="2:58" x14ac:dyDescent="0.35">
      <c r="B1193" t="s">
        <v>343</v>
      </c>
      <c r="C1193" s="14">
        <v>0.276467172819022</v>
      </c>
      <c r="D1193" s="14">
        <v>0.27782491674513299</v>
      </c>
      <c r="E1193" s="14">
        <v>0.27677710317918103</v>
      </c>
      <c r="F1193" s="14"/>
      <c r="G1193" s="14">
        <v>0.25548768717778902</v>
      </c>
      <c r="H1193" s="14">
        <v>0.24508099644102899</v>
      </c>
      <c r="I1193" s="14">
        <v>0.24140718104491399</v>
      </c>
      <c r="J1193" s="14">
        <v>0.27257690441388199</v>
      </c>
      <c r="K1193" s="14">
        <v>0.31245736910761601</v>
      </c>
      <c r="L1193" s="14">
        <v>0.323391682950047</v>
      </c>
      <c r="M1193" s="14"/>
      <c r="N1193" s="14">
        <v>0.25753699068924202</v>
      </c>
      <c r="O1193" s="14">
        <v>0.29503913246825603</v>
      </c>
      <c r="P1193" s="14">
        <v>0.26961327774306199</v>
      </c>
      <c r="Q1193" s="14">
        <v>0.280337817733047</v>
      </c>
      <c r="R1193" s="14"/>
      <c r="S1193" s="14">
        <v>0.28583818063673799</v>
      </c>
      <c r="T1193" s="14">
        <v>0.27152740415781301</v>
      </c>
      <c r="U1193" s="14">
        <v>0.26963858194124701</v>
      </c>
      <c r="V1193" s="14">
        <v>0.261242931993521</v>
      </c>
      <c r="W1193" s="14">
        <v>0.23589699943662501</v>
      </c>
      <c r="X1193" s="14">
        <v>0.32272583580780101</v>
      </c>
      <c r="Y1193" s="14">
        <v>0.30335474386561601</v>
      </c>
      <c r="Z1193" s="14">
        <v>0.267506191175932</v>
      </c>
      <c r="AA1193" s="14">
        <v>0.249869208616262</v>
      </c>
      <c r="AB1193" s="14">
        <v>0.258182633361971</v>
      </c>
      <c r="AC1193" s="14">
        <v>0.28552817950237203</v>
      </c>
      <c r="AD1193" s="14">
        <v>0.35159424524794403</v>
      </c>
      <c r="AE1193" s="14"/>
      <c r="AF1193" s="14">
        <v>0.28893093628956901</v>
      </c>
      <c r="AG1193" s="14">
        <v>0.27202801063426402</v>
      </c>
      <c r="AH1193" s="14">
        <v>0.27272872526724801</v>
      </c>
      <c r="AI1193" s="14"/>
      <c r="AJ1193" s="14">
        <v>0.26363646053919099</v>
      </c>
      <c r="AK1193" s="14">
        <v>0.25152053174605299</v>
      </c>
      <c r="AL1193" s="14">
        <v>0.30723844031783498</v>
      </c>
      <c r="AM1193" s="14">
        <v>0.24583055850166499</v>
      </c>
      <c r="AN1193" s="14">
        <v>0.276130515953527</v>
      </c>
      <c r="AO1193" s="14"/>
      <c r="AP1193" s="14">
        <v>0.26930878823540499</v>
      </c>
      <c r="AQ1193" s="14">
        <v>0.23467058587671999</v>
      </c>
      <c r="AR1193" s="14">
        <v>0.239016457139612</v>
      </c>
      <c r="AS1193" s="14">
        <v>0.26135325505308499</v>
      </c>
      <c r="AT1193" s="14">
        <v>0.43428403351839401</v>
      </c>
      <c r="AU1193" s="14"/>
      <c r="AV1193" s="14">
        <v>0.290096751326479</v>
      </c>
      <c r="AW1193" s="14">
        <v>0.27479889863763401</v>
      </c>
      <c r="AX1193" s="14">
        <v>0.268029498446132</v>
      </c>
      <c r="AY1193" s="14">
        <v>0.26256629924151897</v>
      </c>
      <c r="AZ1193" s="14">
        <v>0.18386906138122699</v>
      </c>
      <c r="BA1193" s="14"/>
      <c r="BB1193" s="14">
        <v>0.23803431835601899</v>
      </c>
      <c r="BC1193" s="14">
        <v>0.25214468908686999</v>
      </c>
      <c r="BD1193" s="14">
        <v>0.428024550078345</v>
      </c>
      <c r="BE1193" s="14"/>
      <c r="BF1193" s="14">
        <v>0.26900057237937303</v>
      </c>
    </row>
    <row r="1194" spans="2:58" x14ac:dyDescent="0.35">
      <c r="B1194" t="s">
        <v>344</v>
      </c>
      <c r="C1194" s="14">
        <v>0.114757209389588</v>
      </c>
      <c r="D1194" s="14">
        <v>0.115983241826254</v>
      </c>
      <c r="E1194" s="14">
        <v>0.112315219720758</v>
      </c>
      <c r="F1194" s="14"/>
      <c r="G1194" s="14">
        <v>0.120325097890086</v>
      </c>
      <c r="H1194" s="14">
        <v>7.6726075910236294E-2</v>
      </c>
      <c r="I1194" s="14">
        <v>0.107675578183698</v>
      </c>
      <c r="J1194" s="14">
        <v>0.137243006734099</v>
      </c>
      <c r="K1194" s="14">
        <v>0.1230638188731</v>
      </c>
      <c r="L1194" s="14">
        <v>0.123802056421717</v>
      </c>
      <c r="M1194" s="14"/>
      <c r="N1194" s="14">
        <v>0.11872149265886001</v>
      </c>
      <c r="O1194" s="14">
        <v>0.111480719242412</v>
      </c>
      <c r="P1194" s="14">
        <v>0.13546707659579901</v>
      </c>
      <c r="Q1194" s="14">
        <v>9.5735764112637498E-2</v>
      </c>
      <c r="R1194" s="14"/>
      <c r="S1194" s="14">
        <v>0.12577327798554699</v>
      </c>
      <c r="T1194" s="14">
        <v>0.102881726276395</v>
      </c>
      <c r="U1194" s="14">
        <v>0.11691301689879</v>
      </c>
      <c r="V1194" s="14">
        <v>0.145395771455305</v>
      </c>
      <c r="W1194" s="14">
        <v>0.123172413899839</v>
      </c>
      <c r="X1194" s="14">
        <v>8.3333586451259795E-2</v>
      </c>
      <c r="Y1194" s="14">
        <v>0.160602486644291</v>
      </c>
      <c r="Z1194" s="14">
        <v>7.9208067884097497E-2</v>
      </c>
      <c r="AA1194" s="14">
        <v>0.11152124240307</v>
      </c>
      <c r="AB1194" s="14">
        <v>0.104878088304282</v>
      </c>
      <c r="AC1194" s="14">
        <v>0.10468348667713499</v>
      </c>
      <c r="AD1194" s="14">
        <v>7.4577770444634706E-2</v>
      </c>
      <c r="AE1194" s="14"/>
      <c r="AF1194" s="14">
        <v>0.15509993785439299</v>
      </c>
      <c r="AG1194" s="14">
        <v>8.6891210607165495E-2</v>
      </c>
      <c r="AH1194" s="14">
        <v>7.8857255798106402E-2</v>
      </c>
      <c r="AI1194" s="14"/>
      <c r="AJ1194" s="14">
        <v>0.19094049419418099</v>
      </c>
      <c r="AK1194" s="14">
        <v>5.85210294469675E-2</v>
      </c>
      <c r="AL1194" s="14">
        <v>0.10331120422849099</v>
      </c>
      <c r="AM1194" s="14">
        <v>0.16614434827161401</v>
      </c>
      <c r="AN1194" s="14">
        <v>0.10121997809998801</v>
      </c>
      <c r="AO1194" s="14"/>
      <c r="AP1194" s="14">
        <v>0.17702876791185801</v>
      </c>
      <c r="AQ1194" s="14">
        <v>4.9822962424220997E-2</v>
      </c>
      <c r="AR1194" s="14">
        <v>0.14080875933957501</v>
      </c>
      <c r="AS1194" s="14">
        <v>0.22542684093293799</v>
      </c>
      <c r="AT1194" s="14">
        <v>7.5503857934079502E-2</v>
      </c>
      <c r="AU1194" s="14"/>
      <c r="AV1194" s="14">
        <v>0.10869467603222201</v>
      </c>
      <c r="AW1194" s="14">
        <v>0.13119270303710301</v>
      </c>
      <c r="AX1194" s="14">
        <v>0.11762732230036101</v>
      </c>
      <c r="AY1194" s="14">
        <v>7.5379685617299796E-2</v>
      </c>
      <c r="AZ1194" s="14">
        <v>0.118300599860014</v>
      </c>
      <c r="BA1194" s="14"/>
      <c r="BB1194" s="14">
        <v>0.10229603411886801</v>
      </c>
      <c r="BC1194" s="14">
        <v>0.24201624531025601</v>
      </c>
      <c r="BD1194" s="14">
        <v>0.14751575501879499</v>
      </c>
      <c r="BE1194" s="14"/>
      <c r="BF1194" s="14">
        <v>0.18706268875327201</v>
      </c>
    </row>
    <row r="1195" spans="2:58" x14ac:dyDescent="0.35">
      <c r="B1195" t="s">
        <v>345</v>
      </c>
      <c r="C1195" s="14">
        <v>0.107018416400025</v>
      </c>
      <c r="D1195" s="14">
        <v>0.11760623941958501</v>
      </c>
      <c r="E1195" s="14">
        <v>9.6322779468358696E-2</v>
      </c>
      <c r="F1195" s="14"/>
      <c r="G1195" s="14">
        <v>8.3480929579947405E-2</v>
      </c>
      <c r="H1195" s="14">
        <v>0.11854779094102</v>
      </c>
      <c r="I1195" s="14">
        <v>0.10234408555185701</v>
      </c>
      <c r="J1195" s="14">
        <v>0.108259509574471</v>
      </c>
      <c r="K1195" s="14">
        <v>0.158447045167629</v>
      </c>
      <c r="L1195" s="14">
        <v>8.1763528617781606E-2</v>
      </c>
      <c r="M1195" s="14"/>
      <c r="N1195" s="14">
        <v>9.3460596979107205E-2</v>
      </c>
      <c r="O1195" s="14">
        <v>0.102814026910326</v>
      </c>
      <c r="P1195" s="14">
        <v>0.11866129073437499</v>
      </c>
      <c r="Q1195" s="14">
        <v>0.11579863018145101</v>
      </c>
      <c r="R1195" s="14"/>
      <c r="S1195" s="14">
        <v>0.10094999942305199</v>
      </c>
      <c r="T1195" s="14">
        <v>9.3130885527981905E-2</v>
      </c>
      <c r="U1195" s="14">
        <v>9.9473886746369006E-2</v>
      </c>
      <c r="V1195" s="14">
        <v>9.3492689793760103E-2</v>
      </c>
      <c r="W1195" s="14">
        <v>0.13784712699010099</v>
      </c>
      <c r="X1195" s="14">
        <v>9.56094041483143E-2</v>
      </c>
      <c r="Y1195" s="14">
        <v>0.129335713876397</v>
      </c>
      <c r="Z1195" s="14">
        <v>5.7905570480692899E-2</v>
      </c>
      <c r="AA1195" s="14">
        <v>0.102440227407566</v>
      </c>
      <c r="AB1195" s="14">
        <v>0.15767961236731501</v>
      </c>
      <c r="AC1195" s="14">
        <v>6.5222532877426201E-2</v>
      </c>
      <c r="AD1195" s="14">
        <v>0.158929220351506</v>
      </c>
      <c r="AE1195" s="14"/>
      <c r="AF1195" s="14">
        <v>0.15901220944462899</v>
      </c>
      <c r="AG1195" s="14">
        <v>7.0360836089379597E-2</v>
      </c>
      <c r="AH1195" s="14">
        <v>7.5648580207690094E-2</v>
      </c>
      <c r="AI1195" s="14"/>
      <c r="AJ1195" s="14">
        <v>0.16296980030039199</v>
      </c>
      <c r="AK1195" s="14">
        <v>5.1227038854115003E-2</v>
      </c>
      <c r="AL1195" s="14">
        <v>5.31702682400799E-2</v>
      </c>
      <c r="AM1195" s="14">
        <v>0.238441692134023</v>
      </c>
      <c r="AN1195" s="14">
        <v>0.12471596015690301</v>
      </c>
      <c r="AO1195" s="14"/>
      <c r="AP1195" s="14">
        <v>0.16268264037486699</v>
      </c>
      <c r="AQ1195" s="14">
        <v>2.0833465339086601E-2</v>
      </c>
      <c r="AR1195" s="14">
        <v>5.9234495918565701E-2</v>
      </c>
      <c r="AS1195" s="14">
        <v>0.24270141962363401</v>
      </c>
      <c r="AT1195" s="14">
        <v>0.112094725981034</v>
      </c>
      <c r="AU1195" s="14"/>
      <c r="AV1195" s="14">
        <v>0.127933582693398</v>
      </c>
      <c r="AW1195" s="14">
        <v>0.10857482532014</v>
      </c>
      <c r="AX1195" s="14">
        <v>8.7211757298156098E-2</v>
      </c>
      <c r="AY1195" s="14">
        <v>9.2235267818399094E-2</v>
      </c>
      <c r="AZ1195" s="14">
        <v>9.1198544628458902E-2</v>
      </c>
      <c r="BA1195" s="14"/>
      <c r="BB1195" s="14">
        <v>1.7718909386811799E-2</v>
      </c>
      <c r="BC1195" s="14">
        <v>0.23662611851762999</v>
      </c>
      <c r="BD1195" s="14">
        <v>0.109252957174477</v>
      </c>
      <c r="BE1195" s="14"/>
      <c r="BF1195" s="14">
        <v>0.14483200915582001</v>
      </c>
    </row>
    <row r="1196" spans="2:58" x14ac:dyDescent="0.35">
      <c r="B1196" t="s">
        <v>117</v>
      </c>
      <c r="C1196" s="14">
        <v>5.35923027739581E-2</v>
      </c>
      <c r="D1196" s="14">
        <v>3.6290436959826498E-2</v>
      </c>
      <c r="E1196" s="14">
        <v>6.9774242306348502E-2</v>
      </c>
      <c r="F1196" s="14"/>
      <c r="G1196" s="14">
        <v>7.8706111306600296E-2</v>
      </c>
      <c r="H1196" s="14">
        <v>3.1647417614432398E-2</v>
      </c>
      <c r="I1196" s="14">
        <v>6.13235505877519E-2</v>
      </c>
      <c r="J1196" s="14">
        <v>4.2922584788225998E-2</v>
      </c>
      <c r="K1196" s="14">
        <v>4.7646086714284497E-2</v>
      </c>
      <c r="L1196" s="14">
        <v>6.08814195884207E-2</v>
      </c>
      <c r="M1196" s="14"/>
      <c r="N1196" s="14">
        <v>3.1835871006300198E-2</v>
      </c>
      <c r="O1196" s="14">
        <v>5.9029928227612501E-2</v>
      </c>
      <c r="P1196" s="14">
        <v>3.7635583849825502E-2</v>
      </c>
      <c r="Q1196" s="14">
        <v>8.6473330327023895E-2</v>
      </c>
      <c r="R1196" s="14"/>
      <c r="S1196" s="14">
        <v>6.8145189080649995E-2</v>
      </c>
      <c r="T1196" s="14">
        <v>7.4263771024868599E-2</v>
      </c>
      <c r="U1196" s="14">
        <v>4.6026272043178003E-2</v>
      </c>
      <c r="V1196" s="14">
        <v>3.9612178330889203E-2</v>
      </c>
      <c r="W1196" s="14">
        <v>3.8723640673501397E-2</v>
      </c>
      <c r="X1196" s="14">
        <v>6.9451083005385494E-2</v>
      </c>
      <c r="Y1196" s="14">
        <v>3.65856147157144E-2</v>
      </c>
      <c r="Z1196" s="14">
        <v>4.7715990360110601E-2</v>
      </c>
      <c r="AA1196" s="14">
        <v>4.7276763142470098E-2</v>
      </c>
      <c r="AB1196" s="14">
        <v>5.5373189691292797E-2</v>
      </c>
      <c r="AC1196" s="14">
        <v>3.6380377341271697E-2</v>
      </c>
      <c r="AD1196" s="14">
        <v>4.5166558804515602E-2</v>
      </c>
      <c r="AE1196" s="14"/>
      <c r="AF1196" s="14">
        <v>4.3280843699158897E-2</v>
      </c>
      <c r="AG1196" s="14">
        <v>3.9556194913942799E-2</v>
      </c>
      <c r="AH1196" s="14">
        <v>8.9102383554489795E-2</v>
      </c>
      <c r="AI1196" s="14"/>
      <c r="AJ1196" s="14">
        <v>4.5865580721890398E-2</v>
      </c>
      <c r="AK1196" s="14">
        <v>2.4503480272450699E-2</v>
      </c>
      <c r="AL1196" s="14">
        <v>6.0036543426251199E-2</v>
      </c>
      <c r="AM1196" s="14">
        <v>0</v>
      </c>
      <c r="AN1196" s="14">
        <v>0.112402810283026</v>
      </c>
      <c r="AO1196" s="14"/>
      <c r="AP1196" s="14">
        <v>6.0563806789874101E-2</v>
      </c>
      <c r="AQ1196" s="14">
        <v>2.7694900522292398E-2</v>
      </c>
      <c r="AR1196" s="14">
        <v>5.3243387526777999E-2</v>
      </c>
      <c r="AS1196" s="14">
        <v>3.70072205857227E-2</v>
      </c>
      <c r="AT1196" s="14">
        <v>0.123143553820105</v>
      </c>
      <c r="AU1196" s="14"/>
      <c r="AV1196" s="14">
        <v>7.09117525134903E-2</v>
      </c>
      <c r="AW1196" s="14">
        <v>5.8152621243080099E-2</v>
      </c>
      <c r="AX1196" s="14">
        <v>5.1756670056361399E-2</v>
      </c>
      <c r="AY1196" s="14">
        <v>3.9160440660741598E-2</v>
      </c>
      <c r="AZ1196" s="14">
        <v>7.3507977362415697E-2</v>
      </c>
      <c r="BA1196" s="14"/>
      <c r="BB1196" s="14">
        <v>2.0947683825067901E-2</v>
      </c>
      <c r="BC1196" s="14">
        <v>2.7403789559164601E-2</v>
      </c>
      <c r="BD1196" s="14">
        <v>3.2031706736077602E-2</v>
      </c>
      <c r="BE1196" s="14"/>
      <c r="BF1196" s="14">
        <v>3.2115531775570902E-2</v>
      </c>
    </row>
    <row r="1197" spans="2:58" x14ac:dyDescent="0.35">
      <c r="B1197" t="s">
        <v>346</v>
      </c>
      <c r="C1197" s="14">
        <v>0.44816489861740699</v>
      </c>
      <c r="D1197" s="14">
        <v>0.45229516504920197</v>
      </c>
      <c r="E1197" s="14">
        <v>0.44481065532535402</v>
      </c>
      <c r="F1197" s="14"/>
      <c r="G1197" s="14">
        <v>0.46200017404557803</v>
      </c>
      <c r="H1197" s="14">
        <v>0.52799771909328297</v>
      </c>
      <c r="I1197" s="14">
        <v>0.48724960463177902</v>
      </c>
      <c r="J1197" s="14">
        <v>0.43899799448932297</v>
      </c>
      <c r="K1197" s="14">
        <v>0.35838568013737099</v>
      </c>
      <c r="L1197" s="14">
        <v>0.41016131242203402</v>
      </c>
      <c r="M1197" s="14"/>
      <c r="N1197" s="14">
        <v>0.49844504866649098</v>
      </c>
      <c r="O1197" s="14">
        <v>0.43163619315139301</v>
      </c>
      <c r="P1197" s="14">
        <v>0.43862277107693898</v>
      </c>
      <c r="Q1197" s="14">
        <v>0.42165445764584097</v>
      </c>
      <c r="R1197" s="14"/>
      <c r="S1197" s="14">
        <v>0.41929335287401298</v>
      </c>
      <c r="T1197" s="14">
        <v>0.458196213012941</v>
      </c>
      <c r="U1197" s="14">
        <v>0.46794824237041599</v>
      </c>
      <c r="V1197" s="14">
        <v>0.46025642842652398</v>
      </c>
      <c r="W1197" s="14">
        <v>0.464359818999934</v>
      </c>
      <c r="X1197" s="14">
        <v>0.42888009058724003</v>
      </c>
      <c r="Y1197" s="14">
        <v>0.37012144089798199</v>
      </c>
      <c r="Z1197" s="14">
        <v>0.54766418009916695</v>
      </c>
      <c r="AA1197" s="14">
        <v>0.48889255843063101</v>
      </c>
      <c r="AB1197" s="14">
        <v>0.42388647627513898</v>
      </c>
      <c r="AC1197" s="14">
        <v>0.50818542360179497</v>
      </c>
      <c r="AD1197" s="14">
        <v>0.36973220515139998</v>
      </c>
      <c r="AE1197" s="14"/>
      <c r="AF1197" s="14">
        <v>0.35367607271224999</v>
      </c>
      <c r="AG1197" s="14">
        <v>0.53116374775524799</v>
      </c>
      <c r="AH1197" s="14">
        <v>0.483663055172465</v>
      </c>
      <c r="AI1197" s="14"/>
      <c r="AJ1197" s="14">
        <v>0.336587664244346</v>
      </c>
      <c r="AK1197" s="14">
        <v>0.61422791968041301</v>
      </c>
      <c r="AL1197" s="14">
        <v>0.47624354378734302</v>
      </c>
      <c r="AM1197" s="14">
        <v>0.34958340109269698</v>
      </c>
      <c r="AN1197" s="14">
        <v>0.38553073550655598</v>
      </c>
      <c r="AO1197" s="14"/>
      <c r="AP1197" s="14">
        <v>0.33041599668799598</v>
      </c>
      <c r="AQ1197" s="14">
        <v>0.66697808583768003</v>
      </c>
      <c r="AR1197" s="14">
        <v>0.50769690007546997</v>
      </c>
      <c r="AS1197" s="14">
        <v>0.23351126380462001</v>
      </c>
      <c r="AT1197" s="14">
        <v>0.25497382874638602</v>
      </c>
      <c r="AU1197" s="14"/>
      <c r="AV1197" s="14">
        <v>0.40236323743441099</v>
      </c>
      <c r="AW1197" s="14">
        <v>0.427280951762043</v>
      </c>
      <c r="AX1197" s="14">
        <v>0.47537475189898998</v>
      </c>
      <c r="AY1197" s="14">
        <v>0.53065830666203995</v>
      </c>
      <c r="AZ1197" s="14">
        <v>0.53312381676788401</v>
      </c>
      <c r="BA1197" s="14"/>
      <c r="BB1197" s="14">
        <v>0.62100305431323299</v>
      </c>
      <c r="BC1197" s="14">
        <v>0.24180915752608001</v>
      </c>
      <c r="BD1197" s="14">
        <v>0.28317503099230501</v>
      </c>
      <c r="BE1197" s="14"/>
      <c r="BF1197" s="14">
        <v>0.36698919793596302</v>
      </c>
    </row>
    <row r="1198" spans="2:58" x14ac:dyDescent="0.35">
      <c r="B1198" t="s">
        <v>347</v>
      </c>
      <c r="C1198" s="14">
        <v>0.22177562578961399</v>
      </c>
      <c r="D1198" s="14">
        <v>0.233589481245839</v>
      </c>
      <c r="E1198" s="14">
        <v>0.20863799918911699</v>
      </c>
      <c r="F1198" s="14"/>
      <c r="G1198" s="14">
        <v>0.20380602747003301</v>
      </c>
      <c r="H1198" s="14">
        <v>0.195273866851256</v>
      </c>
      <c r="I1198" s="14">
        <v>0.210019663735555</v>
      </c>
      <c r="J1198" s="14">
        <v>0.24550251630857001</v>
      </c>
      <c r="K1198" s="14">
        <v>0.281510864040729</v>
      </c>
      <c r="L1198" s="14">
        <v>0.20556558503949801</v>
      </c>
      <c r="M1198" s="14"/>
      <c r="N1198" s="14">
        <v>0.212182089637967</v>
      </c>
      <c r="O1198" s="14">
        <v>0.214294746152738</v>
      </c>
      <c r="P1198" s="14">
        <v>0.25412836733017402</v>
      </c>
      <c r="Q1198" s="14">
        <v>0.21153439429408899</v>
      </c>
      <c r="R1198" s="14"/>
      <c r="S1198" s="14">
        <v>0.22672327740859899</v>
      </c>
      <c r="T1198" s="14">
        <v>0.19601261180437701</v>
      </c>
      <c r="U1198" s="14">
        <v>0.216386903645159</v>
      </c>
      <c r="V1198" s="14">
        <v>0.23888846124906499</v>
      </c>
      <c r="W1198" s="14">
        <v>0.26101954088994</v>
      </c>
      <c r="X1198" s="14">
        <v>0.178942990599574</v>
      </c>
      <c r="Y1198" s="14">
        <v>0.28993820052068803</v>
      </c>
      <c r="Z1198" s="14">
        <v>0.13711363836479001</v>
      </c>
      <c r="AA1198" s="14">
        <v>0.21396146981063599</v>
      </c>
      <c r="AB1198" s="14">
        <v>0.26255770067159701</v>
      </c>
      <c r="AC1198" s="14">
        <v>0.169906019554561</v>
      </c>
      <c r="AD1198" s="14">
        <v>0.23350699079614101</v>
      </c>
      <c r="AE1198" s="14"/>
      <c r="AF1198" s="14">
        <v>0.31411214729902198</v>
      </c>
      <c r="AG1198" s="14">
        <v>0.15725204669654499</v>
      </c>
      <c r="AH1198" s="14">
        <v>0.15450583600579601</v>
      </c>
      <c r="AI1198" s="14"/>
      <c r="AJ1198" s="14">
        <v>0.35391029449457301</v>
      </c>
      <c r="AK1198" s="14">
        <v>0.109748068301082</v>
      </c>
      <c r="AL1198" s="14">
        <v>0.156481472468571</v>
      </c>
      <c r="AM1198" s="14">
        <v>0.404586040405638</v>
      </c>
      <c r="AN1198" s="14">
        <v>0.22593593825689101</v>
      </c>
      <c r="AO1198" s="14"/>
      <c r="AP1198" s="14">
        <v>0.33971140828672503</v>
      </c>
      <c r="AQ1198" s="14">
        <v>7.0656427763307494E-2</v>
      </c>
      <c r="AR1198" s="14">
        <v>0.20004325525814101</v>
      </c>
      <c r="AS1198" s="14">
        <v>0.46812826055657197</v>
      </c>
      <c r="AT1198" s="14">
        <v>0.187598583915114</v>
      </c>
      <c r="AU1198" s="14"/>
      <c r="AV1198" s="14">
        <v>0.23662825872561999</v>
      </c>
      <c r="AW1198" s="14">
        <v>0.23976752835724299</v>
      </c>
      <c r="AX1198" s="14">
        <v>0.20483907959851699</v>
      </c>
      <c r="AY1198" s="14">
        <v>0.16761495343569899</v>
      </c>
      <c r="AZ1198" s="14">
        <v>0.20949914448847301</v>
      </c>
      <c r="BA1198" s="14"/>
      <c r="BB1198" s="14">
        <v>0.12001494350568</v>
      </c>
      <c r="BC1198" s="14">
        <v>0.478642363827885</v>
      </c>
      <c r="BD1198" s="14">
        <v>0.25676871219327202</v>
      </c>
      <c r="BE1198" s="14"/>
      <c r="BF1198" s="14">
        <v>0.33189469790909298</v>
      </c>
    </row>
    <row r="1199" spans="2:58" x14ac:dyDescent="0.35">
      <c r="B1199" t="s">
        <v>86</v>
      </c>
      <c r="C1199" s="14">
        <v>0.226389272827793</v>
      </c>
      <c r="D1199" s="14">
        <v>0.218705683803362</v>
      </c>
      <c r="E1199" s="14">
        <v>0.236172656136237</v>
      </c>
      <c r="F1199" s="14"/>
      <c r="G1199" s="14">
        <v>0.25819414657554501</v>
      </c>
      <c r="H1199" s="14">
        <v>0.332723852242026</v>
      </c>
      <c r="I1199" s="14">
        <v>0.27722994089622399</v>
      </c>
      <c r="J1199" s="14">
        <v>0.19349547818075299</v>
      </c>
      <c r="K1199" s="14">
        <v>7.6874816096642803E-2</v>
      </c>
      <c r="L1199" s="14">
        <v>0.20459572738253601</v>
      </c>
      <c r="M1199" s="14"/>
      <c r="N1199" s="14">
        <v>0.286262959028523</v>
      </c>
      <c r="O1199" s="14">
        <v>0.21734144699865399</v>
      </c>
      <c r="P1199" s="14">
        <v>0.18449440374676501</v>
      </c>
      <c r="Q1199" s="14">
        <v>0.21012006335175201</v>
      </c>
      <c r="R1199" s="14"/>
      <c r="S1199" s="14">
        <v>0.19257007546541399</v>
      </c>
      <c r="T1199" s="14">
        <v>0.26218360120856299</v>
      </c>
      <c r="U1199" s="14">
        <v>0.25156133872525799</v>
      </c>
      <c r="V1199" s="14">
        <v>0.22136796717745899</v>
      </c>
      <c r="W1199" s="14">
        <v>0.203340278109993</v>
      </c>
      <c r="X1199" s="14">
        <v>0.249937099987666</v>
      </c>
      <c r="Y1199" s="14">
        <v>8.0183240377294504E-2</v>
      </c>
      <c r="Z1199" s="14">
        <v>0.41055054173437699</v>
      </c>
      <c r="AA1199" s="14">
        <v>0.27493108861999499</v>
      </c>
      <c r="AB1199" s="14">
        <v>0.161328775603542</v>
      </c>
      <c r="AC1199" s="14">
        <v>0.338279404047234</v>
      </c>
      <c r="AD1199" s="14">
        <v>0.136225214355259</v>
      </c>
      <c r="AE1199" s="14"/>
      <c r="AF1199" s="14">
        <v>3.9563925413228201E-2</v>
      </c>
      <c r="AG1199" s="14">
        <v>0.37391170105870303</v>
      </c>
      <c r="AH1199" s="14">
        <v>0.32915721916666901</v>
      </c>
      <c r="AI1199" s="14"/>
      <c r="AJ1199" s="14">
        <v>-1.73226302502269E-2</v>
      </c>
      <c r="AK1199" s="14">
        <v>0.50447985137933105</v>
      </c>
      <c r="AL1199" s="14">
        <v>0.31976207131877199</v>
      </c>
      <c r="AM1199" s="14">
        <v>-5.5002639312940603E-2</v>
      </c>
      <c r="AN1199" s="14">
        <v>0.15959479724966499</v>
      </c>
      <c r="AO1199" s="14"/>
      <c r="AP1199" s="14">
        <v>-9.2954115987282596E-3</v>
      </c>
      <c r="AQ1199" s="14">
        <v>0.59632165807437298</v>
      </c>
      <c r="AR1199" s="14">
        <v>0.30765364481732899</v>
      </c>
      <c r="AS1199" s="14">
        <v>-0.23461699675195199</v>
      </c>
      <c r="AT1199" s="14">
        <v>6.7375244831272704E-2</v>
      </c>
      <c r="AU1199" s="14"/>
      <c r="AV1199" s="14">
        <v>0.16573497870879</v>
      </c>
      <c r="AW1199" s="14">
        <v>0.18751342340480001</v>
      </c>
      <c r="AX1199" s="14">
        <v>0.27053567230047298</v>
      </c>
      <c r="AY1199" s="14">
        <v>0.36304335322634101</v>
      </c>
      <c r="AZ1199" s="14">
        <v>0.323624672279411</v>
      </c>
      <c r="BA1199" s="14"/>
      <c r="BB1199" s="14">
        <v>0.50098811080755301</v>
      </c>
      <c r="BC1199" s="14">
        <v>-0.23683320630180499</v>
      </c>
      <c r="BD1199" s="14">
        <v>2.6406318799033698E-2</v>
      </c>
      <c r="BE1199" s="14"/>
      <c r="BF1199" s="14">
        <v>3.5094500026870402E-2</v>
      </c>
    </row>
    <row r="1200" spans="2:58" x14ac:dyDescent="0.35">
      <c r="C1200" s="14"/>
      <c r="D1200" s="14"/>
      <c r="E1200" s="14"/>
      <c r="F1200" s="14"/>
      <c r="G1200" s="14"/>
      <c r="H1200" s="14"/>
      <c r="I1200" s="14"/>
      <c r="J1200" s="14"/>
      <c r="K1200" s="14"/>
      <c r="L1200" s="14"/>
      <c r="M1200" s="14"/>
      <c r="N1200" s="14"/>
      <c r="O1200" s="14"/>
      <c r="P1200" s="14"/>
      <c r="Q1200" s="14"/>
      <c r="R1200" s="14"/>
      <c r="S1200" s="14"/>
      <c r="T1200" s="14"/>
      <c r="U1200" s="14"/>
      <c r="V1200" s="14"/>
      <c r="W1200" s="14"/>
      <c r="X1200" s="14"/>
      <c r="Y1200" s="14"/>
      <c r="Z1200" s="14"/>
      <c r="AA1200" s="14"/>
      <c r="AB1200" s="14"/>
      <c r="AC1200" s="14"/>
      <c r="AD1200" s="14"/>
      <c r="AE1200" s="14"/>
      <c r="AF1200" s="14"/>
      <c r="AG1200" s="14"/>
      <c r="AH1200" s="14"/>
      <c r="AI1200" s="14"/>
      <c r="AJ1200" s="14"/>
      <c r="AK1200" s="14"/>
      <c r="AL1200" s="14"/>
      <c r="AM1200" s="14"/>
      <c r="AN1200" s="14"/>
      <c r="AO1200" s="14"/>
      <c r="AP1200" s="14"/>
      <c r="AQ1200" s="14"/>
      <c r="AR1200" s="14"/>
      <c r="AS1200" s="14"/>
      <c r="AT1200" s="14"/>
      <c r="AU1200" s="14"/>
      <c r="AV1200" s="14"/>
      <c r="AW1200" s="14"/>
      <c r="AX1200" s="14"/>
      <c r="AY1200" s="14"/>
      <c r="AZ1200" s="14"/>
      <c r="BA1200" s="14"/>
      <c r="BB1200" s="14"/>
      <c r="BC1200" s="14"/>
      <c r="BD1200" s="14"/>
      <c r="BE1200" s="14"/>
      <c r="BF1200" s="14"/>
    </row>
    <row r="1201" spans="2:58" x14ac:dyDescent="0.35">
      <c r="B1201" s="6" t="s">
        <v>360</v>
      </c>
      <c r="C1201" s="14"/>
      <c r="D1201" s="14"/>
      <c r="E1201" s="14"/>
      <c r="F1201" s="14"/>
      <c r="G1201" s="14"/>
      <c r="H1201" s="14"/>
      <c r="I1201" s="14"/>
      <c r="J1201" s="14"/>
      <c r="K1201" s="14"/>
      <c r="L1201" s="14"/>
      <c r="M1201" s="14"/>
      <c r="N1201" s="14"/>
      <c r="O1201" s="14"/>
      <c r="P1201" s="14"/>
      <c r="Q1201" s="14"/>
      <c r="R1201" s="14"/>
      <c r="S1201" s="14"/>
      <c r="T1201" s="14"/>
      <c r="U1201" s="14"/>
      <c r="V1201" s="14"/>
      <c r="W1201" s="14"/>
      <c r="X1201" s="14"/>
      <c r="Y1201" s="14"/>
      <c r="Z1201" s="14"/>
      <c r="AA1201" s="14"/>
      <c r="AB1201" s="14"/>
      <c r="AC1201" s="14"/>
      <c r="AD1201" s="14"/>
      <c r="AE1201" s="14"/>
      <c r="AF1201" s="14"/>
      <c r="AG1201" s="14"/>
      <c r="AH1201" s="14"/>
      <c r="AI1201" s="14"/>
      <c r="AJ1201" s="14"/>
      <c r="AK1201" s="14"/>
      <c r="AL1201" s="14"/>
      <c r="AM1201" s="14"/>
      <c r="AN1201" s="14"/>
      <c r="AO1201" s="14"/>
      <c r="AP1201" s="14"/>
      <c r="AQ1201" s="14"/>
      <c r="AR1201" s="14"/>
      <c r="AS1201" s="14"/>
      <c r="AT1201" s="14"/>
      <c r="AU1201" s="14"/>
      <c r="AV1201" s="14"/>
      <c r="AW1201" s="14"/>
      <c r="AX1201" s="14"/>
      <c r="AY1201" s="14"/>
      <c r="AZ1201" s="14"/>
      <c r="BA1201" s="14"/>
      <c r="BB1201" s="14"/>
      <c r="BC1201" s="14"/>
      <c r="BD1201" s="14"/>
      <c r="BE1201" s="14"/>
      <c r="BF1201" s="14"/>
    </row>
    <row r="1202" spans="2:58" x14ac:dyDescent="0.35">
      <c r="B1202" s="24" t="s">
        <v>90</v>
      </c>
      <c r="C1202" s="14"/>
      <c r="D1202" s="14"/>
      <c r="E1202" s="14"/>
      <c r="F1202" s="14"/>
      <c r="G1202" s="14"/>
      <c r="H1202" s="14"/>
      <c r="I1202" s="14"/>
      <c r="J1202" s="14"/>
      <c r="K1202" s="14"/>
      <c r="L1202" s="14"/>
      <c r="M1202" s="14"/>
      <c r="N1202" s="14"/>
      <c r="O1202" s="14"/>
      <c r="P1202" s="14"/>
      <c r="Q1202" s="14"/>
      <c r="R1202" s="14"/>
      <c r="S1202" s="14"/>
      <c r="T1202" s="14"/>
      <c r="U1202" s="14"/>
      <c r="V1202" s="14"/>
      <c r="W1202" s="14"/>
      <c r="X1202" s="14"/>
      <c r="Y1202" s="14"/>
      <c r="Z1202" s="14"/>
      <c r="AA1202" s="14"/>
      <c r="AB1202" s="14"/>
      <c r="AC1202" s="14"/>
      <c r="AD1202" s="14"/>
      <c r="AE1202" s="14"/>
      <c r="AF1202" s="14"/>
      <c r="AG1202" s="14"/>
      <c r="AH1202" s="14"/>
      <c r="AI1202" s="14"/>
      <c r="AJ1202" s="14"/>
      <c r="AK1202" s="14"/>
      <c r="AL1202" s="14"/>
      <c r="AM1202" s="14"/>
      <c r="AN1202" s="14"/>
      <c r="AO1202" s="14"/>
      <c r="AP1202" s="14"/>
      <c r="AQ1202" s="14"/>
      <c r="AR1202" s="14"/>
      <c r="AS1202" s="14"/>
      <c r="AT1202" s="14"/>
      <c r="AU1202" s="14"/>
      <c r="AV1202" s="14"/>
      <c r="AW1202" s="14"/>
      <c r="AX1202" s="14"/>
      <c r="AY1202" s="14"/>
      <c r="AZ1202" s="14"/>
      <c r="BA1202" s="14"/>
      <c r="BB1202" s="14"/>
      <c r="BC1202" s="14"/>
      <c r="BD1202" s="14"/>
      <c r="BE1202" s="14"/>
      <c r="BF1202" s="14"/>
    </row>
    <row r="1203" spans="2:58" x14ac:dyDescent="0.35">
      <c r="B1203" t="s">
        <v>341</v>
      </c>
      <c r="C1203" s="14">
        <v>0.115333828000099</v>
      </c>
      <c r="D1203" s="14">
        <v>0.112672663021101</v>
      </c>
      <c r="E1203" s="14">
        <v>0.11763802309129</v>
      </c>
      <c r="F1203" s="14"/>
      <c r="G1203" s="14">
        <v>9.1186104072714394E-2</v>
      </c>
      <c r="H1203" s="14">
        <v>0.203848002455607</v>
      </c>
      <c r="I1203" s="14">
        <v>8.9312120593217401E-2</v>
      </c>
      <c r="J1203" s="14">
        <v>0.11859537446864001</v>
      </c>
      <c r="K1203" s="14">
        <v>0.10683615696795699</v>
      </c>
      <c r="L1203" s="14">
        <v>8.4034455968038602E-2</v>
      </c>
      <c r="M1203" s="14"/>
      <c r="N1203" s="14">
        <v>0.13170084260834899</v>
      </c>
      <c r="O1203" s="14">
        <v>0.10707538148246901</v>
      </c>
      <c r="P1203" s="14">
        <v>0.11424452624725701</v>
      </c>
      <c r="Q1203" s="14">
        <v>0.109264613911846</v>
      </c>
      <c r="R1203" s="14"/>
      <c r="S1203" s="14">
        <v>0.110562049926882</v>
      </c>
      <c r="T1203" s="14">
        <v>9.0780739526736098E-2</v>
      </c>
      <c r="U1203" s="14">
        <v>0.13086606623011601</v>
      </c>
      <c r="V1203" s="14">
        <v>4.6001115447641502E-2</v>
      </c>
      <c r="W1203" s="14">
        <v>0.10547681889414499</v>
      </c>
      <c r="X1203" s="14">
        <v>0.121652617921019</v>
      </c>
      <c r="Y1203" s="14">
        <v>0.14432917548346799</v>
      </c>
      <c r="Z1203" s="14">
        <v>0.147125384965027</v>
      </c>
      <c r="AA1203" s="14">
        <v>0.14754764010990701</v>
      </c>
      <c r="AB1203" s="14">
        <v>9.29739856734179E-2</v>
      </c>
      <c r="AC1203" s="14">
        <v>0.216437622361664</v>
      </c>
      <c r="AD1203" s="14">
        <v>7.4496218764289704E-2</v>
      </c>
      <c r="AE1203" s="14"/>
      <c r="AF1203" s="14">
        <v>7.7550977657811895E-2</v>
      </c>
      <c r="AG1203" s="14">
        <v>0.169182688167031</v>
      </c>
      <c r="AH1203" s="14">
        <v>9.2950770449746298E-2</v>
      </c>
      <c r="AI1203" s="14"/>
      <c r="AJ1203" s="14">
        <v>5.63551102492598E-2</v>
      </c>
      <c r="AK1203" s="14">
        <v>0.21559332119612101</v>
      </c>
      <c r="AL1203" s="14">
        <v>0.121938334273073</v>
      </c>
      <c r="AM1203" s="14">
        <v>4.0946358590663097E-2</v>
      </c>
      <c r="AN1203" s="14">
        <v>6.42313705858122E-2</v>
      </c>
      <c r="AO1203" s="14"/>
      <c r="AP1203" s="14">
        <v>3.59555614350731E-2</v>
      </c>
      <c r="AQ1203" s="14">
        <v>0.23246631018038899</v>
      </c>
      <c r="AR1203" s="14">
        <v>9.06903296735104E-2</v>
      </c>
      <c r="AS1203" s="14">
        <v>2.1485645128711001E-2</v>
      </c>
      <c r="AT1203" s="14">
        <v>3.5338258700849799E-2</v>
      </c>
      <c r="AU1203" s="14"/>
      <c r="AV1203" s="14">
        <v>9.6886723363495297E-2</v>
      </c>
      <c r="AW1203" s="14">
        <v>8.2136900803406895E-2</v>
      </c>
      <c r="AX1203" s="14">
        <v>0.116631287351829</v>
      </c>
      <c r="AY1203" s="14">
        <v>0.18108864518371601</v>
      </c>
      <c r="AZ1203" s="14">
        <v>0.28166585533149502</v>
      </c>
      <c r="BA1203" s="14"/>
      <c r="BB1203" s="14">
        <v>0.218447380086045</v>
      </c>
      <c r="BC1203" s="14">
        <v>1.48311539068659E-2</v>
      </c>
      <c r="BD1203" s="14">
        <v>3.1493275275407198E-2</v>
      </c>
      <c r="BE1203" s="14"/>
      <c r="BF1203" s="14">
        <v>7.7440423447125595E-2</v>
      </c>
    </row>
    <row r="1204" spans="2:58" x14ac:dyDescent="0.35">
      <c r="B1204" t="s">
        <v>342</v>
      </c>
      <c r="C1204" s="14">
        <v>0.30525316943321901</v>
      </c>
      <c r="D1204" s="14">
        <v>0.315983602246448</v>
      </c>
      <c r="E1204" s="14">
        <v>0.296598666372829</v>
      </c>
      <c r="F1204" s="14"/>
      <c r="G1204" s="14">
        <v>0.30250434689521399</v>
      </c>
      <c r="H1204" s="14">
        <v>0.318864501810463</v>
      </c>
      <c r="I1204" s="14">
        <v>0.360418141213249</v>
      </c>
      <c r="J1204" s="14">
        <v>0.33023893306958801</v>
      </c>
      <c r="K1204" s="14">
        <v>0.25059438112032401</v>
      </c>
      <c r="L1204" s="14">
        <v>0.26773695798791602</v>
      </c>
      <c r="M1204" s="14"/>
      <c r="N1204" s="14">
        <v>0.35169779537692802</v>
      </c>
      <c r="O1204" s="14">
        <v>0.287541576052873</v>
      </c>
      <c r="P1204" s="14">
        <v>0.27001936798919901</v>
      </c>
      <c r="Q1204" s="14">
        <v>0.30428141229120298</v>
      </c>
      <c r="R1204" s="14"/>
      <c r="S1204" s="14">
        <v>0.33451842523402803</v>
      </c>
      <c r="T1204" s="14">
        <v>0.27148740419643802</v>
      </c>
      <c r="U1204" s="14">
        <v>0.25520847840997002</v>
      </c>
      <c r="V1204" s="14">
        <v>0.318227279479251</v>
      </c>
      <c r="W1204" s="14">
        <v>0.29268152434342698</v>
      </c>
      <c r="X1204" s="14">
        <v>0.31860041053015398</v>
      </c>
      <c r="Y1204" s="14">
        <v>0.25482577937786899</v>
      </c>
      <c r="Z1204" s="14">
        <v>0.43977588665845202</v>
      </c>
      <c r="AA1204" s="14">
        <v>0.319989575987982</v>
      </c>
      <c r="AB1204" s="14">
        <v>0.341548745427528</v>
      </c>
      <c r="AC1204" s="14">
        <v>0.29065629463548598</v>
      </c>
      <c r="AD1204" s="14">
        <v>0.21573587799269001</v>
      </c>
      <c r="AE1204" s="14"/>
      <c r="AF1204" s="14">
        <v>0.226059007712721</v>
      </c>
      <c r="AG1204" s="14">
        <v>0.366024684798259</v>
      </c>
      <c r="AH1204" s="14">
        <v>0.36044830985501097</v>
      </c>
      <c r="AI1204" s="14"/>
      <c r="AJ1204" s="14">
        <v>0.19729632107153</v>
      </c>
      <c r="AK1204" s="14">
        <v>0.43636926740760601</v>
      </c>
      <c r="AL1204" s="14">
        <v>0.40046504143346501</v>
      </c>
      <c r="AM1204" s="14">
        <v>0.24250050773988599</v>
      </c>
      <c r="AN1204" s="14">
        <v>0.25389308419048601</v>
      </c>
      <c r="AO1204" s="14"/>
      <c r="AP1204" s="14">
        <v>0.17290477777785099</v>
      </c>
      <c r="AQ1204" s="14">
        <v>0.48202084717515498</v>
      </c>
      <c r="AR1204" s="14">
        <v>0.33572419608996301</v>
      </c>
      <c r="AS1204" s="14">
        <v>0.13294241486740099</v>
      </c>
      <c r="AT1204" s="14">
        <v>0.142167336179534</v>
      </c>
      <c r="AU1204" s="14"/>
      <c r="AV1204" s="14">
        <v>0.254880777569711</v>
      </c>
      <c r="AW1204" s="14">
        <v>0.309897895075671</v>
      </c>
      <c r="AX1204" s="14">
        <v>0.36017602628662598</v>
      </c>
      <c r="AY1204" s="14">
        <v>0.33882871971186701</v>
      </c>
      <c r="AZ1204" s="14">
        <v>0.319246690940647</v>
      </c>
      <c r="BA1204" s="14"/>
      <c r="BB1204" s="14">
        <v>0.53722005241052895</v>
      </c>
      <c r="BC1204" s="14">
        <v>0.13122093940892501</v>
      </c>
      <c r="BD1204" s="14">
        <v>0.123734633302182</v>
      </c>
      <c r="BE1204" s="14"/>
      <c r="BF1204" s="14">
        <v>0.25415240164223801</v>
      </c>
    </row>
    <row r="1205" spans="2:58" x14ac:dyDescent="0.35">
      <c r="B1205" t="s">
        <v>343</v>
      </c>
      <c r="C1205" s="14">
        <v>0.27065202567482999</v>
      </c>
      <c r="D1205" s="14">
        <v>0.25087999345588502</v>
      </c>
      <c r="E1205" s="14">
        <v>0.29051127060820803</v>
      </c>
      <c r="F1205" s="14"/>
      <c r="G1205" s="14">
        <v>0.319509570729065</v>
      </c>
      <c r="H1205" s="14">
        <v>0.240401333561582</v>
      </c>
      <c r="I1205" s="14">
        <v>0.24463753438152899</v>
      </c>
      <c r="J1205" s="14">
        <v>0.24778686640117301</v>
      </c>
      <c r="K1205" s="14">
        <v>0.27394630056330699</v>
      </c>
      <c r="L1205" s="14">
        <v>0.29982193288440701</v>
      </c>
      <c r="M1205" s="14"/>
      <c r="N1205" s="14">
        <v>0.27736947052579197</v>
      </c>
      <c r="O1205" s="14">
        <v>0.28770700001113297</v>
      </c>
      <c r="P1205" s="14">
        <v>0.26858948828225598</v>
      </c>
      <c r="Q1205" s="14">
        <v>0.2419246137103</v>
      </c>
      <c r="R1205" s="14"/>
      <c r="S1205" s="14">
        <v>0.23753313168929399</v>
      </c>
      <c r="T1205" s="14">
        <v>0.31279116848006899</v>
      </c>
      <c r="U1205" s="14">
        <v>0.29614361989468102</v>
      </c>
      <c r="V1205" s="14">
        <v>0.35122759126344899</v>
      </c>
      <c r="W1205" s="14">
        <v>0.29836805803784699</v>
      </c>
      <c r="X1205" s="14">
        <v>0.273301705000906</v>
      </c>
      <c r="Y1205" s="14">
        <v>0.19461581275925999</v>
      </c>
      <c r="Z1205" s="14">
        <v>0.20984843040177401</v>
      </c>
      <c r="AA1205" s="14">
        <v>0.238389001582159</v>
      </c>
      <c r="AB1205" s="14">
        <v>0.27442267403856702</v>
      </c>
      <c r="AC1205" s="14">
        <v>0.248159800774301</v>
      </c>
      <c r="AD1205" s="14">
        <v>0.28888818840421499</v>
      </c>
      <c r="AE1205" s="14"/>
      <c r="AF1205" s="14">
        <v>0.28221654385183198</v>
      </c>
      <c r="AG1205" s="14">
        <v>0.25589065707112602</v>
      </c>
      <c r="AH1205" s="14">
        <v>0.2465264780701</v>
      </c>
      <c r="AI1205" s="14"/>
      <c r="AJ1205" s="14">
        <v>0.31012050888369602</v>
      </c>
      <c r="AK1205" s="14">
        <v>0.18854288286717899</v>
      </c>
      <c r="AL1205" s="14">
        <v>0.27622295475688302</v>
      </c>
      <c r="AM1205" s="14">
        <v>0.16618875324947399</v>
      </c>
      <c r="AN1205" s="14">
        <v>0.30282543917465399</v>
      </c>
      <c r="AO1205" s="14"/>
      <c r="AP1205" s="14">
        <v>0.31106431675400198</v>
      </c>
      <c r="AQ1205" s="14">
        <v>0.186212891999152</v>
      </c>
      <c r="AR1205" s="14">
        <v>0.30598929555948101</v>
      </c>
      <c r="AS1205" s="14">
        <v>0.28804973241631798</v>
      </c>
      <c r="AT1205" s="14">
        <v>0.43687850827096503</v>
      </c>
      <c r="AU1205" s="14"/>
      <c r="AV1205" s="14">
        <v>0.29335030754910302</v>
      </c>
      <c r="AW1205" s="14">
        <v>0.26840538191707702</v>
      </c>
      <c r="AX1205" s="14">
        <v>0.27367300073859202</v>
      </c>
      <c r="AY1205" s="14">
        <v>0.240342960698538</v>
      </c>
      <c r="AZ1205" s="14">
        <v>0.18237076422758799</v>
      </c>
      <c r="BA1205" s="14"/>
      <c r="BB1205" s="14">
        <v>0.18664886715942899</v>
      </c>
      <c r="BC1205" s="14">
        <v>0.31981757732889099</v>
      </c>
      <c r="BD1205" s="14">
        <v>0.47578781533241399</v>
      </c>
      <c r="BE1205" s="14"/>
      <c r="BF1205" s="14">
        <v>0.30579434452541798</v>
      </c>
    </row>
    <row r="1206" spans="2:58" x14ac:dyDescent="0.35">
      <c r="B1206" t="s">
        <v>344</v>
      </c>
      <c r="C1206" s="14">
        <v>0.12235553221159701</v>
      </c>
      <c r="D1206" s="14">
        <v>0.13799826476330099</v>
      </c>
      <c r="E1206" s="14">
        <v>0.104902394662201</v>
      </c>
      <c r="F1206" s="14"/>
      <c r="G1206" s="14">
        <v>0.137306733257296</v>
      </c>
      <c r="H1206" s="14">
        <v>9.28008244905138E-2</v>
      </c>
      <c r="I1206" s="14">
        <v>0.126106194982534</v>
      </c>
      <c r="J1206" s="14">
        <v>0.10510620647305199</v>
      </c>
      <c r="K1206" s="14">
        <v>0.13097315229290399</v>
      </c>
      <c r="L1206" s="14">
        <v>0.141398542768781</v>
      </c>
      <c r="M1206" s="14"/>
      <c r="N1206" s="14">
        <v>9.6594160842977797E-2</v>
      </c>
      <c r="O1206" s="14">
        <v>0.13295719355094501</v>
      </c>
      <c r="P1206" s="14">
        <v>0.14173015307515799</v>
      </c>
      <c r="Q1206" s="14">
        <v>0.12238421537546899</v>
      </c>
      <c r="R1206" s="14"/>
      <c r="S1206" s="14">
        <v>0.130667242489206</v>
      </c>
      <c r="T1206" s="14">
        <v>0.156269607866657</v>
      </c>
      <c r="U1206" s="14">
        <v>0.144639392691881</v>
      </c>
      <c r="V1206" s="14">
        <v>0.110510817411451</v>
      </c>
      <c r="W1206" s="14">
        <v>9.8147617815655105E-2</v>
      </c>
      <c r="X1206" s="14">
        <v>0.117580249146954</v>
      </c>
      <c r="Y1206" s="14">
        <v>0.16429417297859</v>
      </c>
      <c r="Z1206" s="14">
        <v>8.9815786596606106E-2</v>
      </c>
      <c r="AA1206" s="14">
        <v>0.10599465103978099</v>
      </c>
      <c r="AB1206" s="14">
        <v>7.7084472683596902E-2</v>
      </c>
      <c r="AC1206" s="14">
        <v>0.121737812192655</v>
      </c>
      <c r="AD1206" s="14">
        <v>0.111761150076181</v>
      </c>
      <c r="AE1206" s="14"/>
      <c r="AF1206" s="14">
        <v>0.14698238459079099</v>
      </c>
      <c r="AG1206" s="14">
        <v>9.8687304687360006E-2</v>
      </c>
      <c r="AH1206" s="14">
        <v>0.10362458523389401</v>
      </c>
      <c r="AI1206" s="14"/>
      <c r="AJ1206" s="14">
        <v>0.169752576425654</v>
      </c>
      <c r="AK1206" s="14">
        <v>8.0579363133467696E-2</v>
      </c>
      <c r="AL1206" s="14">
        <v>0.11261232837276</v>
      </c>
      <c r="AM1206" s="14">
        <v>7.7922162730538105E-2</v>
      </c>
      <c r="AN1206" s="14">
        <v>0.145277723555089</v>
      </c>
      <c r="AO1206" s="14"/>
      <c r="AP1206" s="14">
        <v>0.19535558755171101</v>
      </c>
      <c r="AQ1206" s="14">
        <v>5.7858571892532601E-2</v>
      </c>
      <c r="AR1206" s="14">
        <v>0.12762217474009099</v>
      </c>
      <c r="AS1206" s="14">
        <v>0.18548718784680099</v>
      </c>
      <c r="AT1206" s="14">
        <v>0.12615016141520199</v>
      </c>
      <c r="AU1206" s="14"/>
      <c r="AV1206" s="14">
        <v>0.13422511304925999</v>
      </c>
      <c r="AW1206" s="14">
        <v>0.14043752449299801</v>
      </c>
      <c r="AX1206" s="14">
        <v>9.58290879040022E-2</v>
      </c>
      <c r="AY1206" s="14">
        <v>9.9800244165353796E-2</v>
      </c>
      <c r="AZ1206" s="14">
        <v>0.119316717272927</v>
      </c>
      <c r="BA1206" s="14"/>
      <c r="BB1206" s="14">
        <v>3.0381701012803498E-2</v>
      </c>
      <c r="BC1206" s="14">
        <v>0.196193587549881</v>
      </c>
      <c r="BD1206" s="14">
        <v>0.108960617935555</v>
      </c>
      <c r="BE1206" s="14"/>
      <c r="BF1206" s="14">
        <v>0.13801395032375199</v>
      </c>
    </row>
    <row r="1207" spans="2:58" x14ac:dyDescent="0.35">
      <c r="B1207" t="s">
        <v>345</v>
      </c>
      <c r="C1207" s="14">
        <v>0.143588025055951</v>
      </c>
      <c r="D1207" s="14">
        <v>0.14763751229903699</v>
      </c>
      <c r="E1207" s="14">
        <v>0.13949288964667</v>
      </c>
      <c r="F1207" s="14"/>
      <c r="G1207" s="14">
        <v>9.8763295497851497E-2</v>
      </c>
      <c r="H1207" s="14">
        <v>9.8861101334920307E-2</v>
      </c>
      <c r="I1207" s="14">
        <v>0.119980181909232</v>
      </c>
      <c r="J1207" s="14">
        <v>0.165029618317177</v>
      </c>
      <c r="K1207" s="14">
        <v>0.18498194325397699</v>
      </c>
      <c r="L1207" s="14">
        <v>0.18387009536783799</v>
      </c>
      <c r="M1207" s="14"/>
      <c r="N1207" s="14">
        <v>0.118484159987857</v>
      </c>
      <c r="O1207" s="14">
        <v>0.13254171854789601</v>
      </c>
      <c r="P1207" s="14">
        <v>0.16839077344862199</v>
      </c>
      <c r="Q1207" s="14">
        <v>0.16301882430647699</v>
      </c>
      <c r="R1207" s="14"/>
      <c r="S1207" s="14">
        <v>0.13172138036544501</v>
      </c>
      <c r="T1207" s="14">
        <v>0.13746566588484499</v>
      </c>
      <c r="U1207" s="14">
        <v>0.12788417055833301</v>
      </c>
      <c r="V1207" s="14">
        <v>0.14834517569294101</v>
      </c>
      <c r="W1207" s="14">
        <v>0.16590670429177101</v>
      </c>
      <c r="X1207" s="14">
        <v>0.13410057967984601</v>
      </c>
      <c r="Y1207" s="14">
        <v>0.19892845846357299</v>
      </c>
      <c r="Z1207" s="14">
        <v>7.9193263324027804E-2</v>
      </c>
      <c r="AA1207" s="14">
        <v>0.133910795431497</v>
      </c>
      <c r="AB1207" s="14">
        <v>0.16833869624582801</v>
      </c>
      <c r="AC1207" s="14">
        <v>0.100523077459586</v>
      </c>
      <c r="AD1207" s="14">
        <v>0.20080965913399301</v>
      </c>
      <c r="AE1207" s="14"/>
      <c r="AF1207" s="14">
        <v>0.23452176312082601</v>
      </c>
      <c r="AG1207" s="14">
        <v>8.1652463067373199E-2</v>
      </c>
      <c r="AH1207" s="14">
        <v>0.104323743151631</v>
      </c>
      <c r="AI1207" s="14"/>
      <c r="AJ1207" s="14">
        <v>0.23964078658766999</v>
      </c>
      <c r="AK1207" s="14">
        <v>5.6982689855292E-2</v>
      </c>
      <c r="AL1207" s="14">
        <v>5.4297208954782399E-2</v>
      </c>
      <c r="AM1207" s="14">
        <v>0.472442217689439</v>
      </c>
      <c r="AN1207" s="14">
        <v>0.136090348530892</v>
      </c>
      <c r="AO1207" s="14"/>
      <c r="AP1207" s="14">
        <v>0.247865590662913</v>
      </c>
      <c r="AQ1207" s="14">
        <v>2.2094450043872001E-2</v>
      </c>
      <c r="AR1207" s="14">
        <v>8.8749344002774705E-2</v>
      </c>
      <c r="AS1207" s="14">
        <v>0.35204318138928198</v>
      </c>
      <c r="AT1207" s="14">
        <v>0.13562426978711001</v>
      </c>
      <c r="AU1207" s="14"/>
      <c r="AV1207" s="14">
        <v>0.168977457823514</v>
      </c>
      <c r="AW1207" s="14">
        <v>0.156149723957694</v>
      </c>
      <c r="AX1207" s="14">
        <v>0.11113234528392001</v>
      </c>
      <c r="AY1207" s="14">
        <v>0.10974285303815499</v>
      </c>
      <c r="AZ1207" s="14">
        <v>4.7347935631967701E-2</v>
      </c>
      <c r="BA1207" s="14"/>
      <c r="BB1207" s="14">
        <v>1.7718909386811799E-2</v>
      </c>
      <c r="BC1207" s="14">
        <v>0.32472813437471398</v>
      </c>
      <c r="BD1207" s="14">
        <v>0.18519435870246501</v>
      </c>
      <c r="BE1207" s="14"/>
      <c r="BF1207" s="14">
        <v>0.20275226457902301</v>
      </c>
    </row>
    <row r="1208" spans="2:58" x14ac:dyDescent="0.35">
      <c r="B1208" t="s">
        <v>117</v>
      </c>
      <c r="C1208" s="14">
        <v>4.2817419624304201E-2</v>
      </c>
      <c r="D1208" s="14">
        <v>3.4827964214227701E-2</v>
      </c>
      <c r="E1208" s="14">
        <v>5.0856755618803401E-2</v>
      </c>
      <c r="F1208" s="14"/>
      <c r="G1208" s="14">
        <v>5.0729949547858998E-2</v>
      </c>
      <c r="H1208" s="14">
        <v>4.5224236346913797E-2</v>
      </c>
      <c r="I1208" s="14">
        <v>5.95458269202385E-2</v>
      </c>
      <c r="J1208" s="14">
        <v>3.3243001270371102E-2</v>
      </c>
      <c r="K1208" s="14">
        <v>5.2668065801531397E-2</v>
      </c>
      <c r="L1208" s="14">
        <v>2.31380150230188E-2</v>
      </c>
      <c r="M1208" s="14"/>
      <c r="N1208" s="14">
        <v>2.4153570658096601E-2</v>
      </c>
      <c r="O1208" s="14">
        <v>5.2177130354683202E-2</v>
      </c>
      <c r="P1208" s="14">
        <v>3.7025690957507899E-2</v>
      </c>
      <c r="Q1208" s="14">
        <v>5.9126320404704398E-2</v>
      </c>
      <c r="R1208" s="14"/>
      <c r="S1208" s="14">
        <v>5.4997770295145701E-2</v>
      </c>
      <c r="T1208" s="14">
        <v>3.1205414045255501E-2</v>
      </c>
      <c r="U1208" s="14">
        <v>4.5258272215018998E-2</v>
      </c>
      <c r="V1208" s="14">
        <v>2.5688020705265699E-2</v>
      </c>
      <c r="W1208" s="14">
        <v>3.9419276617154601E-2</v>
      </c>
      <c r="X1208" s="14">
        <v>3.4764437721122199E-2</v>
      </c>
      <c r="Y1208" s="14">
        <v>4.3006600937239597E-2</v>
      </c>
      <c r="Z1208" s="14">
        <v>3.4241248054112897E-2</v>
      </c>
      <c r="AA1208" s="14">
        <v>5.4168335848674101E-2</v>
      </c>
      <c r="AB1208" s="14">
        <v>4.5631425931062598E-2</v>
      </c>
      <c r="AC1208" s="14">
        <v>2.24853925763084E-2</v>
      </c>
      <c r="AD1208" s="14">
        <v>0.108308905628632</v>
      </c>
      <c r="AE1208" s="14"/>
      <c r="AF1208" s="14">
        <v>3.26693230660179E-2</v>
      </c>
      <c r="AG1208" s="14">
        <v>2.85622022088509E-2</v>
      </c>
      <c r="AH1208" s="14">
        <v>9.2126113239617502E-2</v>
      </c>
      <c r="AI1208" s="14"/>
      <c r="AJ1208" s="14">
        <v>2.6834696782190599E-2</v>
      </c>
      <c r="AK1208" s="14">
        <v>2.19324755403347E-2</v>
      </c>
      <c r="AL1208" s="14">
        <v>3.4464132209036803E-2</v>
      </c>
      <c r="AM1208" s="14">
        <v>0</v>
      </c>
      <c r="AN1208" s="14">
        <v>9.76820339630666E-2</v>
      </c>
      <c r="AO1208" s="14"/>
      <c r="AP1208" s="14">
        <v>3.6854165818448699E-2</v>
      </c>
      <c r="AQ1208" s="14">
        <v>1.93469287088999E-2</v>
      </c>
      <c r="AR1208" s="14">
        <v>5.1224659934179198E-2</v>
      </c>
      <c r="AS1208" s="14">
        <v>1.9991838351486001E-2</v>
      </c>
      <c r="AT1208" s="14">
        <v>0.12384146564633999</v>
      </c>
      <c r="AU1208" s="14"/>
      <c r="AV1208" s="14">
        <v>5.16796206449169E-2</v>
      </c>
      <c r="AW1208" s="14">
        <v>4.2972573753153401E-2</v>
      </c>
      <c r="AX1208" s="14">
        <v>4.2558252435030502E-2</v>
      </c>
      <c r="AY1208" s="14">
        <v>3.01965772023687E-2</v>
      </c>
      <c r="AZ1208" s="14">
        <v>5.0052036595374799E-2</v>
      </c>
      <c r="BA1208" s="14"/>
      <c r="BB1208" s="14">
        <v>9.5830899443818899E-3</v>
      </c>
      <c r="BC1208" s="14">
        <v>1.3208607430724301E-2</v>
      </c>
      <c r="BD1208" s="14">
        <v>7.4829299451976097E-2</v>
      </c>
      <c r="BE1208" s="14"/>
      <c r="BF1208" s="14">
        <v>2.1846615482443599E-2</v>
      </c>
    </row>
    <row r="1209" spans="2:58" x14ac:dyDescent="0.35">
      <c r="B1209" t="s">
        <v>346</v>
      </c>
      <c r="C1209" s="14">
        <v>0.42058699743331801</v>
      </c>
      <c r="D1209" s="14">
        <v>0.42865626526754902</v>
      </c>
      <c r="E1209" s="14">
        <v>0.41423668946411901</v>
      </c>
      <c r="F1209" s="14"/>
      <c r="G1209" s="14">
        <v>0.39369045096792898</v>
      </c>
      <c r="H1209" s="14">
        <v>0.52271250426606997</v>
      </c>
      <c r="I1209" s="14">
        <v>0.44973026180646603</v>
      </c>
      <c r="J1209" s="14">
        <v>0.44883430753822701</v>
      </c>
      <c r="K1209" s="14">
        <v>0.35743053808828101</v>
      </c>
      <c r="L1209" s="14">
        <v>0.35177141395595402</v>
      </c>
      <c r="M1209" s="14"/>
      <c r="N1209" s="14">
        <v>0.48339863798527599</v>
      </c>
      <c r="O1209" s="14">
        <v>0.39461695753534198</v>
      </c>
      <c r="P1209" s="14">
        <v>0.38426389423645602</v>
      </c>
      <c r="Q1209" s="14">
        <v>0.41354602620304898</v>
      </c>
      <c r="R1209" s="14"/>
      <c r="S1209" s="14">
        <v>0.44508047516090998</v>
      </c>
      <c r="T1209" s="14">
        <v>0.36226814372317401</v>
      </c>
      <c r="U1209" s="14">
        <v>0.386074544640086</v>
      </c>
      <c r="V1209" s="14">
        <v>0.36422839492689302</v>
      </c>
      <c r="W1209" s="14">
        <v>0.39815834323757199</v>
      </c>
      <c r="X1209" s="14">
        <v>0.44025302845117298</v>
      </c>
      <c r="Y1209" s="14">
        <v>0.39915495486133701</v>
      </c>
      <c r="Z1209" s="14">
        <v>0.58690127162347905</v>
      </c>
      <c r="AA1209" s="14">
        <v>0.46753721609788901</v>
      </c>
      <c r="AB1209" s="14">
        <v>0.43452273110094602</v>
      </c>
      <c r="AC1209" s="14">
        <v>0.50709391699715001</v>
      </c>
      <c r="AD1209" s="14">
        <v>0.29023209675697997</v>
      </c>
      <c r="AE1209" s="14"/>
      <c r="AF1209" s="14">
        <v>0.30360998537053302</v>
      </c>
      <c r="AG1209" s="14">
        <v>0.53520737296528997</v>
      </c>
      <c r="AH1209" s="14">
        <v>0.45339908030475801</v>
      </c>
      <c r="AI1209" s="14"/>
      <c r="AJ1209" s="14">
        <v>0.25365143132078999</v>
      </c>
      <c r="AK1209" s="14">
        <v>0.65196258860372702</v>
      </c>
      <c r="AL1209" s="14">
        <v>0.52240337570653805</v>
      </c>
      <c r="AM1209" s="14">
        <v>0.283446866330549</v>
      </c>
      <c r="AN1209" s="14">
        <v>0.31812445477629803</v>
      </c>
      <c r="AO1209" s="14"/>
      <c r="AP1209" s="14">
        <v>0.20886033921292399</v>
      </c>
      <c r="AQ1209" s="14">
        <v>0.71448715735554402</v>
      </c>
      <c r="AR1209" s="14">
        <v>0.42641452576347399</v>
      </c>
      <c r="AS1209" s="14">
        <v>0.154428059996112</v>
      </c>
      <c r="AT1209" s="14">
        <v>0.17750559488038301</v>
      </c>
      <c r="AU1209" s="14"/>
      <c r="AV1209" s="14">
        <v>0.35176750093320602</v>
      </c>
      <c r="AW1209" s="14">
        <v>0.39203479587907802</v>
      </c>
      <c r="AX1209" s="14">
        <v>0.47680731363845502</v>
      </c>
      <c r="AY1209" s="14">
        <v>0.51991736489558404</v>
      </c>
      <c r="AZ1209" s="14">
        <v>0.60091254627214197</v>
      </c>
      <c r="BA1209" s="14"/>
      <c r="BB1209" s="14">
        <v>0.75566743249657398</v>
      </c>
      <c r="BC1209" s="14">
        <v>0.146052093315791</v>
      </c>
      <c r="BD1209" s="14">
        <v>0.155227908577589</v>
      </c>
      <c r="BE1209" s="14"/>
      <c r="BF1209" s="14">
        <v>0.331592825089363</v>
      </c>
    </row>
    <row r="1210" spans="2:58" x14ac:dyDescent="0.35">
      <c r="B1210" t="s">
        <v>347</v>
      </c>
      <c r="C1210" s="14">
        <v>0.26594355726754698</v>
      </c>
      <c r="D1210" s="14">
        <v>0.285635777062338</v>
      </c>
      <c r="E1210" s="14">
        <v>0.24439528430887</v>
      </c>
      <c r="F1210" s="14"/>
      <c r="G1210" s="14">
        <v>0.23607002875514799</v>
      </c>
      <c r="H1210" s="14">
        <v>0.19166192582543401</v>
      </c>
      <c r="I1210" s="14">
        <v>0.24608637689176599</v>
      </c>
      <c r="J1210" s="14">
        <v>0.27013582479022902</v>
      </c>
      <c r="K1210" s="14">
        <v>0.315955095546881</v>
      </c>
      <c r="L1210" s="14">
        <v>0.32526863813661999</v>
      </c>
      <c r="M1210" s="14"/>
      <c r="N1210" s="14">
        <v>0.215078320830835</v>
      </c>
      <c r="O1210" s="14">
        <v>0.26549891209884202</v>
      </c>
      <c r="P1210" s="14">
        <v>0.31012092652377998</v>
      </c>
      <c r="Q1210" s="14">
        <v>0.28540303968194602</v>
      </c>
      <c r="R1210" s="14"/>
      <c r="S1210" s="14">
        <v>0.26238862285464998</v>
      </c>
      <c r="T1210" s="14">
        <v>0.29373527375150099</v>
      </c>
      <c r="U1210" s="14">
        <v>0.27252356325021398</v>
      </c>
      <c r="V1210" s="14">
        <v>0.258855993104392</v>
      </c>
      <c r="W1210" s="14">
        <v>0.26405432210742602</v>
      </c>
      <c r="X1210" s="14">
        <v>0.25168082882679899</v>
      </c>
      <c r="Y1210" s="14">
        <v>0.36322263144216299</v>
      </c>
      <c r="Z1210" s="14">
        <v>0.16900904992063401</v>
      </c>
      <c r="AA1210" s="14">
        <v>0.23990544647127801</v>
      </c>
      <c r="AB1210" s="14">
        <v>0.24542316892942501</v>
      </c>
      <c r="AC1210" s="14">
        <v>0.222260889652241</v>
      </c>
      <c r="AD1210" s="14">
        <v>0.31257080921017399</v>
      </c>
      <c r="AE1210" s="14"/>
      <c r="AF1210" s="14">
        <v>0.381504147711616</v>
      </c>
      <c r="AG1210" s="14">
        <v>0.18033976775473301</v>
      </c>
      <c r="AH1210" s="14">
        <v>0.20794832838552499</v>
      </c>
      <c r="AI1210" s="14"/>
      <c r="AJ1210" s="14">
        <v>0.40939336301332402</v>
      </c>
      <c r="AK1210" s="14">
        <v>0.13756205298876001</v>
      </c>
      <c r="AL1210" s="14">
        <v>0.16690953732754299</v>
      </c>
      <c r="AM1210" s="14">
        <v>0.55036438041997704</v>
      </c>
      <c r="AN1210" s="14">
        <v>0.28136807208598102</v>
      </c>
      <c r="AO1210" s="14"/>
      <c r="AP1210" s="14">
        <v>0.44322117821462498</v>
      </c>
      <c r="AQ1210" s="14">
        <v>7.9953021936404606E-2</v>
      </c>
      <c r="AR1210" s="14">
        <v>0.216371518742866</v>
      </c>
      <c r="AS1210" s="14">
        <v>0.53753036923608399</v>
      </c>
      <c r="AT1210" s="14">
        <v>0.26177443120231197</v>
      </c>
      <c r="AU1210" s="14"/>
      <c r="AV1210" s="14">
        <v>0.30320257087277402</v>
      </c>
      <c r="AW1210" s="14">
        <v>0.29658724845069201</v>
      </c>
      <c r="AX1210" s="14">
        <v>0.20696143318792201</v>
      </c>
      <c r="AY1210" s="14">
        <v>0.209543097203509</v>
      </c>
      <c r="AZ1210" s="14">
        <v>0.16666465290489499</v>
      </c>
      <c r="BA1210" s="14"/>
      <c r="BB1210" s="14">
        <v>4.8100610399615301E-2</v>
      </c>
      <c r="BC1210" s="14">
        <v>0.52092172192459396</v>
      </c>
      <c r="BD1210" s="14">
        <v>0.29415497663801998</v>
      </c>
      <c r="BE1210" s="14"/>
      <c r="BF1210" s="14">
        <v>0.34076621490277498</v>
      </c>
    </row>
    <row r="1211" spans="2:58" x14ac:dyDescent="0.35">
      <c r="B1211" t="s">
        <v>86</v>
      </c>
      <c r="C1211" s="14">
        <v>0.154643440165771</v>
      </c>
      <c r="D1211" s="14">
        <v>0.14302048820521099</v>
      </c>
      <c r="E1211" s="14">
        <v>0.16984140515524801</v>
      </c>
      <c r="F1211" s="14"/>
      <c r="G1211" s="14">
        <v>0.157620422212781</v>
      </c>
      <c r="H1211" s="14">
        <v>0.33105057844063601</v>
      </c>
      <c r="I1211" s="14">
        <v>0.20364388491470101</v>
      </c>
      <c r="J1211" s="14">
        <v>0.17869848274799899</v>
      </c>
      <c r="K1211" s="14">
        <v>4.1475442541399697E-2</v>
      </c>
      <c r="L1211" s="14">
        <v>2.6502775819334901E-2</v>
      </c>
      <c r="M1211" s="14"/>
      <c r="N1211" s="14">
        <v>0.26832031715444199</v>
      </c>
      <c r="O1211" s="14">
        <v>0.12911804543650099</v>
      </c>
      <c r="P1211" s="14">
        <v>7.4142967712675895E-2</v>
      </c>
      <c r="Q1211" s="14">
        <v>0.12814298652110301</v>
      </c>
      <c r="R1211" s="14"/>
      <c r="S1211" s="14">
        <v>0.18269185230626001</v>
      </c>
      <c r="T1211" s="14">
        <v>6.8532869971672905E-2</v>
      </c>
      <c r="U1211" s="14">
        <v>0.113550981389872</v>
      </c>
      <c r="V1211" s="14">
        <v>0.105372401822501</v>
      </c>
      <c r="W1211" s="14">
        <v>0.134104021130146</v>
      </c>
      <c r="X1211" s="14">
        <v>0.18857219962437399</v>
      </c>
      <c r="Y1211" s="14">
        <v>3.5932323419173601E-2</v>
      </c>
      <c r="Z1211" s="14">
        <v>0.41789222170284501</v>
      </c>
      <c r="AA1211" s="14">
        <v>0.227631769626612</v>
      </c>
      <c r="AB1211" s="14">
        <v>0.18909956217152099</v>
      </c>
      <c r="AC1211" s="14">
        <v>0.28483302734490901</v>
      </c>
      <c r="AD1211" s="14">
        <v>-2.2338712453194E-2</v>
      </c>
      <c r="AE1211" s="14"/>
      <c r="AF1211" s="14">
        <v>-7.7894162341082998E-2</v>
      </c>
      <c r="AG1211" s="14">
        <v>0.35486760521055599</v>
      </c>
      <c r="AH1211" s="14">
        <v>0.24545075191923199</v>
      </c>
      <c r="AI1211" s="14"/>
      <c r="AJ1211" s="14">
        <v>-0.155741931692535</v>
      </c>
      <c r="AK1211" s="14">
        <v>0.51440053561496701</v>
      </c>
      <c r="AL1211" s="14">
        <v>0.35549383837899501</v>
      </c>
      <c r="AM1211" s="14">
        <v>-0.26691751408942799</v>
      </c>
      <c r="AN1211" s="14">
        <v>3.67563826903166E-2</v>
      </c>
      <c r="AO1211" s="14"/>
      <c r="AP1211" s="14">
        <v>-0.23436083900170099</v>
      </c>
      <c r="AQ1211" s="14">
        <v>0.63453413541913894</v>
      </c>
      <c r="AR1211" s="14">
        <v>0.21004300702060799</v>
      </c>
      <c r="AS1211" s="14">
        <v>-0.38310230923997102</v>
      </c>
      <c r="AT1211" s="14">
        <v>-8.4268836321928206E-2</v>
      </c>
      <c r="AU1211" s="14"/>
      <c r="AV1211" s="14">
        <v>4.85649300604322E-2</v>
      </c>
      <c r="AW1211" s="14">
        <v>9.5447547428386306E-2</v>
      </c>
      <c r="AX1211" s="14">
        <v>0.26984588045053298</v>
      </c>
      <c r="AY1211" s="14">
        <v>0.31037426769207499</v>
      </c>
      <c r="AZ1211" s="14">
        <v>0.43424789336724801</v>
      </c>
      <c r="BA1211" s="14"/>
      <c r="BB1211" s="14">
        <v>0.70756682209695898</v>
      </c>
      <c r="BC1211" s="14">
        <v>-0.37486962860880402</v>
      </c>
      <c r="BD1211" s="14">
        <v>-0.13892706806043101</v>
      </c>
      <c r="BE1211" s="14"/>
      <c r="BF1211" s="14">
        <v>-9.1733898134119304E-3</v>
      </c>
    </row>
    <row r="1212" spans="2:58" x14ac:dyDescent="0.35">
      <c r="C1212" s="14"/>
      <c r="D1212" s="14"/>
      <c r="E1212" s="14"/>
      <c r="F1212" s="14"/>
      <c r="G1212" s="14"/>
      <c r="H1212" s="14"/>
      <c r="I1212" s="14"/>
      <c r="J1212" s="14"/>
      <c r="K1212" s="14"/>
      <c r="L1212" s="14"/>
      <c r="M1212" s="14"/>
      <c r="N1212" s="14"/>
      <c r="O1212" s="14"/>
      <c r="P1212" s="14"/>
      <c r="Q1212" s="14"/>
      <c r="R1212" s="14"/>
      <c r="S1212" s="14"/>
      <c r="T1212" s="14"/>
      <c r="U1212" s="14"/>
      <c r="V1212" s="14"/>
      <c r="W1212" s="14"/>
      <c r="X1212" s="14"/>
      <c r="Y1212" s="14"/>
      <c r="Z1212" s="14"/>
      <c r="AA1212" s="14"/>
      <c r="AB1212" s="14"/>
      <c r="AC1212" s="14"/>
      <c r="AD1212" s="14"/>
      <c r="AE1212" s="14"/>
      <c r="AF1212" s="14"/>
      <c r="AG1212" s="14"/>
      <c r="AH1212" s="14"/>
      <c r="AI1212" s="14"/>
      <c r="AJ1212" s="14"/>
      <c r="AK1212" s="14"/>
      <c r="AL1212" s="14"/>
      <c r="AM1212" s="14"/>
      <c r="AN1212" s="14"/>
      <c r="AO1212" s="14"/>
      <c r="AP1212" s="14"/>
      <c r="AQ1212" s="14"/>
      <c r="AR1212" s="14"/>
      <c r="AS1212" s="14"/>
      <c r="AT1212" s="14"/>
      <c r="AU1212" s="14"/>
      <c r="AV1212" s="14"/>
      <c r="AW1212" s="14"/>
      <c r="AX1212" s="14"/>
      <c r="AY1212" s="14"/>
      <c r="AZ1212" s="14"/>
      <c r="BA1212" s="14"/>
      <c r="BB1212" s="14"/>
      <c r="BC1212" s="14"/>
      <c r="BD1212" s="14"/>
      <c r="BE1212" s="14"/>
      <c r="BF1212" s="14"/>
    </row>
    <row r="1213" spans="2:58" x14ac:dyDescent="0.35">
      <c r="B1213" s="6" t="s">
        <v>361</v>
      </c>
      <c r="C1213" s="14"/>
      <c r="D1213" s="14"/>
      <c r="E1213" s="14"/>
      <c r="F1213" s="14"/>
      <c r="G1213" s="14"/>
      <c r="H1213" s="14"/>
      <c r="I1213" s="14"/>
      <c r="J1213" s="14"/>
      <c r="K1213" s="14"/>
      <c r="L1213" s="14"/>
      <c r="M1213" s="14"/>
      <c r="N1213" s="14"/>
      <c r="O1213" s="14"/>
      <c r="P1213" s="14"/>
      <c r="Q1213" s="14"/>
      <c r="R1213" s="14"/>
      <c r="S1213" s="14"/>
      <c r="T1213" s="14"/>
      <c r="U1213" s="14"/>
      <c r="V1213" s="14"/>
      <c r="W1213" s="14"/>
      <c r="X1213" s="14"/>
      <c r="Y1213" s="14"/>
      <c r="Z1213" s="14"/>
      <c r="AA1213" s="14"/>
      <c r="AB1213" s="14"/>
      <c r="AC1213" s="14"/>
      <c r="AD1213" s="14"/>
      <c r="AE1213" s="14"/>
      <c r="AF1213" s="14"/>
      <c r="AG1213" s="14"/>
      <c r="AH1213" s="14"/>
      <c r="AI1213" s="14"/>
      <c r="AJ1213" s="14"/>
      <c r="AK1213" s="14"/>
      <c r="AL1213" s="14"/>
      <c r="AM1213" s="14"/>
      <c r="AN1213" s="14"/>
      <c r="AO1213" s="14"/>
      <c r="AP1213" s="14"/>
      <c r="AQ1213" s="14"/>
      <c r="AR1213" s="14"/>
      <c r="AS1213" s="14"/>
      <c r="AT1213" s="14"/>
      <c r="AU1213" s="14"/>
      <c r="AV1213" s="14"/>
      <c r="AW1213" s="14"/>
      <c r="AX1213" s="14"/>
      <c r="AY1213" s="14"/>
      <c r="AZ1213" s="14"/>
      <c r="BA1213" s="14"/>
      <c r="BB1213" s="14"/>
      <c r="BC1213" s="14"/>
      <c r="BD1213" s="14"/>
      <c r="BE1213" s="14"/>
      <c r="BF1213" s="14"/>
    </row>
    <row r="1214" spans="2:58" x14ac:dyDescent="0.35">
      <c r="B1214" s="24" t="s">
        <v>90</v>
      </c>
      <c r="C1214" s="14"/>
      <c r="D1214" s="14"/>
      <c r="E1214" s="14"/>
      <c r="F1214" s="14"/>
      <c r="G1214" s="14"/>
      <c r="H1214" s="14"/>
      <c r="I1214" s="14"/>
      <c r="J1214" s="14"/>
      <c r="K1214" s="14"/>
      <c r="L1214" s="14"/>
      <c r="M1214" s="14"/>
      <c r="N1214" s="14"/>
      <c r="O1214" s="14"/>
      <c r="P1214" s="14"/>
      <c r="Q1214" s="14"/>
      <c r="R1214" s="14"/>
      <c r="S1214" s="14"/>
      <c r="T1214" s="14"/>
      <c r="U1214" s="14"/>
      <c r="V1214" s="14"/>
      <c r="W1214" s="14"/>
      <c r="X1214" s="14"/>
      <c r="Y1214" s="14"/>
      <c r="Z1214" s="14"/>
      <c r="AA1214" s="14"/>
      <c r="AB1214" s="14"/>
      <c r="AC1214" s="14"/>
      <c r="AD1214" s="14"/>
      <c r="AE1214" s="14"/>
      <c r="AF1214" s="14"/>
      <c r="AG1214" s="14"/>
      <c r="AH1214" s="14"/>
      <c r="AI1214" s="14"/>
      <c r="AJ1214" s="14"/>
      <c r="AK1214" s="14"/>
      <c r="AL1214" s="14"/>
      <c r="AM1214" s="14"/>
      <c r="AN1214" s="14"/>
      <c r="AO1214" s="14"/>
      <c r="AP1214" s="14"/>
      <c r="AQ1214" s="14"/>
      <c r="AR1214" s="14"/>
      <c r="AS1214" s="14"/>
      <c r="AT1214" s="14"/>
      <c r="AU1214" s="14"/>
      <c r="AV1214" s="14"/>
      <c r="AW1214" s="14"/>
      <c r="AX1214" s="14"/>
      <c r="AY1214" s="14"/>
      <c r="AZ1214" s="14"/>
      <c r="BA1214" s="14"/>
      <c r="BB1214" s="14"/>
      <c r="BC1214" s="14"/>
      <c r="BD1214" s="14"/>
      <c r="BE1214" s="14"/>
      <c r="BF1214" s="14"/>
    </row>
    <row r="1215" spans="2:58" x14ac:dyDescent="0.35">
      <c r="B1215" t="s">
        <v>341</v>
      </c>
      <c r="C1215" s="14">
        <v>6.4159278317006602E-2</v>
      </c>
      <c r="D1215" s="14">
        <v>6.9893750181481196E-2</v>
      </c>
      <c r="E1215" s="14">
        <v>5.8949555533630897E-2</v>
      </c>
      <c r="F1215" s="14"/>
      <c r="G1215" s="14">
        <v>6.4544378675755104E-2</v>
      </c>
      <c r="H1215" s="14">
        <v>0.11908401538824299</v>
      </c>
      <c r="I1215" s="14">
        <v>7.3689558827223403E-2</v>
      </c>
      <c r="J1215" s="14">
        <v>4.8171720630768501E-2</v>
      </c>
      <c r="K1215" s="14">
        <v>4.2754276249354697E-2</v>
      </c>
      <c r="L1215" s="14">
        <v>3.8991648054783203E-2</v>
      </c>
      <c r="M1215" s="14"/>
      <c r="N1215" s="14">
        <v>8.6839318948976299E-2</v>
      </c>
      <c r="O1215" s="14">
        <v>5.6644793201166103E-2</v>
      </c>
      <c r="P1215" s="14">
        <v>6.7251886937846006E-2</v>
      </c>
      <c r="Q1215" s="14">
        <v>4.5882939267288703E-2</v>
      </c>
      <c r="R1215" s="14"/>
      <c r="S1215" s="14">
        <v>8.5007564987324202E-2</v>
      </c>
      <c r="T1215" s="14">
        <v>3.9551046361003699E-2</v>
      </c>
      <c r="U1215" s="14">
        <v>8.8268159857792197E-2</v>
      </c>
      <c r="V1215" s="14">
        <v>3.4803629525558599E-2</v>
      </c>
      <c r="W1215" s="14">
        <v>4.0186151998763402E-2</v>
      </c>
      <c r="X1215" s="14">
        <v>6.4956411104480097E-2</v>
      </c>
      <c r="Y1215" s="14">
        <v>5.4922748493451197E-2</v>
      </c>
      <c r="Z1215" s="14">
        <v>6.8141544781434804E-2</v>
      </c>
      <c r="AA1215" s="14">
        <v>8.5389786597912798E-2</v>
      </c>
      <c r="AB1215" s="14">
        <v>4.5975270230661801E-2</v>
      </c>
      <c r="AC1215" s="14">
        <v>0.12521164301513099</v>
      </c>
      <c r="AD1215" s="14">
        <v>4.4323764022753197E-2</v>
      </c>
      <c r="AE1215" s="14"/>
      <c r="AF1215" s="14">
        <v>4.0109062773288302E-2</v>
      </c>
      <c r="AG1215" s="14">
        <v>8.8207790507523698E-2</v>
      </c>
      <c r="AH1215" s="14">
        <v>7.3899680584715299E-2</v>
      </c>
      <c r="AI1215" s="14"/>
      <c r="AJ1215" s="14">
        <v>3.5036455342338603E-2</v>
      </c>
      <c r="AK1215" s="14">
        <v>0.13384793975643799</v>
      </c>
      <c r="AL1215" s="14">
        <v>3.7876161449539897E-2</v>
      </c>
      <c r="AM1215" s="14">
        <v>0</v>
      </c>
      <c r="AN1215" s="14">
        <v>2.81354928820838E-2</v>
      </c>
      <c r="AO1215" s="14"/>
      <c r="AP1215" s="14">
        <v>1.85910779768905E-2</v>
      </c>
      <c r="AQ1215" s="14">
        <v>0.140869229848153</v>
      </c>
      <c r="AR1215" s="14">
        <v>3.5902333159653903E-2</v>
      </c>
      <c r="AS1215" s="14">
        <v>8.62796540255217E-3</v>
      </c>
      <c r="AT1215" s="14">
        <v>0</v>
      </c>
      <c r="AU1215" s="14"/>
      <c r="AV1215" s="14">
        <v>3.4196623581320099E-2</v>
      </c>
      <c r="AW1215" s="14">
        <v>4.4968638090006001E-2</v>
      </c>
      <c r="AX1215" s="14">
        <v>7.1585027527369005E-2</v>
      </c>
      <c r="AY1215" s="14">
        <v>0.12945380851027199</v>
      </c>
      <c r="AZ1215" s="14">
        <v>0.144449230782382</v>
      </c>
      <c r="BA1215" s="14"/>
      <c r="BB1215" s="14">
        <v>0.16279681919942199</v>
      </c>
      <c r="BC1215" s="14">
        <v>7.2740711477560496E-3</v>
      </c>
      <c r="BD1215" s="14">
        <v>0</v>
      </c>
      <c r="BE1215" s="14"/>
      <c r="BF1215" s="14">
        <v>4.9689557755424302E-2</v>
      </c>
    </row>
    <row r="1216" spans="2:58" x14ac:dyDescent="0.35">
      <c r="B1216" t="s">
        <v>342</v>
      </c>
      <c r="C1216" s="14">
        <v>0.20163586562584099</v>
      </c>
      <c r="D1216" s="14">
        <v>0.212001048309053</v>
      </c>
      <c r="E1216" s="14">
        <v>0.19175458991351901</v>
      </c>
      <c r="F1216" s="14"/>
      <c r="G1216" s="14">
        <v>0.19041531353404501</v>
      </c>
      <c r="H1216" s="14">
        <v>0.26651322684719198</v>
      </c>
      <c r="I1216" s="14">
        <v>0.21955812447832501</v>
      </c>
      <c r="J1216" s="14">
        <v>0.23146273338394899</v>
      </c>
      <c r="K1216" s="14">
        <v>0.153869822355789</v>
      </c>
      <c r="L1216" s="14">
        <v>0.149984860596514</v>
      </c>
      <c r="M1216" s="14"/>
      <c r="N1216" s="14">
        <v>0.22632025624906499</v>
      </c>
      <c r="O1216" s="14">
        <v>0.19316390032125499</v>
      </c>
      <c r="P1216" s="14">
        <v>0.198553473479366</v>
      </c>
      <c r="Q1216" s="14">
        <v>0.18827079712442199</v>
      </c>
      <c r="R1216" s="14"/>
      <c r="S1216" s="14">
        <v>0.248016358834487</v>
      </c>
      <c r="T1216" s="14">
        <v>0.195557719366102</v>
      </c>
      <c r="U1216" s="14">
        <v>0.151584742846334</v>
      </c>
      <c r="V1216" s="14">
        <v>0.165046274299125</v>
      </c>
      <c r="W1216" s="14">
        <v>0.234692160150648</v>
      </c>
      <c r="X1216" s="14">
        <v>0.20001994707138901</v>
      </c>
      <c r="Y1216" s="14">
        <v>0.139204431834277</v>
      </c>
      <c r="Z1216" s="14">
        <v>0.27214637377770401</v>
      </c>
      <c r="AA1216" s="14">
        <v>0.25667448089751399</v>
      </c>
      <c r="AB1216" s="14">
        <v>0.17093517830294599</v>
      </c>
      <c r="AC1216" s="14">
        <v>0.206824261847015</v>
      </c>
      <c r="AD1216" s="14">
        <v>0.136634223407061</v>
      </c>
      <c r="AE1216" s="14"/>
      <c r="AF1216" s="14">
        <v>0.15001037430169201</v>
      </c>
      <c r="AG1216" s="14">
        <v>0.25516500709983098</v>
      </c>
      <c r="AH1216" s="14">
        <v>0.221120261310534</v>
      </c>
      <c r="AI1216" s="14"/>
      <c r="AJ1216" s="14">
        <v>0.106147919328885</v>
      </c>
      <c r="AK1216" s="14">
        <v>0.33938953433616798</v>
      </c>
      <c r="AL1216" s="14">
        <v>0.28856519711957201</v>
      </c>
      <c r="AM1216" s="14">
        <v>8.42754516994422E-2</v>
      </c>
      <c r="AN1216" s="14">
        <v>0.16687274817954201</v>
      </c>
      <c r="AO1216" s="14"/>
      <c r="AP1216" s="14">
        <v>0.108166368470059</v>
      </c>
      <c r="AQ1216" s="14">
        <v>0.34619998769133098</v>
      </c>
      <c r="AR1216" s="14">
        <v>0.21364756991325801</v>
      </c>
      <c r="AS1216" s="14">
        <v>5.3477574192323997E-2</v>
      </c>
      <c r="AT1216" s="14">
        <v>9.2400891355124595E-2</v>
      </c>
      <c r="AU1216" s="14"/>
      <c r="AV1216" s="14">
        <v>0.184662286455404</v>
      </c>
      <c r="AW1216" s="14">
        <v>0.16044244664768301</v>
      </c>
      <c r="AX1216" s="14">
        <v>0.214424389838858</v>
      </c>
      <c r="AY1216" s="14">
        <v>0.29141099419908201</v>
      </c>
      <c r="AZ1216" s="14">
        <v>0.29254495830646998</v>
      </c>
      <c r="BA1216" s="14"/>
      <c r="BB1216" s="14">
        <v>0.28788479137648798</v>
      </c>
      <c r="BC1216" s="14">
        <v>4.3598996929595103E-2</v>
      </c>
      <c r="BD1216" s="14">
        <v>9.4095411866922399E-2</v>
      </c>
      <c r="BE1216" s="14"/>
      <c r="BF1216" s="14">
        <v>0.12854098153603899</v>
      </c>
    </row>
    <row r="1217" spans="2:58" x14ac:dyDescent="0.35">
      <c r="B1217" t="s">
        <v>343</v>
      </c>
      <c r="C1217" s="14">
        <v>0.24299461407574999</v>
      </c>
      <c r="D1217" s="14">
        <v>0.23560762527920401</v>
      </c>
      <c r="E1217" s="14">
        <v>0.25162929652173499</v>
      </c>
      <c r="F1217" s="14"/>
      <c r="G1217" s="14">
        <v>0.30566738711165198</v>
      </c>
      <c r="H1217" s="14">
        <v>0.23648943659352401</v>
      </c>
      <c r="I1217" s="14">
        <v>0.26956373760626401</v>
      </c>
      <c r="J1217" s="14">
        <v>0.23939170215552</v>
      </c>
      <c r="K1217" s="14">
        <v>0.20671852327267801</v>
      </c>
      <c r="L1217" s="14">
        <v>0.21196632474446001</v>
      </c>
      <c r="M1217" s="14"/>
      <c r="N1217" s="14">
        <v>0.23849328943499101</v>
      </c>
      <c r="O1217" s="14">
        <v>0.25081770120649</v>
      </c>
      <c r="P1217" s="14">
        <v>0.22936585828438699</v>
      </c>
      <c r="Q1217" s="14">
        <v>0.247974388200284</v>
      </c>
      <c r="R1217" s="14"/>
      <c r="S1217" s="14">
        <v>0.27599657527176102</v>
      </c>
      <c r="T1217" s="14">
        <v>0.23815098840171001</v>
      </c>
      <c r="U1217" s="14">
        <v>0.223454699640249</v>
      </c>
      <c r="V1217" s="14">
        <v>0.26789162835685898</v>
      </c>
      <c r="W1217" s="14">
        <v>0.23137450500995099</v>
      </c>
      <c r="X1217" s="14">
        <v>0.25542952310052902</v>
      </c>
      <c r="Y1217" s="14">
        <v>0.210286311187148</v>
      </c>
      <c r="Z1217" s="14">
        <v>0.231285962988872</v>
      </c>
      <c r="AA1217" s="14">
        <v>0.21844601933212501</v>
      </c>
      <c r="AB1217" s="14">
        <v>0.25380902065441202</v>
      </c>
      <c r="AC1217" s="14">
        <v>0.25293845347002802</v>
      </c>
      <c r="AD1217" s="14">
        <v>0.220486276650489</v>
      </c>
      <c r="AE1217" s="14"/>
      <c r="AF1217" s="14">
        <v>0.17367533647073799</v>
      </c>
      <c r="AG1217" s="14">
        <v>0.29701661235326299</v>
      </c>
      <c r="AH1217" s="14">
        <v>0.240652895582561</v>
      </c>
      <c r="AI1217" s="14"/>
      <c r="AJ1217" s="14">
        <v>0.168452145496191</v>
      </c>
      <c r="AK1217" s="14">
        <v>0.29429899775213197</v>
      </c>
      <c r="AL1217" s="14">
        <v>0.284134900440489</v>
      </c>
      <c r="AM1217" s="14">
        <v>0.28945573473400998</v>
      </c>
      <c r="AN1217" s="14">
        <v>0.21098675852808099</v>
      </c>
      <c r="AO1217" s="14"/>
      <c r="AP1217" s="14">
        <v>0.156108238153218</v>
      </c>
      <c r="AQ1217" s="14">
        <v>0.31726216117616302</v>
      </c>
      <c r="AR1217" s="14">
        <v>0.30355853242063302</v>
      </c>
      <c r="AS1217" s="14">
        <v>0.13261233962388899</v>
      </c>
      <c r="AT1217" s="14">
        <v>0.25958699269930402</v>
      </c>
      <c r="AU1217" s="14"/>
      <c r="AV1217" s="14">
        <v>0.21450675263705801</v>
      </c>
      <c r="AW1217" s="14">
        <v>0.26800442865900798</v>
      </c>
      <c r="AX1217" s="14">
        <v>0.27147381241507701</v>
      </c>
      <c r="AY1217" s="14">
        <v>0.21414656978941801</v>
      </c>
      <c r="AZ1217" s="14">
        <v>0.24753316637023301</v>
      </c>
      <c r="BA1217" s="14"/>
      <c r="BB1217" s="14">
        <v>0.36250405736305202</v>
      </c>
      <c r="BC1217" s="14">
        <v>0.107078457747356</v>
      </c>
      <c r="BD1217" s="14">
        <v>0.21640101659425601</v>
      </c>
      <c r="BE1217" s="14"/>
      <c r="BF1217" s="14">
        <v>0.20409868225257699</v>
      </c>
    </row>
    <row r="1218" spans="2:58" x14ac:dyDescent="0.35">
      <c r="B1218" t="s">
        <v>344</v>
      </c>
      <c r="C1218" s="14">
        <v>0.17198332577352499</v>
      </c>
      <c r="D1218" s="14">
        <v>0.173857414682655</v>
      </c>
      <c r="E1218" s="14">
        <v>0.168238707902299</v>
      </c>
      <c r="F1218" s="14"/>
      <c r="G1218" s="14">
        <v>0.19751390564907301</v>
      </c>
      <c r="H1218" s="14">
        <v>0.14547925743100101</v>
      </c>
      <c r="I1218" s="14">
        <v>0.15447614580260399</v>
      </c>
      <c r="J1218" s="14">
        <v>0.16568767784291899</v>
      </c>
      <c r="K1218" s="14">
        <v>0.19510146873183301</v>
      </c>
      <c r="L1218" s="14">
        <v>0.180145240683247</v>
      </c>
      <c r="M1218" s="14"/>
      <c r="N1218" s="14">
        <v>0.18051398988369499</v>
      </c>
      <c r="O1218" s="14">
        <v>0.174588013776663</v>
      </c>
      <c r="P1218" s="14">
        <v>0.17168906040402901</v>
      </c>
      <c r="Q1218" s="14">
        <v>0.157277145318311</v>
      </c>
      <c r="R1218" s="14"/>
      <c r="S1218" s="14">
        <v>0.12949262984110099</v>
      </c>
      <c r="T1218" s="14">
        <v>0.16075243760652699</v>
      </c>
      <c r="U1218" s="14">
        <v>0.17464728510064001</v>
      </c>
      <c r="V1218" s="14">
        <v>0.23619487521143401</v>
      </c>
      <c r="W1218" s="14">
        <v>0.15383352095595501</v>
      </c>
      <c r="X1218" s="14">
        <v>0.20909546731616999</v>
      </c>
      <c r="Y1218" s="14">
        <v>0.203611444032194</v>
      </c>
      <c r="Z1218" s="14">
        <v>0.18534476388568299</v>
      </c>
      <c r="AA1218" s="14">
        <v>0.127667495835765</v>
      </c>
      <c r="AB1218" s="14">
        <v>0.16912591560703399</v>
      </c>
      <c r="AC1218" s="14">
        <v>0.20823090418804699</v>
      </c>
      <c r="AD1218" s="14">
        <v>0.15858380327253699</v>
      </c>
      <c r="AE1218" s="14"/>
      <c r="AF1218" s="14">
        <v>0.19217885965796899</v>
      </c>
      <c r="AG1218" s="14">
        <v>0.14223353661847499</v>
      </c>
      <c r="AH1218" s="14">
        <v>0.168150432298979</v>
      </c>
      <c r="AI1218" s="14"/>
      <c r="AJ1218" s="14">
        <v>0.22167056686169501</v>
      </c>
      <c r="AK1218" s="14">
        <v>0.10598511062731</v>
      </c>
      <c r="AL1218" s="14">
        <v>0.18634021642753701</v>
      </c>
      <c r="AM1218" s="14">
        <v>8.2883161079178494E-2</v>
      </c>
      <c r="AN1218" s="14">
        <v>0.18729748213428299</v>
      </c>
      <c r="AO1218" s="14"/>
      <c r="AP1218" s="14">
        <v>0.25493003236063599</v>
      </c>
      <c r="AQ1218" s="14">
        <v>9.9072054974430598E-2</v>
      </c>
      <c r="AR1218" s="14">
        <v>0.21549138130041801</v>
      </c>
      <c r="AS1218" s="14">
        <v>0.18000667260027001</v>
      </c>
      <c r="AT1218" s="14">
        <v>0.22863670723681101</v>
      </c>
      <c r="AU1218" s="14"/>
      <c r="AV1218" s="14">
        <v>0.17083967416274701</v>
      </c>
      <c r="AW1218" s="14">
        <v>0.18654838261762</v>
      </c>
      <c r="AX1218" s="14">
        <v>0.170301004337228</v>
      </c>
      <c r="AY1218" s="14">
        <v>0.15148824425751201</v>
      </c>
      <c r="AZ1218" s="14">
        <v>9.2116513451633103E-2</v>
      </c>
      <c r="BA1218" s="14"/>
      <c r="BB1218" s="14">
        <v>0.101415214123316</v>
      </c>
      <c r="BC1218" s="14">
        <v>0.17583383511391101</v>
      </c>
      <c r="BD1218" s="14">
        <v>0.22081937223040499</v>
      </c>
      <c r="BE1218" s="14"/>
      <c r="BF1218" s="14">
        <v>0.17935030164093499</v>
      </c>
    </row>
    <row r="1219" spans="2:58" x14ac:dyDescent="0.35">
      <c r="B1219" t="s">
        <v>345</v>
      </c>
      <c r="C1219" s="14">
        <v>0.27081644216607698</v>
      </c>
      <c r="D1219" s="14">
        <v>0.27626104028785697</v>
      </c>
      <c r="E1219" s="14">
        <v>0.26611322583946601</v>
      </c>
      <c r="F1219" s="14"/>
      <c r="G1219" s="14">
        <v>0.16663430930057099</v>
      </c>
      <c r="H1219" s="14">
        <v>0.166976644945726</v>
      </c>
      <c r="I1219" s="14">
        <v>0.22639308367941699</v>
      </c>
      <c r="J1219" s="14">
        <v>0.28826256604075301</v>
      </c>
      <c r="K1219" s="14">
        <v>0.37121882565251701</v>
      </c>
      <c r="L1219" s="14">
        <v>0.37925689379820698</v>
      </c>
      <c r="M1219" s="14"/>
      <c r="N1219" s="14">
        <v>0.22083105732679401</v>
      </c>
      <c r="O1219" s="14">
        <v>0.27640850134907702</v>
      </c>
      <c r="P1219" s="14">
        <v>0.30141803151474</v>
      </c>
      <c r="Q1219" s="14">
        <v>0.29506807746441499</v>
      </c>
      <c r="R1219" s="14"/>
      <c r="S1219" s="14">
        <v>0.20719983971452299</v>
      </c>
      <c r="T1219" s="14">
        <v>0.31167937877632401</v>
      </c>
      <c r="U1219" s="14">
        <v>0.292595999486847</v>
      </c>
      <c r="V1219" s="14">
        <v>0.27296226669748502</v>
      </c>
      <c r="W1219" s="14">
        <v>0.30027262774486901</v>
      </c>
      <c r="X1219" s="14">
        <v>0.20036763475162001</v>
      </c>
      <c r="Y1219" s="14">
        <v>0.35065247102123998</v>
      </c>
      <c r="Z1219" s="14">
        <v>0.19480133060844901</v>
      </c>
      <c r="AA1219" s="14">
        <v>0.26407737634554801</v>
      </c>
      <c r="AB1219" s="14">
        <v>0.31830271594630699</v>
      </c>
      <c r="AC1219" s="14">
        <v>0.17835441898523699</v>
      </c>
      <c r="AD1219" s="14">
        <v>0.39480537384264403</v>
      </c>
      <c r="AE1219" s="14"/>
      <c r="AF1219" s="14">
        <v>0.41018737671183902</v>
      </c>
      <c r="AG1219" s="14">
        <v>0.180312746412746</v>
      </c>
      <c r="AH1219" s="14">
        <v>0.20234803659323999</v>
      </c>
      <c r="AI1219" s="14"/>
      <c r="AJ1219" s="14">
        <v>0.44003865076848497</v>
      </c>
      <c r="AK1219" s="14">
        <v>9.1868475159700994E-2</v>
      </c>
      <c r="AL1219" s="14">
        <v>0.15841082709899401</v>
      </c>
      <c r="AM1219" s="14">
        <v>0.46152369088570999</v>
      </c>
      <c r="AN1219" s="14">
        <v>0.31083745202077001</v>
      </c>
      <c r="AO1219" s="14"/>
      <c r="AP1219" s="14">
        <v>0.42406474067136302</v>
      </c>
      <c r="AQ1219" s="14">
        <v>5.3638923910182199E-2</v>
      </c>
      <c r="AR1219" s="14">
        <v>0.19003521554722699</v>
      </c>
      <c r="AS1219" s="14">
        <v>0.59683485200540798</v>
      </c>
      <c r="AT1219" s="14">
        <v>0.31836010651364799</v>
      </c>
      <c r="AU1219" s="14"/>
      <c r="AV1219" s="14">
        <v>0.35447513752056498</v>
      </c>
      <c r="AW1219" s="14">
        <v>0.30158750472776702</v>
      </c>
      <c r="AX1219" s="14">
        <v>0.217090729514302</v>
      </c>
      <c r="AY1219" s="14">
        <v>0.148203737070805</v>
      </c>
      <c r="AZ1219" s="14">
        <v>0.145016882617159</v>
      </c>
      <c r="BA1219" s="14"/>
      <c r="BB1219" s="14">
        <v>5.7187520096103797E-2</v>
      </c>
      <c r="BC1219" s="14">
        <v>0.64604437555418104</v>
      </c>
      <c r="BD1219" s="14">
        <v>0.40817644427549399</v>
      </c>
      <c r="BE1219" s="14"/>
      <c r="BF1219" s="14">
        <v>0.411026993004173</v>
      </c>
    </row>
    <row r="1220" spans="2:58" x14ac:dyDescent="0.35">
      <c r="B1220" t="s">
        <v>117</v>
      </c>
      <c r="C1220" s="14">
        <v>4.8410474041799802E-2</v>
      </c>
      <c r="D1220" s="14">
        <v>3.2379121259749503E-2</v>
      </c>
      <c r="E1220" s="14">
        <v>6.3314624289349294E-2</v>
      </c>
      <c r="F1220" s="14"/>
      <c r="G1220" s="14">
        <v>7.5224705728903205E-2</v>
      </c>
      <c r="H1220" s="14">
        <v>6.5457418794313799E-2</v>
      </c>
      <c r="I1220" s="14">
        <v>5.6319349606166698E-2</v>
      </c>
      <c r="J1220" s="14">
        <v>2.7023599946089601E-2</v>
      </c>
      <c r="K1220" s="14">
        <v>3.03370837378279E-2</v>
      </c>
      <c r="L1220" s="14">
        <v>3.9655032122788703E-2</v>
      </c>
      <c r="M1220" s="14"/>
      <c r="N1220" s="14">
        <v>4.7002088156478203E-2</v>
      </c>
      <c r="O1220" s="14">
        <v>4.8377090145349098E-2</v>
      </c>
      <c r="P1220" s="14">
        <v>3.1721689379631997E-2</v>
      </c>
      <c r="Q1220" s="14">
        <v>6.5526652625279305E-2</v>
      </c>
      <c r="R1220" s="14"/>
      <c r="S1220" s="14">
        <v>5.4287031350804003E-2</v>
      </c>
      <c r="T1220" s="14">
        <v>5.4308429488334198E-2</v>
      </c>
      <c r="U1220" s="14">
        <v>6.9449113068136503E-2</v>
      </c>
      <c r="V1220" s="14">
        <v>2.3101325909538999E-2</v>
      </c>
      <c r="W1220" s="14">
        <v>3.9641034139813701E-2</v>
      </c>
      <c r="X1220" s="14">
        <v>7.0131016655811895E-2</v>
      </c>
      <c r="Y1220" s="14">
        <v>4.1322593431690098E-2</v>
      </c>
      <c r="Z1220" s="14">
        <v>4.8280023957858E-2</v>
      </c>
      <c r="AA1220" s="14">
        <v>4.7744840991135101E-2</v>
      </c>
      <c r="AB1220" s="14">
        <v>4.1851899258640003E-2</v>
      </c>
      <c r="AC1220" s="14">
        <v>2.8440318494542999E-2</v>
      </c>
      <c r="AD1220" s="14">
        <v>4.5166558804515602E-2</v>
      </c>
      <c r="AE1220" s="14"/>
      <c r="AF1220" s="14">
        <v>3.3838990084474503E-2</v>
      </c>
      <c r="AG1220" s="14">
        <v>3.7064307008161698E-2</v>
      </c>
      <c r="AH1220" s="14">
        <v>9.3828693629970997E-2</v>
      </c>
      <c r="AI1220" s="14"/>
      <c r="AJ1220" s="14">
        <v>2.8654262202406199E-2</v>
      </c>
      <c r="AK1220" s="14">
        <v>3.4609942368251899E-2</v>
      </c>
      <c r="AL1220" s="14">
        <v>4.4672697463867997E-2</v>
      </c>
      <c r="AM1220" s="14">
        <v>8.1861961601659802E-2</v>
      </c>
      <c r="AN1220" s="14">
        <v>9.5870066255240402E-2</v>
      </c>
      <c r="AO1220" s="14"/>
      <c r="AP1220" s="14">
        <v>3.8139542367833498E-2</v>
      </c>
      <c r="AQ1220" s="14">
        <v>4.29576423997408E-2</v>
      </c>
      <c r="AR1220" s="14">
        <v>4.1364967658809898E-2</v>
      </c>
      <c r="AS1220" s="14">
        <v>2.84405961755574E-2</v>
      </c>
      <c r="AT1220" s="14">
        <v>0.101015302195113</v>
      </c>
      <c r="AU1220" s="14"/>
      <c r="AV1220" s="14">
        <v>4.1319525642905801E-2</v>
      </c>
      <c r="AW1220" s="14">
        <v>3.8448599257917299E-2</v>
      </c>
      <c r="AX1220" s="14">
        <v>5.5125036367166799E-2</v>
      </c>
      <c r="AY1220" s="14">
        <v>6.5296646172910505E-2</v>
      </c>
      <c r="AZ1220" s="14">
        <v>7.8339248472122494E-2</v>
      </c>
      <c r="BA1220" s="14"/>
      <c r="BB1220" s="14">
        <v>2.8211597841617999E-2</v>
      </c>
      <c r="BC1220" s="14">
        <v>2.0170263507201899E-2</v>
      </c>
      <c r="BD1220" s="14">
        <v>6.0507755032922703E-2</v>
      </c>
      <c r="BE1220" s="14"/>
      <c r="BF1220" s="14">
        <v>2.7293483810851501E-2</v>
      </c>
    </row>
    <row r="1221" spans="2:58" x14ac:dyDescent="0.35">
      <c r="B1221" t="s">
        <v>346</v>
      </c>
      <c r="C1221" s="14">
        <v>0.26579514394284798</v>
      </c>
      <c r="D1221" s="14">
        <v>0.281894798490534</v>
      </c>
      <c r="E1221" s="14">
        <v>0.25070414544714997</v>
      </c>
      <c r="F1221" s="14"/>
      <c r="G1221" s="14">
        <v>0.25495969220980003</v>
      </c>
      <c r="H1221" s="14">
        <v>0.38559724223543501</v>
      </c>
      <c r="I1221" s="14">
        <v>0.29324768330554901</v>
      </c>
      <c r="J1221" s="14">
        <v>0.27963445401471798</v>
      </c>
      <c r="K1221" s="14">
        <v>0.19662409860514399</v>
      </c>
      <c r="L1221" s="14">
        <v>0.188976508651297</v>
      </c>
      <c r="M1221" s="14"/>
      <c r="N1221" s="14">
        <v>0.313159575198042</v>
      </c>
      <c r="O1221" s="14">
        <v>0.24980869352242099</v>
      </c>
      <c r="P1221" s="14">
        <v>0.26580536041721198</v>
      </c>
      <c r="Q1221" s="14">
        <v>0.234153736391711</v>
      </c>
      <c r="R1221" s="14"/>
      <c r="S1221" s="14">
        <v>0.33302392382181101</v>
      </c>
      <c r="T1221" s="14">
        <v>0.23510876572710501</v>
      </c>
      <c r="U1221" s="14">
        <v>0.23985290270412701</v>
      </c>
      <c r="V1221" s="14">
        <v>0.19984990382468301</v>
      </c>
      <c r="W1221" s="14">
        <v>0.274878312149411</v>
      </c>
      <c r="X1221" s="14">
        <v>0.26497635817586901</v>
      </c>
      <c r="Y1221" s="14">
        <v>0.19412718032772799</v>
      </c>
      <c r="Z1221" s="14">
        <v>0.34028791855913898</v>
      </c>
      <c r="AA1221" s="14">
        <v>0.34206426749542701</v>
      </c>
      <c r="AB1221" s="14">
        <v>0.216910448533607</v>
      </c>
      <c r="AC1221" s="14">
        <v>0.33203590486214601</v>
      </c>
      <c r="AD1221" s="14">
        <v>0.180957987429815</v>
      </c>
      <c r="AE1221" s="14"/>
      <c r="AF1221" s="14">
        <v>0.190119437074981</v>
      </c>
      <c r="AG1221" s="14">
        <v>0.34337279760735501</v>
      </c>
      <c r="AH1221" s="14">
        <v>0.29501994189524899</v>
      </c>
      <c r="AI1221" s="14"/>
      <c r="AJ1221" s="14">
        <v>0.141184374671223</v>
      </c>
      <c r="AK1221" s="14">
        <v>0.47323747409260603</v>
      </c>
      <c r="AL1221" s="14">
        <v>0.32644135856911199</v>
      </c>
      <c r="AM1221" s="14">
        <v>8.42754516994422E-2</v>
      </c>
      <c r="AN1221" s="14">
        <v>0.19500824106162501</v>
      </c>
      <c r="AO1221" s="14"/>
      <c r="AP1221" s="14">
        <v>0.12675744644695</v>
      </c>
      <c r="AQ1221" s="14">
        <v>0.48706921753948301</v>
      </c>
      <c r="AR1221" s="14">
        <v>0.249549903072912</v>
      </c>
      <c r="AS1221" s="14">
        <v>6.2105539594876101E-2</v>
      </c>
      <c r="AT1221" s="14">
        <v>9.2400891355124595E-2</v>
      </c>
      <c r="AU1221" s="14"/>
      <c r="AV1221" s="14">
        <v>0.218858910036725</v>
      </c>
      <c r="AW1221" s="14">
        <v>0.20541108473768899</v>
      </c>
      <c r="AX1221" s="14">
        <v>0.28600941736622698</v>
      </c>
      <c r="AY1221" s="14">
        <v>0.420864802709354</v>
      </c>
      <c r="AZ1221" s="14">
        <v>0.43699418908885301</v>
      </c>
      <c r="BA1221" s="14"/>
      <c r="BB1221" s="14">
        <v>0.45068161057591</v>
      </c>
      <c r="BC1221" s="14">
        <v>5.0873068077351202E-2</v>
      </c>
      <c r="BD1221" s="14">
        <v>9.4095411866922399E-2</v>
      </c>
      <c r="BE1221" s="14"/>
      <c r="BF1221" s="14">
        <v>0.17823053929146301</v>
      </c>
    </row>
    <row r="1222" spans="2:58" x14ac:dyDescent="0.35">
      <c r="B1222" t="s">
        <v>347</v>
      </c>
      <c r="C1222" s="14">
        <v>0.44279976793960202</v>
      </c>
      <c r="D1222" s="14">
        <v>0.45011845497051201</v>
      </c>
      <c r="E1222" s="14">
        <v>0.43435193374176501</v>
      </c>
      <c r="F1222" s="14"/>
      <c r="G1222" s="14">
        <v>0.364148214949644</v>
      </c>
      <c r="H1222" s="14">
        <v>0.31245590237672699</v>
      </c>
      <c r="I1222" s="14">
        <v>0.38086922948202101</v>
      </c>
      <c r="J1222" s="14">
        <v>0.453950243883672</v>
      </c>
      <c r="K1222" s="14">
        <v>0.56632029438435005</v>
      </c>
      <c r="L1222" s="14">
        <v>0.55940213448145404</v>
      </c>
      <c r="M1222" s="14"/>
      <c r="N1222" s="14">
        <v>0.40134504721048903</v>
      </c>
      <c r="O1222" s="14">
        <v>0.45099651512574002</v>
      </c>
      <c r="P1222" s="14">
        <v>0.47310709191876898</v>
      </c>
      <c r="Q1222" s="14">
        <v>0.45234522278272599</v>
      </c>
      <c r="R1222" s="14"/>
      <c r="S1222" s="14">
        <v>0.33669246955562399</v>
      </c>
      <c r="T1222" s="14">
        <v>0.47243181638285098</v>
      </c>
      <c r="U1222" s="14">
        <v>0.46724328458748798</v>
      </c>
      <c r="V1222" s="14">
        <v>0.50915714190891803</v>
      </c>
      <c r="W1222" s="14">
        <v>0.454106148700824</v>
      </c>
      <c r="X1222" s="14">
        <v>0.40946310206779002</v>
      </c>
      <c r="Y1222" s="14">
        <v>0.55426391505343398</v>
      </c>
      <c r="Z1222" s="14">
        <v>0.380146094494132</v>
      </c>
      <c r="AA1222" s="14">
        <v>0.39174487218131299</v>
      </c>
      <c r="AB1222" s="14">
        <v>0.48742863155334099</v>
      </c>
      <c r="AC1222" s="14">
        <v>0.38658532317328398</v>
      </c>
      <c r="AD1222" s="14">
        <v>0.55338917711518099</v>
      </c>
      <c r="AE1222" s="14"/>
      <c r="AF1222" s="14">
        <v>0.60236623636980702</v>
      </c>
      <c r="AG1222" s="14">
        <v>0.32254628303122101</v>
      </c>
      <c r="AH1222" s="14">
        <v>0.37049846889221899</v>
      </c>
      <c r="AI1222" s="14"/>
      <c r="AJ1222" s="14">
        <v>0.66170921763017998</v>
      </c>
      <c r="AK1222" s="14">
        <v>0.19785358578701101</v>
      </c>
      <c r="AL1222" s="14">
        <v>0.34475104352653102</v>
      </c>
      <c r="AM1222" s="14">
        <v>0.54440685196488803</v>
      </c>
      <c r="AN1222" s="14">
        <v>0.498134934155053</v>
      </c>
      <c r="AO1222" s="14"/>
      <c r="AP1222" s="14">
        <v>0.67899477303199895</v>
      </c>
      <c r="AQ1222" s="14">
        <v>0.15271097888461299</v>
      </c>
      <c r="AR1222" s="14">
        <v>0.40552659684764503</v>
      </c>
      <c r="AS1222" s="14">
        <v>0.77684152460567701</v>
      </c>
      <c r="AT1222" s="14">
        <v>0.54699681375045806</v>
      </c>
      <c r="AU1222" s="14"/>
      <c r="AV1222" s="14">
        <v>0.52531481168331196</v>
      </c>
      <c r="AW1222" s="14">
        <v>0.48813588734538599</v>
      </c>
      <c r="AX1222" s="14">
        <v>0.38739173385152997</v>
      </c>
      <c r="AY1222" s="14">
        <v>0.29969198132831698</v>
      </c>
      <c r="AZ1222" s="14">
        <v>0.237133396068792</v>
      </c>
      <c r="BA1222" s="14"/>
      <c r="BB1222" s="14">
        <v>0.15860273421942001</v>
      </c>
      <c r="BC1222" s="14">
        <v>0.82187821066809097</v>
      </c>
      <c r="BD1222" s="14">
        <v>0.62899581650589798</v>
      </c>
      <c r="BE1222" s="14"/>
      <c r="BF1222" s="14">
        <v>0.59037729464510802</v>
      </c>
    </row>
    <row r="1223" spans="2:58" x14ac:dyDescent="0.35">
      <c r="B1223" t="s">
        <v>86</v>
      </c>
      <c r="C1223" s="14">
        <v>-0.17700462399675501</v>
      </c>
      <c r="D1223" s="14">
        <v>-0.168223656479978</v>
      </c>
      <c r="E1223" s="14">
        <v>-0.18364778829461501</v>
      </c>
      <c r="F1223" s="14"/>
      <c r="G1223" s="14">
        <v>-0.109188522739844</v>
      </c>
      <c r="H1223" s="14">
        <v>7.3141339858707702E-2</v>
      </c>
      <c r="I1223" s="14">
        <v>-8.7621546176472401E-2</v>
      </c>
      <c r="J1223" s="14">
        <v>-0.17431578986895399</v>
      </c>
      <c r="K1223" s="14">
        <v>-0.36969619577920598</v>
      </c>
      <c r="L1223" s="14">
        <v>-0.37042562583015698</v>
      </c>
      <c r="M1223" s="14"/>
      <c r="N1223" s="14">
        <v>-8.8185472012447405E-2</v>
      </c>
      <c r="O1223" s="14">
        <v>-0.20118782160331899</v>
      </c>
      <c r="P1223" s="14">
        <v>-0.20730173150155701</v>
      </c>
      <c r="Q1223" s="14">
        <v>-0.21819148639101499</v>
      </c>
      <c r="R1223" s="14"/>
      <c r="S1223" s="14">
        <v>-3.6685457338131401E-3</v>
      </c>
      <c r="T1223" s="14">
        <v>-0.23732305065574599</v>
      </c>
      <c r="U1223" s="14">
        <v>-0.227390381883361</v>
      </c>
      <c r="V1223" s="14">
        <v>-0.30930723808423499</v>
      </c>
      <c r="W1223" s="14">
        <v>-0.179227836551413</v>
      </c>
      <c r="X1223" s="14">
        <v>-0.14448674389192101</v>
      </c>
      <c r="Y1223" s="14">
        <v>-0.36013673472570501</v>
      </c>
      <c r="Z1223" s="14">
        <v>-3.9858175934992697E-2</v>
      </c>
      <c r="AA1223" s="14">
        <v>-4.9680604685885803E-2</v>
      </c>
      <c r="AB1223" s="14">
        <v>-0.27051818301973302</v>
      </c>
      <c r="AC1223" s="14">
        <v>-5.4549418311137902E-2</v>
      </c>
      <c r="AD1223" s="14">
        <v>-0.37243118968536598</v>
      </c>
      <c r="AE1223" s="14"/>
      <c r="AF1223" s="14">
        <v>-0.41224679929482699</v>
      </c>
      <c r="AG1223" s="14">
        <v>2.08265145761342E-2</v>
      </c>
      <c r="AH1223" s="14">
        <v>-7.5478526996969303E-2</v>
      </c>
      <c r="AI1223" s="14"/>
      <c r="AJ1223" s="14">
        <v>-0.52052484295895596</v>
      </c>
      <c r="AK1223" s="14">
        <v>0.27538388830559501</v>
      </c>
      <c r="AL1223" s="14">
        <v>-1.8309684957418901E-2</v>
      </c>
      <c r="AM1223" s="14">
        <v>-0.46013140026544602</v>
      </c>
      <c r="AN1223" s="14">
        <v>-0.30312669309342799</v>
      </c>
      <c r="AO1223" s="14"/>
      <c r="AP1223" s="14">
        <v>-0.55223732658504898</v>
      </c>
      <c r="AQ1223" s="14">
        <v>0.33435823865487102</v>
      </c>
      <c r="AR1223" s="14">
        <v>-0.155976693774733</v>
      </c>
      <c r="AS1223" s="14">
        <v>-0.71473598501080104</v>
      </c>
      <c r="AT1223" s="14">
        <v>-0.45459592239533397</v>
      </c>
      <c r="AU1223" s="14"/>
      <c r="AV1223" s="14">
        <v>-0.30645590164658798</v>
      </c>
      <c r="AW1223" s="14">
        <v>-0.282724802607698</v>
      </c>
      <c r="AX1223" s="14">
        <v>-0.10138231648530401</v>
      </c>
      <c r="AY1223" s="14">
        <v>0.12117282138103801</v>
      </c>
      <c r="AZ1223" s="14">
        <v>0.19986079302006099</v>
      </c>
      <c r="BA1223" s="14"/>
      <c r="BB1223" s="14">
        <v>0.29207887635648999</v>
      </c>
      <c r="BC1223" s="14">
        <v>-0.77100514259074004</v>
      </c>
      <c r="BD1223" s="14">
        <v>-0.53490040463897603</v>
      </c>
      <c r="BE1223" s="14"/>
      <c r="BF1223" s="14">
        <v>-0.41214675535364498</v>
      </c>
    </row>
    <row r="1224" spans="2:58" x14ac:dyDescent="0.35">
      <c r="C1224" s="14"/>
      <c r="D1224" s="14"/>
      <c r="E1224" s="14"/>
      <c r="F1224" s="14"/>
      <c r="G1224" s="14"/>
      <c r="H1224" s="14"/>
      <c r="I1224" s="14"/>
      <c r="J1224" s="14"/>
      <c r="K1224" s="14"/>
      <c r="L1224" s="14"/>
      <c r="M1224" s="14"/>
      <c r="N1224" s="14"/>
      <c r="O1224" s="14"/>
      <c r="P1224" s="14"/>
      <c r="Q1224" s="14"/>
      <c r="R1224" s="14"/>
      <c r="S1224" s="14"/>
      <c r="T1224" s="14"/>
      <c r="U1224" s="14"/>
      <c r="V1224" s="14"/>
      <c r="W1224" s="14"/>
      <c r="X1224" s="14"/>
      <c r="Y1224" s="14"/>
      <c r="Z1224" s="14"/>
      <c r="AA1224" s="14"/>
      <c r="AB1224" s="14"/>
      <c r="AC1224" s="14"/>
      <c r="AD1224" s="14"/>
      <c r="AE1224" s="14"/>
      <c r="AF1224" s="14"/>
      <c r="AG1224" s="14"/>
      <c r="AH1224" s="14"/>
      <c r="AI1224" s="14"/>
      <c r="AJ1224" s="14"/>
      <c r="AK1224" s="14"/>
      <c r="AL1224" s="14"/>
      <c r="AM1224" s="14"/>
      <c r="AN1224" s="14"/>
      <c r="AO1224" s="14"/>
      <c r="AP1224" s="14"/>
      <c r="AQ1224" s="14"/>
      <c r="AR1224" s="14"/>
      <c r="AS1224" s="14"/>
      <c r="AT1224" s="14"/>
      <c r="AU1224" s="14"/>
      <c r="AV1224" s="14"/>
      <c r="AW1224" s="14"/>
      <c r="AX1224" s="14"/>
      <c r="AY1224" s="14"/>
      <c r="AZ1224" s="14"/>
      <c r="BA1224" s="14"/>
      <c r="BB1224" s="14"/>
      <c r="BC1224" s="14"/>
      <c r="BD1224" s="14"/>
      <c r="BE1224" s="14"/>
      <c r="BF1224" s="14"/>
    </row>
    <row r="1225" spans="2:58" x14ac:dyDescent="0.35">
      <c r="B1225" s="6" t="s">
        <v>373</v>
      </c>
      <c r="C1225" s="14"/>
      <c r="D1225" s="14"/>
      <c r="E1225" s="14"/>
      <c r="F1225" s="14"/>
      <c r="G1225" s="14"/>
      <c r="H1225" s="14"/>
      <c r="I1225" s="14"/>
      <c r="J1225" s="14"/>
      <c r="K1225" s="14"/>
      <c r="L1225" s="14"/>
      <c r="M1225" s="14"/>
      <c r="N1225" s="14"/>
      <c r="O1225" s="14"/>
      <c r="P1225" s="14"/>
      <c r="Q1225" s="14"/>
      <c r="R1225" s="14"/>
      <c r="S1225" s="14"/>
      <c r="T1225" s="14"/>
      <c r="U1225" s="14"/>
      <c r="V1225" s="14"/>
      <c r="W1225" s="14"/>
      <c r="X1225" s="14"/>
      <c r="Y1225" s="14"/>
      <c r="Z1225" s="14"/>
      <c r="AA1225" s="14"/>
      <c r="AB1225" s="14"/>
      <c r="AC1225" s="14"/>
      <c r="AD1225" s="14"/>
      <c r="AE1225" s="14"/>
      <c r="AF1225" s="14"/>
      <c r="AG1225" s="14"/>
      <c r="AH1225" s="14"/>
      <c r="AI1225" s="14"/>
      <c r="AJ1225" s="14"/>
      <c r="AK1225" s="14"/>
      <c r="AL1225" s="14"/>
      <c r="AM1225" s="14"/>
      <c r="AN1225" s="14"/>
      <c r="AO1225" s="14"/>
      <c r="AP1225" s="14"/>
      <c r="AQ1225" s="14"/>
      <c r="AR1225" s="14"/>
      <c r="AS1225" s="14"/>
      <c r="AT1225" s="14"/>
      <c r="AU1225" s="14"/>
      <c r="AV1225" s="14"/>
      <c r="AW1225" s="14"/>
      <c r="AX1225" s="14"/>
      <c r="AY1225" s="14"/>
      <c r="AZ1225" s="14"/>
      <c r="BA1225" s="14"/>
      <c r="BB1225" s="14"/>
      <c r="BC1225" s="14"/>
      <c r="BD1225" s="14"/>
      <c r="BE1225" s="14"/>
      <c r="BF1225" s="14"/>
    </row>
    <row r="1226" spans="2:58" x14ac:dyDescent="0.35">
      <c r="B1226" s="24" t="s">
        <v>90</v>
      </c>
      <c r="C1226" s="14"/>
      <c r="D1226" s="14"/>
      <c r="E1226" s="14"/>
      <c r="F1226" s="14"/>
      <c r="G1226" s="14"/>
      <c r="H1226" s="14"/>
      <c r="I1226" s="14"/>
      <c r="J1226" s="14"/>
      <c r="K1226" s="14"/>
      <c r="L1226" s="14"/>
      <c r="M1226" s="14"/>
      <c r="N1226" s="14"/>
      <c r="O1226" s="14"/>
      <c r="P1226" s="14"/>
      <c r="Q1226" s="14"/>
      <c r="R1226" s="14"/>
      <c r="S1226" s="14"/>
      <c r="T1226" s="14"/>
      <c r="U1226" s="14"/>
      <c r="V1226" s="14"/>
      <c r="W1226" s="14"/>
      <c r="X1226" s="14"/>
      <c r="Y1226" s="14"/>
      <c r="Z1226" s="14"/>
      <c r="AA1226" s="14"/>
      <c r="AB1226" s="14"/>
      <c r="AC1226" s="14"/>
      <c r="AD1226" s="14"/>
      <c r="AE1226" s="14"/>
      <c r="AF1226" s="14"/>
      <c r="AG1226" s="14"/>
      <c r="AH1226" s="14"/>
      <c r="AI1226" s="14"/>
      <c r="AJ1226" s="14"/>
      <c r="AK1226" s="14"/>
      <c r="AL1226" s="14"/>
      <c r="AM1226" s="14"/>
      <c r="AN1226" s="14"/>
      <c r="AO1226" s="14"/>
      <c r="AP1226" s="14"/>
      <c r="AQ1226" s="14"/>
      <c r="AR1226" s="14"/>
      <c r="AS1226" s="14"/>
      <c r="AT1226" s="14"/>
      <c r="AU1226" s="14"/>
      <c r="AV1226" s="14"/>
      <c r="AW1226" s="14"/>
      <c r="AX1226" s="14"/>
      <c r="AY1226" s="14"/>
      <c r="AZ1226" s="14"/>
      <c r="BA1226" s="14"/>
      <c r="BB1226" s="14"/>
      <c r="BC1226" s="14"/>
      <c r="BD1226" s="14"/>
      <c r="BE1226" s="14"/>
      <c r="BF1226" s="14"/>
    </row>
    <row r="1227" spans="2:58" x14ac:dyDescent="0.35">
      <c r="B1227" t="s">
        <v>370</v>
      </c>
      <c r="C1227" s="14">
        <v>0.83581631235171305</v>
      </c>
      <c r="D1227" s="14">
        <v>0.833955553527296</v>
      </c>
      <c r="E1227" s="14">
        <v>0.83766563823071605</v>
      </c>
      <c r="F1227" s="14"/>
      <c r="G1227" s="14">
        <v>0.76890743689394203</v>
      </c>
      <c r="H1227" s="14">
        <v>0.81044644235610697</v>
      </c>
      <c r="I1227" s="14">
        <v>0.85265988431125295</v>
      </c>
      <c r="J1227" s="14">
        <v>0.86558786617100103</v>
      </c>
      <c r="K1227" s="14">
        <v>0.85204628486314604</v>
      </c>
      <c r="L1227" s="14">
        <v>0.85251995327365104</v>
      </c>
      <c r="M1227" s="14"/>
      <c r="N1227" s="14">
        <v>0.879790137103032</v>
      </c>
      <c r="O1227" s="14">
        <v>0.84523811026756002</v>
      </c>
      <c r="P1227" s="14">
        <v>0.82415543573736605</v>
      </c>
      <c r="Q1227" s="14">
        <v>0.78572538558542904</v>
      </c>
      <c r="R1227" s="14"/>
      <c r="S1227" s="14">
        <v>0.80667735174826205</v>
      </c>
      <c r="T1227" s="14">
        <v>0.84274206882670699</v>
      </c>
      <c r="U1227" s="14">
        <v>0.83818814719214496</v>
      </c>
      <c r="V1227" s="14">
        <v>0.84234704994620602</v>
      </c>
      <c r="W1227" s="14">
        <v>0.87706590864595102</v>
      </c>
      <c r="X1227" s="14">
        <v>0.825682594400446</v>
      </c>
      <c r="Y1227" s="14">
        <v>0.82458956671105299</v>
      </c>
      <c r="Z1227" s="14">
        <v>0.85746880250658497</v>
      </c>
      <c r="AA1227" s="14">
        <v>0.83424570785930297</v>
      </c>
      <c r="AB1227" s="14">
        <v>0.82357977965519202</v>
      </c>
      <c r="AC1227" s="14">
        <v>0.837290746465158</v>
      </c>
      <c r="AD1227" s="14">
        <v>0.89169892190142097</v>
      </c>
      <c r="AE1227" s="14"/>
      <c r="AF1227" s="14">
        <v>0.83766358674460095</v>
      </c>
      <c r="AG1227" s="14">
        <v>0.84611765377637305</v>
      </c>
      <c r="AH1227" s="14">
        <v>0.82381445115389496</v>
      </c>
      <c r="AI1227" s="14"/>
      <c r="AJ1227" s="14">
        <v>0.85471076276858404</v>
      </c>
      <c r="AK1227" s="14">
        <v>0.844288727349218</v>
      </c>
      <c r="AL1227" s="14">
        <v>0.81354590070370503</v>
      </c>
      <c r="AM1227" s="14">
        <v>0.80069385746210198</v>
      </c>
      <c r="AN1227" s="14">
        <v>0.79606295708304198</v>
      </c>
      <c r="AO1227" s="14"/>
      <c r="AP1227" s="14">
        <v>0.85932135001995902</v>
      </c>
      <c r="AQ1227" s="14">
        <v>0.84875096280023998</v>
      </c>
      <c r="AR1227" s="14">
        <v>0.82642322965189896</v>
      </c>
      <c r="AS1227" s="14">
        <v>0.81554478443692502</v>
      </c>
      <c r="AT1227" s="14">
        <v>0.79819273269756796</v>
      </c>
      <c r="AU1227" s="14"/>
      <c r="AV1227" s="14">
        <v>0.78067847588279504</v>
      </c>
      <c r="AW1227" s="14">
        <v>0.83275700881400305</v>
      </c>
      <c r="AX1227" s="14">
        <v>0.84183131183410098</v>
      </c>
      <c r="AY1227" s="14">
        <v>0.88130201028891797</v>
      </c>
      <c r="AZ1227" s="14">
        <v>0.86194112675781298</v>
      </c>
      <c r="BA1227" s="14"/>
      <c r="BB1227" s="14">
        <v>0.83392380802342603</v>
      </c>
      <c r="BC1227" s="14">
        <v>0.83679193313711497</v>
      </c>
      <c r="BD1227" s="14">
        <v>0.91296384859388502</v>
      </c>
      <c r="BE1227" s="14"/>
      <c r="BF1227" s="14">
        <v>0.84858654912487197</v>
      </c>
    </row>
    <row r="1228" spans="2:58" x14ac:dyDescent="0.35">
      <c r="B1228" t="s">
        <v>371</v>
      </c>
      <c r="C1228" s="14">
        <v>2.7211407586267701E-2</v>
      </c>
      <c r="D1228" s="14">
        <v>3.0691001116228599E-2</v>
      </c>
      <c r="E1228" s="14">
        <v>2.39809938150152E-2</v>
      </c>
      <c r="F1228" s="14"/>
      <c r="G1228" s="14">
        <v>6.3677165041584702E-2</v>
      </c>
      <c r="H1228" s="14">
        <v>5.0005738658478099E-2</v>
      </c>
      <c r="I1228" s="14">
        <v>2.0800165250812502E-2</v>
      </c>
      <c r="J1228" s="14">
        <v>2.5492540217422002E-2</v>
      </c>
      <c r="K1228" s="14">
        <v>0</v>
      </c>
      <c r="L1228" s="14">
        <v>9.1792716588190593E-3</v>
      </c>
      <c r="M1228" s="14"/>
      <c r="N1228" s="14">
        <v>1.4597963168208701E-2</v>
      </c>
      <c r="O1228" s="14">
        <v>1.73290428550626E-2</v>
      </c>
      <c r="P1228" s="14">
        <v>3.90463861120098E-2</v>
      </c>
      <c r="Q1228" s="14">
        <v>4.1231602730422999E-2</v>
      </c>
      <c r="R1228" s="14"/>
      <c r="S1228" s="14">
        <v>3.00946320710196E-2</v>
      </c>
      <c r="T1228" s="14">
        <v>2.6996588762679598E-2</v>
      </c>
      <c r="U1228" s="14">
        <v>6.0743317810409503E-3</v>
      </c>
      <c r="V1228" s="14">
        <v>4.8972663309209297E-2</v>
      </c>
      <c r="W1228" s="14">
        <v>2.5972286103953499E-2</v>
      </c>
      <c r="X1228" s="14">
        <v>3.4029662395136898E-2</v>
      </c>
      <c r="Y1228" s="14">
        <v>1.29371713781401E-2</v>
      </c>
      <c r="Z1228" s="14">
        <v>3.4834899587817297E-2</v>
      </c>
      <c r="AA1228" s="14">
        <v>3.2774938320914299E-2</v>
      </c>
      <c r="AB1228" s="14">
        <v>3.5671218190213898E-2</v>
      </c>
      <c r="AC1228" s="14">
        <v>9.4828906158194795E-3</v>
      </c>
      <c r="AD1228" s="14">
        <v>0</v>
      </c>
      <c r="AE1228" s="14"/>
      <c r="AF1228" s="14">
        <v>2.04993619018379E-2</v>
      </c>
      <c r="AG1228" s="14">
        <v>3.06492968350707E-2</v>
      </c>
      <c r="AH1228" s="14">
        <v>2.3673645324630899E-2</v>
      </c>
      <c r="AI1228" s="14"/>
      <c r="AJ1228" s="14">
        <v>1.3196703239214199E-2</v>
      </c>
      <c r="AK1228" s="14">
        <v>4.36248224908704E-2</v>
      </c>
      <c r="AL1228" s="14">
        <v>2.7593199977439999E-2</v>
      </c>
      <c r="AM1228" s="14">
        <v>4.0489074158155003E-2</v>
      </c>
      <c r="AN1228" s="14">
        <v>2.7263491982345098E-2</v>
      </c>
      <c r="AO1228" s="14"/>
      <c r="AP1228" s="14">
        <v>1.8911671092324799E-2</v>
      </c>
      <c r="AQ1228" s="14">
        <v>3.0341811960882401E-2</v>
      </c>
      <c r="AR1228" s="14">
        <v>5.7067975729508898E-2</v>
      </c>
      <c r="AS1228" s="14">
        <v>2.5267516200890398E-2</v>
      </c>
      <c r="AT1228" s="14">
        <v>5.7812767364453397E-3</v>
      </c>
      <c r="AU1228" s="14"/>
      <c r="AV1228" s="14">
        <v>2.2219713105656999E-2</v>
      </c>
      <c r="AW1228" s="14">
        <v>2.9929469779292301E-2</v>
      </c>
      <c r="AX1228" s="14">
        <v>3.3672048353833403E-2</v>
      </c>
      <c r="AY1228" s="14">
        <v>2.1730190904627401E-2</v>
      </c>
      <c r="AZ1228" s="14">
        <v>6.7455005154659006E-2</v>
      </c>
      <c r="BA1228" s="14"/>
      <c r="BB1228" s="14">
        <v>1.7627184626952602E-2</v>
      </c>
      <c r="BC1228" s="14">
        <v>1.32987978915549E-2</v>
      </c>
      <c r="BD1228" s="14">
        <v>0</v>
      </c>
      <c r="BE1228" s="14"/>
      <c r="BF1228" s="14">
        <v>1.03150668438333E-2</v>
      </c>
    </row>
    <row r="1229" spans="2:58" x14ac:dyDescent="0.35">
      <c r="B1229" t="s">
        <v>117</v>
      </c>
      <c r="C1229" s="14">
        <v>0.136972280062019</v>
      </c>
      <c r="D1229" s="14">
        <v>0.13535344535647501</v>
      </c>
      <c r="E1229" s="14">
        <v>0.138353367954268</v>
      </c>
      <c r="F1229" s="14"/>
      <c r="G1229" s="14">
        <v>0.167415398064473</v>
      </c>
      <c r="H1229" s="14">
        <v>0.13954781898541499</v>
      </c>
      <c r="I1229" s="14">
        <v>0.12653995043793501</v>
      </c>
      <c r="J1229" s="14">
        <v>0.10891959361157701</v>
      </c>
      <c r="K1229" s="14">
        <v>0.14795371513685401</v>
      </c>
      <c r="L1229" s="14">
        <v>0.13830077506753</v>
      </c>
      <c r="M1229" s="14"/>
      <c r="N1229" s="14">
        <v>0.10561189972876001</v>
      </c>
      <c r="O1229" s="14">
        <v>0.137432846877377</v>
      </c>
      <c r="P1229" s="14">
        <v>0.136798178150625</v>
      </c>
      <c r="Q1229" s="14">
        <v>0.17304301168414701</v>
      </c>
      <c r="R1229" s="14"/>
      <c r="S1229" s="14">
        <v>0.163228016180719</v>
      </c>
      <c r="T1229" s="14">
        <v>0.13026134241061299</v>
      </c>
      <c r="U1229" s="14">
        <v>0.15573752102681401</v>
      </c>
      <c r="V1229" s="14">
        <v>0.10868028674458501</v>
      </c>
      <c r="W1229" s="14">
        <v>9.6961805250095096E-2</v>
      </c>
      <c r="X1229" s="14">
        <v>0.140287743204417</v>
      </c>
      <c r="Y1229" s="14">
        <v>0.16247326191080699</v>
      </c>
      <c r="Z1229" s="14">
        <v>0.107696297905598</v>
      </c>
      <c r="AA1229" s="14">
        <v>0.13297935381978199</v>
      </c>
      <c r="AB1229" s="14">
        <v>0.14074900215459399</v>
      </c>
      <c r="AC1229" s="14">
        <v>0.153226362919023</v>
      </c>
      <c r="AD1229" s="14">
        <v>0.108301078098579</v>
      </c>
      <c r="AE1229" s="14"/>
      <c r="AF1229" s="14">
        <v>0.14183705135356101</v>
      </c>
      <c r="AG1229" s="14">
        <v>0.123233049388556</v>
      </c>
      <c r="AH1229" s="14">
        <v>0.15251190352147401</v>
      </c>
      <c r="AI1229" s="14"/>
      <c r="AJ1229" s="14">
        <v>0.132092533992202</v>
      </c>
      <c r="AK1229" s="14">
        <v>0.112086450159912</v>
      </c>
      <c r="AL1229" s="14">
        <v>0.158860899318855</v>
      </c>
      <c r="AM1229" s="14">
        <v>0.15881706837974299</v>
      </c>
      <c r="AN1229" s="14">
        <v>0.17667355093461301</v>
      </c>
      <c r="AO1229" s="14"/>
      <c r="AP1229" s="14">
        <v>0.121766978887717</v>
      </c>
      <c r="AQ1229" s="14">
        <v>0.12090722523887799</v>
      </c>
      <c r="AR1229" s="14">
        <v>0.116508794618592</v>
      </c>
      <c r="AS1229" s="14">
        <v>0.15918769936218399</v>
      </c>
      <c r="AT1229" s="14">
        <v>0.19602599056598599</v>
      </c>
      <c r="AU1229" s="14"/>
      <c r="AV1229" s="14">
        <v>0.197101811011548</v>
      </c>
      <c r="AW1229" s="14">
        <v>0.137313521406705</v>
      </c>
      <c r="AX1229" s="14">
        <v>0.124496639812066</v>
      </c>
      <c r="AY1229" s="14">
        <v>9.6967798806454494E-2</v>
      </c>
      <c r="AZ1229" s="14">
        <v>7.0603868087528401E-2</v>
      </c>
      <c r="BA1229" s="14"/>
      <c r="BB1229" s="14">
        <v>0.14844900734962099</v>
      </c>
      <c r="BC1229" s="14">
        <v>0.14990926897133</v>
      </c>
      <c r="BD1229" s="14">
        <v>8.7036151406114703E-2</v>
      </c>
      <c r="BE1229" s="14"/>
      <c r="BF1229" s="14">
        <v>0.14109838403129399</v>
      </c>
    </row>
    <row r="1230" spans="2:58" x14ac:dyDescent="0.35">
      <c r="C1230" s="14"/>
      <c r="D1230" s="14"/>
      <c r="E1230" s="14"/>
      <c r="F1230" s="14"/>
      <c r="G1230" s="14"/>
      <c r="H1230" s="14"/>
      <c r="I1230" s="14"/>
      <c r="J1230" s="14"/>
      <c r="K1230" s="14"/>
      <c r="L1230" s="14"/>
      <c r="M1230" s="14"/>
      <c r="N1230" s="14"/>
      <c r="O1230" s="14"/>
      <c r="P1230" s="14"/>
      <c r="Q1230" s="14"/>
      <c r="R1230" s="14"/>
      <c r="S1230" s="14"/>
      <c r="T1230" s="14"/>
      <c r="U1230" s="14"/>
      <c r="V1230" s="14"/>
      <c r="W1230" s="14"/>
      <c r="X1230" s="14"/>
      <c r="Y1230" s="14"/>
      <c r="Z1230" s="14"/>
      <c r="AA1230" s="14"/>
      <c r="AB1230" s="14"/>
      <c r="AC1230" s="14"/>
      <c r="AD1230" s="14"/>
      <c r="AE1230" s="14"/>
      <c r="AF1230" s="14"/>
      <c r="AG1230" s="14"/>
      <c r="AH1230" s="14"/>
      <c r="AI1230" s="14"/>
      <c r="AJ1230" s="14"/>
      <c r="AK1230" s="14"/>
      <c r="AL1230" s="14"/>
      <c r="AM1230" s="14"/>
      <c r="AN1230" s="14"/>
      <c r="AO1230" s="14"/>
      <c r="AP1230" s="14"/>
      <c r="AQ1230" s="14"/>
      <c r="AR1230" s="14"/>
      <c r="AS1230" s="14"/>
      <c r="AT1230" s="14"/>
      <c r="AU1230" s="14"/>
      <c r="AV1230" s="14"/>
      <c r="AW1230" s="14"/>
      <c r="AX1230" s="14"/>
      <c r="AY1230" s="14"/>
      <c r="AZ1230" s="14"/>
      <c r="BA1230" s="14"/>
      <c r="BB1230" s="14"/>
      <c r="BC1230" s="14"/>
      <c r="BD1230" s="14"/>
      <c r="BE1230" s="14"/>
      <c r="BF1230" s="14"/>
    </row>
    <row r="1231" spans="2:58" x14ac:dyDescent="0.35">
      <c r="B1231" s="6" t="s">
        <v>374</v>
      </c>
      <c r="C1231" s="14"/>
      <c r="D1231" s="14"/>
      <c r="E1231" s="14"/>
      <c r="F1231" s="14"/>
      <c r="G1231" s="14"/>
      <c r="H1231" s="14"/>
      <c r="I1231" s="14"/>
      <c r="J1231" s="14"/>
      <c r="K1231" s="14"/>
      <c r="L1231" s="14"/>
      <c r="M1231" s="14"/>
      <c r="N1231" s="14"/>
      <c r="O1231" s="14"/>
      <c r="P1231" s="14"/>
      <c r="Q1231" s="14"/>
      <c r="R1231" s="14"/>
      <c r="S1231" s="14"/>
      <c r="T1231" s="14"/>
      <c r="U1231" s="14"/>
      <c r="V1231" s="14"/>
      <c r="W1231" s="14"/>
      <c r="X1231" s="14"/>
      <c r="Y1231" s="14"/>
      <c r="Z1231" s="14"/>
      <c r="AA1231" s="14"/>
      <c r="AB1231" s="14"/>
      <c r="AC1231" s="14"/>
      <c r="AD1231" s="14"/>
      <c r="AE1231" s="14"/>
      <c r="AF1231" s="14"/>
      <c r="AG1231" s="14"/>
      <c r="AH1231" s="14"/>
      <c r="AI1231" s="14"/>
      <c r="AJ1231" s="14"/>
      <c r="AK1231" s="14"/>
      <c r="AL1231" s="14"/>
      <c r="AM1231" s="14"/>
      <c r="AN1231" s="14"/>
      <c r="AO1231" s="14"/>
      <c r="AP1231" s="14"/>
      <c r="AQ1231" s="14"/>
      <c r="AR1231" s="14"/>
      <c r="AS1231" s="14"/>
      <c r="AT1231" s="14"/>
      <c r="AU1231" s="14"/>
      <c r="AV1231" s="14"/>
      <c r="AW1231" s="14"/>
      <c r="AX1231" s="14"/>
      <c r="AY1231" s="14"/>
      <c r="AZ1231" s="14"/>
      <c r="BA1231" s="14"/>
      <c r="BB1231" s="14"/>
      <c r="BC1231" s="14"/>
      <c r="BD1231" s="14"/>
      <c r="BE1231" s="14"/>
      <c r="BF1231" s="14"/>
    </row>
    <row r="1232" spans="2:58" x14ac:dyDescent="0.35">
      <c r="B1232" s="24" t="s">
        <v>90</v>
      </c>
      <c r="C1232" s="14"/>
      <c r="D1232" s="14"/>
      <c r="E1232" s="14"/>
      <c r="F1232" s="14"/>
      <c r="G1232" s="14"/>
      <c r="H1232" s="14"/>
      <c r="I1232" s="14"/>
      <c r="J1232" s="14"/>
      <c r="K1232" s="14"/>
      <c r="L1232" s="14"/>
      <c r="M1232" s="14"/>
      <c r="N1232" s="14"/>
      <c r="O1232" s="14"/>
      <c r="P1232" s="14"/>
      <c r="Q1232" s="14"/>
      <c r="R1232" s="14"/>
      <c r="S1232" s="14"/>
      <c r="T1232" s="14"/>
      <c r="U1232" s="14"/>
      <c r="V1232" s="14"/>
      <c r="W1232" s="14"/>
      <c r="X1232" s="14"/>
      <c r="Y1232" s="14"/>
      <c r="Z1232" s="14"/>
      <c r="AA1232" s="14"/>
      <c r="AB1232" s="14"/>
      <c r="AC1232" s="14"/>
      <c r="AD1232" s="14"/>
      <c r="AE1232" s="14"/>
      <c r="AF1232" s="14"/>
      <c r="AG1232" s="14"/>
      <c r="AH1232" s="14"/>
      <c r="AI1232" s="14"/>
      <c r="AJ1232" s="14"/>
      <c r="AK1232" s="14"/>
      <c r="AL1232" s="14"/>
      <c r="AM1232" s="14"/>
      <c r="AN1232" s="14"/>
      <c r="AO1232" s="14"/>
      <c r="AP1232" s="14"/>
      <c r="AQ1232" s="14"/>
      <c r="AR1232" s="14"/>
      <c r="AS1232" s="14"/>
      <c r="AT1232" s="14"/>
      <c r="AU1232" s="14"/>
      <c r="AV1232" s="14"/>
      <c r="AW1232" s="14"/>
      <c r="AX1232" s="14"/>
      <c r="AY1232" s="14"/>
      <c r="AZ1232" s="14"/>
      <c r="BA1232" s="14"/>
      <c r="BB1232" s="14"/>
      <c r="BC1232" s="14"/>
      <c r="BD1232" s="14"/>
      <c r="BE1232" s="14"/>
      <c r="BF1232" s="14"/>
    </row>
    <row r="1233" spans="2:58" x14ac:dyDescent="0.35">
      <c r="B1233" t="s">
        <v>370</v>
      </c>
      <c r="C1233" s="14">
        <v>0.85109979686619097</v>
      </c>
      <c r="D1233" s="14">
        <v>0.87867515911373595</v>
      </c>
      <c r="E1233" s="14">
        <v>0.82334567379984402</v>
      </c>
      <c r="F1233" s="14"/>
      <c r="G1233" s="14">
        <v>0.77800600608019599</v>
      </c>
      <c r="H1233" s="14">
        <v>0.72160424211563601</v>
      </c>
      <c r="I1233" s="14">
        <v>0.84093136855409001</v>
      </c>
      <c r="J1233" s="14">
        <v>0.90024149750208504</v>
      </c>
      <c r="K1233" s="14">
        <v>0.93271877044262397</v>
      </c>
      <c r="L1233" s="14">
        <v>0.91864530905438202</v>
      </c>
      <c r="M1233" s="14"/>
      <c r="N1233" s="14">
        <v>0.84393329955706098</v>
      </c>
      <c r="O1233" s="14">
        <v>0.87851264900941295</v>
      </c>
      <c r="P1233" s="14">
        <v>0.84183193886971697</v>
      </c>
      <c r="Q1233" s="14">
        <v>0.83576526640191895</v>
      </c>
      <c r="R1233" s="14"/>
      <c r="S1233" s="14">
        <v>0.77521224055931603</v>
      </c>
      <c r="T1233" s="14">
        <v>0.87034838347119903</v>
      </c>
      <c r="U1233" s="14">
        <v>0.86339581830798195</v>
      </c>
      <c r="V1233" s="14">
        <v>0.82157876296079502</v>
      </c>
      <c r="W1233" s="14">
        <v>0.87418983868465105</v>
      </c>
      <c r="X1233" s="14">
        <v>0.83832256006856598</v>
      </c>
      <c r="Y1233" s="14">
        <v>0.92409292015774003</v>
      </c>
      <c r="Z1233" s="14">
        <v>0.88038204950217003</v>
      </c>
      <c r="AA1233" s="14">
        <v>0.81283163704722905</v>
      </c>
      <c r="AB1233" s="14">
        <v>0.86873510361387296</v>
      </c>
      <c r="AC1233" s="14">
        <v>0.89569211295818196</v>
      </c>
      <c r="AD1233" s="14">
        <v>0.94210773326576902</v>
      </c>
      <c r="AE1233" s="14"/>
      <c r="AF1233" s="14">
        <v>0.89377961006252105</v>
      </c>
      <c r="AG1233" s="14">
        <v>0.87338795810336001</v>
      </c>
      <c r="AH1233" s="14">
        <v>0.72037920052156101</v>
      </c>
      <c r="AI1233" s="14"/>
      <c r="AJ1233" s="14">
        <v>0.89246657116081196</v>
      </c>
      <c r="AK1233" s="14">
        <v>0.83468747855724301</v>
      </c>
      <c r="AL1233" s="14">
        <v>0.85870431265268399</v>
      </c>
      <c r="AM1233" s="14">
        <v>1</v>
      </c>
      <c r="AN1233" s="14">
        <v>0.76991838308370197</v>
      </c>
      <c r="AO1233" s="14"/>
      <c r="AP1233" s="14">
        <v>0.81818971754315695</v>
      </c>
      <c r="AQ1233" s="14">
        <v>0.84600606677101198</v>
      </c>
      <c r="AR1233" s="14">
        <v>0.83822234275157304</v>
      </c>
      <c r="AS1233" s="14">
        <v>0.90591771404066601</v>
      </c>
      <c r="AT1233" s="14">
        <v>0.84521832738409997</v>
      </c>
      <c r="AU1233" s="14"/>
      <c r="AV1233" s="14">
        <v>0.87958718140257997</v>
      </c>
      <c r="AW1233" s="14">
        <v>0.89267673788448898</v>
      </c>
      <c r="AX1233" s="14">
        <v>0.80020850105173202</v>
      </c>
      <c r="AY1233" s="14">
        <v>0.78942128029706005</v>
      </c>
      <c r="AZ1233" s="14">
        <v>0.74292649293267998</v>
      </c>
      <c r="BA1233" s="14"/>
      <c r="BB1233" s="14">
        <v>0.876204994837396</v>
      </c>
      <c r="BC1233" s="14">
        <v>0.94164176348524198</v>
      </c>
      <c r="BD1233" s="14">
        <v>0.92465034614372899</v>
      </c>
      <c r="BE1233" s="14"/>
      <c r="BF1233" s="14">
        <v>0.92211774531019097</v>
      </c>
    </row>
    <row r="1234" spans="2:58" x14ac:dyDescent="0.35">
      <c r="B1234" t="s">
        <v>371</v>
      </c>
      <c r="C1234" s="14">
        <v>3.2594125908763101E-2</v>
      </c>
      <c r="D1234" s="14">
        <v>2.95871263279931E-2</v>
      </c>
      <c r="E1234" s="14">
        <v>3.5717244389000799E-2</v>
      </c>
      <c r="F1234" s="14"/>
      <c r="G1234" s="14">
        <v>7.4345657752013794E-2</v>
      </c>
      <c r="H1234" s="14">
        <v>7.7193143136184306E-2</v>
      </c>
      <c r="I1234" s="14">
        <v>2.9261736196925799E-2</v>
      </c>
      <c r="J1234" s="14">
        <v>9.9233014273019896E-3</v>
      </c>
      <c r="K1234" s="14">
        <v>6.8037413284782597E-3</v>
      </c>
      <c r="L1234" s="14">
        <v>6.87088712277166E-3</v>
      </c>
      <c r="M1234" s="14"/>
      <c r="N1234" s="14">
        <v>3.3837081848186901E-2</v>
      </c>
      <c r="O1234" s="14">
        <v>2.08267433675326E-2</v>
      </c>
      <c r="P1234" s="14">
        <v>4.96279060333914E-2</v>
      </c>
      <c r="Q1234" s="14">
        <v>2.9107827946953602E-2</v>
      </c>
      <c r="R1234" s="14"/>
      <c r="S1234" s="14">
        <v>5.1778170869250503E-2</v>
      </c>
      <c r="T1234" s="14">
        <v>3.3831548722852399E-2</v>
      </c>
      <c r="U1234" s="14">
        <v>2.3893367075448702E-2</v>
      </c>
      <c r="V1234" s="14">
        <v>4.0174614619704001E-2</v>
      </c>
      <c r="W1234" s="14">
        <v>1.92115224819575E-2</v>
      </c>
      <c r="X1234" s="14">
        <v>4.49400001053585E-2</v>
      </c>
      <c r="Y1234" s="14">
        <v>1.7173242419067401E-2</v>
      </c>
      <c r="Z1234" s="14">
        <v>1.1531781541185599E-2</v>
      </c>
      <c r="AA1234" s="14">
        <v>3.8119109059681099E-2</v>
      </c>
      <c r="AB1234" s="14">
        <v>3.9334396337106399E-2</v>
      </c>
      <c r="AC1234" s="14">
        <v>9.1431433415216801E-3</v>
      </c>
      <c r="AD1234" s="14">
        <v>0</v>
      </c>
      <c r="AE1234" s="14"/>
      <c r="AF1234" s="14">
        <v>2.3406136189535701E-2</v>
      </c>
      <c r="AG1234" s="14">
        <v>3.2536832168394501E-2</v>
      </c>
      <c r="AH1234" s="14">
        <v>4.8332676322959997E-2</v>
      </c>
      <c r="AI1234" s="14"/>
      <c r="AJ1234" s="14">
        <v>1.7655515666579701E-2</v>
      </c>
      <c r="AK1234" s="14">
        <v>5.0395665856746201E-2</v>
      </c>
      <c r="AL1234" s="14">
        <v>3.6800117889905497E-2</v>
      </c>
      <c r="AM1234" s="14">
        <v>0</v>
      </c>
      <c r="AN1234" s="14">
        <v>3.2009016012330499E-2</v>
      </c>
      <c r="AO1234" s="14"/>
      <c r="AP1234" s="14">
        <v>3.2466247143294498E-2</v>
      </c>
      <c r="AQ1234" s="14">
        <v>3.95134244609694E-2</v>
      </c>
      <c r="AR1234" s="14">
        <v>4.6718720492605899E-2</v>
      </c>
      <c r="AS1234" s="14">
        <v>1.87575847066535E-2</v>
      </c>
      <c r="AT1234" s="14">
        <v>1.13112119427094E-2</v>
      </c>
      <c r="AU1234" s="14"/>
      <c r="AV1234" s="14">
        <v>2.2805276332066401E-2</v>
      </c>
      <c r="AW1234" s="14">
        <v>2.5716052056414598E-2</v>
      </c>
      <c r="AX1234" s="14">
        <v>4.2454423412331799E-2</v>
      </c>
      <c r="AY1234" s="14">
        <v>4.2531361698169602E-2</v>
      </c>
      <c r="AZ1234" s="14">
        <v>9.0095691853919302E-2</v>
      </c>
      <c r="BA1234" s="14"/>
      <c r="BB1234" s="14">
        <v>4.7949704313828202E-2</v>
      </c>
      <c r="BC1234" s="14">
        <v>6.3488679692418398E-3</v>
      </c>
      <c r="BD1234" s="14">
        <v>0</v>
      </c>
      <c r="BE1234" s="14"/>
      <c r="BF1234" s="14">
        <v>1.6294554467535399E-2</v>
      </c>
    </row>
    <row r="1235" spans="2:58" x14ac:dyDescent="0.35">
      <c r="B1235" t="s">
        <v>117</v>
      </c>
      <c r="C1235" s="14">
        <v>0.116306077225046</v>
      </c>
      <c r="D1235" s="14">
        <v>9.1737714558271205E-2</v>
      </c>
      <c r="E1235" s="14">
        <v>0.140937081811155</v>
      </c>
      <c r="F1235" s="14"/>
      <c r="G1235" s="14">
        <v>0.14764833616779</v>
      </c>
      <c r="H1235" s="14">
        <v>0.20120261474817999</v>
      </c>
      <c r="I1235" s="14">
        <v>0.12980689524898401</v>
      </c>
      <c r="J1235" s="14">
        <v>8.98352010706127E-2</v>
      </c>
      <c r="K1235" s="14">
        <v>6.0477488228897702E-2</v>
      </c>
      <c r="L1235" s="14">
        <v>7.4483803822846306E-2</v>
      </c>
      <c r="M1235" s="14"/>
      <c r="N1235" s="14">
        <v>0.122229618594752</v>
      </c>
      <c r="O1235" s="14">
        <v>0.100660607623055</v>
      </c>
      <c r="P1235" s="14">
        <v>0.10854015509689199</v>
      </c>
      <c r="Q1235" s="14">
        <v>0.13512690565112701</v>
      </c>
      <c r="R1235" s="14"/>
      <c r="S1235" s="14">
        <v>0.173009588571434</v>
      </c>
      <c r="T1235" s="14">
        <v>9.5820067805948206E-2</v>
      </c>
      <c r="U1235" s="14">
        <v>0.11271081461657</v>
      </c>
      <c r="V1235" s="14">
        <v>0.138246622419501</v>
      </c>
      <c r="W1235" s="14">
        <v>0.106598638833391</v>
      </c>
      <c r="X1235" s="14">
        <v>0.116737439826075</v>
      </c>
      <c r="Y1235" s="14">
        <v>5.8733837423192201E-2</v>
      </c>
      <c r="Z1235" s="14">
        <v>0.108086168956644</v>
      </c>
      <c r="AA1235" s="14">
        <v>0.14904925389309001</v>
      </c>
      <c r="AB1235" s="14">
        <v>9.19305000490203E-2</v>
      </c>
      <c r="AC1235" s="14">
        <v>9.5164743700296706E-2</v>
      </c>
      <c r="AD1235" s="14">
        <v>5.7892266734230799E-2</v>
      </c>
      <c r="AE1235" s="14"/>
      <c r="AF1235" s="14">
        <v>8.2814253747943406E-2</v>
      </c>
      <c r="AG1235" s="14">
        <v>9.4075209728245804E-2</v>
      </c>
      <c r="AH1235" s="14">
        <v>0.231288123155479</v>
      </c>
      <c r="AI1235" s="14"/>
      <c r="AJ1235" s="14">
        <v>8.9877913172608598E-2</v>
      </c>
      <c r="AK1235" s="14">
        <v>0.114916855586011</v>
      </c>
      <c r="AL1235" s="14">
        <v>0.10449556945741099</v>
      </c>
      <c r="AM1235" s="14">
        <v>0</v>
      </c>
      <c r="AN1235" s="14">
        <v>0.198072600903968</v>
      </c>
      <c r="AO1235" s="14"/>
      <c r="AP1235" s="14">
        <v>0.14934403531354901</v>
      </c>
      <c r="AQ1235" s="14">
        <v>0.114480508768019</v>
      </c>
      <c r="AR1235" s="14">
        <v>0.115058936755821</v>
      </c>
      <c r="AS1235" s="14">
        <v>7.5324701252680495E-2</v>
      </c>
      <c r="AT1235" s="14">
        <v>0.143470460673191</v>
      </c>
      <c r="AU1235" s="14"/>
      <c r="AV1235" s="14">
        <v>9.7607542265353398E-2</v>
      </c>
      <c r="AW1235" s="14">
        <v>8.1607210059096102E-2</v>
      </c>
      <c r="AX1235" s="14">
        <v>0.15733707553593601</v>
      </c>
      <c r="AY1235" s="14">
        <v>0.168047358004771</v>
      </c>
      <c r="AZ1235" s="14">
        <v>0.16697781521340099</v>
      </c>
      <c r="BA1235" s="14"/>
      <c r="BB1235" s="14">
        <v>7.5845300848775304E-2</v>
      </c>
      <c r="BC1235" s="14">
        <v>5.2009368545516299E-2</v>
      </c>
      <c r="BD1235" s="14">
        <v>7.5349653856271195E-2</v>
      </c>
      <c r="BE1235" s="14"/>
      <c r="BF1235" s="14">
        <v>6.1587700222273598E-2</v>
      </c>
    </row>
    <row r="1236" spans="2:58" x14ac:dyDescent="0.35">
      <c r="C1236" s="14"/>
      <c r="D1236" s="14"/>
      <c r="E1236" s="14"/>
      <c r="F1236" s="14"/>
      <c r="G1236" s="14"/>
      <c r="H1236" s="14"/>
      <c r="I1236" s="14"/>
      <c r="J1236" s="14"/>
      <c r="K1236" s="14"/>
      <c r="L1236" s="14"/>
      <c r="M1236" s="14"/>
      <c r="N1236" s="14"/>
      <c r="O1236" s="14"/>
      <c r="P1236" s="14"/>
      <c r="Q1236" s="14"/>
      <c r="R1236" s="14"/>
      <c r="S1236" s="14"/>
      <c r="T1236" s="14"/>
      <c r="U1236" s="14"/>
      <c r="V1236" s="14"/>
      <c r="W1236" s="14"/>
      <c r="X1236" s="14"/>
      <c r="Y1236" s="14"/>
      <c r="Z1236" s="14"/>
      <c r="AA1236" s="14"/>
      <c r="AB1236" s="14"/>
      <c r="AC1236" s="14"/>
      <c r="AD1236" s="14"/>
      <c r="AE1236" s="14"/>
      <c r="AF1236" s="14"/>
      <c r="AG1236" s="14"/>
      <c r="AH1236" s="14"/>
      <c r="AI1236" s="14"/>
      <c r="AJ1236" s="14"/>
      <c r="AK1236" s="14"/>
      <c r="AL1236" s="14"/>
      <c r="AM1236" s="14"/>
      <c r="AN1236" s="14"/>
      <c r="AO1236" s="14"/>
      <c r="AP1236" s="14"/>
      <c r="AQ1236" s="14"/>
      <c r="AR1236" s="14"/>
      <c r="AS1236" s="14"/>
      <c r="AT1236" s="14"/>
      <c r="AU1236" s="14"/>
      <c r="AV1236" s="14"/>
      <c r="AW1236" s="14"/>
      <c r="AX1236" s="14"/>
      <c r="AY1236" s="14"/>
      <c r="AZ1236" s="14"/>
      <c r="BA1236" s="14"/>
      <c r="BB1236" s="14"/>
      <c r="BC1236" s="14"/>
      <c r="BD1236" s="14"/>
      <c r="BE1236" s="14"/>
      <c r="BF1236" s="14"/>
    </row>
    <row r="1237" spans="2:58" x14ac:dyDescent="0.35">
      <c r="B1237" s="6" t="s">
        <v>375</v>
      </c>
      <c r="C1237" s="14"/>
      <c r="D1237" s="14"/>
      <c r="E1237" s="14"/>
      <c r="F1237" s="14"/>
      <c r="G1237" s="14"/>
      <c r="H1237" s="14"/>
      <c r="I1237" s="14"/>
      <c r="J1237" s="14"/>
      <c r="K1237" s="14"/>
      <c r="L1237" s="14"/>
      <c r="M1237" s="14"/>
      <c r="N1237" s="14"/>
      <c r="O1237" s="14"/>
      <c r="P1237" s="14"/>
      <c r="Q1237" s="14"/>
      <c r="R1237" s="14"/>
      <c r="S1237" s="14"/>
      <c r="T1237" s="14"/>
      <c r="U1237" s="14"/>
      <c r="V1237" s="14"/>
      <c r="W1237" s="14"/>
      <c r="X1237" s="14"/>
      <c r="Y1237" s="14"/>
      <c r="Z1237" s="14"/>
      <c r="AA1237" s="14"/>
      <c r="AB1237" s="14"/>
      <c r="AC1237" s="14"/>
      <c r="AD1237" s="14"/>
      <c r="AE1237" s="14"/>
      <c r="AF1237" s="14"/>
      <c r="AG1237" s="14"/>
      <c r="AH1237" s="14"/>
      <c r="AI1237" s="14"/>
      <c r="AJ1237" s="14"/>
      <c r="AK1237" s="14"/>
      <c r="AL1237" s="14"/>
      <c r="AM1237" s="14"/>
      <c r="AN1237" s="14"/>
      <c r="AO1237" s="14"/>
      <c r="AP1237" s="14"/>
      <c r="AQ1237" s="14"/>
      <c r="AR1237" s="14"/>
      <c r="AS1237" s="14"/>
      <c r="AT1237" s="14"/>
      <c r="AU1237" s="14"/>
      <c r="AV1237" s="14"/>
      <c r="AW1237" s="14"/>
      <c r="AX1237" s="14"/>
      <c r="AY1237" s="14"/>
      <c r="AZ1237" s="14"/>
      <c r="BA1237" s="14"/>
      <c r="BB1237" s="14"/>
      <c r="BC1237" s="14"/>
      <c r="BD1237" s="14"/>
      <c r="BE1237" s="14"/>
      <c r="BF1237" s="14"/>
    </row>
    <row r="1238" spans="2:58" x14ac:dyDescent="0.35">
      <c r="B1238" s="24" t="s">
        <v>90</v>
      </c>
      <c r="C1238" s="14"/>
      <c r="D1238" s="14"/>
      <c r="E1238" s="14"/>
      <c r="F1238" s="14"/>
      <c r="G1238" s="14"/>
      <c r="H1238" s="14"/>
      <c r="I1238" s="14"/>
      <c r="J1238" s="14"/>
      <c r="K1238" s="14"/>
      <c r="L1238" s="14"/>
      <c r="M1238" s="14"/>
      <c r="N1238" s="14"/>
      <c r="O1238" s="14"/>
      <c r="P1238" s="14"/>
      <c r="Q1238" s="14"/>
      <c r="R1238" s="14"/>
      <c r="S1238" s="14"/>
      <c r="T1238" s="14"/>
      <c r="U1238" s="14"/>
      <c r="V1238" s="14"/>
      <c r="W1238" s="14"/>
      <c r="X1238" s="14"/>
      <c r="Y1238" s="14"/>
      <c r="Z1238" s="14"/>
      <c r="AA1238" s="14"/>
      <c r="AB1238" s="14"/>
      <c r="AC1238" s="14"/>
      <c r="AD1238" s="14"/>
      <c r="AE1238" s="14"/>
      <c r="AF1238" s="14"/>
      <c r="AG1238" s="14"/>
      <c r="AH1238" s="14"/>
      <c r="AI1238" s="14"/>
      <c r="AJ1238" s="14"/>
      <c r="AK1238" s="14"/>
      <c r="AL1238" s="14"/>
      <c r="AM1238" s="14"/>
      <c r="AN1238" s="14"/>
      <c r="AO1238" s="14"/>
      <c r="AP1238" s="14"/>
      <c r="AQ1238" s="14"/>
      <c r="AR1238" s="14"/>
      <c r="AS1238" s="14"/>
      <c r="AT1238" s="14"/>
      <c r="AU1238" s="14"/>
      <c r="AV1238" s="14"/>
      <c r="AW1238" s="14"/>
      <c r="AX1238" s="14"/>
      <c r="AY1238" s="14"/>
      <c r="AZ1238" s="14"/>
      <c r="BA1238" s="14"/>
      <c r="BB1238" s="14"/>
      <c r="BC1238" s="14"/>
      <c r="BD1238" s="14"/>
      <c r="BE1238" s="14"/>
      <c r="BF1238" s="14"/>
    </row>
    <row r="1239" spans="2:58" x14ac:dyDescent="0.35">
      <c r="B1239" t="s">
        <v>370</v>
      </c>
      <c r="C1239" s="14">
        <v>0.78405846219460595</v>
      </c>
      <c r="D1239" s="14">
        <v>0.78460361275968904</v>
      </c>
      <c r="E1239" s="14">
        <v>0.78417821308072899</v>
      </c>
      <c r="F1239" s="14"/>
      <c r="G1239" s="14">
        <v>0.82268583461693701</v>
      </c>
      <c r="H1239" s="14">
        <v>0.81573177664248597</v>
      </c>
      <c r="I1239" s="14">
        <v>0.846809150481168</v>
      </c>
      <c r="J1239" s="14">
        <v>0.79156377664002597</v>
      </c>
      <c r="K1239" s="14">
        <v>0.76225432752547195</v>
      </c>
      <c r="L1239" s="14">
        <v>0.69018149935337203</v>
      </c>
      <c r="M1239" s="14"/>
      <c r="N1239" s="14">
        <v>0.817183248525576</v>
      </c>
      <c r="O1239" s="14">
        <v>0.80015714017544404</v>
      </c>
      <c r="P1239" s="14">
        <v>0.75814701361897396</v>
      </c>
      <c r="Q1239" s="14">
        <v>0.75228803700736702</v>
      </c>
      <c r="R1239" s="14"/>
      <c r="S1239" s="14">
        <v>0.81375124220259099</v>
      </c>
      <c r="T1239" s="14">
        <v>0.73893721222495701</v>
      </c>
      <c r="U1239" s="14">
        <v>0.74845026569633999</v>
      </c>
      <c r="V1239" s="14">
        <v>0.83000432086703102</v>
      </c>
      <c r="W1239" s="14">
        <v>0.80267747377823695</v>
      </c>
      <c r="X1239" s="14">
        <v>0.78511404184392697</v>
      </c>
      <c r="Y1239" s="14">
        <v>0.756970259836516</v>
      </c>
      <c r="Z1239" s="14">
        <v>0.79924513522861496</v>
      </c>
      <c r="AA1239" s="14">
        <v>0.83061661790144004</v>
      </c>
      <c r="AB1239" s="14">
        <v>0.74842942172360205</v>
      </c>
      <c r="AC1239" s="14">
        <v>0.75121250097577097</v>
      </c>
      <c r="AD1239" s="14">
        <v>0.79459788784942198</v>
      </c>
      <c r="AE1239" s="14"/>
      <c r="AF1239" s="14">
        <v>0.74774661260873498</v>
      </c>
      <c r="AG1239" s="14">
        <v>0.80143598077121803</v>
      </c>
      <c r="AH1239" s="14">
        <v>0.78532903397882103</v>
      </c>
      <c r="AI1239" s="14"/>
      <c r="AJ1239" s="14">
        <v>0.75596883732103604</v>
      </c>
      <c r="AK1239" s="14">
        <v>0.82549178945095703</v>
      </c>
      <c r="AL1239" s="14">
        <v>0.70828550236747201</v>
      </c>
      <c r="AM1239" s="14">
        <v>0.87435380829931297</v>
      </c>
      <c r="AN1239" s="14">
        <v>0.767476571676314</v>
      </c>
      <c r="AO1239" s="14"/>
      <c r="AP1239" s="14">
        <v>0.73171171126974299</v>
      </c>
      <c r="AQ1239" s="14">
        <v>0.82305529392745802</v>
      </c>
      <c r="AR1239" s="14">
        <v>0.76827542824171802</v>
      </c>
      <c r="AS1239" s="14">
        <v>0.80242776862984799</v>
      </c>
      <c r="AT1239" s="14">
        <v>0.71488596760704504</v>
      </c>
      <c r="AU1239" s="14"/>
      <c r="AV1239" s="14">
        <v>0.75624667693730596</v>
      </c>
      <c r="AW1239" s="14">
        <v>0.79627580710963597</v>
      </c>
      <c r="AX1239" s="14">
        <v>0.78029868393726998</v>
      </c>
      <c r="AY1239" s="14">
        <v>0.81671588213948099</v>
      </c>
      <c r="AZ1239" s="14">
        <v>0.83788488692400098</v>
      </c>
      <c r="BA1239" s="14"/>
      <c r="BB1239" s="14">
        <v>0.82631127141364402</v>
      </c>
      <c r="BC1239" s="14">
        <v>0.801161222750016</v>
      </c>
      <c r="BD1239" s="14">
        <v>0.72775610555557302</v>
      </c>
      <c r="BE1239" s="14"/>
      <c r="BF1239" s="14">
        <v>0.78721582326517403</v>
      </c>
    </row>
    <row r="1240" spans="2:58" x14ac:dyDescent="0.35">
      <c r="B1240" t="s">
        <v>371</v>
      </c>
      <c r="C1240" s="14">
        <v>2.50319821747307E-2</v>
      </c>
      <c r="D1240" s="14">
        <v>2.79674159635264E-2</v>
      </c>
      <c r="E1240" s="14">
        <v>2.23190237574265E-2</v>
      </c>
      <c r="F1240" s="14"/>
      <c r="G1240" s="14">
        <v>4.8778481042558101E-2</v>
      </c>
      <c r="H1240" s="14">
        <v>4.8720763432433901E-2</v>
      </c>
      <c r="I1240" s="14">
        <v>1.6070843802257401E-2</v>
      </c>
      <c r="J1240" s="14">
        <v>1.8900918822037E-2</v>
      </c>
      <c r="K1240" s="14">
        <v>1.53626182599076E-2</v>
      </c>
      <c r="L1240" s="14">
        <v>8.6719012486657001E-3</v>
      </c>
      <c r="M1240" s="14"/>
      <c r="N1240" s="14">
        <v>1.2854934457452999E-2</v>
      </c>
      <c r="O1240" s="14">
        <v>2.9423264513013501E-2</v>
      </c>
      <c r="P1240" s="14">
        <v>3.9511771949149802E-2</v>
      </c>
      <c r="Q1240" s="14">
        <v>2.1340192285990801E-2</v>
      </c>
      <c r="R1240" s="14"/>
      <c r="S1240" s="14">
        <v>2.92535018132811E-2</v>
      </c>
      <c r="T1240" s="14">
        <v>3.4387269463018198E-2</v>
      </c>
      <c r="U1240" s="14">
        <v>2.3915480173420101E-2</v>
      </c>
      <c r="V1240" s="14">
        <v>1.02525536880867E-2</v>
      </c>
      <c r="W1240" s="14">
        <v>3.3301237721478499E-2</v>
      </c>
      <c r="X1240" s="14">
        <v>5.2929625267974803E-2</v>
      </c>
      <c r="Y1240" s="14">
        <v>1.1690389407930201E-2</v>
      </c>
      <c r="Z1240" s="14">
        <v>2.3866288530825799E-2</v>
      </c>
      <c r="AA1240" s="14">
        <v>8.2234966709221098E-3</v>
      </c>
      <c r="AB1240" s="14">
        <v>2.1760716176344098E-2</v>
      </c>
      <c r="AC1240" s="14">
        <v>1.8085312023050699E-2</v>
      </c>
      <c r="AD1240" s="14">
        <v>2.93105521294151E-2</v>
      </c>
      <c r="AE1240" s="14"/>
      <c r="AF1240" s="14">
        <v>1.7301531012005301E-2</v>
      </c>
      <c r="AG1240" s="14">
        <v>2.9615876917289799E-2</v>
      </c>
      <c r="AH1240" s="14">
        <v>3.1966338597003603E-2</v>
      </c>
      <c r="AI1240" s="14"/>
      <c r="AJ1240" s="14">
        <v>1.42508457770886E-2</v>
      </c>
      <c r="AK1240" s="14">
        <v>3.5713854772593798E-2</v>
      </c>
      <c r="AL1240" s="14">
        <v>2.20917497603908E-2</v>
      </c>
      <c r="AM1240" s="14">
        <v>0</v>
      </c>
      <c r="AN1240" s="14">
        <v>1.7124807553147402E-2</v>
      </c>
      <c r="AO1240" s="14"/>
      <c r="AP1240" s="14">
        <v>1.9825052266893101E-2</v>
      </c>
      <c r="AQ1240" s="14">
        <v>3.43384564912338E-2</v>
      </c>
      <c r="AR1240" s="14">
        <v>2.7053169759361301E-2</v>
      </c>
      <c r="AS1240" s="14">
        <v>5.7444407939846601E-3</v>
      </c>
      <c r="AT1240" s="14">
        <v>2.18829422585856E-2</v>
      </c>
      <c r="AU1240" s="14"/>
      <c r="AV1240" s="14">
        <v>1.5564290589644E-2</v>
      </c>
      <c r="AW1240" s="14">
        <v>2.8729502874236899E-2</v>
      </c>
      <c r="AX1240" s="14">
        <v>3.2747151638752497E-2</v>
      </c>
      <c r="AY1240" s="14">
        <v>1.6666085290090799E-2</v>
      </c>
      <c r="AZ1240" s="14">
        <v>2.34503821657314E-2</v>
      </c>
      <c r="BA1240" s="14"/>
      <c r="BB1240" s="14">
        <v>2.9938260815011698E-2</v>
      </c>
      <c r="BC1240" s="14">
        <v>0</v>
      </c>
      <c r="BD1240" s="14">
        <v>1.29380073246128E-2</v>
      </c>
      <c r="BE1240" s="14"/>
      <c r="BF1240" s="14">
        <v>1.1010215893582699E-2</v>
      </c>
    </row>
    <row r="1241" spans="2:58" x14ac:dyDescent="0.35">
      <c r="B1241" t="s">
        <v>117</v>
      </c>
      <c r="C1241" s="14">
        <v>0.190909555630663</v>
      </c>
      <c r="D1241" s="14">
        <v>0.18742897127678501</v>
      </c>
      <c r="E1241" s="14">
        <v>0.193502763161845</v>
      </c>
      <c r="F1241" s="14"/>
      <c r="G1241" s="14">
        <v>0.128535684340505</v>
      </c>
      <c r="H1241" s="14">
        <v>0.13554745992507999</v>
      </c>
      <c r="I1241" s="14">
        <v>0.13712000571657501</v>
      </c>
      <c r="J1241" s="14">
        <v>0.18953530453793699</v>
      </c>
      <c r="K1241" s="14">
        <v>0.22238305421462001</v>
      </c>
      <c r="L1241" s="14">
        <v>0.30114659939796201</v>
      </c>
      <c r="M1241" s="14"/>
      <c r="N1241" s="14">
        <v>0.169961817016971</v>
      </c>
      <c r="O1241" s="14">
        <v>0.17041959531154199</v>
      </c>
      <c r="P1241" s="14">
        <v>0.202341214431876</v>
      </c>
      <c r="Q1241" s="14">
        <v>0.22637177070664199</v>
      </c>
      <c r="R1241" s="14"/>
      <c r="S1241" s="14">
        <v>0.156995255984128</v>
      </c>
      <c r="T1241" s="14">
        <v>0.22667551831202501</v>
      </c>
      <c r="U1241" s="14">
        <v>0.22763425413023899</v>
      </c>
      <c r="V1241" s="14">
        <v>0.15974312544488201</v>
      </c>
      <c r="W1241" s="14">
        <v>0.164021288500285</v>
      </c>
      <c r="X1241" s="14">
        <v>0.16195633288809799</v>
      </c>
      <c r="Y1241" s="14">
        <v>0.23133935075555301</v>
      </c>
      <c r="Z1241" s="14">
        <v>0.17688857624055901</v>
      </c>
      <c r="AA1241" s="14">
        <v>0.16115988542763801</v>
      </c>
      <c r="AB1241" s="14">
        <v>0.229809862100053</v>
      </c>
      <c r="AC1241" s="14">
        <v>0.230702187001179</v>
      </c>
      <c r="AD1241" s="14">
        <v>0.176091560021163</v>
      </c>
      <c r="AE1241" s="14"/>
      <c r="AF1241" s="14">
        <v>0.23495185637926</v>
      </c>
      <c r="AG1241" s="14">
        <v>0.16894814231149199</v>
      </c>
      <c r="AH1241" s="14">
        <v>0.18270462742417501</v>
      </c>
      <c r="AI1241" s="14"/>
      <c r="AJ1241" s="14">
        <v>0.229780316901875</v>
      </c>
      <c r="AK1241" s="14">
        <v>0.13879435577645</v>
      </c>
      <c r="AL1241" s="14">
        <v>0.26962274787213703</v>
      </c>
      <c r="AM1241" s="14">
        <v>0.125646191700687</v>
      </c>
      <c r="AN1241" s="14">
        <v>0.21539862077053901</v>
      </c>
      <c r="AO1241" s="14"/>
      <c r="AP1241" s="14">
        <v>0.24846323646336399</v>
      </c>
      <c r="AQ1241" s="14">
        <v>0.14260624958130899</v>
      </c>
      <c r="AR1241" s="14">
        <v>0.204671401998921</v>
      </c>
      <c r="AS1241" s="14">
        <v>0.191827790576167</v>
      </c>
      <c r="AT1241" s="14">
        <v>0.26323109013436902</v>
      </c>
      <c r="AU1241" s="14"/>
      <c r="AV1241" s="14">
        <v>0.22818903247305</v>
      </c>
      <c r="AW1241" s="14">
        <v>0.174994690016127</v>
      </c>
      <c r="AX1241" s="14">
        <v>0.186954164423978</v>
      </c>
      <c r="AY1241" s="14">
        <v>0.16661803257042801</v>
      </c>
      <c r="AZ1241" s="14">
        <v>0.13866473091026699</v>
      </c>
      <c r="BA1241" s="14"/>
      <c r="BB1241" s="14">
        <v>0.14375046777134401</v>
      </c>
      <c r="BC1241" s="14">
        <v>0.198838777249985</v>
      </c>
      <c r="BD1241" s="14">
        <v>0.259305887119814</v>
      </c>
      <c r="BE1241" s="14"/>
      <c r="BF1241" s="14">
        <v>0.20177396084124299</v>
      </c>
    </row>
    <row r="1242" spans="2:58" x14ac:dyDescent="0.35">
      <c r="C1242" s="14"/>
      <c r="D1242" s="14"/>
      <c r="E1242" s="14"/>
      <c r="F1242" s="14"/>
      <c r="G1242" s="14"/>
      <c r="H1242" s="14"/>
      <c r="I1242" s="14"/>
      <c r="J1242" s="14"/>
      <c r="K1242" s="14"/>
      <c r="L1242" s="14"/>
      <c r="M1242" s="14"/>
      <c r="N1242" s="14"/>
      <c r="O1242" s="14"/>
      <c r="P1242" s="14"/>
      <c r="Q1242" s="14"/>
      <c r="R1242" s="14"/>
      <c r="S1242" s="14"/>
      <c r="T1242" s="14"/>
      <c r="U1242" s="14"/>
      <c r="V1242" s="14"/>
      <c r="W1242" s="14"/>
      <c r="X1242" s="14"/>
      <c r="Y1242" s="14"/>
      <c r="Z1242" s="14"/>
      <c r="AA1242" s="14"/>
      <c r="AB1242" s="14"/>
      <c r="AC1242" s="14"/>
      <c r="AD1242" s="14"/>
      <c r="AE1242" s="14"/>
      <c r="AF1242" s="14"/>
      <c r="AG1242" s="14"/>
      <c r="AH1242" s="14"/>
      <c r="AI1242" s="14"/>
      <c r="AJ1242" s="14"/>
      <c r="AK1242" s="14"/>
      <c r="AL1242" s="14"/>
      <c r="AM1242" s="14"/>
      <c r="AN1242" s="14"/>
      <c r="AO1242" s="14"/>
      <c r="AP1242" s="14"/>
      <c r="AQ1242" s="14"/>
      <c r="AR1242" s="14"/>
      <c r="AS1242" s="14"/>
      <c r="AT1242" s="14"/>
      <c r="AU1242" s="14"/>
      <c r="AV1242" s="14"/>
      <c r="AW1242" s="14"/>
      <c r="AX1242" s="14"/>
      <c r="AY1242" s="14"/>
      <c r="AZ1242" s="14"/>
      <c r="BA1242" s="14"/>
      <c r="BB1242" s="14"/>
      <c r="BC1242" s="14"/>
      <c r="BD1242" s="14"/>
      <c r="BE1242" s="14"/>
      <c r="BF1242" s="14"/>
    </row>
    <row r="1243" spans="2:58" x14ac:dyDescent="0.35">
      <c r="B1243" s="6" t="s">
        <v>376</v>
      </c>
      <c r="C1243" s="14"/>
      <c r="D1243" s="14"/>
      <c r="E1243" s="14"/>
      <c r="F1243" s="14"/>
      <c r="G1243" s="14"/>
      <c r="H1243" s="14"/>
      <c r="I1243" s="14"/>
      <c r="J1243" s="14"/>
      <c r="K1243" s="14"/>
      <c r="L1243" s="14"/>
      <c r="M1243" s="14"/>
      <c r="N1243" s="14"/>
      <c r="O1243" s="14"/>
      <c r="P1243" s="14"/>
      <c r="Q1243" s="14"/>
      <c r="R1243" s="14"/>
      <c r="S1243" s="14"/>
      <c r="T1243" s="14"/>
      <c r="U1243" s="14"/>
      <c r="V1243" s="14"/>
      <c r="W1243" s="14"/>
      <c r="X1243" s="14"/>
      <c r="Y1243" s="14"/>
      <c r="Z1243" s="14"/>
      <c r="AA1243" s="14"/>
      <c r="AB1243" s="14"/>
      <c r="AC1243" s="14"/>
      <c r="AD1243" s="14"/>
      <c r="AE1243" s="14"/>
      <c r="AF1243" s="14"/>
      <c r="AG1243" s="14"/>
      <c r="AH1243" s="14"/>
      <c r="AI1243" s="14"/>
      <c r="AJ1243" s="14"/>
      <c r="AK1243" s="14"/>
      <c r="AL1243" s="14"/>
      <c r="AM1243" s="14"/>
      <c r="AN1243" s="14"/>
      <c r="AO1243" s="14"/>
      <c r="AP1243" s="14"/>
      <c r="AQ1243" s="14"/>
      <c r="AR1243" s="14"/>
      <c r="AS1243" s="14"/>
      <c r="AT1243" s="14"/>
      <c r="AU1243" s="14"/>
      <c r="AV1243" s="14"/>
      <c r="AW1243" s="14"/>
      <c r="AX1243" s="14"/>
      <c r="AY1243" s="14"/>
      <c r="AZ1243" s="14"/>
      <c r="BA1243" s="14"/>
      <c r="BB1243" s="14"/>
      <c r="BC1243" s="14"/>
      <c r="BD1243" s="14"/>
      <c r="BE1243" s="14"/>
      <c r="BF1243" s="14"/>
    </row>
    <row r="1244" spans="2:58" x14ac:dyDescent="0.35">
      <c r="B1244" s="24" t="s">
        <v>90</v>
      </c>
      <c r="C1244" s="14"/>
      <c r="D1244" s="14"/>
      <c r="E1244" s="14"/>
      <c r="F1244" s="14"/>
      <c r="G1244" s="14"/>
      <c r="H1244" s="14"/>
      <c r="I1244" s="14"/>
      <c r="J1244" s="14"/>
      <c r="K1244" s="14"/>
      <c r="L1244" s="14"/>
      <c r="M1244" s="14"/>
      <c r="N1244" s="14"/>
      <c r="O1244" s="14"/>
      <c r="P1244" s="14"/>
      <c r="Q1244" s="14"/>
      <c r="R1244" s="14"/>
      <c r="S1244" s="14"/>
      <c r="T1244" s="14"/>
      <c r="U1244" s="14"/>
      <c r="V1244" s="14"/>
      <c r="W1244" s="14"/>
      <c r="X1244" s="14"/>
      <c r="Y1244" s="14"/>
      <c r="Z1244" s="14"/>
      <c r="AA1244" s="14"/>
      <c r="AB1244" s="14"/>
      <c r="AC1244" s="14"/>
      <c r="AD1244" s="14"/>
      <c r="AE1244" s="14"/>
      <c r="AF1244" s="14"/>
      <c r="AG1244" s="14"/>
      <c r="AH1244" s="14"/>
      <c r="AI1244" s="14"/>
      <c r="AJ1244" s="14"/>
      <c r="AK1244" s="14"/>
      <c r="AL1244" s="14"/>
      <c r="AM1244" s="14"/>
      <c r="AN1244" s="14"/>
      <c r="AO1244" s="14"/>
      <c r="AP1244" s="14"/>
      <c r="AQ1244" s="14"/>
      <c r="AR1244" s="14"/>
      <c r="AS1244" s="14"/>
      <c r="AT1244" s="14"/>
      <c r="AU1244" s="14"/>
      <c r="AV1244" s="14"/>
      <c r="AW1244" s="14"/>
      <c r="AX1244" s="14"/>
      <c r="AY1244" s="14"/>
      <c r="AZ1244" s="14"/>
      <c r="BA1244" s="14"/>
      <c r="BB1244" s="14"/>
      <c r="BC1244" s="14"/>
      <c r="BD1244" s="14"/>
      <c r="BE1244" s="14"/>
      <c r="BF1244" s="14"/>
    </row>
    <row r="1245" spans="2:58" x14ac:dyDescent="0.35">
      <c r="B1245" t="s">
        <v>370</v>
      </c>
      <c r="C1245" s="14">
        <v>0.71272650521787295</v>
      </c>
      <c r="D1245" s="14">
        <v>0.70692980950217199</v>
      </c>
      <c r="E1245" s="14">
        <v>0.72065611858033096</v>
      </c>
      <c r="F1245" s="14"/>
      <c r="G1245" s="14">
        <v>0.60156365943327705</v>
      </c>
      <c r="H1245" s="14">
        <v>0.66080620818254898</v>
      </c>
      <c r="I1245" s="14">
        <v>0.71045223665548396</v>
      </c>
      <c r="J1245" s="14">
        <v>0.73571969009511196</v>
      </c>
      <c r="K1245" s="14">
        <v>0.75296296144678498</v>
      </c>
      <c r="L1245" s="14">
        <v>0.78545533626748398</v>
      </c>
      <c r="M1245" s="14"/>
      <c r="N1245" s="14">
        <v>0.77349646490409196</v>
      </c>
      <c r="O1245" s="14">
        <v>0.71275804096442796</v>
      </c>
      <c r="P1245" s="14">
        <v>0.67900265216066802</v>
      </c>
      <c r="Q1245" s="14">
        <v>0.67544764377881406</v>
      </c>
      <c r="R1245" s="14"/>
      <c r="S1245" s="14">
        <v>0.76236461815481604</v>
      </c>
      <c r="T1245" s="14">
        <v>0.70857346325640103</v>
      </c>
      <c r="U1245" s="14">
        <v>0.70863408801133998</v>
      </c>
      <c r="V1245" s="14">
        <v>0.71789851645201097</v>
      </c>
      <c r="W1245" s="14">
        <v>0.66619828095730604</v>
      </c>
      <c r="X1245" s="14">
        <v>0.73054835617407599</v>
      </c>
      <c r="Y1245" s="14">
        <v>0.70516319324705301</v>
      </c>
      <c r="Z1245" s="14">
        <v>0.78397795825939598</v>
      </c>
      <c r="AA1245" s="14">
        <v>0.69786380547279403</v>
      </c>
      <c r="AB1245" s="14">
        <v>0.65920423679495799</v>
      </c>
      <c r="AC1245" s="14">
        <v>0.70794453321657402</v>
      </c>
      <c r="AD1245" s="14">
        <v>0.69802007511238995</v>
      </c>
      <c r="AE1245" s="14"/>
      <c r="AF1245" s="14">
        <v>0.73895378856666005</v>
      </c>
      <c r="AG1245" s="14">
        <v>0.721772061338666</v>
      </c>
      <c r="AH1245" s="14">
        <v>0.64469021256205306</v>
      </c>
      <c r="AI1245" s="14"/>
      <c r="AJ1245" s="14">
        <v>0.78010068241562402</v>
      </c>
      <c r="AK1245" s="14">
        <v>0.68565427063884599</v>
      </c>
      <c r="AL1245" s="14">
        <v>0.73043136152035004</v>
      </c>
      <c r="AM1245" s="14">
        <v>0.67835649010327603</v>
      </c>
      <c r="AN1245" s="14">
        <v>0.59717410924915504</v>
      </c>
      <c r="AO1245" s="14"/>
      <c r="AP1245" s="14">
        <v>0.76984706999855601</v>
      </c>
      <c r="AQ1245" s="14">
        <v>0.70476636386541902</v>
      </c>
      <c r="AR1245" s="14">
        <v>0.71661404050594202</v>
      </c>
      <c r="AS1245" s="14">
        <v>0.70629028838498997</v>
      </c>
      <c r="AT1245" s="14">
        <v>0.72143341507907</v>
      </c>
      <c r="AU1245" s="14"/>
      <c r="AV1245" s="14">
        <v>0.67977355167053799</v>
      </c>
      <c r="AW1245" s="14">
        <v>0.682176823550107</v>
      </c>
      <c r="AX1245" s="14">
        <v>0.71136361448142704</v>
      </c>
      <c r="AY1245" s="14">
        <v>0.74567102970846399</v>
      </c>
      <c r="AZ1245" s="14">
        <v>0.82063639300305802</v>
      </c>
      <c r="BA1245" s="14"/>
      <c r="BB1245" s="14">
        <v>0.74246454751878599</v>
      </c>
      <c r="BC1245" s="14">
        <v>0.77406062203630399</v>
      </c>
      <c r="BD1245" s="14">
        <v>0.86529208979232997</v>
      </c>
      <c r="BE1245" s="14"/>
      <c r="BF1245" s="14">
        <v>0.76541698882390297</v>
      </c>
    </row>
    <row r="1246" spans="2:58" x14ac:dyDescent="0.35">
      <c r="B1246" t="s">
        <v>371</v>
      </c>
      <c r="C1246" s="14">
        <v>4.94896869676777E-2</v>
      </c>
      <c r="D1246" s="14">
        <v>6.08244980552246E-2</v>
      </c>
      <c r="E1246" s="14">
        <v>3.87353014124266E-2</v>
      </c>
      <c r="F1246" s="14"/>
      <c r="G1246" s="14">
        <v>0.11278647084719901</v>
      </c>
      <c r="H1246" s="14">
        <v>7.2015804832732899E-2</v>
      </c>
      <c r="I1246" s="14">
        <v>4.6287325778013401E-2</v>
      </c>
      <c r="J1246" s="14">
        <v>4.7202566038100101E-2</v>
      </c>
      <c r="K1246" s="14">
        <v>2.3130129896871E-2</v>
      </c>
      <c r="L1246" s="14">
        <v>1.09947648246317E-2</v>
      </c>
      <c r="M1246" s="14"/>
      <c r="N1246" s="14">
        <v>3.2550195141355202E-2</v>
      </c>
      <c r="O1246" s="14">
        <v>6.1875487333003402E-2</v>
      </c>
      <c r="P1246" s="14">
        <v>5.8218208129148297E-2</v>
      </c>
      <c r="Q1246" s="14">
        <v>4.8121928886413499E-2</v>
      </c>
      <c r="R1246" s="14"/>
      <c r="S1246" s="14">
        <v>2.59858203415918E-2</v>
      </c>
      <c r="T1246" s="14">
        <v>6.8493263048335196E-2</v>
      </c>
      <c r="U1246" s="14">
        <v>3.0634280100215398E-2</v>
      </c>
      <c r="V1246" s="14">
        <v>5.4537666544217198E-2</v>
      </c>
      <c r="W1246" s="14">
        <v>0.10057460222147301</v>
      </c>
      <c r="X1246" s="14">
        <v>5.4906948244281203E-2</v>
      </c>
      <c r="Y1246" s="14">
        <v>6.6294376758048307E-2</v>
      </c>
      <c r="Z1246" s="14">
        <v>3.63208238605661E-2</v>
      </c>
      <c r="AA1246" s="14">
        <v>4.22044281319989E-2</v>
      </c>
      <c r="AB1246" s="14">
        <v>4.2872946726131199E-2</v>
      </c>
      <c r="AC1246" s="14">
        <v>1.8965450286708801E-2</v>
      </c>
      <c r="AD1246" s="14">
        <v>4.6984751191780201E-2</v>
      </c>
      <c r="AE1246" s="14"/>
      <c r="AF1246" s="14">
        <v>3.4062199634932303E-2</v>
      </c>
      <c r="AG1246" s="14">
        <v>6.1946746170567599E-2</v>
      </c>
      <c r="AH1246" s="14">
        <v>4.03016183900183E-2</v>
      </c>
      <c r="AI1246" s="14"/>
      <c r="AJ1246" s="14">
        <v>4.03716737221771E-2</v>
      </c>
      <c r="AK1246" s="14">
        <v>7.0670951735882795E-2</v>
      </c>
      <c r="AL1246" s="14">
        <v>2.2577742475798801E-2</v>
      </c>
      <c r="AM1246" s="14">
        <v>7.9605701521014899E-2</v>
      </c>
      <c r="AN1246" s="14">
        <v>3.6384268202749197E-2</v>
      </c>
      <c r="AO1246" s="14"/>
      <c r="AP1246" s="14">
        <v>3.7789385183534099E-2</v>
      </c>
      <c r="AQ1246" s="14">
        <v>5.6889775427356501E-2</v>
      </c>
      <c r="AR1246" s="14">
        <v>4.1487701748185002E-2</v>
      </c>
      <c r="AS1246" s="14">
        <v>6.4779733177287399E-2</v>
      </c>
      <c r="AT1246" s="14">
        <v>3.41923803824912E-2</v>
      </c>
      <c r="AU1246" s="14"/>
      <c r="AV1246" s="14">
        <v>4.5844046886202902E-2</v>
      </c>
      <c r="AW1246" s="14">
        <v>4.8458895766454603E-2</v>
      </c>
      <c r="AX1246" s="14">
        <v>5.6009269864275603E-2</v>
      </c>
      <c r="AY1246" s="14">
        <v>5.3728729385565901E-2</v>
      </c>
      <c r="AZ1246" s="14">
        <v>2.10646516847156E-2</v>
      </c>
      <c r="BA1246" s="14"/>
      <c r="BB1246" s="14">
        <v>4.31133743653224E-2</v>
      </c>
      <c r="BC1246" s="14">
        <v>6.14499326328765E-2</v>
      </c>
      <c r="BD1246" s="14">
        <v>1.3805117652514401E-2</v>
      </c>
      <c r="BE1246" s="14"/>
      <c r="BF1246" s="14">
        <v>5.0073843783378001E-2</v>
      </c>
    </row>
    <row r="1247" spans="2:58" x14ac:dyDescent="0.35">
      <c r="B1247" t="s">
        <v>117</v>
      </c>
      <c r="C1247" s="14">
        <v>0.23778380781444899</v>
      </c>
      <c r="D1247" s="14">
        <v>0.23224569244260401</v>
      </c>
      <c r="E1247" s="14">
        <v>0.240608580007242</v>
      </c>
      <c r="F1247" s="14"/>
      <c r="G1247" s="14">
        <v>0.285649869719525</v>
      </c>
      <c r="H1247" s="14">
        <v>0.26717798698471801</v>
      </c>
      <c r="I1247" s="14">
        <v>0.24326043756650201</v>
      </c>
      <c r="J1247" s="14">
        <v>0.21707774386678799</v>
      </c>
      <c r="K1247" s="14">
        <v>0.22390690865634399</v>
      </c>
      <c r="L1247" s="14">
        <v>0.203549898907884</v>
      </c>
      <c r="M1247" s="14"/>
      <c r="N1247" s="14">
        <v>0.193953339954552</v>
      </c>
      <c r="O1247" s="14">
        <v>0.22536647170256799</v>
      </c>
      <c r="P1247" s="14">
        <v>0.26277913971018402</v>
      </c>
      <c r="Q1247" s="14">
        <v>0.27643042733477202</v>
      </c>
      <c r="R1247" s="14"/>
      <c r="S1247" s="14">
        <v>0.21164956150359199</v>
      </c>
      <c r="T1247" s="14">
        <v>0.222933273695264</v>
      </c>
      <c r="U1247" s="14">
        <v>0.260731631888444</v>
      </c>
      <c r="V1247" s="14">
        <v>0.22756381700377201</v>
      </c>
      <c r="W1247" s="14">
        <v>0.23322711682122099</v>
      </c>
      <c r="X1247" s="14">
        <v>0.21454469558164299</v>
      </c>
      <c r="Y1247" s="14">
        <v>0.22854242999489799</v>
      </c>
      <c r="Z1247" s="14">
        <v>0.17970121788003801</v>
      </c>
      <c r="AA1247" s="14">
        <v>0.25993176639520699</v>
      </c>
      <c r="AB1247" s="14">
        <v>0.297922816478911</v>
      </c>
      <c r="AC1247" s="14">
        <v>0.27309001649671699</v>
      </c>
      <c r="AD1247" s="14">
        <v>0.25499517369583002</v>
      </c>
      <c r="AE1247" s="14"/>
      <c r="AF1247" s="14">
        <v>0.22698401179840699</v>
      </c>
      <c r="AG1247" s="14">
        <v>0.21628119249076699</v>
      </c>
      <c r="AH1247" s="14">
        <v>0.315008169047928</v>
      </c>
      <c r="AI1247" s="14"/>
      <c r="AJ1247" s="14">
        <v>0.17952764386219899</v>
      </c>
      <c r="AK1247" s="14">
        <v>0.24367477762527101</v>
      </c>
      <c r="AL1247" s="14">
        <v>0.24699089600385099</v>
      </c>
      <c r="AM1247" s="14">
        <v>0.24203780837570901</v>
      </c>
      <c r="AN1247" s="14">
        <v>0.36644162254809598</v>
      </c>
      <c r="AO1247" s="14"/>
      <c r="AP1247" s="14">
        <v>0.19236354481790999</v>
      </c>
      <c r="AQ1247" s="14">
        <v>0.23834386070722499</v>
      </c>
      <c r="AR1247" s="14">
        <v>0.24189825774587301</v>
      </c>
      <c r="AS1247" s="14">
        <v>0.228929978437723</v>
      </c>
      <c r="AT1247" s="14">
        <v>0.244374204538439</v>
      </c>
      <c r="AU1247" s="14"/>
      <c r="AV1247" s="14">
        <v>0.27438240144325898</v>
      </c>
      <c r="AW1247" s="14">
        <v>0.26936428068343798</v>
      </c>
      <c r="AX1247" s="14">
        <v>0.232627115654297</v>
      </c>
      <c r="AY1247" s="14">
        <v>0.20060024090597001</v>
      </c>
      <c r="AZ1247" s="14">
        <v>0.15829895531222701</v>
      </c>
      <c r="BA1247" s="14"/>
      <c r="BB1247" s="14">
        <v>0.21442207811589201</v>
      </c>
      <c r="BC1247" s="14">
        <v>0.164489445330819</v>
      </c>
      <c r="BD1247" s="14">
        <v>0.120902792555156</v>
      </c>
      <c r="BE1247" s="14"/>
      <c r="BF1247" s="14">
        <v>0.184509167392719</v>
      </c>
    </row>
    <row r="1248" spans="2:58" x14ac:dyDescent="0.35">
      <c r="C1248" s="14"/>
      <c r="D1248" s="14"/>
      <c r="E1248" s="14"/>
      <c r="F1248" s="14"/>
      <c r="G1248" s="14"/>
      <c r="H1248" s="14"/>
      <c r="I1248" s="14"/>
      <c r="J1248" s="14"/>
      <c r="K1248" s="14"/>
      <c r="L1248" s="14"/>
      <c r="M1248" s="14"/>
      <c r="N1248" s="14"/>
      <c r="O1248" s="14"/>
      <c r="P1248" s="14"/>
      <c r="Q1248" s="14"/>
      <c r="R1248" s="14"/>
      <c r="S1248" s="14"/>
      <c r="T1248" s="14"/>
      <c r="U1248" s="14"/>
      <c r="V1248" s="14"/>
      <c r="W1248" s="14"/>
      <c r="X1248" s="14"/>
      <c r="Y1248" s="14"/>
      <c r="Z1248" s="14"/>
      <c r="AA1248" s="14"/>
      <c r="AB1248" s="14"/>
      <c r="AC1248" s="14"/>
      <c r="AD1248" s="14"/>
      <c r="AE1248" s="14"/>
      <c r="AF1248" s="14"/>
      <c r="AG1248" s="14"/>
      <c r="AH1248" s="14"/>
      <c r="AI1248" s="14"/>
      <c r="AJ1248" s="14"/>
      <c r="AK1248" s="14"/>
      <c r="AL1248" s="14"/>
      <c r="AM1248" s="14"/>
      <c r="AN1248" s="14"/>
      <c r="AO1248" s="14"/>
      <c r="AP1248" s="14"/>
      <c r="AQ1248" s="14"/>
      <c r="AR1248" s="14"/>
      <c r="AS1248" s="14"/>
      <c r="AT1248" s="14"/>
      <c r="AU1248" s="14"/>
      <c r="AV1248" s="14"/>
      <c r="AW1248" s="14"/>
      <c r="AX1248" s="14"/>
      <c r="AY1248" s="14"/>
      <c r="AZ1248" s="14"/>
      <c r="BA1248" s="14"/>
      <c r="BB1248" s="14"/>
      <c r="BC1248" s="14"/>
      <c r="BD1248" s="14"/>
      <c r="BE1248" s="14"/>
      <c r="BF1248" s="14"/>
    </row>
    <row r="1249" spans="2:58" x14ac:dyDescent="0.35">
      <c r="B1249" s="6" t="s">
        <v>377</v>
      </c>
      <c r="C1249" s="14"/>
      <c r="D1249" s="14"/>
      <c r="E1249" s="14"/>
      <c r="F1249" s="14"/>
      <c r="G1249" s="14"/>
      <c r="H1249" s="14"/>
      <c r="I1249" s="14"/>
      <c r="J1249" s="14"/>
      <c r="K1249" s="14"/>
      <c r="L1249" s="14"/>
      <c r="M1249" s="14"/>
      <c r="N1249" s="14"/>
      <c r="O1249" s="14"/>
      <c r="P1249" s="14"/>
      <c r="Q1249" s="14"/>
      <c r="R1249" s="14"/>
      <c r="S1249" s="14"/>
      <c r="T1249" s="14"/>
      <c r="U1249" s="14"/>
      <c r="V1249" s="14"/>
      <c r="W1249" s="14"/>
      <c r="X1249" s="14"/>
      <c r="Y1249" s="14"/>
      <c r="Z1249" s="14"/>
      <c r="AA1249" s="14"/>
      <c r="AB1249" s="14"/>
      <c r="AC1249" s="14"/>
      <c r="AD1249" s="14"/>
      <c r="AE1249" s="14"/>
      <c r="AF1249" s="14"/>
      <c r="AG1249" s="14"/>
      <c r="AH1249" s="14"/>
      <c r="AI1249" s="14"/>
      <c r="AJ1249" s="14"/>
      <c r="AK1249" s="14"/>
      <c r="AL1249" s="14"/>
      <c r="AM1249" s="14"/>
      <c r="AN1249" s="14"/>
      <c r="AO1249" s="14"/>
      <c r="AP1249" s="14"/>
      <c r="AQ1249" s="14"/>
      <c r="AR1249" s="14"/>
      <c r="AS1249" s="14"/>
      <c r="AT1249" s="14"/>
      <c r="AU1249" s="14"/>
      <c r="AV1249" s="14"/>
      <c r="AW1249" s="14"/>
      <c r="AX1249" s="14"/>
      <c r="AY1249" s="14"/>
      <c r="AZ1249" s="14"/>
      <c r="BA1249" s="14"/>
      <c r="BB1249" s="14"/>
      <c r="BC1249" s="14"/>
      <c r="BD1249" s="14"/>
      <c r="BE1249" s="14"/>
      <c r="BF1249" s="14"/>
    </row>
    <row r="1250" spans="2:58" x14ac:dyDescent="0.35">
      <c r="B1250" s="24" t="s">
        <v>90</v>
      </c>
      <c r="C1250" s="14"/>
      <c r="D1250" s="14"/>
      <c r="E1250" s="14"/>
      <c r="F1250" s="14"/>
      <c r="G1250" s="14"/>
      <c r="H1250" s="14"/>
      <c r="I1250" s="14"/>
      <c r="J1250" s="14"/>
      <c r="K1250" s="14"/>
      <c r="L1250" s="14"/>
      <c r="M1250" s="14"/>
      <c r="N1250" s="14"/>
      <c r="O1250" s="14"/>
      <c r="P1250" s="14"/>
      <c r="Q1250" s="14"/>
      <c r="R1250" s="14"/>
      <c r="S1250" s="14"/>
      <c r="T1250" s="14"/>
      <c r="U1250" s="14"/>
      <c r="V1250" s="14"/>
      <c r="W1250" s="14"/>
      <c r="X1250" s="14"/>
      <c r="Y1250" s="14"/>
      <c r="Z1250" s="14"/>
      <c r="AA1250" s="14"/>
      <c r="AB1250" s="14"/>
      <c r="AC1250" s="14"/>
      <c r="AD1250" s="14"/>
      <c r="AE1250" s="14"/>
      <c r="AF1250" s="14"/>
      <c r="AG1250" s="14"/>
      <c r="AH1250" s="14"/>
      <c r="AI1250" s="14"/>
      <c r="AJ1250" s="14"/>
      <c r="AK1250" s="14"/>
      <c r="AL1250" s="14"/>
      <c r="AM1250" s="14"/>
      <c r="AN1250" s="14"/>
      <c r="AO1250" s="14"/>
      <c r="AP1250" s="14"/>
      <c r="AQ1250" s="14"/>
      <c r="AR1250" s="14"/>
      <c r="AS1250" s="14"/>
      <c r="AT1250" s="14"/>
      <c r="AU1250" s="14"/>
      <c r="AV1250" s="14"/>
      <c r="AW1250" s="14"/>
      <c r="AX1250" s="14"/>
      <c r="AY1250" s="14"/>
      <c r="AZ1250" s="14"/>
      <c r="BA1250" s="14"/>
      <c r="BB1250" s="14"/>
      <c r="BC1250" s="14"/>
      <c r="BD1250" s="14"/>
      <c r="BE1250" s="14"/>
      <c r="BF1250" s="14"/>
    </row>
    <row r="1251" spans="2:58" x14ac:dyDescent="0.35">
      <c r="B1251" t="s">
        <v>370</v>
      </c>
      <c r="C1251" s="14">
        <v>9.3464087661949205E-2</v>
      </c>
      <c r="D1251" s="14">
        <v>9.4353086965953306E-2</v>
      </c>
      <c r="E1251" s="14">
        <v>9.3149800295365404E-2</v>
      </c>
      <c r="F1251" s="14"/>
      <c r="G1251" s="14">
        <v>0.123873844127248</v>
      </c>
      <c r="H1251" s="14">
        <v>0.15218706792995701</v>
      </c>
      <c r="I1251" s="14">
        <v>8.3327472740178002E-2</v>
      </c>
      <c r="J1251" s="14">
        <v>7.8511882242672498E-2</v>
      </c>
      <c r="K1251" s="14">
        <v>5.52699149326943E-2</v>
      </c>
      <c r="L1251" s="14">
        <v>7.1495415313364202E-2</v>
      </c>
      <c r="M1251" s="14"/>
      <c r="N1251" s="14">
        <v>0.103331174014752</v>
      </c>
      <c r="O1251" s="14">
        <v>7.5785769882659795E-2</v>
      </c>
      <c r="P1251" s="14">
        <v>9.1940392022235695E-2</v>
      </c>
      <c r="Q1251" s="14">
        <v>0.10423191309509899</v>
      </c>
      <c r="R1251" s="14"/>
      <c r="S1251" s="14">
        <v>0.141942404167262</v>
      </c>
      <c r="T1251" s="14">
        <v>0.116884683257045</v>
      </c>
      <c r="U1251" s="14">
        <v>6.2369194860205403E-2</v>
      </c>
      <c r="V1251" s="14">
        <v>7.4464054148479203E-2</v>
      </c>
      <c r="W1251" s="14">
        <v>6.5629112682027604E-2</v>
      </c>
      <c r="X1251" s="14">
        <v>8.6061816613655001E-2</v>
      </c>
      <c r="Y1251" s="14">
        <v>0.101274453171199</v>
      </c>
      <c r="Z1251" s="14">
        <v>0.131547022627058</v>
      </c>
      <c r="AA1251" s="14">
        <v>0.115679117523796</v>
      </c>
      <c r="AB1251" s="14">
        <v>4.5349911539115599E-2</v>
      </c>
      <c r="AC1251" s="14">
        <v>5.7960579992513701E-2</v>
      </c>
      <c r="AD1251" s="14">
        <v>4.3632108143447597E-2</v>
      </c>
      <c r="AE1251" s="14"/>
      <c r="AF1251" s="14">
        <v>7.8040310936591903E-2</v>
      </c>
      <c r="AG1251" s="14">
        <v>0.101694492707408</v>
      </c>
      <c r="AH1251" s="14">
        <v>0.115626013305429</v>
      </c>
      <c r="AI1251" s="14"/>
      <c r="AJ1251" s="14">
        <v>9.4057004631589905E-2</v>
      </c>
      <c r="AK1251" s="14">
        <v>0.107798427328892</v>
      </c>
      <c r="AL1251" s="14">
        <v>7.2681124685270299E-2</v>
      </c>
      <c r="AM1251" s="14">
        <v>7.8836914905118793E-2</v>
      </c>
      <c r="AN1251" s="14">
        <v>7.7223389642934001E-2</v>
      </c>
      <c r="AO1251" s="14"/>
      <c r="AP1251" s="14">
        <v>0.14524535257016799</v>
      </c>
      <c r="AQ1251" s="14">
        <v>0.102294604326</v>
      </c>
      <c r="AR1251" s="14">
        <v>6.7834812145696005E-2</v>
      </c>
      <c r="AS1251" s="14">
        <v>5.8941019193253001E-2</v>
      </c>
      <c r="AT1251" s="14">
        <v>7.6798384575149897E-2</v>
      </c>
      <c r="AU1251" s="14"/>
      <c r="AV1251" s="14">
        <v>9.8787813026894905E-2</v>
      </c>
      <c r="AW1251" s="14">
        <v>8.3731013992203396E-2</v>
      </c>
      <c r="AX1251" s="14">
        <v>9.6624378260196001E-2</v>
      </c>
      <c r="AY1251" s="14">
        <v>0.106586851797694</v>
      </c>
      <c r="AZ1251" s="14">
        <v>0.14935074889413699</v>
      </c>
      <c r="BA1251" s="14"/>
      <c r="BB1251" s="14">
        <v>7.9901948061212896E-2</v>
      </c>
      <c r="BC1251" s="14">
        <v>4.7507143803868099E-2</v>
      </c>
      <c r="BD1251" s="14">
        <v>5.6431847884362098E-2</v>
      </c>
      <c r="BE1251" s="14"/>
      <c r="BF1251" s="14">
        <v>6.06505938520795E-2</v>
      </c>
    </row>
    <row r="1252" spans="2:58" x14ac:dyDescent="0.35">
      <c r="B1252" t="s">
        <v>371</v>
      </c>
      <c r="C1252" s="14">
        <v>0.75390904665112402</v>
      </c>
      <c r="D1252" s="14">
        <v>0.77083932705112002</v>
      </c>
      <c r="E1252" s="14">
        <v>0.73696106272821305</v>
      </c>
      <c r="F1252" s="14"/>
      <c r="G1252" s="14">
        <v>0.71452755200805096</v>
      </c>
      <c r="H1252" s="14">
        <v>0.66367689471188096</v>
      </c>
      <c r="I1252" s="14">
        <v>0.72962696060982901</v>
      </c>
      <c r="J1252" s="14">
        <v>0.80131362334397505</v>
      </c>
      <c r="K1252" s="14">
        <v>0.83064790702902203</v>
      </c>
      <c r="L1252" s="14">
        <v>0.78323317089215605</v>
      </c>
      <c r="M1252" s="14"/>
      <c r="N1252" s="14">
        <v>0.73982539086621901</v>
      </c>
      <c r="O1252" s="14">
        <v>0.773721302289197</v>
      </c>
      <c r="P1252" s="14">
        <v>0.76759436068374298</v>
      </c>
      <c r="Q1252" s="14">
        <v>0.73408058297036605</v>
      </c>
      <c r="R1252" s="14"/>
      <c r="S1252" s="14">
        <v>0.657957876346977</v>
      </c>
      <c r="T1252" s="14">
        <v>0.74729287980259895</v>
      </c>
      <c r="U1252" s="14">
        <v>0.71919446948529897</v>
      </c>
      <c r="V1252" s="14">
        <v>0.808341480737366</v>
      </c>
      <c r="W1252" s="14">
        <v>0.74916229631989195</v>
      </c>
      <c r="X1252" s="14">
        <v>0.76475728001630605</v>
      </c>
      <c r="Y1252" s="14">
        <v>0.76918698140438202</v>
      </c>
      <c r="Z1252" s="14">
        <v>0.76154109548800697</v>
      </c>
      <c r="AA1252" s="14">
        <v>0.75303418573092296</v>
      </c>
      <c r="AB1252" s="14">
        <v>0.80579220291495901</v>
      </c>
      <c r="AC1252" s="14">
        <v>0.80907495363497595</v>
      </c>
      <c r="AD1252" s="14">
        <v>0.84364534217064402</v>
      </c>
      <c r="AE1252" s="14"/>
      <c r="AF1252" s="14">
        <v>0.772781915274937</v>
      </c>
      <c r="AG1252" s="14">
        <v>0.76852803606173004</v>
      </c>
      <c r="AH1252" s="14">
        <v>0.64424065095213101</v>
      </c>
      <c r="AI1252" s="14"/>
      <c r="AJ1252" s="14">
        <v>0.76123323706922896</v>
      </c>
      <c r="AK1252" s="14">
        <v>0.75918819144390104</v>
      </c>
      <c r="AL1252" s="14">
        <v>0.78952845408620098</v>
      </c>
      <c r="AM1252" s="14">
        <v>0.70603604447021895</v>
      </c>
      <c r="AN1252" s="14">
        <v>0.70798092986253602</v>
      </c>
      <c r="AO1252" s="14"/>
      <c r="AP1252" s="14">
        <v>0.66014337242974597</v>
      </c>
      <c r="AQ1252" s="14">
        <v>0.76894107469277395</v>
      </c>
      <c r="AR1252" s="14">
        <v>0.78079478383207201</v>
      </c>
      <c r="AS1252" s="14">
        <v>0.78922353464171002</v>
      </c>
      <c r="AT1252" s="14">
        <v>0.74545678461518605</v>
      </c>
      <c r="AU1252" s="14"/>
      <c r="AV1252" s="14">
        <v>0.75738260350837405</v>
      </c>
      <c r="AW1252" s="14">
        <v>0.78321836983702997</v>
      </c>
      <c r="AX1252" s="14">
        <v>0.733370006994843</v>
      </c>
      <c r="AY1252" s="14">
        <v>0.69140538173900801</v>
      </c>
      <c r="AZ1252" s="14">
        <v>0.66543355936025395</v>
      </c>
      <c r="BA1252" s="14"/>
      <c r="BB1252" s="14">
        <v>0.79990870228668198</v>
      </c>
      <c r="BC1252" s="14">
        <v>0.83336855051126502</v>
      </c>
      <c r="BD1252" s="14">
        <v>0.82518910845541704</v>
      </c>
      <c r="BE1252" s="14"/>
      <c r="BF1252" s="14">
        <v>0.81300833777204695</v>
      </c>
    </row>
    <row r="1253" spans="2:58" x14ac:dyDescent="0.35">
      <c r="B1253" t="s">
        <v>117</v>
      </c>
      <c r="C1253" s="14">
        <v>0.15262686568692699</v>
      </c>
      <c r="D1253" s="14">
        <v>0.134807585982926</v>
      </c>
      <c r="E1253" s="14">
        <v>0.16988913697642199</v>
      </c>
      <c r="F1253" s="14"/>
      <c r="G1253" s="14">
        <v>0.16159860386470101</v>
      </c>
      <c r="H1253" s="14">
        <v>0.184136037358162</v>
      </c>
      <c r="I1253" s="14">
        <v>0.187045566649993</v>
      </c>
      <c r="J1253" s="14">
        <v>0.120174494413352</v>
      </c>
      <c r="K1253" s="14">
        <v>0.11408217803828399</v>
      </c>
      <c r="L1253" s="14">
        <v>0.14527141379448</v>
      </c>
      <c r="M1253" s="14"/>
      <c r="N1253" s="14">
        <v>0.15684343511902801</v>
      </c>
      <c r="O1253" s="14">
        <v>0.150492927828144</v>
      </c>
      <c r="P1253" s="14">
        <v>0.14046524729402099</v>
      </c>
      <c r="Q1253" s="14">
        <v>0.16168750393453499</v>
      </c>
      <c r="R1253" s="14"/>
      <c r="S1253" s="14">
        <v>0.20009971948576</v>
      </c>
      <c r="T1253" s="14">
        <v>0.13582243694035601</v>
      </c>
      <c r="U1253" s="14">
        <v>0.218436335654495</v>
      </c>
      <c r="V1253" s="14">
        <v>0.117194465114154</v>
      </c>
      <c r="W1253" s="14">
        <v>0.18520859099808001</v>
      </c>
      <c r="X1253" s="14">
        <v>0.149180903370039</v>
      </c>
      <c r="Y1253" s="14">
        <v>0.12953856542441899</v>
      </c>
      <c r="Z1253" s="14">
        <v>0.106911881884935</v>
      </c>
      <c r="AA1253" s="14">
        <v>0.13128669674528101</v>
      </c>
      <c r="AB1253" s="14">
        <v>0.14885788554592599</v>
      </c>
      <c r="AC1253" s="14">
        <v>0.132964466372511</v>
      </c>
      <c r="AD1253" s="14">
        <v>0.112722549685908</v>
      </c>
      <c r="AE1253" s="14"/>
      <c r="AF1253" s="14">
        <v>0.149177773788471</v>
      </c>
      <c r="AG1253" s="14">
        <v>0.129777471230862</v>
      </c>
      <c r="AH1253" s="14">
        <v>0.24013333574244</v>
      </c>
      <c r="AI1253" s="14"/>
      <c r="AJ1253" s="14">
        <v>0.14470975829918101</v>
      </c>
      <c r="AK1253" s="14">
        <v>0.13301338122720699</v>
      </c>
      <c r="AL1253" s="14">
        <v>0.137790421228528</v>
      </c>
      <c r="AM1253" s="14">
        <v>0.21512704062466301</v>
      </c>
      <c r="AN1253" s="14">
        <v>0.21479568049452999</v>
      </c>
      <c r="AO1253" s="14"/>
      <c r="AP1253" s="14">
        <v>0.19461127500008599</v>
      </c>
      <c r="AQ1253" s="14">
        <v>0.128764320981226</v>
      </c>
      <c r="AR1253" s="14">
        <v>0.15137040402223201</v>
      </c>
      <c r="AS1253" s="14">
        <v>0.151835446165037</v>
      </c>
      <c r="AT1253" s="14">
        <v>0.177744830809664</v>
      </c>
      <c r="AU1253" s="14"/>
      <c r="AV1253" s="14">
        <v>0.14382958346473099</v>
      </c>
      <c r="AW1253" s="14">
        <v>0.133050616170766</v>
      </c>
      <c r="AX1253" s="14">
        <v>0.17000561474496101</v>
      </c>
      <c r="AY1253" s="14">
        <v>0.20200776646329799</v>
      </c>
      <c r="AZ1253" s="14">
        <v>0.18521569174560901</v>
      </c>
      <c r="BA1253" s="14"/>
      <c r="BB1253" s="14">
        <v>0.120189349652105</v>
      </c>
      <c r="BC1253" s="14">
        <v>0.119124305684867</v>
      </c>
      <c r="BD1253" s="14">
        <v>0.11837904366022101</v>
      </c>
      <c r="BE1253" s="14"/>
      <c r="BF1253" s="14">
        <v>0.126341068375873</v>
      </c>
    </row>
    <row r="1254" spans="2:58" x14ac:dyDescent="0.35">
      <c r="C1254" s="14"/>
      <c r="D1254" s="14"/>
      <c r="E1254" s="14"/>
      <c r="F1254" s="14"/>
      <c r="G1254" s="14"/>
      <c r="H1254" s="14"/>
      <c r="I1254" s="14"/>
      <c r="J1254" s="14"/>
      <c r="K1254" s="14"/>
      <c r="L1254" s="14"/>
      <c r="M1254" s="14"/>
      <c r="N1254" s="14"/>
      <c r="O1254" s="14"/>
      <c r="P1254" s="14"/>
      <c r="Q1254" s="14"/>
      <c r="R1254" s="14"/>
      <c r="S1254" s="14"/>
      <c r="T1254" s="14"/>
      <c r="U1254" s="14"/>
      <c r="V1254" s="14"/>
      <c r="W1254" s="14"/>
      <c r="X1254" s="14"/>
      <c r="Y1254" s="14"/>
      <c r="Z1254" s="14"/>
      <c r="AA1254" s="14"/>
      <c r="AB1254" s="14"/>
      <c r="AC1254" s="14"/>
      <c r="AD1254" s="14"/>
      <c r="AE1254" s="14"/>
      <c r="AF1254" s="14"/>
      <c r="AG1254" s="14"/>
      <c r="AH1254" s="14"/>
      <c r="AI1254" s="14"/>
      <c r="AJ1254" s="14"/>
      <c r="AK1254" s="14"/>
      <c r="AL1254" s="14"/>
      <c r="AM1254" s="14"/>
      <c r="AN1254" s="14"/>
      <c r="AO1254" s="14"/>
      <c r="AP1254" s="14"/>
      <c r="AQ1254" s="14"/>
      <c r="AR1254" s="14"/>
      <c r="AS1254" s="14"/>
      <c r="AT1254" s="14"/>
      <c r="AU1254" s="14"/>
      <c r="AV1254" s="14"/>
      <c r="AW1254" s="14"/>
      <c r="AX1254" s="14"/>
      <c r="AY1254" s="14"/>
      <c r="AZ1254" s="14"/>
      <c r="BA1254" s="14"/>
      <c r="BB1254" s="14"/>
      <c r="BC1254" s="14"/>
      <c r="BD1254" s="14"/>
      <c r="BE1254" s="14"/>
      <c r="BF1254" s="14"/>
    </row>
    <row r="1255" spans="2:58" x14ac:dyDescent="0.35">
      <c r="B1255" s="6" t="s">
        <v>378</v>
      </c>
      <c r="C1255" s="14"/>
      <c r="D1255" s="14"/>
      <c r="E1255" s="14"/>
      <c r="F1255" s="14"/>
      <c r="G1255" s="14"/>
      <c r="H1255" s="14"/>
      <c r="I1255" s="14"/>
      <c r="J1255" s="14"/>
      <c r="K1255" s="14"/>
      <c r="L1255" s="14"/>
      <c r="M1255" s="14"/>
      <c r="N1255" s="14"/>
      <c r="O1255" s="14"/>
      <c r="P1255" s="14"/>
      <c r="Q1255" s="14"/>
      <c r="R1255" s="14"/>
      <c r="S1255" s="14"/>
      <c r="T1255" s="14"/>
      <c r="U1255" s="14"/>
      <c r="V1255" s="14"/>
      <c r="W1255" s="14"/>
      <c r="X1255" s="14"/>
      <c r="Y1255" s="14"/>
      <c r="Z1255" s="14"/>
      <c r="AA1255" s="14"/>
      <c r="AB1255" s="14"/>
      <c r="AC1255" s="14"/>
      <c r="AD1255" s="14"/>
      <c r="AE1255" s="14"/>
      <c r="AF1255" s="14"/>
      <c r="AG1255" s="14"/>
      <c r="AH1255" s="14"/>
      <c r="AI1255" s="14"/>
      <c r="AJ1255" s="14"/>
      <c r="AK1255" s="14"/>
      <c r="AL1255" s="14"/>
      <c r="AM1255" s="14"/>
      <c r="AN1255" s="14"/>
      <c r="AO1255" s="14"/>
      <c r="AP1255" s="14"/>
      <c r="AQ1255" s="14"/>
      <c r="AR1255" s="14"/>
      <c r="AS1255" s="14"/>
      <c r="AT1255" s="14"/>
      <c r="AU1255" s="14"/>
      <c r="AV1255" s="14"/>
      <c r="AW1255" s="14"/>
      <c r="AX1255" s="14"/>
      <c r="AY1255" s="14"/>
      <c r="AZ1255" s="14"/>
      <c r="BA1255" s="14"/>
      <c r="BB1255" s="14"/>
      <c r="BC1255" s="14"/>
      <c r="BD1255" s="14"/>
      <c r="BE1255" s="14"/>
      <c r="BF1255" s="14"/>
    </row>
    <row r="1256" spans="2:58" x14ac:dyDescent="0.35">
      <c r="B1256" s="24" t="s">
        <v>90</v>
      </c>
      <c r="C1256" s="14"/>
      <c r="D1256" s="14"/>
      <c r="E1256" s="14"/>
      <c r="F1256" s="14"/>
      <c r="G1256" s="14"/>
      <c r="H1256" s="14"/>
      <c r="I1256" s="14"/>
      <c r="J1256" s="14"/>
      <c r="K1256" s="14"/>
      <c r="L1256" s="14"/>
      <c r="M1256" s="14"/>
      <c r="N1256" s="14"/>
      <c r="O1256" s="14"/>
      <c r="P1256" s="14"/>
      <c r="Q1256" s="14"/>
      <c r="R1256" s="14"/>
      <c r="S1256" s="14"/>
      <c r="T1256" s="14"/>
      <c r="U1256" s="14"/>
      <c r="V1256" s="14"/>
      <c r="W1256" s="14"/>
      <c r="X1256" s="14"/>
      <c r="Y1256" s="14"/>
      <c r="Z1256" s="14"/>
      <c r="AA1256" s="14"/>
      <c r="AB1256" s="14"/>
      <c r="AC1256" s="14"/>
      <c r="AD1256" s="14"/>
      <c r="AE1256" s="14"/>
      <c r="AF1256" s="14"/>
      <c r="AG1256" s="14"/>
      <c r="AH1256" s="14"/>
      <c r="AI1256" s="14"/>
      <c r="AJ1256" s="14"/>
      <c r="AK1256" s="14"/>
      <c r="AL1256" s="14"/>
      <c r="AM1256" s="14"/>
      <c r="AN1256" s="14"/>
      <c r="AO1256" s="14"/>
      <c r="AP1256" s="14"/>
      <c r="AQ1256" s="14"/>
      <c r="AR1256" s="14"/>
      <c r="AS1256" s="14"/>
      <c r="AT1256" s="14"/>
      <c r="AU1256" s="14"/>
      <c r="AV1256" s="14"/>
      <c r="AW1256" s="14"/>
      <c r="AX1256" s="14"/>
      <c r="AY1256" s="14"/>
      <c r="AZ1256" s="14"/>
      <c r="BA1256" s="14"/>
      <c r="BB1256" s="14"/>
      <c r="BC1256" s="14"/>
      <c r="BD1256" s="14"/>
      <c r="BE1256" s="14"/>
      <c r="BF1256" s="14"/>
    </row>
    <row r="1257" spans="2:58" x14ac:dyDescent="0.35">
      <c r="B1257" t="s">
        <v>370</v>
      </c>
      <c r="C1257" s="14">
        <v>0.24305045772743</v>
      </c>
      <c r="D1257" s="14">
        <v>0.23822383038766001</v>
      </c>
      <c r="E1257" s="14">
        <v>0.247210443991667</v>
      </c>
      <c r="F1257" s="14"/>
      <c r="G1257" s="14">
        <v>0.35222629352763402</v>
      </c>
      <c r="H1257" s="14">
        <v>0.34017662218304701</v>
      </c>
      <c r="I1257" s="14">
        <v>0.27722263242794598</v>
      </c>
      <c r="J1257" s="14">
        <v>0.23953234114501301</v>
      </c>
      <c r="K1257" s="14">
        <v>0.153966878571905</v>
      </c>
      <c r="L1257" s="14">
        <v>0.126166623940239</v>
      </c>
      <c r="M1257" s="14"/>
      <c r="N1257" s="14">
        <v>0.26154834295131502</v>
      </c>
      <c r="O1257" s="14">
        <v>0.19563494975383999</v>
      </c>
      <c r="P1257" s="14">
        <v>0.251217688848142</v>
      </c>
      <c r="Q1257" s="14">
        <v>0.26556398434254302</v>
      </c>
      <c r="R1257" s="14"/>
      <c r="S1257" s="14">
        <v>0.26462111231029001</v>
      </c>
      <c r="T1257" s="14">
        <v>0.256137994441337</v>
      </c>
      <c r="U1257" s="14">
        <v>0.26803679135513803</v>
      </c>
      <c r="V1257" s="14">
        <v>0.25138130849566998</v>
      </c>
      <c r="W1257" s="14">
        <v>0.24725515214997401</v>
      </c>
      <c r="X1257" s="14">
        <v>0.207767022041009</v>
      </c>
      <c r="Y1257" s="14">
        <v>0.255060210388944</v>
      </c>
      <c r="Z1257" s="14">
        <v>0.36889836948041199</v>
      </c>
      <c r="AA1257" s="14">
        <v>0.220921090234555</v>
      </c>
      <c r="AB1257" s="14">
        <v>0.18999778653548599</v>
      </c>
      <c r="AC1257" s="14">
        <v>0.14983333988679501</v>
      </c>
      <c r="AD1257" s="14">
        <v>0.28765340564024999</v>
      </c>
      <c r="AE1257" s="14"/>
      <c r="AF1257" s="14">
        <v>0.19783507642190001</v>
      </c>
      <c r="AG1257" s="14">
        <v>0.23698597344619399</v>
      </c>
      <c r="AH1257" s="14">
        <v>0.29892940722425698</v>
      </c>
      <c r="AI1257" s="14"/>
      <c r="AJ1257" s="14">
        <v>0.202925467277078</v>
      </c>
      <c r="AK1257" s="14">
        <v>0.244413502137133</v>
      </c>
      <c r="AL1257" s="14">
        <v>0.275926238678953</v>
      </c>
      <c r="AM1257" s="14">
        <v>0.28959531743623002</v>
      </c>
      <c r="AN1257" s="14">
        <v>0.27504675140503898</v>
      </c>
      <c r="AO1257" s="14"/>
      <c r="AP1257" s="14">
        <v>0.26429964678606899</v>
      </c>
      <c r="AQ1257" s="14">
        <v>0.25481139896779897</v>
      </c>
      <c r="AR1257" s="14">
        <v>0.24066578717105699</v>
      </c>
      <c r="AS1257" s="14">
        <v>0.20285008596670301</v>
      </c>
      <c r="AT1257" s="14">
        <v>0.18141999380031901</v>
      </c>
      <c r="AU1257" s="14"/>
      <c r="AV1257" s="14">
        <v>0.184835939775922</v>
      </c>
      <c r="AW1257" s="14">
        <v>0.24957945314805899</v>
      </c>
      <c r="AX1257" s="14">
        <v>0.27153027816548703</v>
      </c>
      <c r="AY1257" s="14">
        <v>0.28461014965357001</v>
      </c>
      <c r="AZ1257" s="14">
        <v>0.328130275718233</v>
      </c>
      <c r="BA1257" s="14"/>
      <c r="BB1257" s="14">
        <v>0.20167405105071501</v>
      </c>
      <c r="BC1257" s="14">
        <v>0.18116160939126599</v>
      </c>
      <c r="BD1257" s="14">
        <v>0.121177700993595</v>
      </c>
      <c r="BE1257" s="14"/>
      <c r="BF1257" s="14">
        <v>0.164919851613922</v>
      </c>
    </row>
    <row r="1258" spans="2:58" x14ac:dyDescent="0.35">
      <c r="B1258" t="s">
        <v>371</v>
      </c>
      <c r="C1258" s="14">
        <v>0.40228481765978003</v>
      </c>
      <c r="D1258" s="14">
        <v>0.45515015416577198</v>
      </c>
      <c r="E1258" s="14">
        <v>0.351214450986993</v>
      </c>
      <c r="F1258" s="14"/>
      <c r="G1258" s="14">
        <v>0.32220950557205602</v>
      </c>
      <c r="H1258" s="14">
        <v>0.33494482732169001</v>
      </c>
      <c r="I1258" s="14">
        <v>0.35909596634238899</v>
      </c>
      <c r="J1258" s="14">
        <v>0.425448988695735</v>
      </c>
      <c r="K1258" s="14">
        <v>0.45133735399004399</v>
      </c>
      <c r="L1258" s="14">
        <v>0.49383461051234001</v>
      </c>
      <c r="M1258" s="14"/>
      <c r="N1258" s="14">
        <v>0.46664983735209697</v>
      </c>
      <c r="O1258" s="14">
        <v>0.429532027048659</v>
      </c>
      <c r="P1258" s="14">
        <v>0.36465270418298301</v>
      </c>
      <c r="Q1258" s="14">
        <v>0.33467515388600599</v>
      </c>
      <c r="R1258" s="14"/>
      <c r="S1258" s="14">
        <v>0.39569411192284698</v>
      </c>
      <c r="T1258" s="14">
        <v>0.38344060435405503</v>
      </c>
      <c r="U1258" s="14">
        <v>0.37462247833538198</v>
      </c>
      <c r="V1258" s="14">
        <v>0.40735245496594003</v>
      </c>
      <c r="W1258" s="14">
        <v>0.42104582638626598</v>
      </c>
      <c r="X1258" s="14">
        <v>0.45850523175390101</v>
      </c>
      <c r="Y1258" s="14">
        <v>0.36157492339207498</v>
      </c>
      <c r="Z1258" s="14">
        <v>0.32522596936200698</v>
      </c>
      <c r="AA1258" s="14">
        <v>0.39804909201084698</v>
      </c>
      <c r="AB1258" s="14">
        <v>0.445085392102887</v>
      </c>
      <c r="AC1258" s="14">
        <v>0.42757371570302699</v>
      </c>
      <c r="AD1258" s="14">
        <v>0.41633464176539697</v>
      </c>
      <c r="AE1258" s="14"/>
      <c r="AF1258" s="14">
        <v>0.421775941849998</v>
      </c>
      <c r="AG1258" s="14">
        <v>0.442147183634088</v>
      </c>
      <c r="AH1258" s="14">
        <v>0.31203323034432501</v>
      </c>
      <c r="AI1258" s="14"/>
      <c r="AJ1258" s="14">
        <v>0.43277768193917499</v>
      </c>
      <c r="AK1258" s="14">
        <v>0.44093190818622102</v>
      </c>
      <c r="AL1258" s="14">
        <v>0.381806579926184</v>
      </c>
      <c r="AM1258" s="14">
        <v>0.42196839701779398</v>
      </c>
      <c r="AN1258" s="14">
        <v>0.26049078941446402</v>
      </c>
      <c r="AO1258" s="14"/>
      <c r="AP1258" s="14">
        <v>0.40366545326317699</v>
      </c>
      <c r="AQ1258" s="14">
        <v>0.41428235839354899</v>
      </c>
      <c r="AR1258" s="14">
        <v>0.38097437872544299</v>
      </c>
      <c r="AS1258" s="14">
        <v>0.43982288593832602</v>
      </c>
      <c r="AT1258" s="14">
        <v>0.339011591409691</v>
      </c>
      <c r="AU1258" s="14"/>
      <c r="AV1258" s="14">
        <v>0.37366771509476499</v>
      </c>
      <c r="AW1258" s="14">
        <v>0.38179306369102001</v>
      </c>
      <c r="AX1258" s="14">
        <v>0.409243070509625</v>
      </c>
      <c r="AY1258" s="14">
        <v>0.45536554926976702</v>
      </c>
      <c r="AZ1258" s="14">
        <v>0.36271525263643101</v>
      </c>
      <c r="BA1258" s="14"/>
      <c r="BB1258" s="14">
        <v>0.460807075407621</v>
      </c>
      <c r="BC1258" s="14">
        <v>0.47169750558826401</v>
      </c>
      <c r="BD1258" s="14">
        <v>0.38715090726533502</v>
      </c>
      <c r="BE1258" s="14"/>
      <c r="BF1258" s="14">
        <v>0.44808188924723602</v>
      </c>
    </row>
    <row r="1259" spans="2:58" x14ac:dyDescent="0.35">
      <c r="B1259" t="s">
        <v>117</v>
      </c>
      <c r="C1259" s="14">
        <v>0.35466472461279103</v>
      </c>
      <c r="D1259" s="14">
        <v>0.30662601544656798</v>
      </c>
      <c r="E1259" s="14">
        <v>0.40157510502133997</v>
      </c>
      <c r="F1259" s="14"/>
      <c r="G1259" s="14">
        <v>0.32556420090031002</v>
      </c>
      <c r="H1259" s="14">
        <v>0.32487855049526299</v>
      </c>
      <c r="I1259" s="14">
        <v>0.36368140122966502</v>
      </c>
      <c r="J1259" s="14">
        <v>0.33501867015925102</v>
      </c>
      <c r="K1259" s="14">
        <v>0.39469576743805102</v>
      </c>
      <c r="L1259" s="14">
        <v>0.37999876554742101</v>
      </c>
      <c r="M1259" s="14"/>
      <c r="N1259" s="14">
        <v>0.27180181969658901</v>
      </c>
      <c r="O1259" s="14">
        <v>0.374833023197501</v>
      </c>
      <c r="P1259" s="14">
        <v>0.38412960696887599</v>
      </c>
      <c r="Q1259" s="14">
        <v>0.39976086177145098</v>
      </c>
      <c r="R1259" s="14"/>
      <c r="S1259" s="14">
        <v>0.33968477576686301</v>
      </c>
      <c r="T1259" s="14">
        <v>0.36042140120460803</v>
      </c>
      <c r="U1259" s="14">
        <v>0.35734073030947999</v>
      </c>
      <c r="V1259" s="14">
        <v>0.34126623653839</v>
      </c>
      <c r="W1259" s="14">
        <v>0.33169902146376001</v>
      </c>
      <c r="X1259" s="14">
        <v>0.33372774620509099</v>
      </c>
      <c r="Y1259" s="14">
        <v>0.38336486621898103</v>
      </c>
      <c r="Z1259" s="14">
        <v>0.30587566115758102</v>
      </c>
      <c r="AA1259" s="14">
        <v>0.38102981775459799</v>
      </c>
      <c r="AB1259" s="14">
        <v>0.36491682136162801</v>
      </c>
      <c r="AC1259" s="14">
        <v>0.42259294441017797</v>
      </c>
      <c r="AD1259" s="14">
        <v>0.29601195259435398</v>
      </c>
      <c r="AE1259" s="14"/>
      <c r="AF1259" s="14">
        <v>0.38038898172810198</v>
      </c>
      <c r="AG1259" s="14">
        <v>0.32086684291971801</v>
      </c>
      <c r="AH1259" s="14">
        <v>0.38903736243141801</v>
      </c>
      <c r="AI1259" s="14"/>
      <c r="AJ1259" s="14">
        <v>0.36429685078374702</v>
      </c>
      <c r="AK1259" s="14">
        <v>0.314654589676646</v>
      </c>
      <c r="AL1259" s="14">
        <v>0.34226718139486301</v>
      </c>
      <c r="AM1259" s="14">
        <v>0.288436285545977</v>
      </c>
      <c r="AN1259" s="14">
        <v>0.464462459180497</v>
      </c>
      <c r="AO1259" s="14"/>
      <c r="AP1259" s="14">
        <v>0.33203489995075403</v>
      </c>
      <c r="AQ1259" s="14">
        <v>0.33090624263865198</v>
      </c>
      <c r="AR1259" s="14">
        <v>0.37835983410349999</v>
      </c>
      <c r="AS1259" s="14">
        <v>0.35732702809497102</v>
      </c>
      <c r="AT1259" s="14">
        <v>0.47956841478999002</v>
      </c>
      <c r="AU1259" s="14"/>
      <c r="AV1259" s="14">
        <v>0.44149634512931302</v>
      </c>
      <c r="AW1259" s="14">
        <v>0.36862748316091998</v>
      </c>
      <c r="AX1259" s="14">
        <v>0.31922665132488798</v>
      </c>
      <c r="AY1259" s="14">
        <v>0.26002430107666302</v>
      </c>
      <c r="AZ1259" s="14">
        <v>0.30915447164533599</v>
      </c>
      <c r="BA1259" s="14"/>
      <c r="BB1259" s="14">
        <v>0.33751887354166399</v>
      </c>
      <c r="BC1259" s="14">
        <v>0.34714088502047002</v>
      </c>
      <c r="BD1259" s="14">
        <v>0.49167139174107</v>
      </c>
      <c r="BE1259" s="14"/>
      <c r="BF1259" s="14">
        <v>0.386998259138842</v>
      </c>
    </row>
    <row r="1260" spans="2:58" x14ac:dyDescent="0.35">
      <c r="C1260" s="14"/>
      <c r="D1260" s="14"/>
      <c r="E1260" s="14"/>
      <c r="F1260" s="14"/>
      <c r="G1260" s="14"/>
      <c r="H1260" s="14"/>
      <c r="I1260" s="14"/>
      <c r="J1260" s="14"/>
      <c r="K1260" s="14"/>
      <c r="L1260" s="14"/>
      <c r="M1260" s="14"/>
      <c r="N1260" s="14"/>
      <c r="O1260" s="14"/>
      <c r="P1260" s="14"/>
      <c r="Q1260" s="14"/>
      <c r="R1260" s="14"/>
      <c r="S1260" s="14"/>
      <c r="T1260" s="14"/>
      <c r="U1260" s="14"/>
      <c r="V1260" s="14"/>
      <c r="W1260" s="14"/>
      <c r="X1260" s="14"/>
      <c r="Y1260" s="14"/>
      <c r="Z1260" s="14"/>
      <c r="AA1260" s="14"/>
      <c r="AB1260" s="14"/>
      <c r="AC1260" s="14"/>
      <c r="AD1260" s="14"/>
      <c r="AE1260" s="14"/>
      <c r="AF1260" s="14"/>
      <c r="AG1260" s="14"/>
      <c r="AH1260" s="14"/>
      <c r="AI1260" s="14"/>
      <c r="AJ1260" s="14"/>
      <c r="AK1260" s="14"/>
      <c r="AL1260" s="14"/>
      <c r="AM1260" s="14"/>
      <c r="AN1260" s="14"/>
      <c r="AO1260" s="14"/>
      <c r="AP1260" s="14"/>
      <c r="AQ1260" s="14"/>
      <c r="AR1260" s="14"/>
      <c r="AS1260" s="14"/>
      <c r="AT1260" s="14"/>
      <c r="AU1260" s="14"/>
      <c r="AV1260" s="14"/>
      <c r="AW1260" s="14"/>
      <c r="AX1260" s="14"/>
      <c r="AY1260" s="14"/>
      <c r="AZ1260" s="14"/>
      <c r="BA1260" s="14"/>
      <c r="BB1260" s="14"/>
      <c r="BC1260" s="14"/>
      <c r="BD1260" s="14"/>
      <c r="BE1260" s="14"/>
      <c r="BF1260" s="14"/>
    </row>
    <row r="1261" spans="2:58" x14ac:dyDescent="0.35">
      <c r="B1261" s="6" t="s">
        <v>379</v>
      </c>
      <c r="C1261" s="14"/>
      <c r="D1261" s="14"/>
      <c r="E1261" s="14"/>
      <c r="F1261" s="14"/>
      <c r="G1261" s="14"/>
      <c r="H1261" s="14"/>
      <c r="I1261" s="14"/>
      <c r="J1261" s="14"/>
      <c r="K1261" s="14"/>
      <c r="L1261" s="14"/>
      <c r="M1261" s="14"/>
      <c r="N1261" s="14"/>
      <c r="O1261" s="14"/>
      <c r="P1261" s="14"/>
      <c r="Q1261" s="14"/>
      <c r="R1261" s="14"/>
      <c r="S1261" s="14"/>
      <c r="T1261" s="14"/>
      <c r="U1261" s="14"/>
      <c r="V1261" s="14"/>
      <c r="W1261" s="14"/>
      <c r="X1261" s="14"/>
      <c r="Y1261" s="14"/>
      <c r="Z1261" s="14"/>
      <c r="AA1261" s="14"/>
      <c r="AB1261" s="14"/>
      <c r="AC1261" s="14"/>
      <c r="AD1261" s="14"/>
      <c r="AE1261" s="14"/>
      <c r="AF1261" s="14"/>
      <c r="AG1261" s="14"/>
      <c r="AH1261" s="14"/>
      <c r="AI1261" s="14"/>
      <c r="AJ1261" s="14"/>
      <c r="AK1261" s="14"/>
      <c r="AL1261" s="14"/>
      <c r="AM1261" s="14"/>
      <c r="AN1261" s="14"/>
      <c r="AO1261" s="14"/>
      <c r="AP1261" s="14"/>
      <c r="AQ1261" s="14"/>
      <c r="AR1261" s="14"/>
      <c r="AS1261" s="14"/>
      <c r="AT1261" s="14"/>
      <c r="AU1261" s="14"/>
      <c r="AV1261" s="14"/>
      <c r="AW1261" s="14"/>
      <c r="AX1261" s="14"/>
      <c r="AY1261" s="14"/>
      <c r="AZ1261" s="14"/>
      <c r="BA1261" s="14"/>
      <c r="BB1261" s="14"/>
      <c r="BC1261" s="14"/>
      <c r="BD1261" s="14"/>
      <c r="BE1261" s="14"/>
      <c r="BF1261" s="14"/>
    </row>
    <row r="1262" spans="2:58" x14ac:dyDescent="0.35">
      <c r="B1262" s="24" t="s">
        <v>90</v>
      </c>
      <c r="C1262" s="14"/>
      <c r="D1262" s="14"/>
      <c r="E1262" s="14"/>
      <c r="F1262" s="14"/>
      <c r="G1262" s="14"/>
      <c r="H1262" s="14"/>
      <c r="I1262" s="14"/>
      <c r="J1262" s="14"/>
      <c r="K1262" s="14"/>
      <c r="L1262" s="14"/>
      <c r="M1262" s="14"/>
      <c r="N1262" s="14"/>
      <c r="O1262" s="14"/>
      <c r="P1262" s="14"/>
      <c r="Q1262" s="14"/>
      <c r="R1262" s="14"/>
      <c r="S1262" s="14"/>
      <c r="T1262" s="14"/>
      <c r="U1262" s="14"/>
      <c r="V1262" s="14"/>
      <c r="W1262" s="14"/>
      <c r="X1262" s="14"/>
      <c r="Y1262" s="14"/>
      <c r="Z1262" s="14"/>
      <c r="AA1262" s="14"/>
      <c r="AB1262" s="14"/>
      <c r="AC1262" s="14"/>
      <c r="AD1262" s="14"/>
      <c r="AE1262" s="14"/>
      <c r="AF1262" s="14"/>
      <c r="AG1262" s="14"/>
      <c r="AH1262" s="14"/>
      <c r="AI1262" s="14"/>
      <c r="AJ1262" s="14"/>
      <c r="AK1262" s="14"/>
      <c r="AL1262" s="14"/>
      <c r="AM1262" s="14"/>
      <c r="AN1262" s="14"/>
      <c r="AO1262" s="14"/>
      <c r="AP1262" s="14"/>
      <c r="AQ1262" s="14"/>
      <c r="AR1262" s="14"/>
      <c r="AS1262" s="14"/>
      <c r="AT1262" s="14"/>
      <c r="AU1262" s="14"/>
      <c r="AV1262" s="14"/>
      <c r="AW1262" s="14"/>
      <c r="AX1262" s="14"/>
      <c r="AY1262" s="14"/>
      <c r="AZ1262" s="14"/>
      <c r="BA1262" s="14"/>
      <c r="BB1262" s="14"/>
      <c r="BC1262" s="14"/>
      <c r="BD1262" s="14"/>
      <c r="BE1262" s="14"/>
      <c r="BF1262" s="14"/>
    </row>
    <row r="1263" spans="2:58" x14ac:dyDescent="0.35">
      <c r="B1263" t="s">
        <v>370</v>
      </c>
      <c r="C1263" s="14">
        <v>4.5209068594786003E-2</v>
      </c>
      <c r="D1263" s="14">
        <v>3.9064122484596002E-2</v>
      </c>
      <c r="E1263" s="14">
        <v>5.14649019796296E-2</v>
      </c>
      <c r="F1263" s="14"/>
      <c r="G1263" s="14">
        <v>5.7833663206030297E-2</v>
      </c>
      <c r="H1263" s="14">
        <v>8.7401422790526401E-2</v>
      </c>
      <c r="I1263" s="14">
        <v>5.3801685763975697E-2</v>
      </c>
      <c r="J1263" s="14">
        <v>2.4192635971842302E-2</v>
      </c>
      <c r="K1263" s="14">
        <v>3.01571683323805E-2</v>
      </c>
      <c r="L1263" s="14">
        <v>2.27221564742155E-2</v>
      </c>
      <c r="M1263" s="14"/>
      <c r="N1263" s="14">
        <v>4.3777858562208699E-2</v>
      </c>
      <c r="O1263" s="14">
        <v>4.3852787355487699E-2</v>
      </c>
      <c r="P1263" s="14">
        <v>4.2482875299311398E-2</v>
      </c>
      <c r="Q1263" s="14">
        <v>4.9396556095603297E-2</v>
      </c>
      <c r="R1263" s="14"/>
      <c r="S1263" s="14">
        <v>7.1111131230607999E-2</v>
      </c>
      <c r="T1263" s="14">
        <v>3.7655740179967097E-2</v>
      </c>
      <c r="U1263" s="14">
        <v>1.2706519511297301E-2</v>
      </c>
      <c r="V1263" s="14">
        <v>3.9690739205618802E-2</v>
      </c>
      <c r="W1263" s="14">
        <v>5.2103484133111298E-2</v>
      </c>
      <c r="X1263" s="14">
        <v>6.52944914196424E-2</v>
      </c>
      <c r="Y1263" s="14">
        <v>3.09532349429083E-2</v>
      </c>
      <c r="Z1263" s="14">
        <v>5.5964992377300703E-2</v>
      </c>
      <c r="AA1263" s="14">
        <v>5.8328103987806898E-2</v>
      </c>
      <c r="AB1263" s="14">
        <v>1.8213181503393499E-2</v>
      </c>
      <c r="AC1263" s="14">
        <v>1.9464040958958099E-2</v>
      </c>
      <c r="AD1263" s="14">
        <v>8.3783500867658997E-2</v>
      </c>
      <c r="AE1263" s="14"/>
      <c r="AF1263" s="14">
        <v>3.35704264427404E-2</v>
      </c>
      <c r="AG1263" s="14">
        <v>4.9483393796911503E-2</v>
      </c>
      <c r="AH1263" s="14">
        <v>5.8896035464304497E-2</v>
      </c>
      <c r="AI1263" s="14"/>
      <c r="AJ1263" s="14">
        <v>3.3366590202837602E-2</v>
      </c>
      <c r="AK1263" s="14">
        <v>5.7304687524599301E-2</v>
      </c>
      <c r="AL1263" s="14">
        <v>2.9167643226753699E-2</v>
      </c>
      <c r="AM1263" s="14">
        <v>8.3808461477029805E-2</v>
      </c>
      <c r="AN1263" s="14">
        <v>4.4844063372358099E-2</v>
      </c>
      <c r="AO1263" s="14"/>
      <c r="AP1263" s="14">
        <v>4.2884314337417698E-2</v>
      </c>
      <c r="AQ1263" s="14">
        <v>5.6429927210169602E-2</v>
      </c>
      <c r="AR1263" s="14">
        <v>4.6326229828483098E-2</v>
      </c>
      <c r="AS1263" s="14">
        <v>2.8396823497845999E-2</v>
      </c>
      <c r="AT1263" s="14">
        <v>3.5215236860476097E-2</v>
      </c>
      <c r="AU1263" s="14"/>
      <c r="AV1263" s="14">
        <v>3.5922172784020601E-2</v>
      </c>
      <c r="AW1263" s="14">
        <v>3.4533356428573303E-2</v>
      </c>
      <c r="AX1263" s="14">
        <v>5.4273594553622399E-2</v>
      </c>
      <c r="AY1263" s="14">
        <v>5.8096411973373098E-2</v>
      </c>
      <c r="AZ1263" s="14">
        <v>0.113979648021877</v>
      </c>
      <c r="BA1263" s="14"/>
      <c r="BB1263" s="14">
        <v>4.2384407549303997E-2</v>
      </c>
      <c r="BC1263" s="14">
        <v>1.3721162244753801E-2</v>
      </c>
      <c r="BD1263" s="14">
        <v>4.6307834310315502E-2</v>
      </c>
      <c r="BE1263" s="14"/>
      <c r="BF1263" s="14">
        <v>2.6191810025184701E-2</v>
      </c>
    </row>
    <row r="1264" spans="2:58" x14ac:dyDescent="0.35">
      <c r="B1264" t="s">
        <v>371</v>
      </c>
      <c r="C1264" s="14">
        <v>0.80284544035407701</v>
      </c>
      <c r="D1264" s="14">
        <v>0.79177533407476797</v>
      </c>
      <c r="E1264" s="14">
        <v>0.81346633225919396</v>
      </c>
      <c r="F1264" s="14"/>
      <c r="G1264" s="14">
        <v>0.76957228136632205</v>
      </c>
      <c r="H1264" s="14">
        <v>0.74833634090380696</v>
      </c>
      <c r="I1264" s="14">
        <v>0.77471816484612199</v>
      </c>
      <c r="J1264" s="14">
        <v>0.88213846112934502</v>
      </c>
      <c r="K1264" s="14">
        <v>0.83723034667982199</v>
      </c>
      <c r="L1264" s="14">
        <v>0.80488242589441705</v>
      </c>
      <c r="M1264" s="14"/>
      <c r="N1264" s="14">
        <v>0.84216366016251198</v>
      </c>
      <c r="O1264" s="14">
        <v>0.81073214462123</v>
      </c>
      <c r="P1264" s="14">
        <v>0.78318106544596899</v>
      </c>
      <c r="Q1264" s="14">
        <v>0.76782818866098901</v>
      </c>
      <c r="R1264" s="14"/>
      <c r="S1264" s="14">
        <v>0.78128808609808098</v>
      </c>
      <c r="T1264" s="14">
        <v>0.84812815698314703</v>
      </c>
      <c r="U1264" s="14">
        <v>0.80974768272354103</v>
      </c>
      <c r="V1264" s="14">
        <v>0.83491209974910996</v>
      </c>
      <c r="W1264" s="14">
        <v>0.78524227773184496</v>
      </c>
      <c r="X1264" s="14">
        <v>0.78323500309840299</v>
      </c>
      <c r="Y1264" s="14">
        <v>0.76347695182771402</v>
      </c>
      <c r="Z1264" s="14">
        <v>0.78664358487722696</v>
      </c>
      <c r="AA1264" s="14">
        <v>0.79233134858940502</v>
      </c>
      <c r="AB1264" s="14">
        <v>0.84448971397993899</v>
      </c>
      <c r="AC1264" s="14">
        <v>0.82116059212343695</v>
      </c>
      <c r="AD1264" s="14">
        <v>0.701940192161147</v>
      </c>
      <c r="AE1264" s="14"/>
      <c r="AF1264" s="14">
        <v>0.82608216559565095</v>
      </c>
      <c r="AG1264" s="14">
        <v>0.80569911665902505</v>
      </c>
      <c r="AH1264" s="14">
        <v>0.76256102297595296</v>
      </c>
      <c r="AI1264" s="14"/>
      <c r="AJ1264" s="14">
        <v>0.84288652343557402</v>
      </c>
      <c r="AK1264" s="14">
        <v>0.79260024644066596</v>
      </c>
      <c r="AL1264" s="14">
        <v>0.802852330908425</v>
      </c>
      <c r="AM1264" s="14">
        <v>0.78487240675580705</v>
      </c>
      <c r="AN1264" s="14">
        <v>0.75598139659798802</v>
      </c>
      <c r="AO1264" s="14"/>
      <c r="AP1264" s="14">
        <v>0.80100528722092501</v>
      </c>
      <c r="AQ1264" s="14">
        <v>0.79856765423692999</v>
      </c>
      <c r="AR1264" s="14">
        <v>0.830276015463006</v>
      </c>
      <c r="AS1264" s="14">
        <v>0.81592191777092005</v>
      </c>
      <c r="AT1264" s="14">
        <v>0.78631260877767695</v>
      </c>
      <c r="AU1264" s="14"/>
      <c r="AV1264" s="14">
        <v>0.78986524136363501</v>
      </c>
      <c r="AW1264" s="14">
        <v>0.82099577192243001</v>
      </c>
      <c r="AX1264" s="14">
        <v>0.791419990406109</v>
      </c>
      <c r="AY1264" s="14">
        <v>0.80805346422772695</v>
      </c>
      <c r="AZ1264" s="14">
        <v>0.72843406668098098</v>
      </c>
      <c r="BA1264" s="14"/>
      <c r="BB1264" s="14">
        <v>0.84921515136523096</v>
      </c>
      <c r="BC1264" s="14">
        <v>0.85363944164780303</v>
      </c>
      <c r="BD1264" s="14">
        <v>0.84520735034851702</v>
      </c>
      <c r="BE1264" s="14"/>
      <c r="BF1264" s="14">
        <v>0.86144679778556499</v>
      </c>
    </row>
    <row r="1265" spans="2:58" x14ac:dyDescent="0.35">
      <c r="B1265" t="s">
        <v>117</v>
      </c>
      <c r="C1265" s="14">
        <v>0.151945491051137</v>
      </c>
      <c r="D1265" s="14">
        <v>0.169160543440636</v>
      </c>
      <c r="E1265" s="14">
        <v>0.13506876576117599</v>
      </c>
      <c r="F1265" s="14"/>
      <c r="G1265" s="14">
        <v>0.172594055427648</v>
      </c>
      <c r="H1265" s="14">
        <v>0.164262236305667</v>
      </c>
      <c r="I1265" s="14">
        <v>0.171480149389902</v>
      </c>
      <c r="J1265" s="14">
        <v>9.3668902898812606E-2</v>
      </c>
      <c r="K1265" s="14">
        <v>0.13261248498779801</v>
      </c>
      <c r="L1265" s="14">
        <v>0.17239541763136701</v>
      </c>
      <c r="M1265" s="14"/>
      <c r="N1265" s="14">
        <v>0.114058481275279</v>
      </c>
      <c r="O1265" s="14">
        <v>0.145415068023282</v>
      </c>
      <c r="P1265" s="14">
        <v>0.17433605925472001</v>
      </c>
      <c r="Q1265" s="14">
        <v>0.18277525524340801</v>
      </c>
      <c r="R1265" s="14"/>
      <c r="S1265" s="14">
        <v>0.14760078267131099</v>
      </c>
      <c r="T1265" s="14">
        <v>0.11421610283688501</v>
      </c>
      <c r="U1265" s="14">
        <v>0.177545797765161</v>
      </c>
      <c r="V1265" s="14">
        <v>0.12539716104527099</v>
      </c>
      <c r="W1265" s="14">
        <v>0.16265423813504301</v>
      </c>
      <c r="X1265" s="14">
        <v>0.15147050548195401</v>
      </c>
      <c r="Y1265" s="14">
        <v>0.20556981322937801</v>
      </c>
      <c r="Z1265" s="14">
        <v>0.15739142274547199</v>
      </c>
      <c r="AA1265" s="14">
        <v>0.14934054742278799</v>
      </c>
      <c r="AB1265" s="14">
        <v>0.13729710451666799</v>
      </c>
      <c r="AC1265" s="14">
        <v>0.15937536691760501</v>
      </c>
      <c r="AD1265" s="14">
        <v>0.21427630697119401</v>
      </c>
      <c r="AE1265" s="14"/>
      <c r="AF1265" s="14">
        <v>0.140347407961608</v>
      </c>
      <c r="AG1265" s="14">
        <v>0.14481748954406301</v>
      </c>
      <c r="AH1265" s="14">
        <v>0.17854294155974301</v>
      </c>
      <c r="AI1265" s="14"/>
      <c r="AJ1265" s="14">
        <v>0.123746886361588</v>
      </c>
      <c r="AK1265" s="14">
        <v>0.15009506603473499</v>
      </c>
      <c r="AL1265" s="14">
        <v>0.167980025864821</v>
      </c>
      <c r="AM1265" s="14">
        <v>0.13131913176716301</v>
      </c>
      <c r="AN1265" s="14">
        <v>0.19917454002965301</v>
      </c>
      <c r="AO1265" s="14"/>
      <c r="AP1265" s="14">
        <v>0.156110398441657</v>
      </c>
      <c r="AQ1265" s="14">
        <v>0.145002418552901</v>
      </c>
      <c r="AR1265" s="14">
        <v>0.123397754708511</v>
      </c>
      <c r="AS1265" s="14">
        <v>0.15568125873123401</v>
      </c>
      <c r="AT1265" s="14">
        <v>0.17847215436184699</v>
      </c>
      <c r="AU1265" s="14"/>
      <c r="AV1265" s="14">
        <v>0.174212585852345</v>
      </c>
      <c r="AW1265" s="14">
        <v>0.144470871648997</v>
      </c>
      <c r="AX1265" s="14">
        <v>0.15430641504026801</v>
      </c>
      <c r="AY1265" s="14">
        <v>0.13385012379889999</v>
      </c>
      <c r="AZ1265" s="14">
        <v>0.157586285297142</v>
      </c>
      <c r="BA1265" s="14"/>
      <c r="BB1265" s="14">
        <v>0.108400441085465</v>
      </c>
      <c r="BC1265" s="14">
        <v>0.13263939610744299</v>
      </c>
      <c r="BD1265" s="14">
        <v>0.108484815341167</v>
      </c>
      <c r="BE1265" s="14"/>
      <c r="BF1265" s="14">
        <v>0.11236139218925</v>
      </c>
    </row>
    <row r="1266" spans="2:58" x14ac:dyDescent="0.35">
      <c r="C1266" s="14"/>
      <c r="D1266" s="14"/>
      <c r="E1266" s="14"/>
      <c r="F1266" s="14"/>
      <c r="G1266" s="14"/>
      <c r="H1266" s="14"/>
      <c r="I1266" s="14"/>
      <c r="J1266" s="14"/>
      <c r="K1266" s="14"/>
      <c r="L1266" s="14"/>
      <c r="M1266" s="14"/>
      <c r="N1266" s="14"/>
      <c r="O1266" s="14"/>
      <c r="P1266" s="14"/>
      <c r="Q1266" s="14"/>
      <c r="R1266" s="14"/>
      <c r="S1266" s="14"/>
      <c r="T1266" s="14"/>
      <c r="U1266" s="14"/>
      <c r="V1266" s="14"/>
      <c r="W1266" s="14"/>
      <c r="X1266" s="14"/>
      <c r="Y1266" s="14"/>
      <c r="Z1266" s="14"/>
      <c r="AA1266" s="14"/>
      <c r="AB1266" s="14"/>
      <c r="AC1266" s="14"/>
      <c r="AD1266" s="14"/>
      <c r="AE1266" s="14"/>
      <c r="AF1266" s="14"/>
      <c r="AG1266" s="14"/>
      <c r="AH1266" s="14"/>
      <c r="AI1266" s="14"/>
      <c r="AJ1266" s="14"/>
      <c r="AK1266" s="14"/>
      <c r="AL1266" s="14"/>
      <c r="AM1266" s="14"/>
      <c r="AN1266" s="14"/>
      <c r="AO1266" s="14"/>
      <c r="AP1266" s="14"/>
      <c r="AQ1266" s="14"/>
      <c r="AR1266" s="14"/>
      <c r="AS1266" s="14"/>
      <c r="AT1266" s="14"/>
      <c r="AU1266" s="14"/>
      <c r="AV1266" s="14"/>
      <c r="AW1266" s="14"/>
      <c r="AX1266" s="14"/>
      <c r="AY1266" s="14"/>
      <c r="AZ1266" s="14"/>
      <c r="BA1266" s="14"/>
      <c r="BB1266" s="14"/>
      <c r="BC1266" s="14"/>
      <c r="BD1266" s="14"/>
      <c r="BE1266" s="14"/>
      <c r="BF1266" s="14"/>
    </row>
    <row r="1267" spans="2:58" x14ac:dyDescent="0.35">
      <c r="B1267" s="6" t="s">
        <v>380</v>
      </c>
      <c r="C1267" s="14"/>
      <c r="D1267" s="14"/>
      <c r="E1267" s="14"/>
      <c r="F1267" s="14"/>
      <c r="G1267" s="14"/>
      <c r="H1267" s="14"/>
      <c r="I1267" s="14"/>
      <c r="J1267" s="14"/>
      <c r="K1267" s="14"/>
      <c r="L1267" s="14"/>
      <c r="M1267" s="14"/>
      <c r="N1267" s="14"/>
      <c r="O1267" s="14"/>
      <c r="P1267" s="14"/>
      <c r="Q1267" s="14"/>
      <c r="R1267" s="14"/>
      <c r="S1267" s="14"/>
      <c r="T1267" s="14"/>
      <c r="U1267" s="14"/>
      <c r="V1267" s="14"/>
      <c r="W1267" s="14"/>
      <c r="X1267" s="14"/>
      <c r="Y1267" s="14"/>
      <c r="Z1267" s="14"/>
      <c r="AA1267" s="14"/>
      <c r="AB1267" s="14"/>
      <c r="AC1267" s="14"/>
      <c r="AD1267" s="14"/>
      <c r="AE1267" s="14"/>
      <c r="AF1267" s="14"/>
      <c r="AG1267" s="14"/>
      <c r="AH1267" s="14"/>
      <c r="AI1267" s="14"/>
      <c r="AJ1267" s="14"/>
      <c r="AK1267" s="14"/>
      <c r="AL1267" s="14"/>
      <c r="AM1267" s="14"/>
      <c r="AN1267" s="14"/>
      <c r="AO1267" s="14"/>
      <c r="AP1267" s="14"/>
      <c r="AQ1267" s="14"/>
      <c r="AR1267" s="14"/>
      <c r="AS1267" s="14"/>
      <c r="AT1267" s="14"/>
      <c r="AU1267" s="14"/>
      <c r="AV1267" s="14"/>
      <c r="AW1267" s="14"/>
      <c r="AX1267" s="14"/>
      <c r="AY1267" s="14"/>
      <c r="AZ1267" s="14"/>
      <c r="BA1267" s="14"/>
      <c r="BB1267" s="14"/>
      <c r="BC1267" s="14"/>
      <c r="BD1267" s="14"/>
      <c r="BE1267" s="14"/>
      <c r="BF1267" s="14"/>
    </row>
    <row r="1268" spans="2:58" x14ac:dyDescent="0.35">
      <c r="B1268" s="24" t="s">
        <v>90</v>
      </c>
      <c r="C1268" s="14"/>
      <c r="D1268" s="14"/>
      <c r="E1268" s="14"/>
      <c r="F1268" s="14"/>
      <c r="G1268" s="14"/>
      <c r="H1268" s="14"/>
      <c r="I1268" s="14"/>
      <c r="J1268" s="14"/>
      <c r="K1268" s="14"/>
      <c r="L1268" s="14"/>
      <c r="M1268" s="14"/>
      <c r="N1268" s="14"/>
      <c r="O1268" s="14"/>
      <c r="P1268" s="14"/>
      <c r="Q1268" s="14"/>
      <c r="R1268" s="14"/>
      <c r="S1268" s="14"/>
      <c r="T1268" s="14"/>
      <c r="U1268" s="14"/>
      <c r="V1268" s="14"/>
      <c r="W1268" s="14"/>
      <c r="X1268" s="14"/>
      <c r="Y1268" s="14"/>
      <c r="Z1268" s="14"/>
      <c r="AA1268" s="14"/>
      <c r="AB1268" s="14"/>
      <c r="AC1268" s="14"/>
      <c r="AD1268" s="14"/>
      <c r="AE1268" s="14"/>
      <c r="AF1268" s="14"/>
      <c r="AG1268" s="14"/>
      <c r="AH1268" s="14"/>
      <c r="AI1268" s="14"/>
      <c r="AJ1268" s="14"/>
      <c r="AK1268" s="14"/>
      <c r="AL1268" s="14"/>
      <c r="AM1268" s="14"/>
      <c r="AN1268" s="14"/>
      <c r="AO1268" s="14"/>
      <c r="AP1268" s="14"/>
      <c r="AQ1268" s="14"/>
      <c r="AR1268" s="14"/>
      <c r="AS1268" s="14"/>
      <c r="AT1268" s="14"/>
      <c r="AU1268" s="14"/>
      <c r="AV1268" s="14"/>
      <c r="AW1268" s="14"/>
      <c r="AX1268" s="14"/>
      <c r="AY1268" s="14"/>
      <c r="AZ1268" s="14"/>
      <c r="BA1268" s="14"/>
      <c r="BB1268" s="14"/>
      <c r="BC1268" s="14"/>
      <c r="BD1268" s="14"/>
      <c r="BE1268" s="14"/>
      <c r="BF1268" s="14"/>
    </row>
    <row r="1269" spans="2:58" x14ac:dyDescent="0.35">
      <c r="B1269" t="s">
        <v>370</v>
      </c>
      <c r="C1269" s="14">
        <v>0.31134187628057602</v>
      </c>
      <c r="D1269" s="14">
        <v>0.34575640725134899</v>
      </c>
      <c r="E1269" s="14">
        <v>0.278632086258711</v>
      </c>
      <c r="F1269" s="14"/>
      <c r="G1269" s="14">
        <v>0.34017731245334998</v>
      </c>
      <c r="H1269" s="14">
        <v>0.36131027903490798</v>
      </c>
      <c r="I1269" s="14">
        <v>0.34532171549835899</v>
      </c>
      <c r="J1269" s="14">
        <v>0.26413017792694199</v>
      </c>
      <c r="K1269" s="14">
        <v>0.299438899750471</v>
      </c>
      <c r="L1269" s="14">
        <v>0.27018311182445098</v>
      </c>
      <c r="M1269" s="14"/>
      <c r="N1269" s="14">
        <v>0.33854415135724503</v>
      </c>
      <c r="O1269" s="14">
        <v>0.30616335758844798</v>
      </c>
      <c r="P1269" s="14">
        <v>0.34648394559852702</v>
      </c>
      <c r="Q1269" s="14">
        <v>0.25392241410069299</v>
      </c>
      <c r="R1269" s="14"/>
      <c r="S1269" s="14">
        <v>0.32838100432197098</v>
      </c>
      <c r="T1269" s="14">
        <v>0.33221157165048798</v>
      </c>
      <c r="U1269" s="14">
        <v>0.28685917874786798</v>
      </c>
      <c r="V1269" s="14">
        <v>0.27746595419727799</v>
      </c>
      <c r="W1269" s="14">
        <v>0.30311261719473398</v>
      </c>
      <c r="X1269" s="14">
        <v>0.364389106248178</v>
      </c>
      <c r="Y1269" s="14">
        <v>0.26981464916746001</v>
      </c>
      <c r="Z1269" s="14">
        <v>0.346704651149154</v>
      </c>
      <c r="AA1269" s="14">
        <v>0.36766677032000999</v>
      </c>
      <c r="AB1269" s="14">
        <v>0.25539506964790798</v>
      </c>
      <c r="AC1269" s="14">
        <v>0.24131370424099499</v>
      </c>
      <c r="AD1269" s="14">
        <v>0.31123131563017198</v>
      </c>
      <c r="AE1269" s="14"/>
      <c r="AF1269" s="14">
        <v>0.33582599237824001</v>
      </c>
      <c r="AG1269" s="14">
        <v>0.29741187620492598</v>
      </c>
      <c r="AH1269" s="14">
        <v>0.283225539393058</v>
      </c>
      <c r="AI1269" s="14"/>
      <c r="AJ1269" s="14">
        <v>0.37898049523338001</v>
      </c>
      <c r="AK1269" s="14">
        <v>0.307063708313212</v>
      </c>
      <c r="AL1269" s="14">
        <v>0.26811883952783999</v>
      </c>
      <c r="AM1269" s="14">
        <v>0.29003752218313</v>
      </c>
      <c r="AN1269" s="14">
        <v>0.213115030546742</v>
      </c>
      <c r="AO1269" s="14"/>
      <c r="AP1269" s="14">
        <v>0.40837156036062</v>
      </c>
      <c r="AQ1269" s="14">
        <v>0.312145204611813</v>
      </c>
      <c r="AR1269" s="14">
        <v>0.28188088268394601</v>
      </c>
      <c r="AS1269" s="14">
        <v>0.31427290665373098</v>
      </c>
      <c r="AT1269" s="14">
        <v>0.219588491274541</v>
      </c>
      <c r="AU1269" s="14"/>
      <c r="AV1269" s="14">
        <v>0.29188856725824502</v>
      </c>
      <c r="AW1269" s="14">
        <v>0.30371020202316801</v>
      </c>
      <c r="AX1269" s="14">
        <v>0.330278405304676</v>
      </c>
      <c r="AY1269" s="14">
        <v>0.31459629752583101</v>
      </c>
      <c r="AZ1269" s="14">
        <v>0.35394421522250702</v>
      </c>
      <c r="BA1269" s="14"/>
      <c r="BB1269" s="14">
        <v>0.43326624000687303</v>
      </c>
      <c r="BC1269" s="14">
        <v>0.347997243577924</v>
      </c>
      <c r="BD1269" s="14">
        <v>0.25080140472303197</v>
      </c>
      <c r="BE1269" s="14"/>
      <c r="BF1269" s="14">
        <v>0.34658080832993998</v>
      </c>
    </row>
    <row r="1270" spans="2:58" x14ac:dyDescent="0.35">
      <c r="B1270" t="s">
        <v>371</v>
      </c>
      <c r="C1270" s="14">
        <v>0.232296785554748</v>
      </c>
      <c r="D1270" s="14">
        <v>0.269342192552945</v>
      </c>
      <c r="E1270" s="14">
        <v>0.19664419985721601</v>
      </c>
      <c r="F1270" s="14"/>
      <c r="G1270" s="14">
        <v>0.26511802380985</v>
      </c>
      <c r="H1270" s="14">
        <v>0.19293314096976999</v>
      </c>
      <c r="I1270" s="14">
        <v>0.224633927539273</v>
      </c>
      <c r="J1270" s="14">
        <v>0.29522639263049899</v>
      </c>
      <c r="K1270" s="14">
        <v>0.22070513019514701</v>
      </c>
      <c r="L1270" s="14">
        <v>0.20526854462828401</v>
      </c>
      <c r="M1270" s="14"/>
      <c r="N1270" s="14">
        <v>0.23096073091504801</v>
      </c>
      <c r="O1270" s="14">
        <v>0.20878012774190899</v>
      </c>
      <c r="P1270" s="14">
        <v>0.225364557715477</v>
      </c>
      <c r="Q1270" s="14">
        <v>0.26644913116094099</v>
      </c>
      <c r="R1270" s="14"/>
      <c r="S1270" s="14">
        <v>0.22652093666577799</v>
      </c>
      <c r="T1270" s="14">
        <v>0.187414579976311</v>
      </c>
      <c r="U1270" s="14">
        <v>0.22904647090910099</v>
      </c>
      <c r="V1270" s="14">
        <v>0.30117689835815398</v>
      </c>
      <c r="W1270" s="14">
        <v>0.24247746674361201</v>
      </c>
      <c r="X1270" s="14">
        <v>0.25770604202896302</v>
      </c>
      <c r="Y1270" s="14">
        <v>0.18488866237401999</v>
      </c>
      <c r="Z1270" s="14">
        <v>0.230644808884435</v>
      </c>
      <c r="AA1270" s="14">
        <v>0.21853965558665001</v>
      </c>
      <c r="AB1270" s="14">
        <v>0.27702056078088999</v>
      </c>
      <c r="AC1270" s="14">
        <v>0.180634739335507</v>
      </c>
      <c r="AD1270" s="14">
        <v>0.28718539351038502</v>
      </c>
      <c r="AE1270" s="14"/>
      <c r="AF1270" s="14">
        <v>0.20282421903748099</v>
      </c>
      <c r="AG1270" s="14">
        <v>0.271053236520233</v>
      </c>
      <c r="AH1270" s="14">
        <v>0.177369027225427</v>
      </c>
      <c r="AI1270" s="14"/>
      <c r="AJ1270" s="14">
        <v>0.18830149740375501</v>
      </c>
      <c r="AK1270" s="14">
        <v>0.28064079011330201</v>
      </c>
      <c r="AL1270" s="14">
        <v>0.22574130310628299</v>
      </c>
      <c r="AM1270" s="14">
        <v>0.38314306022841499</v>
      </c>
      <c r="AN1270" s="14">
        <v>0.188025289420233</v>
      </c>
      <c r="AO1270" s="14"/>
      <c r="AP1270" s="14">
        <v>0.13234445533758801</v>
      </c>
      <c r="AQ1270" s="14">
        <v>0.27477472423008398</v>
      </c>
      <c r="AR1270" s="14">
        <v>0.23614367621162</v>
      </c>
      <c r="AS1270" s="14">
        <v>0.25261000038368597</v>
      </c>
      <c r="AT1270" s="14">
        <v>0.21702940421739</v>
      </c>
      <c r="AU1270" s="14"/>
      <c r="AV1270" s="14">
        <v>0.23431690736976499</v>
      </c>
      <c r="AW1270" s="14">
        <v>0.233603449407319</v>
      </c>
      <c r="AX1270" s="14">
        <v>0.22947131298579099</v>
      </c>
      <c r="AY1270" s="14">
        <v>0.217091783047763</v>
      </c>
      <c r="AZ1270" s="14">
        <v>0.30156056677826398</v>
      </c>
      <c r="BA1270" s="14"/>
      <c r="BB1270" s="14">
        <v>0.24678024160935799</v>
      </c>
      <c r="BC1270" s="14">
        <v>0.22736533543344001</v>
      </c>
      <c r="BD1270" s="14">
        <v>0.23310049983523301</v>
      </c>
      <c r="BE1270" s="14"/>
      <c r="BF1270" s="14">
        <v>0.23172426536944399</v>
      </c>
    </row>
    <row r="1271" spans="2:58" x14ac:dyDescent="0.35">
      <c r="B1271" t="s">
        <v>117</v>
      </c>
      <c r="C1271" s="14">
        <v>0.456361338164676</v>
      </c>
      <c r="D1271" s="14">
        <v>0.38490140019570601</v>
      </c>
      <c r="E1271" s="14">
        <v>0.52472371388407202</v>
      </c>
      <c r="F1271" s="14"/>
      <c r="G1271" s="14">
        <v>0.39470466373680002</v>
      </c>
      <c r="H1271" s="14">
        <v>0.44575657999532098</v>
      </c>
      <c r="I1271" s="14">
        <v>0.43004435696236798</v>
      </c>
      <c r="J1271" s="14">
        <v>0.44064342944255902</v>
      </c>
      <c r="K1271" s="14">
        <v>0.47985597005438202</v>
      </c>
      <c r="L1271" s="14">
        <v>0.52454834354726498</v>
      </c>
      <c r="M1271" s="14"/>
      <c r="N1271" s="14">
        <v>0.43049511772770699</v>
      </c>
      <c r="O1271" s="14">
        <v>0.485056514669643</v>
      </c>
      <c r="P1271" s="14">
        <v>0.428151496685996</v>
      </c>
      <c r="Q1271" s="14">
        <v>0.47962845473836602</v>
      </c>
      <c r="R1271" s="14"/>
      <c r="S1271" s="14">
        <v>0.44509805901225102</v>
      </c>
      <c r="T1271" s="14">
        <v>0.48037384837320002</v>
      </c>
      <c r="U1271" s="14">
        <v>0.48409435034303</v>
      </c>
      <c r="V1271" s="14">
        <v>0.42135714744456798</v>
      </c>
      <c r="W1271" s="14">
        <v>0.45440991606165398</v>
      </c>
      <c r="X1271" s="14">
        <v>0.37790485172285898</v>
      </c>
      <c r="Y1271" s="14">
        <v>0.54529668845851997</v>
      </c>
      <c r="Z1271" s="14">
        <v>0.422650539966411</v>
      </c>
      <c r="AA1271" s="14">
        <v>0.41379357409334</v>
      </c>
      <c r="AB1271" s="14">
        <v>0.46758436957120098</v>
      </c>
      <c r="AC1271" s="14">
        <v>0.57805155642349804</v>
      </c>
      <c r="AD1271" s="14">
        <v>0.401583290859443</v>
      </c>
      <c r="AE1271" s="14"/>
      <c r="AF1271" s="14">
        <v>0.461349788584279</v>
      </c>
      <c r="AG1271" s="14">
        <v>0.43153488727484102</v>
      </c>
      <c r="AH1271" s="14">
        <v>0.53940543338151503</v>
      </c>
      <c r="AI1271" s="14"/>
      <c r="AJ1271" s="14">
        <v>0.43271800736286498</v>
      </c>
      <c r="AK1271" s="14">
        <v>0.41229550157348499</v>
      </c>
      <c r="AL1271" s="14">
        <v>0.50613985736587597</v>
      </c>
      <c r="AM1271" s="14">
        <v>0.32681941758845601</v>
      </c>
      <c r="AN1271" s="14">
        <v>0.59885968003302503</v>
      </c>
      <c r="AO1271" s="14"/>
      <c r="AP1271" s="14">
        <v>0.45928398430179201</v>
      </c>
      <c r="AQ1271" s="14">
        <v>0.41308007115810302</v>
      </c>
      <c r="AR1271" s="14">
        <v>0.48197544110443402</v>
      </c>
      <c r="AS1271" s="14">
        <v>0.43311709296258299</v>
      </c>
      <c r="AT1271" s="14">
        <v>0.56338210450806803</v>
      </c>
      <c r="AU1271" s="14"/>
      <c r="AV1271" s="14">
        <v>0.47379452537199102</v>
      </c>
      <c r="AW1271" s="14">
        <v>0.46268634856951302</v>
      </c>
      <c r="AX1271" s="14">
        <v>0.44025028170953301</v>
      </c>
      <c r="AY1271" s="14">
        <v>0.46831191942640599</v>
      </c>
      <c r="AZ1271" s="14">
        <v>0.344495217999229</v>
      </c>
      <c r="BA1271" s="14"/>
      <c r="BB1271" s="14">
        <v>0.31995351838376901</v>
      </c>
      <c r="BC1271" s="14">
        <v>0.42463742098863599</v>
      </c>
      <c r="BD1271" s="14">
        <v>0.51609809544173402</v>
      </c>
      <c r="BE1271" s="14"/>
      <c r="BF1271" s="14">
        <v>0.421694926300616</v>
      </c>
    </row>
    <row r="1272" spans="2:58" x14ac:dyDescent="0.35">
      <c r="C1272" s="14"/>
      <c r="D1272" s="14"/>
      <c r="E1272" s="14"/>
      <c r="F1272" s="14"/>
      <c r="G1272" s="14"/>
      <c r="H1272" s="14"/>
      <c r="I1272" s="14"/>
      <c r="J1272" s="14"/>
      <c r="K1272" s="14"/>
      <c r="L1272" s="14"/>
      <c r="M1272" s="14"/>
      <c r="N1272" s="14"/>
      <c r="O1272" s="14"/>
      <c r="P1272" s="14"/>
      <c r="Q1272" s="14"/>
      <c r="R1272" s="14"/>
      <c r="S1272" s="14"/>
      <c r="T1272" s="14"/>
      <c r="U1272" s="14"/>
      <c r="V1272" s="14"/>
      <c r="W1272" s="14"/>
      <c r="X1272" s="14"/>
      <c r="Y1272" s="14"/>
      <c r="Z1272" s="14"/>
      <c r="AA1272" s="14"/>
      <c r="AB1272" s="14"/>
      <c r="AC1272" s="14"/>
      <c r="AD1272" s="14"/>
      <c r="AE1272" s="14"/>
      <c r="AF1272" s="14"/>
      <c r="AG1272" s="14"/>
      <c r="AH1272" s="14"/>
      <c r="AI1272" s="14"/>
      <c r="AJ1272" s="14"/>
      <c r="AK1272" s="14"/>
      <c r="AL1272" s="14"/>
      <c r="AM1272" s="14"/>
      <c r="AN1272" s="14"/>
      <c r="AO1272" s="14"/>
      <c r="AP1272" s="14"/>
      <c r="AQ1272" s="14"/>
      <c r="AR1272" s="14"/>
      <c r="AS1272" s="14"/>
      <c r="AT1272" s="14"/>
      <c r="AU1272" s="14"/>
      <c r="AV1272" s="14"/>
      <c r="AW1272" s="14"/>
      <c r="AX1272" s="14"/>
      <c r="AY1272" s="14"/>
      <c r="AZ1272" s="14"/>
      <c r="BA1272" s="14"/>
      <c r="BB1272" s="14"/>
      <c r="BC1272" s="14"/>
      <c r="BD1272" s="14"/>
      <c r="BE1272" s="14"/>
      <c r="BF1272" s="14"/>
    </row>
    <row r="1273" spans="2:58" x14ac:dyDescent="0.35">
      <c r="B1273" s="6" t="s">
        <v>382</v>
      </c>
      <c r="C1273" s="14"/>
      <c r="D1273" s="14"/>
      <c r="E1273" s="14"/>
      <c r="F1273" s="14"/>
      <c r="G1273" s="14"/>
      <c r="H1273" s="14"/>
      <c r="I1273" s="14"/>
      <c r="J1273" s="14"/>
      <c r="K1273" s="14"/>
      <c r="L1273" s="14"/>
      <c r="M1273" s="14"/>
      <c r="N1273" s="14"/>
      <c r="O1273" s="14"/>
      <c r="P1273" s="14"/>
      <c r="Q1273" s="14"/>
      <c r="R1273" s="14"/>
      <c r="S1273" s="14"/>
      <c r="T1273" s="14"/>
      <c r="U1273" s="14"/>
      <c r="V1273" s="14"/>
      <c r="W1273" s="14"/>
      <c r="X1273" s="14"/>
      <c r="Y1273" s="14"/>
      <c r="Z1273" s="14"/>
      <c r="AA1273" s="14"/>
      <c r="AB1273" s="14"/>
      <c r="AC1273" s="14"/>
      <c r="AD1273" s="14"/>
      <c r="AE1273" s="14"/>
      <c r="AF1273" s="14"/>
      <c r="AG1273" s="14"/>
      <c r="AH1273" s="14"/>
      <c r="AI1273" s="14"/>
      <c r="AJ1273" s="14"/>
      <c r="AK1273" s="14"/>
      <c r="AL1273" s="14"/>
      <c r="AM1273" s="14"/>
      <c r="AN1273" s="14"/>
      <c r="AO1273" s="14"/>
      <c r="AP1273" s="14"/>
      <c r="AQ1273" s="14"/>
      <c r="AR1273" s="14"/>
      <c r="AS1273" s="14"/>
      <c r="AT1273" s="14"/>
      <c r="AU1273" s="14"/>
      <c r="AV1273" s="14"/>
      <c r="AW1273" s="14"/>
      <c r="AX1273" s="14"/>
      <c r="AY1273" s="14"/>
      <c r="AZ1273" s="14"/>
      <c r="BA1273" s="14"/>
      <c r="BB1273" s="14"/>
      <c r="BC1273" s="14"/>
      <c r="BD1273" s="14"/>
      <c r="BE1273" s="14"/>
      <c r="BF1273" s="14"/>
    </row>
    <row r="1274" spans="2:58" x14ac:dyDescent="0.35">
      <c r="B1274" s="24" t="s">
        <v>90</v>
      </c>
      <c r="C1274" s="14"/>
      <c r="D1274" s="14"/>
      <c r="E1274" s="14"/>
      <c r="F1274" s="14"/>
      <c r="G1274" s="14"/>
      <c r="H1274" s="14"/>
      <c r="I1274" s="14"/>
      <c r="J1274" s="14"/>
      <c r="K1274" s="14"/>
      <c r="L1274" s="14"/>
      <c r="M1274" s="14"/>
      <c r="N1274" s="14"/>
      <c r="O1274" s="14"/>
      <c r="P1274" s="14"/>
      <c r="Q1274" s="14"/>
      <c r="R1274" s="14"/>
      <c r="S1274" s="14"/>
      <c r="T1274" s="14"/>
      <c r="U1274" s="14"/>
      <c r="V1274" s="14"/>
      <c r="W1274" s="14"/>
      <c r="X1274" s="14"/>
      <c r="Y1274" s="14"/>
      <c r="Z1274" s="14"/>
      <c r="AA1274" s="14"/>
      <c r="AB1274" s="14"/>
      <c r="AC1274" s="14"/>
      <c r="AD1274" s="14"/>
      <c r="AE1274" s="14"/>
      <c r="AF1274" s="14"/>
      <c r="AG1274" s="14"/>
      <c r="AH1274" s="14"/>
      <c r="AI1274" s="14"/>
      <c r="AJ1274" s="14"/>
      <c r="AK1274" s="14"/>
      <c r="AL1274" s="14"/>
      <c r="AM1274" s="14"/>
      <c r="AN1274" s="14"/>
      <c r="AO1274" s="14"/>
      <c r="AP1274" s="14"/>
      <c r="AQ1274" s="14"/>
      <c r="AR1274" s="14"/>
      <c r="AS1274" s="14"/>
      <c r="AT1274" s="14"/>
      <c r="AU1274" s="14"/>
      <c r="AV1274" s="14"/>
      <c r="AW1274" s="14"/>
      <c r="AX1274" s="14"/>
      <c r="AY1274" s="14"/>
      <c r="AZ1274" s="14"/>
      <c r="BA1274" s="14"/>
      <c r="BB1274" s="14"/>
      <c r="BC1274" s="14"/>
      <c r="BD1274" s="14"/>
      <c r="BE1274" s="14"/>
      <c r="BF1274" s="14"/>
    </row>
    <row r="1275" spans="2:58" x14ac:dyDescent="0.35">
      <c r="B1275" t="s">
        <v>370</v>
      </c>
      <c r="C1275" s="14">
        <v>0.73416723732086597</v>
      </c>
      <c r="D1275" s="14">
        <v>0.761016305423318</v>
      </c>
      <c r="E1275" s="14">
        <v>0.70941567009274697</v>
      </c>
      <c r="F1275" s="14"/>
      <c r="G1275" s="14">
        <v>0.71160897670763601</v>
      </c>
      <c r="H1275" s="14">
        <v>0.72526238559293699</v>
      </c>
      <c r="I1275" s="14">
        <v>0.72317765113943</v>
      </c>
      <c r="J1275" s="14">
        <v>0.76407851725461895</v>
      </c>
      <c r="K1275" s="14">
        <v>0.71875352177208796</v>
      </c>
      <c r="L1275" s="14">
        <v>0.75153395583721105</v>
      </c>
      <c r="M1275" s="14"/>
      <c r="N1275" s="14">
        <v>0.80998878644224703</v>
      </c>
      <c r="O1275" s="14">
        <v>0.74400872232995796</v>
      </c>
      <c r="P1275" s="14">
        <v>0.70663943382348704</v>
      </c>
      <c r="Q1275" s="14">
        <v>0.66131297114152499</v>
      </c>
      <c r="R1275" s="14"/>
      <c r="S1275" s="14">
        <v>0.731608219374836</v>
      </c>
      <c r="T1275" s="14">
        <v>0.67823440590360695</v>
      </c>
      <c r="U1275" s="14">
        <v>0.70560143686000298</v>
      </c>
      <c r="V1275" s="14">
        <v>0.77501879652240802</v>
      </c>
      <c r="W1275" s="14">
        <v>0.74285485843464305</v>
      </c>
      <c r="X1275" s="14">
        <v>0.69637285557199502</v>
      </c>
      <c r="Y1275" s="14">
        <v>0.72206588911198799</v>
      </c>
      <c r="Z1275" s="14">
        <v>0.83932280976065599</v>
      </c>
      <c r="AA1275" s="14">
        <v>0.73179042747230705</v>
      </c>
      <c r="AB1275" s="14">
        <v>0.777133774381225</v>
      </c>
      <c r="AC1275" s="14">
        <v>0.74636741380896199</v>
      </c>
      <c r="AD1275" s="14">
        <v>0.78731261896695204</v>
      </c>
      <c r="AE1275" s="14"/>
      <c r="AF1275" s="14">
        <v>0.72633687149159099</v>
      </c>
      <c r="AG1275" s="14">
        <v>0.764957618068976</v>
      </c>
      <c r="AH1275" s="14">
        <v>0.66741789596499501</v>
      </c>
      <c r="AI1275" s="14"/>
      <c r="AJ1275" s="14">
        <v>0.724854722427275</v>
      </c>
      <c r="AK1275" s="14">
        <v>0.75518521977728603</v>
      </c>
      <c r="AL1275" s="14">
        <v>0.73134390931815596</v>
      </c>
      <c r="AM1275" s="14">
        <v>0.79875960983731598</v>
      </c>
      <c r="AN1275" s="14">
        <v>0.64926790283685898</v>
      </c>
      <c r="AO1275" s="14"/>
      <c r="AP1275" s="14">
        <v>0.73265802432940097</v>
      </c>
      <c r="AQ1275" s="14">
        <v>0.74963600964019095</v>
      </c>
      <c r="AR1275" s="14">
        <v>0.756778479522772</v>
      </c>
      <c r="AS1275" s="14">
        <v>0.78863509687561995</v>
      </c>
      <c r="AT1275" s="14">
        <v>0.62726630496695401</v>
      </c>
      <c r="AU1275" s="14"/>
      <c r="AV1275" s="14">
        <v>0.63996549372109801</v>
      </c>
      <c r="AW1275" s="14">
        <v>0.71884436010851605</v>
      </c>
      <c r="AX1275" s="14">
        <v>0.77366310005291405</v>
      </c>
      <c r="AY1275" s="14">
        <v>0.806350651983052</v>
      </c>
      <c r="AZ1275" s="14">
        <v>0.75326924760723801</v>
      </c>
      <c r="BA1275" s="14"/>
      <c r="BB1275" s="14">
        <v>0.78390002310408002</v>
      </c>
      <c r="BC1275" s="14">
        <v>0.76585162679468299</v>
      </c>
      <c r="BD1275" s="14">
        <v>0.70948301223390797</v>
      </c>
      <c r="BE1275" s="14"/>
      <c r="BF1275" s="14">
        <v>0.73249334602555205</v>
      </c>
    </row>
    <row r="1276" spans="2:58" x14ac:dyDescent="0.35">
      <c r="B1276" t="s">
        <v>371</v>
      </c>
      <c r="C1276" s="14">
        <v>3.7364522594880802E-2</v>
      </c>
      <c r="D1276" s="14">
        <v>4.1873869326560703E-2</v>
      </c>
      <c r="E1276" s="14">
        <v>3.3190504220862199E-2</v>
      </c>
      <c r="F1276" s="14"/>
      <c r="G1276" s="14">
        <v>7.17526188929936E-2</v>
      </c>
      <c r="H1276" s="14">
        <v>6.7658811993195705E-2</v>
      </c>
      <c r="I1276" s="14">
        <v>2.96223061034619E-2</v>
      </c>
      <c r="J1276" s="14">
        <v>2.5186426667497399E-2</v>
      </c>
      <c r="K1276" s="14">
        <v>2.28014229344599E-2</v>
      </c>
      <c r="L1276" s="14">
        <v>1.5715331606626502E-2</v>
      </c>
      <c r="M1276" s="14"/>
      <c r="N1276" s="14">
        <v>2.3439839458805099E-2</v>
      </c>
      <c r="O1276" s="14">
        <v>3.7561407667518698E-2</v>
      </c>
      <c r="P1276" s="14">
        <v>4.5720103765453803E-2</v>
      </c>
      <c r="Q1276" s="14">
        <v>4.5545525479029597E-2</v>
      </c>
      <c r="R1276" s="14"/>
      <c r="S1276" s="14">
        <v>5.23171810246401E-2</v>
      </c>
      <c r="T1276" s="14">
        <v>4.11057599200957E-2</v>
      </c>
      <c r="U1276" s="14">
        <v>3.0112835592202899E-2</v>
      </c>
      <c r="V1276" s="14">
        <v>3.2789784495139501E-2</v>
      </c>
      <c r="W1276" s="14">
        <v>1.9835630758272001E-2</v>
      </c>
      <c r="X1276" s="14">
        <v>3.74463264829418E-2</v>
      </c>
      <c r="Y1276" s="14">
        <v>2.5392354641152901E-2</v>
      </c>
      <c r="Z1276" s="14">
        <v>2.3075984838206502E-2</v>
      </c>
      <c r="AA1276" s="14">
        <v>4.82029650579738E-2</v>
      </c>
      <c r="AB1276" s="14">
        <v>4.5695890762265899E-2</v>
      </c>
      <c r="AC1276" s="14">
        <v>2.79426263226429E-2</v>
      </c>
      <c r="AD1276" s="14">
        <v>2.6981285858914399E-2</v>
      </c>
      <c r="AE1276" s="14"/>
      <c r="AF1276" s="14">
        <v>2.59534353671248E-2</v>
      </c>
      <c r="AG1276" s="14">
        <v>4.6560322525659503E-2</v>
      </c>
      <c r="AH1276" s="14">
        <v>3.5223292465274503E-2</v>
      </c>
      <c r="AI1276" s="14"/>
      <c r="AJ1276" s="14">
        <v>2.4076588691372001E-2</v>
      </c>
      <c r="AK1276" s="14">
        <v>5.7749420354863301E-2</v>
      </c>
      <c r="AL1276" s="14">
        <v>3.7897439843647698E-2</v>
      </c>
      <c r="AM1276" s="14">
        <v>4.0489074158155003E-2</v>
      </c>
      <c r="AN1276" s="14">
        <v>3.7173760335820802E-2</v>
      </c>
      <c r="AO1276" s="14"/>
      <c r="AP1276" s="14">
        <v>3.53352749036068E-2</v>
      </c>
      <c r="AQ1276" s="14">
        <v>4.16514862353368E-2</v>
      </c>
      <c r="AR1276" s="14">
        <v>2.0070358505303702E-2</v>
      </c>
      <c r="AS1276" s="14">
        <v>1.6707282331733301E-2</v>
      </c>
      <c r="AT1276" s="14">
        <v>2.4328842595975401E-2</v>
      </c>
      <c r="AU1276" s="14"/>
      <c r="AV1276" s="14">
        <v>3.4196134869059702E-2</v>
      </c>
      <c r="AW1276" s="14">
        <v>4.2468828240409699E-2</v>
      </c>
      <c r="AX1276" s="14">
        <v>3.5435970279252597E-2</v>
      </c>
      <c r="AY1276" s="14">
        <v>2.4950119389966899E-2</v>
      </c>
      <c r="AZ1276" s="14">
        <v>7.9489640256302299E-2</v>
      </c>
      <c r="BA1276" s="14"/>
      <c r="BB1276" s="14">
        <v>0</v>
      </c>
      <c r="BC1276" s="14">
        <v>1.4689250670408299E-2</v>
      </c>
      <c r="BD1276" s="14">
        <v>1.50779205630733E-2</v>
      </c>
      <c r="BE1276" s="14"/>
      <c r="BF1276" s="14">
        <v>1.54702562421179E-2</v>
      </c>
    </row>
    <row r="1277" spans="2:58" x14ac:dyDescent="0.35">
      <c r="B1277" t="s">
        <v>117</v>
      </c>
      <c r="C1277" s="14">
        <v>0.22846824008425301</v>
      </c>
      <c r="D1277" s="14">
        <v>0.197109825250121</v>
      </c>
      <c r="E1277" s="14">
        <v>0.25739382568639102</v>
      </c>
      <c r="F1277" s="14"/>
      <c r="G1277" s="14">
        <v>0.21663840439937099</v>
      </c>
      <c r="H1277" s="14">
        <v>0.207078802413867</v>
      </c>
      <c r="I1277" s="14">
        <v>0.247200042757108</v>
      </c>
      <c r="J1277" s="14">
        <v>0.21073505607788401</v>
      </c>
      <c r="K1277" s="14">
        <v>0.25844505529345202</v>
      </c>
      <c r="L1277" s="14">
        <v>0.232750712556162</v>
      </c>
      <c r="M1277" s="14"/>
      <c r="N1277" s="14">
        <v>0.16657137409894701</v>
      </c>
      <c r="O1277" s="14">
        <v>0.21842987000252301</v>
      </c>
      <c r="P1277" s="14">
        <v>0.247640462411059</v>
      </c>
      <c r="Q1277" s="14">
        <v>0.293141503379445</v>
      </c>
      <c r="R1277" s="14"/>
      <c r="S1277" s="14">
        <v>0.216074599600524</v>
      </c>
      <c r="T1277" s="14">
        <v>0.28065983417629697</v>
      </c>
      <c r="U1277" s="14">
        <v>0.264285727547794</v>
      </c>
      <c r="V1277" s="14">
        <v>0.19219141898245201</v>
      </c>
      <c r="W1277" s="14">
        <v>0.23730951080708501</v>
      </c>
      <c r="X1277" s="14">
        <v>0.26618081794506299</v>
      </c>
      <c r="Y1277" s="14">
        <v>0.25254175624685898</v>
      </c>
      <c r="Z1277" s="14">
        <v>0.13760120540113799</v>
      </c>
      <c r="AA1277" s="14">
        <v>0.22000660746972001</v>
      </c>
      <c r="AB1277" s="14">
        <v>0.17717033485650899</v>
      </c>
      <c r="AC1277" s="14">
        <v>0.22568995986839499</v>
      </c>
      <c r="AD1277" s="14">
        <v>0.185706095174134</v>
      </c>
      <c r="AE1277" s="14"/>
      <c r="AF1277" s="14">
        <v>0.24770969314128499</v>
      </c>
      <c r="AG1277" s="14">
        <v>0.188482059405365</v>
      </c>
      <c r="AH1277" s="14">
        <v>0.29735881156972999</v>
      </c>
      <c r="AI1277" s="14"/>
      <c r="AJ1277" s="14">
        <v>0.25106868888135297</v>
      </c>
      <c r="AK1277" s="14">
        <v>0.187065359867851</v>
      </c>
      <c r="AL1277" s="14">
        <v>0.23075865083819599</v>
      </c>
      <c r="AM1277" s="14">
        <v>0.16075131600452899</v>
      </c>
      <c r="AN1277" s="14">
        <v>0.31355833682731998</v>
      </c>
      <c r="AO1277" s="14"/>
      <c r="AP1277" s="14">
        <v>0.23200670076699201</v>
      </c>
      <c r="AQ1277" s="14">
        <v>0.20871250412447201</v>
      </c>
      <c r="AR1277" s="14">
        <v>0.223151161971924</v>
      </c>
      <c r="AS1277" s="14">
        <v>0.19465762079264701</v>
      </c>
      <c r="AT1277" s="14">
        <v>0.34840485243707098</v>
      </c>
      <c r="AU1277" s="14"/>
      <c r="AV1277" s="14">
        <v>0.32583837140984201</v>
      </c>
      <c r="AW1277" s="14">
        <v>0.238686811651074</v>
      </c>
      <c r="AX1277" s="14">
        <v>0.19090092966783301</v>
      </c>
      <c r="AY1277" s="14">
        <v>0.168699228626981</v>
      </c>
      <c r="AZ1277" s="14">
        <v>0.16724111213646001</v>
      </c>
      <c r="BA1277" s="14"/>
      <c r="BB1277" s="14">
        <v>0.21609997689592</v>
      </c>
      <c r="BC1277" s="14">
        <v>0.21945912253490901</v>
      </c>
      <c r="BD1277" s="14">
        <v>0.27543906720301897</v>
      </c>
      <c r="BE1277" s="14"/>
      <c r="BF1277" s="14">
        <v>0.25203639773233</v>
      </c>
    </row>
    <row r="1278" spans="2:58" x14ac:dyDescent="0.35">
      <c r="C1278" s="14"/>
      <c r="D1278" s="14"/>
      <c r="E1278" s="14"/>
      <c r="F1278" s="14"/>
      <c r="G1278" s="14"/>
      <c r="H1278" s="14"/>
      <c r="I1278" s="14"/>
      <c r="J1278" s="14"/>
      <c r="K1278" s="14"/>
      <c r="L1278" s="14"/>
      <c r="M1278" s="14"/>
      <c r="N1278" s="14"/>
      <c r="O1278" s="14"/>
      <c r="P1278" s="14"/>
      <c r="Q1278" s="14"/>
      <c r="R1278" s="14"/>
      <c r="S1278" s="14"/>
      <c r="T1278" s="14"/>
      <c r="U1278" s="14"/>
      <c r="V1278" s="14"/>
      <c r="W1278" s="14"/>
      <c r="X1278" s="14"/>
      <c r="Y1278" s="14"/>
      <c r="Z1278" s="14"/>
      <c r="AA1278" s="14"/>
      <c r="AB1278" s="14"/>
      <c r="AC1278" s="14"/>
      <c r="AD1278" s="14"/>
      <c r="AE1278" s="14"/>
      <c r="AF1278" s="14"/>
      <c r="AG1278" s="14"/>
      <c r="AH1278" s="14"/>
      <c r="AI1278" s="14"/>
      <c r="AJ1278" s="14"/>
      <c r="AK1278" s="14"/>
      <c r="AL1278" s="14"/>
      <c r="AM1278" s="14"/>
      <c r="AN1278" s="14"/>
      <c r="AO1278" s="14"/>
      <c r="AP1278" s="14"/>
      <c r="AQ1278" s="14"/>
      <c r="AR1278" s="14"/>
      <c r="AS1278" s="14"/>
      <c r="AT1278" s="14"/>
      <c r="AU1278" s="14"/>
      <c r="AV1278" s="14"/>
      <c r="AW1278" s="14"/>
      <c r="AX1278" s="14"/>
      <c r="AY1278" s="14"/>
      <c r="AZ1278" s="14"/>
      <c r="BA1278" s="14"/>
      <c r="BB1278" s="14"/>
      <c r="BC1278" s="14"/>
      <c r="BD1278" s="14"/>
      <c r="BE1278" s="14"/>
      <c r="BF1278" s="14"/>
    </row>
    <row r="1279" spans="2:58" x14ac:dyDescent="0.35">
      <c r="B1279" s="6" t="s">
        <v>383</v>
      </c>
      <c r="C1279" s="14"/>
      <c r="D1279" s="14"/>
      <c r="E1279" s="14"/>
      <c r="F1279" s="14"/>
      <c r="G1279" s="14"/>
      <c r="H1279" s="14"/>
      <c r="I1279" s="14"/>
      <c r="J1279" s="14"/>
      <c r="K1279" s="14"/>
      <c r="L1279" s="14"/>
      <c r="M1279" s="14"/>
      <c r="N1279" s="14"/>
      <c r="O1279" s="14"/>
      <c r="P1279" s="14"/>
      <c r="Q1279" s="14"/>
      <c r="R1279" s="14"/>
      <c r="S1279" s="14"/>
      <c r="T1279" s="14"/>
      <c r="U1279" s="14"/>
      <c r="V1279" s="14"/>
      <c r="W1279" s="14"/>
      <c r="X1279" s="14"/>
      <c r="Y1279" s="14"/>
      <c r="Z1279" s="14"/>
      <c r="AA1279" s="14"/>
      <c r="AB1279" s="14"/>
      <c r="AC1279" s="14"/>
      <c r="AD1279" s="14"/>
      <c r="AE1279" s="14"/>
      <c r="AF1279" s="14"/>
      <c r="AG1279" s="14"/>
      <c r="AH1279" s="14"/>
      <c r="AI1279" s="14"/>
      <c r="AJ1279" s="14"/>
      <c r="AK1279" s="14"/>
      <c r="AL1279" s="14"/>
      <c r="AM1279" s="14"/>
      <c r="AN1279" s="14"/>
      <c r="AO1279" s="14"/>
      <c r="AP1279" s="14"/>
      <c r="AQ1279" s="14"/>
      <c r="AR1279" s="14"/>
      <c r="AS1279" s="14"/>
      <c r="AT1279" s="14"/>
      <c r="AU1279" s="14"/>
      <c r="AV1279" s="14"/>
      <c r="AW1279" s="14"/>
      <c r="AX1279" s="14"/>
      <c r="AY1279" s="14"/>
      <c r="AZ1279" s="14"/>
      <c r="BA1279" s="14"/>
      <c r="BB1279" s="14"/>
      <c r="BC1279" s="14"/>
      <c r="BD1279" s="14"/>
      <c r="BE1279" s="14"/>
      <c r="BF1279" s="14"/>
    </row>
    <row r="1280" spans="2:58" x14ac:dyDescent="0.35">
      <c r="B1280" s="24" t="s">
        <v>90</v>
      </c>
      <c r="C1280" s="14"/>
      <c r="D1280" s="14"/>
      <c r="E1280" s="14"/>
      <c r="F1280" s="14"/>
      <c r="G1280" s="14"/>
      <c r="H1280" s="14"/>
      <c r="I1280" s="14"/>
      <c r="J1280" s="14"/>
      <c r="K1280" s="14"/>
      <c r="L1280" s="14"/>
      <c r="M1280" s="14"/>
      <c r="N1280" s="14"/>
      <c r="O1280" s="14"/>
      <c r="P1280" s="14"/>
      <c r="Q1280" s="14"/>
      <c r="R1280" s="14"/>
      <c r="S1280" s="14"/>
      <c r="T1280" s="14"/>
      <c r="U1280" s="14"/>
      <c r="V1280" s="14"/>
      <c r="W1280" s="14"/>
      <c r="X1280" s="14"/>
      <c r="Y1280" s="14"/>
      <c r="Z1280" s="14"/>
      <c r="AA1280" s="14"/>
      <c r="AB1280" s="14"/>
      <c r="AC1280" s="14"/>
      <c r="AD1280" s="14"/>
      <c r="AE1280" s="14"/>
      <c r="AF1280" s="14"/>
      <c r="AG1280" s="14"/>
      <c r="AH1280" s="14"/>
      <c r="AI1280" s="14"/>
      <c r="AJ1280" s="14"/>
      <c r="AK1280" s="14"/>
      <c r="AL1280" s="14"/>
      <c r="AM1280" s="14"/>
      <c r="AN1280" s="14"/>
      <c r="AO1280" s="14"/>
      <c r="AP1280" s="14"/>
      <c r="AQ1280" s="14"/>
      <c r="AR1280" s="14"/>
      <c r="AS1280" s="14"/>
      <c r="AT1280" s="14"/>
      <c r="AU1280" s="14"/>
      <c r="AV1280" s="14"/>
      <c r="AW1280" s="14"/>
      <c r="AX1280" s="14"/>
      <c r="AY1280" s="14"/>
      <c r="AZ1280" s="14"/>
      <c r="BA1280" s="14"/>
      <c r="BB1280" s="14"/>
      <c r="BC1280" s="14"/>
      <c r="BD1280" s="14"/>
      <c r="BE1280" s="14"/>
      <c r="BF1280" s="14"/>
    </row>
    <row r="1281" spans="2:58" x14ac:dyDescent="0.35">
      <c r="B1281" t="s">
        <v>370</v>
      </c>
      <c r="C1281" s="14">
        <v>0.25184917430475701</v>
      </c>
      <c r="D1281" s="14">
        <v>0.25770363253577999</v>
      </c>
      <c r="E1281" s="14">
        <v>0.24566382550507501</v>
      </c>
      <c r="F1281" s="14"/>
      <c r="G1281" s="14">
        <v>0.24273265457648599</v>
      </c>
      <c r="H1281" s="14">
        <v>0.30633243358553502</v>
      </c>
      <c r="I1281" s="14">
        <v>0.26816153626607298</v>
      </c>
      <c r="J1281" s="14">
        <v>0.247214208621448</v>
      </c>
      <c r="K1281" s="14">
        <v>0.22605811825357899</v>
      </c>
      <c r="L1281" s="14">
        <v>0.221654090038329</v>
      </c>
      <c r="M1281" s="14"/>
      <c r="N1281" s="14">
        <v>0.26871479038887502</v>
      </c>
      <c r="O1281" s="14">
        <v>0.25018416221748002</v>
      </c>
      <c r="P1281" s="14">
        <v>0.27302720272172099</v>
      </c>
      <c r="Q1281" s="14">
        <v>0.218997714399573</v>
      </c>
      <c r="R1281" s="14"/>
      <c r="S1281" s="14">
        <v>0.28845437935351198</v>
      </c>
      <c r="T1281" s="14">
        <v>0.283143473404808</v>
      </c>
      <c r="U1281" s="14">
        <v>0.21878948327770201</v>
      </c>
      <c r="V1281" s="14">
        <v>0.22028141212104099</v>
      </c>
      <c r="W1281" s="14">
        <v>0.25242473973642898</v>
      </c>
      <c r="X1281" s="14">
        <v>0.247697650532616</v>
      </c>
      <c r="Y1281" s="14">
        <v>0.24616833727718801</v>
      </c>
      <c r="Z1281" s="14">
        <v>0.32392124351025098</v>
      </c>
      <c r="AA1281" s="14">
        <v>0.26108572406684299</v>
      </c>
      <c r="AB1281" s="14">
        <v>0.21269657437911599</v>
      </c>
      <c r="AC1281" s="14">
        <v>0.207597266754947</v>
      </c>
      <c r="AD1281" s="14">
        <v>0.21655256594375699</v>
      </c>
      <c r="AE1281" s="14"/>
      <c r="AF1281" s="14">
        <v>0.23009649998023701</v>
      </c>
      <c r="AG1281" s="14">
        <v>0.25053011702862699</v>
      </c>
      <c r="AH1281" s="14">
        <v>0.29803972991730399</v>
      </c>
      <c r="AI1281" s="14"/>
      <c r="AJ1281" s="14">
        <v>0.256874587465029</v>
      </c>
      <c r="AK1281" s="14">
        <v>0.26149305503821002</v>
      </c>
      <c r="AL1281" s="14">
        <v>0.19327900948401999</v>
      </c>
      <c r="AM1281" s="14">
        <v>0.35629071800501899</v>
      </c>
      <c r="AN1281" s="14">
        <v>0.28342385957208299</v>
      </c>
      <c r="AO1281" s="14"/>
      <c r="AP1281" s="14">
        <v>0.28216531650444199</v>
      </c>
      <c r="AQ1281" s="14">
        <v>0.26058916964143802</v>
      </c>
      <c r="AR1281" s="14">
        <v>0.22280859680145401</v>
      </c>
      <c r="AS1281" s="14">
        <v>0.238183041781664</v>
      </c>
      <c r="AT1281" s="14">
        <v>0.228840934373746</v>
      </c>
      <c r="AU1281" s="14"/>
      <c r="AV1281" s="14">
        <v>0.22050309464609499</v>
      </c>
      <c r="AW1281" s="14">
        <v>0.24592696366709199</v>
      </c>
      <c r="AX1281" s="14">
        <v>0.25351908038454302</v>
      </c>
      <c r="AY1281" s="14">
        <v>0.28497453887729102</v>
      </c>
      <c r="AZ1281" s="14">
        <v>0.41421001498209298</v>
      </c>
      <c r="BA1281" s="14"/>
      <c r="BB1281" s="14">
        <v>0.20839995620132101</v>
      </c>
      <c r="BC1281" s="14">
        <v>0.23507903609330999</v>
      </c>
      <c r="BD1281" s="14">
        <v>0.288323762933265</v>
      </c>
      <c r="BE1281" s="14"/>
      <c r="BF1281" s="14">
        <v>0.24218560917086701</v>
      </c>
    </row>
    <row r="1282" spans="2:58" x14ac:dyDescent="0.35">
      <c r="B1282" t="s">
        <v>371</v>
      </c>
      <c r="C1282" s="14">
        <v>0.46879308604256797</v>
      </c>
      <c r="D1282" s="14">
        <v>0.473758527049992</v>
      </c>
      <c r="E1282" s="14">
        <v>0.46379237563768899</v>
      </c>
      <c r="F1282" s="14"/>
      <c r="G1282" s="14">
        <v>0.42835239642011902</v>
      </c>
      <c r="H1282" s="14">
        <v>0.39431789788605798</v>
      </c>
      <c r="I1282" s="14">
        <v>0.455105796955797</v>
      </c>
      <c r="J1282" s="14">
        <v>0.54482962463229101</v>
      </c>
      <c r="K1282" s="14">
        <v>0.50638742980428897</v>
      </c>
      <c r="L1282" s="14">
        <v>0.48055387740782102</v>
      </c>
      <c r="M1282" s="14"/>
      <c r="N1282" s="14">
        <v>0.46916608254869302</v>
      </c>
      <c r="O1282" s="14">
        <v>0.48020105524575701</v>
      </c>
      <c r="P1282" s="14">
        <v>0.44932617019885501</v>
      </c>
      <c r="Q1282" s="14">
        <v>0.47421202409400698</v>
      </c>
      <c r="R1282" s="14"/>
      <c r="S1282" s="14">
        <v>0.41017309255065199</v>
      </c>
      <c r="T1282" s="14">
        <v>0.48065415828986102</v>
      </c>
      <c r="U1282" s="14">
        <v>0.48807519572833202</v>
      </c>
      <c r="V1282" s="14">
        <v>0.56348037558722497</v>
      </c>
      <c r="W1282" s="14">
        <v>0.46026263976885401</v>
      </c>
      <c r="X1282" s="14">
        <v>0.39130149402930797</v>
      </c>
      <c r="Y1282" s="14">
        <v>0.40203620078791502</v>
      </c>
      <c r="Z1282" s="14">
        <v>0.47729686051963399</v>
      </c>
      <c r="AA1282" s="14">
        <v>0.47399768362496902</v>
      </c>
      <c r="AB1282" s="14">
        <v>0.51618146960146005</v>
      </c>
      <c r="AC1282" s="14">
        <v>0.53295647708055505</v>
      </c>
      <c r="AD1282" s="14">
        <v>0.506719353949174</v>
      </c>
      <c r="AE1282" s="14"/>
      <c r="AF1282" s="14">
        <v>0.50233785478528503</v>
      </c>
      <c r="AG1282" s="14">
        <v>0.48543093981493501</v>
      </c>
      <c r="AH1282" s="14">
        <v>0.390088820694384</v>
      </c>
      <c r="AI1282" s="14"/>
      <c r="AJ1282" s="14">
        <v>0.47711225280797698</v>
      </c>
      <c r="AK1282" s="14">
        <v>0.47966239380055398</v>
      </c>
      <c r="AL1282" s="14">
        <v>0.53095822008263305</v>
      </c>
      <c r="AM1282" s="14">
        <v>0.51573093816476601</v>
      </c>
      <c r="AN1282" s="14">
        <v>0.36717958754103103</v>
      </c>
      <c r="AO1282" s="14"/>
      <c r="AP1282" s="14">
        <v>0.428117659314251</v>
      </c>
      <c r="AQ1282" s="14">
        <v>0.47852234773800101</v>
      </c>
      <c r="AR1282" s="14">
        <v>0.51115848858368096</v>
      </c>
      <c r="AS1282" s="14">
        <v>0.514412220642815</v>
      </c>
      <c r="AT1282" s="14">
        <v>0.44121822852917297</v>
      </c>
      <c r="AU1282" s="14"/>
      <c r="AV1282" s="14">
        <v>0.44768519160822301</v>
      </c>
      <c r="AW1282" s="14">
        <v>0.47645014791391999</v>
      </c>
      <c r="AX1282" s="14">
        <v>0.46187722228896599</v>
      </c>
      <c r="AY1282" s="14">
        <v>0.423527779716524</v>
      </c>
      <c r="AZ1282" s="14">
        <v>0.40533477175605298</v>
      </c>
      <c r="BA1282" s="14"/>
      <c r="BB1282" s="14">
        <v>0.54371163960039604</v>
      </c>
      <c r="BC1282" s="14">
        <v>0.49475202127218998</v>
      </c>
      <c r="BD1282" s="14">
        <v>0.44631777021183899</v>
      </c>
      <c r="BE1282" s="14"/>
      <c r="BF1282" s="14">
        <v>0.50958158531475295</v>
      </c>
    </row>
    <row r="1283" spans="2:58" x14ac:dyDescent="0.35">
      <c r="B1283" t="s">
        <v>117</v>
      </c>
      <c r="C1283" s="14">
        <v>0.27935773965267502</v>
      </c>
      <c r="D1283" s="14">
        <v>0.26853784041422701</v>
      </c>
      <c r="E1283" s="14">
        <v>0.29054379885723602</v>
      </c>
      <c r="F1283" s="14"/>
      <c r="G1283" s="14">
        <v>0.32891494900339502</v>
      </c>
      <c r="H1283" s="14">
        <v>0.299349668528407</v>
      </c>
      <c r="I1283" s="14">
        <v>0.27673266677813002</v>
      </c>
      <c r="J1283" s="14">
        <v>0.207956166746261</v>
      </c>
      <c r="K1283" s="14">
        <v>0.26755445194213201</v>
      </c>
      <c r="L1283" s="14">
        <v>0.29779203255385001</v>
      </c>
      <c r="M1283" s="14"/>
      <c r="N1283" s="14">
        <v>0.26211912706243101</v>
      </c>
      <c r="O1283" s="14">
        <v>0.26961478253676302</v>
      </c>
      <c r="P1283" s="14">
        <v>0.277646627079424</v>
      </c>
      <c r="Q1283" s="14">
        <v>0.30679026150642003</v>
      </c>
      <c r="R1283" s="14"/>
      <c r="S1283" s="14">
        <v>0.30137252809583598</v>
      </c>
      <c r="T1283" s="14">
        <v>0.23620236830533201</v>
      </c>
      <c r="U1283" s="14">
        <v>0.293135320993967</v>
      </c>
      <c r="V1283" s="14">
        <v>0.21623821229173301</v>
      </c>
      <c r="W1283" s="14">
        <v>0.28731262049471801</v>
      </c>
      <c r="X1283" s="14">
        <v>0.36100085543807597</v>
      </c>
      <c r="Y1283" s="14">
        <v>0.35179546193489702</v>
      </c>
      <c r="Z1283" s="14">
        <v>0.198781895970115</v>
      </c>
      <c r="AA1283" s="14">
        <v>0.26491659230818698</v>
      </c>
      <c r="AB1283" s="14">
        <v>0.27112195601942402</v>
      </c>
      <c r="AC1283" s="14">
        <v>0.25944625616449701</v>
      </c>
      <c r="AD1283" s="14">
        <v>0.27672808010706901</v>
      </c>
      <c r="AE1283" s="14"/>
      <c r="AF1283" s="14">
        <v>0.26756564523447801</v>
      </c>
      <c r="AG1283" s="14">
        <v>0.264038943156437</v>
      </c>
      <c r="AH1283" s="14">
        <v>0.31187144938831202</v>
      </c>
      <c r="AI1283" s="14"/>
      <c r="AJ1283" s="14">
        <v>0.26601315972699402</v>
      </c>
      <c r="AK1283" s="14">
        <v>0.258844551161236</v>
      </c>
      <c r="AL1283" s="14">
        <v>0.27576277043334702</v>
      </c>
      <c r="AM1283" s="14">
        <v>0.127978343830214</v>
      </c>
      <c r="AN1283" s="14">
        <v>0.34939655288688598</v>
      </c>
      <c r="AO1283" s="14"/>
      <c r="AP1283" s="14">
        <v>0.28971702418130701</v>
      </c>
      <c r="AQ1283" s="14">
        <v>0.26088848262056102</v>
      </c>
      <c r="AR1283" s="14">
        <v>0.266032914614864</v>
      </c>
      <c r="AS1283" s="14">
        <v>0.24740473757552001</v>
      </c>
      <c r="AT1283" s="14">
        <v>0.32994083709708</v>
      </c>
      <c r="AU1283" s="14"/>
      <c r="AV1283" s="14">
        <v>0.33181171374568202</v>
      </c>
      <c r="AW1283" s="14">
        <v>0.27762288841898702</v>
      </c>
      <c r="AX1283" s="14">
        <v>0.28460369732649099</v>
      </c>
      <c r="AY1283" s="14">
        <v>0.29149768140618498</v>
      </c>
      <c r="AZ1283" s="14">
        <v>0.18045521326185399</v>
      </c>
      <c r="BA1283" s="14"/>
      <c r="BB1283" s="14">
        <v>0.24788840419828301</v>
      </c>
      <c r="BC1283" s="14">
        <v>0.27016894263449998</v>
      </c>
      <c r="BD1283" s="14">
        <v>0.265358466854897</v>
      </c>
      <c r="BE1283" s="14"/>
      <c r="BF1283" s="14">
        <v>0.24823280551438001</v>
      </c>
    </row>
    <row r="1284" spans="2:58" x14ac:dyDescent="0.35">
      <c r="C1284" s="14"/>
      <c r="D1284" s="14"/>
      <c r="E1284" s="14"/>
      <c r="F1284" s="14"/>
      <c r="G1284" s="14"/>
      <c r="H1284" s="14"/>
      <c r="I1284" s="14"/>
      <c r="J1284" s="14"/>
      <c r="K1284" s="14"/>
      <c r="L1284" s="14"/>
      <c r="M1284" s="14"/>
      <c r="N1284" s="14"/>
      <c r="O1284" s="14"/>
      <c r="P1284" s="14"/>
      <c r="Q1284" s="14"/>
      <c r="R1284" s="14"/>
      <c r="S1284" s="14"/>
      <c r="T1284" s="14"/>
      <c r="U1284" s="14"/>
      <c r="V1284" s="14"/>
      <c r="W1284" s="14"/>
      <c r="X1284" s="14"/>
      <c r="Y1284" s="14"/>
      <c r="Z1284" s="14"/>
      <c r="AA1284" s="14"/>
      <c r="AB1284" s="14"/>
      <c r="AC1284" s="14"/>
      <c r="AD1284" s="14"/>
      <c r="AE1284" s="14"/>
      <c r="AF1284" s="14"/>
      <c r="AG1284" s="14"/>
      <c r="AH1284" s="14"/>
      <c r="AI1284" s="14"/>
      <c r="AJ1284" s="14"/>
      <c r="AK1284" s="14"/>
      <c r="AL1284" s="14"/>
      <c r="AM1284" s="14"/>
      <c r="AN1284" s="14"/>
      <c r="AO1284" s="14"/>
      <c r="AP1284" s="14"/>
      <c r="AQ1284" s="14"/>
      <c r="AR1284" s="14"/>
      <c r="AS1284" s="14"/>
      <c r="AT1284" s="14"/>
      <c r="AU1284" s="14"/>
      <c r="AV1284" s="14"/>
      <c r="AW1284" s="14"/>
      <c r="AX1284" s="14"/>
      <c r="AY1284" s="14"/>
      <c r="AZ1284" s="14"/>
      <c r="BA1284" s="14"/>
      <c r="BB1284" s="14"/>
      <c r="BC1284" s="14"/>
      <c r="BD1284" s="14"/>
      <c r="BE1284" s="14"/>
      <c r="BF1284" s="14"/>
    </row>
    <row r="1285" spans="2:58" x14ac:dyDescent="0.35">
      <c r="B1285" s="6" t="s">
        <v>384</v>
      </c>
      <c r="C1285" s="14"/>
      <c r="D1285" s="14"/>
      <c r="E1285" s="14"/>
      <c r="F1285" s="14"/>
      <c r="G1285" s="14"/>
      <c r="H1285" s="14"/>
      <c r="I1285" s="14"/>
      <c r="J1285" s="14"/>
      <c r="K1285" s="14"/>
      <c r="L1285" s="14"/>
      <c r="M1285" s="14"/>
      <c r="N1285" s="14"/>
      <c r="O1285" s="14"/>
      <c r="P1285" s="14"/>
      <c r="Q1285" s="14"/>
      <c r="R1285" s="14"/>
      <c r="S1285" s="14"/>
      <c r="T1285" s="14"/>
      <c r="U1285" s="14"/>
      <c r="V1285" s="14"/>
      <c r="W1285" s="14"/>
      <c r="X1285" s="14"/>
      <c r="Y1285" s="14"/>
      <c r="Z1285" s="14"/>
      <c r="AA1285" s="14"/>
      <c r="AB1285" s="14"/>
      <c r="AC1285" s="14"/>
      <c r="AD1285" s="14"/>
      <c r="AE1285" s="14"/>
      <c r="AF1285" s="14"/>
      <c r="AG1285" s="14"/>
      <c r="AH1285" s="14"/>
      <c r="AI1285" s="14"/>
      <c r="AJ1285" s="14"/>
      <c r="AK1285" s="14"/>
      <c r="AL1285" s="14"/>
      <c r="AM1285" s="14"/>
      <c r="AN1285" s="14"/>
      <c r="AO1285" s="14"/>
      <c r="AP1285" s="14"/>
      <c r="AQ1285" s="14"/>
      <c r="AR1285" s="14"/>
      <c r="AS1285" s="14"/>
      <c r="AT1285" s="14"/>
      <c r="AU1285" s="14"/>
      <c r="AV1285" s="14"/>
      <c r="AW1285" s="14"/>
      <c r="AX1285" s="14"/>
      <c r="AY1285" s="14"/>
      <c r="AZ1285" s="14"/>
      <c r="BA1285" s="14"/>
      <c r="BB1285" s="14"/>
      <c r="BC1285" s="14"/>
      <c r="BD1285" s="14"/>
      <c r="BE1285" s="14"/>
      <c r="BF1285" s="14"/>
    </row>
    <row r="1286" spans="2:58" x14ac:dyDescent="0.35">
      <c r="B1286" s="24" t="s">
        <v>90</v>
      </c>
      <c r="C1286" s="14"/>
      <c r="D1286" s="14"/>
      <c r="E1286" s="14"/>
      <c r="F1286" s="14"/>
      <c r="G1286" s="14"/>
      <c r="H1286" s="14"/>
      <c r="I1286" s="14"/>
      <c r="J1286" s="14"/>
      <c r="K1286" s="14"/>
      <c r="L1286" s="14"/>
      <c r="M1286" s="14"/>
      <c r="N1286" s="14"/>
      <c r="O1286" s="14"/>
      <c r="P1286" s="14"/>
      <c r="Q1286" s="14"/>
      <c r="R1286" s="14"/>
      <c r="S1286" s="14"/>
      <c r="T1286" s="14"/>
      <c r="U1286" s="14"/>
      <c r="V1286" s="14"/>
      <c r="W1286" s="14"/>
      <c r="X1286" s="14"/>
      <c r="Y1286" s="14"/>
      <c r="Z1286" s="14"/>
      <c r="AA1286" s="14"/>
      <c r="AB1286" s="14"/>
      <c r="AC1286" s="14"/>
      <c r="AD1286" s="14"/>
      <c r="AE1286" s="14"/>
      <c r="AF1286" s="14"/>
      <c r="AG1286" s="14"/>
      <c r="AH1286" s="14"/>
      <c r="AI1286" s="14"/>
      <c r="AJ1286" s="14"/>
      <c r="AK1286" s="14"/>
      <c r="AL1286" s="14"/>
      <c r="AM1286" s="14"/>
      <c r="AN1286" s="14"/>
      <c r="AO1286" s="14"/>
      <c r="AP1286" s="14"/>
      <c r="AQ1286" s="14"/>
      <c r="AR1286" s="14"/>
      <c r="AS1286" s="14"/>
      <c r="AT1286" s="14"/>
      <c r="AU1286" s="14"/>
      <c r="AV1286" s="14"/>
      <c r="AW1286" s="14"/>
      <c r="AX1286" s="14"/>
      <c r="AY1286" s="14"/>
      <c r="AZ1286" s="14"/>
      <c r="BA1286" s="14"/>
      <c r="BB1286" s="14"/>
      <c r="BC1286" s="14"/>
      <c r="BD1286" s="14"/>
      <c r="BE1286" s="14"/>
      <c r="BF1286" s="14"/>
    </row>
    <row r="1287" spans="2:58" x14ac:dyDescent="0.35">
      <c r="B1287" t="s">
        <v>370</v>
      </c>
      <c r="C1287" s="14">
        <v>0.62124775472873905</v>
      </c>
      <c r="D1287" s="14">
        <v>0.61283715871636701</v>
      </c>
      <c r="E1287" s="14">
        <v>0.630142965376564</v>
      </c>
      <c r="F1287" s="14"/>
      <c r="G1287" s="14">
        <v>0.65407129300613498</v>
      </c>
      <c r="H1287" s="14">
        <v>0.65236825741593796</v>
      </c>
      <c r="I1287" s="14">
        <v>0.66704001511076105</v>
      </c>
      <c r="J1287" s="14">
        <v>0.60859511714168102</v>
      </c>
      <c r="K1287" s="14">
        <v>0.60632434373347599</v>
      </c>
      <c r="L1287" s="14">
        <v>0.55715903930919697</v>
      </c>
      <c r="M1287" s="14"/>
      <c r="N1287" s="14">
        <v>0.63472497864168798</v>
      </c>
      <c r="O1287" s="14">
        <v>0.62159363103666099</v>
      </c>
      <c r="P1287" s="14">
        <v>0.62126822335951803</v>
      </c>
      <c r="Q1287" s="14">
        <v>0.60729214976198398</v>
      </c>
      <c r="R1287" s="14"/>
      <c r="S1287" s="14">
        <v>0.61240487495296703</v>
      </c>
      <c r="T1287" s="14">
        <v>0.57419775739741197</v>
      </c>
      <c r="U1287" s="14">
        <v>0.58616728375343496</v>
      </c>
      <c r="V1287" s="14">
        <v>0.70024440443691305</v>
      </c>
      <c r="W1287" s="14">
        <v>0.61935440580997003</v>
      </c>
      <c r="X1287" s="14">
        <v>0.60393621824183197</v>
      </c>
      <c r="Y1287" s="14">
        <v>0.58919767373610699</v>
      </c>
      <c r="Z1287" s="14">
        <v>0.72532303517125196</v>
      </c>
      <c r="AA1287" s="14">
        <v>0.65407134454473204</v>
      </c>
      <c r="AB1287" s="14">
        <v>0.63756982841264598</v>
      </c>
      <c r="AC1287" s="14">
        <v>0.56565231582040298</v>
      </c>
      <c r="AD1287" s="14">
        <v>0.650705929866635</v>
      </c>
      <c r="AE1287" s="14"/>
      <c r="AF1287" s="14">
        <v>0.62861750648394699</v>
      </c>
      <c r="AG1287" s="14">
        <v>0.60455520723704503</v>
      </c>
      <c r="AH1287" s="14">
        <v>0.61312645419592604</v>
      </c>
      <c r="AI1287" s="14"/>
      <c r="AJ1287" s="14">
        <v>0.62318199843783495</v>
      </c>
      <c r="AK1287" s="14">
        <v>0.62815848921671102</v>
      </c>
      <c r="AL1287" s="14">
        <v>0.49534743003765702</v>
      </c>
      <c r="AM1287" s="14">
        <v>0.70998822984688004</v>
      </c>
      <c r="AN1287" s="14">
        <v>0.63678382775564402</v>
      </c>
      <c r="AO1287" s="14"/>
      <c r="AP1287" s="14">
        <v>0.61362997263913999</v>
      </c>
      <c r="AQ1287" s="14">
        <v>0.63755641710826605</v>
      </c>
      <c r="AR1287" s="14">
        <v>0.563874006092139</v>
      </c>
      <c r="AS1287" s="14">
        <v>0.671788823618507</v>
      </c>
      <c r="AT1287" s="14">
        <v>0.59850254493658706</v>
      </c>
      <c r="AU1287" s="14"/>
      <c r="AV1287" s="14">
        <v>0.62276988645501297</v>
      </c>
      <c r="AW1287" s="14">
        <v>0.61236791360619203</v>
      </c>
      <c r="AX1287" s="14">
        <v>0.59856378628559503</v>
      </c>
      <c r="AY1287" s="14">
        <v>0.62059861051124598</v>
      </c>
      <c r="AZ1287" s="14">
        <v>0.74074487056939697</v>
      </c>
      <c r="BA1287" s="14"/>
      <c r="BB1287" s="14">
        <v>0.66973764620064502</v>
      </c>
      <c r="BC1287" s="14">
        <v>0.670084881753641</v>
      </c>
      <c r="BD1287" s="14">
        <v>0.58421258529454001</v>
      </c>
      <c r="BE1287" s="14"/>
      <c r="BF1287" s="14">
        <v>0.63508507899954203</v>
      </c>
    </row>
    <row r="1288" spans="2:58" x14ac:dyDescent="0.35">
      <c r="B1288" t="s">
        <v>371</v>
      </c>
      <c r="C1288" s="14">
        <v>3.6725905964901398E-2</v>
      </c>
      <c r="D1288" s="14">
        <v>4.6335647340859001E-2</v>
      </c>
      <c r="E1288" s="14">
        <v>2.7577348000289E-2</v>
      </c>
      <c r="F1288" s="14"/>
      <c r="G1288" s="14">
        <v>7.8383639450469403E-2</v>
      </c>
      <c r="H1288" s="14">
        <v>7.2419453353532101E-2</v>
      </c>
      <c r="I1288" s="14">
        <v>3.64602749409456E-2</v>
      </c>
      <c r="J1288" s="14">
        <v>9.3813947715824606E-3</v>
      </c>
      <c r="K1288" s="14">
        <v>2.3340079483527801E-2</v>
      </c>
      <c r="L1288" s="14">
        <v>1.1250470175542E-2</v>
      </c>
      <c r="M1288" s="14"/>
      <c r="N1288" s="14">
        <v>3.7951702208255098E-2</v>
      </c>
      <c r="O1288" s="14">
        <v>2.9129510462539698E-2</v>
      </c>
      <c r="P1288" s="14">
        <v>4.60610824921419E-2</v>
      </c>
      <c r="Q1288" s="14">
        <v>3.3737523166966897E-2</v>
      </c>
      <c r="R1288" s="14"/>
      <c r="S1288" s="14">
        <v>6.8432330173069905E-2</v>
      </c>
      <c r="T1288" s="14">
        <v>3.4229887382751498E-2</v>
      </c>
      <c r="U1288" s="14">
        <v>2.56054735108611E-2</v>
      </c>
      <c r="V1288" s="14">
        <v>2.19203599458484E-2</v>
      </c>
      <c r="W1288" s="14">
        <v>3.5499092320044903E-2</v>
      </c>
      <c r="X1288" s="14">
        <v>5.3780220931854E-2</v>
      </c>
      <c r="Y1288" s="14">
        <v>3.4388431447249103E-2</v>
      </c>
      <c r="Z1288" s="14">
        <v>3.4616276169024303E-2</v>
      </c>
      <c r="AA1288" s="14">
        <v>4.8997757692691803E-2</v>
      </c>
      <c r="AB1288" s="14">
        <v>4.94738829186694E-3</v>
      </c>
      <c r="AC1288" s="14">
        <v>1.7886456985253998E-2</v>
      </c>
      <c r="AD1288" s="14">
        <v>1.6006693810286202E-2</v>
      </c>
      <c r="AE1288" s="14"/>
      <c r="AF1288" s="14">
        <v>3.0683076758069899E-2</v>
      </c>
      <c r="AG1288" s="14">
        <v>3.8069719684913003E-2</v>
      </c>
      <c r="AH1288" s="14">
        <v>3.2775870647693599E-2</v>
      </c>
      <c r="AI1288" s="14"/>
      <c r="AJ1288" s="14">
        <v>3.5041893337569803E-2</v>
      </c>
      <c r="AK1288" s="14">
        <v>4.9076334575561098E-2</v>
      </c>
      <c r="AL1288" s="14">
        <v>5.1845942255386503E-2</v>
      </c>
      <c r="AM1288" s="14">
        <v>4.0946358590663097E-2</v>
      </c>
      <c r="AN1288" s="14">
        <v>9.3960026200698606E-3</v>
      </c>
      <c r="AO1288" s="14"/>
      <c r="AP1288" s="14">
        <v>4.8897752396683099E-2</v>
      </c>
      <c r="AQ1288" s="14">
        <v>3.42930703587968E-2</v>
      </c>
      <c r="AR1288" s="14">
        <v>4.5161909594448699E-2</v>
      </c>
      <c r="AS1288" s="14">
        <v>1.5625343507799101E-2</v>
      </c>
      <c r="AT1288" s="14">
        <v>4.1488266294881102E-2</v>
      </c>
      <c r="AU1288" s="14"/>
      <c r="AV1288" s="14">
        <v>1.8661581200576101E-2</v>
      </c>
      <c r="AW1288" s="14">
        <v>3.4524596616487803E-2</v>
      </c>
      <c r="AX1288" s="14">
        <v>4.0203234402456302E-2</v>
      </c>
      <c r="AY1288" s="14">
        <v>3.9819761293264103E-2</v>
      </c>
      <c r="AZ1288" s="14">
        <v>4.4971404789209697E-2</v>
      </c>
      <c r="BA1288" s="14"/>
      <c r="BB1288" s="14">
        <v>1.93232555279945E-2</v>
      </c>
      <c r="BC1288" s="14">
        <v>1.9241394976974899E-2</v>
      </c>
      <c r="BD1288" s="14">
        <v>3.1211778942378102E-2</v>
      </c>
      <c r="BE1288" s="14"/>
      <c r="BF1288" s="14">
        <v>2.1704218531287199E-2</v>
      </c>
    </row>
    <row r="1289" spans="2:58" x14ac:dyDescent="0.35">
      <c r="B1289" t="s">
        <v>117</v>
      </c>
      <c r="C1289" s="14">
        <v>0.34202633930636001</v>
      </c>
      <c r="D1289" s="14">
        <v>0.340827193942774</v>
      </c>
      <c r="E1289" s="14">
        <v>0.34227968662314701</v>
      </c>
      <c r="F1289" s="14"/>
      <c r="G1289" s="14">
        <v>0.26754506754339502</v>
      </c>
      <c r="H1289" s="14">
        <v>0.27521228923052998</v>
      </c>
      <c r="I1289" s="14">
        <v>0.296499709948293</v>
      </c>
      <c r="J1289" s="14">
        <v>0.38202348808673597</v>
      </c>
      <c r="K1289" s="14">
        <v>0.370335576782997</v>
      </c>
      <c r="L1289" s="14">
        <v>0.43159049051526099</v>
      </c>
      <c r="M1289" s="14"/>
      <c r="N1289" s="14">
        <v>0.32732331915005702</v>
      </c>
      <c r="O1289" s="14">
        <v>0.34927685850079898</v>
      </c>
      <c r="P1289" s="14">
        <v>0.33267069414834</v>
      </c>
      <c r="Q1289" s="14">
        <v>0.35897032707104898</v>
      </c>
      <c r="R1289" s="14"/>
      <c r="S1289" s="14">
        <v>0.31916279487396298</v>
      </c>
      <c r="T1289" s="14">
        <v>0.39157235521983602</v>
      </c>
      <c r="U1289" s="14">
        <v>0.38822724273570403</v>
      </c>
      <c r="V1289" s="14">
        <v>0.277835235617238</v>
      </c>
      <c r="W1289" s="14">
        <v>0.34514650186998502</v>
      </c>
      <c r="X1289" s="14">
        <v>0.342283560826314</v>
      </c>
      <c r="Y1289" s="14">
        <v>0.376413894816644</v>
      </c>
      <c r="Z1289" s="14">
        <v>0.24006068865972399</v>
      </c>
      <c r="AA1289" s="14">
        <v>0.29693089776257597</v>
      </c>
      <c r="AB1289" s="14">
        <v>0.35748278329548699</v>
      </c>
      <c r="AC1289" s="14">
        <v>0.41646122719434298</v>
      </c>
      <c r="AD1289" s="14">
        <v>0.33328737632307798</v>
      </c>
      <c r="AE1289" s="14"/>
      <c r="AF1289" s="14">
        <v>0.34069941675798299</v>
      </c>
      <c r="AG1289" s="14">
        <v>0.357375073078042</v>
      </c>
      <c r="AH1289" s="14">
        <v>0.35409767515638102</v>
      </c>
      <c r="AI1289" s="14"/>
      <c r="AJ1289" s="14">
        <v>0.34177610822459498</v>
      </c>
      <c r="AK1289" s="14">
        <v>0.32276517620772799</v>
      </c>
      <c r="AL1289" s="14">
        <v>0.45280662770695601</v>
      </c>
      <c r="AM1289" s="14">
        <v>0.24906541156245601</v>
      </c>
      <c r="AN1289" s="14">
        <v>0.35382016962428697</v>
      </c>
      <c r="AO1289" s="14"/>
      <c r="AP1289" s="14">
        <v>0.33747227496417698</v>
      </c>
      <c r="AQ1289" s="14">
        <v>0.32815051253293698</v>
      </c>
      <c r="AR1289" s="14">
        <v>0.39096408431341201</v>
      </c>
      <c r="AS1289" s="14">
        <v>0.31258583287369401</v>
      </c>
      <c r="AT1289" s="14">
        <v>0.360009188768532</v>
      </c>
      <c r="AU1289" s="14"/>
      <c r="AV1289" s="14">
        <v>0.358568532344411</v>
      </c>
      <c r="AW1289" s="14">
        <v>0.35310748977731998</v>
      </c>
      <c r="AX1289" s="14">
        <v>0.36123297931194898</v>
      </c>
      <c r="AY1289" s="14">
        <v>0.33958162819548898</v>
      </c>
      <c r="AZ1289" s="14">
        <v>0.214283724641393</v>
      </c>
      <c r="BA1289" s="14"/>
      <c r="BB1289" s="14">
        <v>0.31093909827136101</v>
      </c>
      <c r="BC1289" s="14">
        <v>0.31067372326938397</v>
      </c>
      <c r="BD1289" s="14">
        <v>0.38457563576308201</v>
      </c>
      <c r="BE1289" s="14"/>
      <c r="BF1289" s="14">
        <v>0.34321070246917101</v>
      </c>
    </row>
    <row r="1290" spans="2:58" x14ac:dyDescent="0.35">
      <c r="C1290" s="14"/>
      <c r="D1290" s="14"/>
      <c r="E1290" s="14"/>
      <c r="F1290" s="14"/>
      <c r="G1290" s="14"/>
      <c r="H1290" s="14"/>
      <c r="I1290" s="14"/>
      <c r="J1290" s="14"/>
      <c r="K1290" s="14"/>
      <c r="L1290" s="14"/>
      <c r="M1290" s="14"/>
      <c r="N1290" s="14"/>
      <c r="O1290" s="14"/>
      <c r="P1290" s="14"/>
      <c r="Q1290" s="14"/>
      <c r="R1290" s="14"/>
      <c r="S1290" s="14"/>
      <c r="T1290" s="14"/>
      <c r="U1290" s="14"/>
      <c r="V1290" s="14"/>
      <c r="W1290" s="14"/>
      <c r="X1290" s="14"/>
      <c r="Y1290" s="14"/>
      <c r="Z1290" s="14"/>
      <c r="AA1290" s="14"/>
      <c r="AB1290" s="14"/>
      <c r="AC1290" s="14"/>
      <c r="AD1290" s="14"/>
      <c r="AE1290" s="14"/>
      <c r="AF1290" s="14"/>
      <c r="AG1290" s="14"/>
      <c r="AH1290" s="14"/>
      <c r="AI1290" s="14"/>
      <c r="AJ1290" s="14"/>
      <c r="AK1290" s="14"/>
      <c r="AL1290" s="14"/>
      <c r="AM1290" s="14"/>
      <c r="AN1290" s="14"/>
      <c r="AO1290" s="14"/>
      <c r="AP1290" s="14"/>
      <c r="AQ1290" s="14"/>
      <c r="AR1290" s="14"/>
      <c r="AS1290" s="14"/>
      <c r="AT1290" s="14"/>
      <c r="AU1290" s="14"/>
      <c r="AV1290" s="14"/>
      <c r="AW1290" s="14"/>
      <c r="AX1290" s="14"/>
      <c r="AY1290" s="14"/>
      <c r="AZ1290" s="14"/>
      <c r="BA1290" s="14"/>
      <c r="BB1290" s="14"/>
      <c r="BC1290" s="14"/>
      <c r="BD1290" s="14"/>
      <c r="BE1290" s="14"/>
      <c r="BF1290" s="14"/>
    </row>
    <row r="1291" spans="2:58" x14ac:dyDescent="0.35">
      <c r="B1291" s="6" t="s">
        <v>385</v>
      </c>
      <c r="C1291" s="14"/>
      <c r="D1291" s="14"/>
      <c r="E1291" s="14"/>
      <c r="F1291" s="14"/>
      <c r="G1291" s="14"/>
      <c r="H1291" s="14"/>
      <c r="I1291" s="14"/>
      <c r="J1291" s="14"/>
      <c r="K1291" s="14"/>
      <c r="L1291" s="14"/>
      <c r="M1291" s="14"/>
      <c r="N1291" s="14"/>
      <c r="O1291" s="14"/>
      <c r="P1291" s="14"/>
      <c r="Q1291" s="14"/>
      <c r="R1291" s="14"/>
      <c r="S1291" s="14"/>
      <c r="T1291" s="14"/>
      <c r="U1291" s="14"/>
      <c r="V1291" s="14"/>
      <c r="W1291" s="14"/>
      <c r="X1291" s="14"/>
      <c r="Y1291" s="14"/>
      <c r="Z1291" s="14"/>
      <c r="AA1291" s="14"/>
      <c r="AB1291" s="14"/>
      <c r="AC1291" s="14"/>
      <c r="AD1291" s="14"/>
      <c r="AE1291" s="14"/>
      <c r="AF1291" s="14"/>
      <c r="AG1291" s="14"/>
      <c r="AH1291" s="14"/>
      <c r="AI1291" s="14"/>
      <c r="AJ1291" s="14"/>
      <c r="AK1291" s="14"/>
      <c r="AL1291" s="14"/>
      <c r="AM1291" s="14"/>
      <c r="AN1291" s="14"/>
      <c r="AO1291" s="14"/>
      <c r="AP1291" s="14"/>
      <c r="AQ1291" s="14"/>
      <c r="AR1291" s="14"/>
      <c r="AS1291" s="14"/>
      <c r="AT1291" s="14"/>
      <c r="AU1291" s="14"/>
      <c r="AV1291" s="14"/>
      <c r="AW1291" s="14"/>
      <c r="AX1291" s="14"/>
      <c r="AY1291" s="14"/>
      <c r="AZ1291" s="14"/>
      <c r="BA1291" s="14"/>
      <c r="BB1291" s="14"/>
      <c r="BC1291" s="14"/>
      <c r="BD1291" s="14"/>
      <c r="BE1291" s="14"/>
      <c r="BF1291" s="14"/>
    </row>
    <row r="1292" spans="2:58" x14ac:dyDescent="0.35">
      <c r="B1292" s="24" t="s">
        <v>90</v>
      </c>
      <c r="C1292" s="14"/>
      <c r="D1292" s="14"/>
      <c r="E1292" s="14"/>
      <c r="F1292" s="14"/>
      <c r="G1292" s="14"/>
      <c r="H1292" s="14"/>
      <c r="I1292" s="14"/>
      <c r="J1292" s="14"/>
      <c r="K1292" s="14"/>
      <c r="L1292" s="14"/>
      <c r="M1292" s="14"/>
      <c r="N1292" s="14"/>
      <c r="O1292" s="14"/>
      <c r="P1292" s="14"/>
      <c r="Q1292" s="14"/>
      <c r="R1292" s="14"/>
      <c r="S1292" s="14"/>
      <c r="T1292" s="14"/>
      <c r="U1292" s="14"/>
      <c r="V1292" s="14"/>
      <c r="W1292" s="14"/>
      <c r="X1292" s="14"/>
      <c r="Y1292" s="14"/>
      <c r="Z1292" s="14"/>
      <c r="AA1292" s="14"/>
      <c r="AB1292" s="14"/>
      <c r="AC1292" s="14"/>
      <c r="AD1292" s="14"/>
      <c r="AE1292" s="14"/>
      <c r="AF1292" s="14"/>
      <c r="AG1292" s="14"/>
      <c r="AH1292" s="14"/>
      <c r="AI1292" s="14"/>
      <c r="AJ1292" s="14"/>
      <c r="AK1292" s="14"/>
      <c r="AL1292" s="14"/>
      <c r="AM1292" s="14"/>
      <c r="AN1292" s="14"/>
      <c r="AO1292" s="14"/>
      <c r="AP1292" s="14"/>
      <c r="AQ1292" s="14"/>
      <c r="AR1292" s="14"/>
      <c r="AS1292" s="14"/>
      <c r="AT1292" s="14"/>
      <c r="AU1292" s="14"/>
      <c r="AV1292" s="14"/>
      <c r="AW1292" s="14"/>
      <c r="AX1292" s="14"/>
      <c r="AY1292" s="14"/>
      <c r="AZ1292" s="14"/>
      <c r="BA1292" s="14"/>
      <c r="BB1292" s="14"/>
      <c r="BC1292" s="14"/>
      <c r="BD1292" s="14"/>
      <c r="BE1292" s="14"/>
      <c r="BF1292" s="14"/>
    </row>
    <row r="1293" spans="2:58" x14ac:dyDescent="0.35">
      <c r="B1293" t="s">
        <v>370</v>
      </c>
      <c r="C1293" s="14">
        <v>0.25166265806631599</v>
      </c>
      <c r="D1293" s="14">
        <v>0.24103837319271801</v>
      </c>
      <c r="E1293" s="14">
        <v>0.26253292035212</v>
      </c>
      <c r="F1293" s="14"/>
      <c r="G1293" s="14">
        <v>0.23149509353613301</v>
      </c>
      <c r="H1293" s="14">
        <v>0.24265638691855401</v>
      </c>
      <c r="I1293" s="14">
        <v>0.23948244220498499</v>
      </c>
      <c r="J1293" s="14">
        <v>0.296476085789043</v>
      </c>
      <c r="K1293" s="14">
        <v>0.25361050740346502</v>
      </c>
      <c r="L1293" s="14">
        <v>0.24478595713252699</v>
      </c>
      <c r="M1293" s="14"/>
      <c r="N1293" s="14">
        <v>0.27362587450181503</v>
      </c>
      <c r="O1293" s="14">
        <v>0.26265292717938199</v>
      </c>
      <c r="P1293" s="14">
        <v>0.23893799906587601</v>
      </c>
      <c r="Q1293" s="14">
        <v>0.22415958748824599</v>
      </c>
      <c r="R1293" s="14"/>
      <c r="S1293" s="14">
        <v>0.23893727802005901</v>
      </c>
      <c r="T1293" s="14">
        <v>0.28488442209456599</v>
      </c>
      <c r="U1293" s="14">
        <v>0.21201169812269299</v>
      </c>
      <c r="V1293" s="14">
        <v>0.244360186156762</v>
      </c>
      <c r="W1293" s="14">
        <v>0.28622969275730398</v>
      </c>
      <c r="X1293" s="14">
        <v>0.22664617217421401</v>
      </c>
      <c r="Y1293" s="14">
        <v>0.25733174054990599</v>
      </c>
      <c r="Z1293" s="14">
        <v>0.28266894348215699</v>
      </c>
      <c r="AA1293" s="14">
        <v>0.24208411254017601</v>
      </c>
      <c r="AB1293" s="14">
        <v>0.234723702409881</v>
      </c>
      <c r="AC1293" s="14">
        <v>0.32358060650994602</v>
      </c>
      <c r="AD1293" s="14">
        <v>0.198365824424029</v>
      </c>
      <c r="AE1293" s="14"/>
      <c r="AF1293" s="14">
        <v>0.189497640871784</v>
      </c>
      <c r="AG1293" s="14">
        <v>0.31088842735398298</v>
      </c>
      <c r="AH1293" s="14">
        <v>0.25041185794775001</v>
      </c>
      <c r="AI1293" s="14"/>
      <c r="AJ1293" s="14">
        <v>0.19065702371521201</v>
      </c>
      <c r="AK1293" s="14">
        <v>0.334777093608434</v>
      </c>
      <c r="AL1293" s="14">
        <v>0.32745249409028898</v>
      </c>
      <c r="AM1293" s="14">
        <v>0.12818439782726301</v>
      </c>
      <c r="AN1293" s="14">
        <v>0.19264311542805301</v>
      </c>
      <c r="AO1293" s="14"/>
      <c r="AP1293" s="14">
        <v>0.17562188469682599</v>
      </c>
      <c r="AQ1293" s="14">
        <v>0.34337933555352701</v>
      </c>
      <c r="AR1293" s="14">
        <v>0.33119161850463402</v>
      </c>
      <c r="AS1293" s="14">
        <v>0.14638504457708401</v>
      </c>
      <c r="AT1293" s="14">
        <v>0.16328965809686399</v>
      </c>
      <c r="AU1293" s="14"/>
      <c r="AV1293" s="14">
        <v>0.28924888461408199</v>
      </c>
      <c r="AW1293" s="14">
        <v>0.25834246364977498</v>
      </c>
      <c r="AX1293" s="14">
        <v>0.23081316330292501</v>
      </c>
      <c r="AY1293" s="14">
        <v>0.278274636989021</v>
      </c>
      <c r="AZ1293" s="14">
        <v>0.28047867476515498</v>
      </c>
      <c r="BA1293" s="14"/>
      <c r="BB1293" s="14">
        <v>0.32909414945764898</v>
      </c>
      <c r="BC1293" s="14">
        <v>0.144415773647881</v>
      </c>
      <c r="BD1293" s="14">
        <v>0.21279371765225399</v>
      </c>
      <c r="BE1293" s="14"/>
      <c r="BF1293" s="14">
        <v>0.21251560223413701</v>
      </c>
    </row>
    <row r="1294" spans="2:58" x14ac:dyDescent="0.35">
      <c r="B1294" t="s">
        <v>371</v>
      </c>
      <c r="C1294" s="14">
        <v>0.41570828779228203</v>
      </c>
      <c r="D1294" s="14">
        <v>0.44706581446934401</v>
      </c>
      <c r="E1294" s="14">
        <v>0.384681621525018</v>
      </c>
      <c r="F1294" s="14"/>
      <c r="G1294" s="14">
        <v>0.41082061579939</v>
      </c>
      <c r="H1294" s="14">
        <v>0.37792895297648998</v>
      </c>
      <c r="I1294" s="14">
        <v>0.38599392884050299</v>
      </c>
      <c r="J1294" s="14">
        <v>0.38686767007413198</v>
      </c>
      <c r="K1294" s="14">
        <v>0.470318027358337</v>
      </c>
      <c r="L1294" s="14">
        <v>0.46039615595952799</v>
      </c>
      <c r="M1294" s="14"/>
      <c r="N1294" s="14">
        <v>0.42375611828890403</v>
      </c>
      <c r="O1294" s="14">
        <v>0.41127952835216802</v>
      </c>
      <c r="P1294" s="14">
        <v>0.41569962235094499</v>
      </c>
      <c r="Q1294" s="14">
        <v>0.41497624706285702</v>
      </c>
      <c r="R1294" s="14"/>
      <c r="S1294" s="14">
        <v>0.39833969247601098</v>
      </c>
      <c r="T1294" s="14">
        <v>0.42064758056588197</v>
      </c>
      <c r="U1294" s="14">
        <v>0.46879894059090499</v>
      </c>
      <c r="V1294" s="14">
        <v>0.39620507931262</v>
      </c>
      <c r="W1294" s="14">
        <v>0.35941183424134598</v>
      </c>
      <c r="X1294" s="14">
        <v>0.40409172384804698</v>
      </c>
      <c r="Y1294" s="14">
        <v>0.40047974144179199</v>
      </c>
      <c r="Z1294" s="14">
        <v>0.39747393164007999</v>
      </c>
      <c r="AA1294" s="14">
        <v>0.449674687735718</v>
      </c>
      <c r="AB1294" s="14">
        <v>0.46608260525866002</v>
      </c>
      <c r="AC1294" s="14">
        <v>0.35209778464539898</v>
      </c>
      <c r="AD1294" s="14">
        <v>0.45469476318854901</v>
      </c>
      <c r="AE1294" s="14"/>
      <c r="AF1294" s="14">
        <v>0.50535543565226404</v>
      </c>
      <c r="AG1294" s="14">
        <v>0.36819056096952502</v>
      </c>
      <c r="AH1294" s="14">
        <v>0.32880278704162902</v>
      </c>
      <c r="AI1294" s="14"/>
      <c r="AJ1294" s="14">
        <v>0.50936309712934702</v>
      </c>
      <c r="AK1294" s="14">
        <v>0.33794997355028</v>
      </c>
      <c r="AL1294" s="14">
        <v>0.316827975510449</v>
      </c>
      <c r="AM1294" s="14">
        <v>0.70261561988102295</v>
      </c>
      <c r="AN1294" s="14">
        <v>0.38396943023310398</v>
      </c>
      <c r="AO1294" s="14"/>
      <c r="AP1294" s="14">
        <v>0.48995329806392102</v>
      </c>
      <c r="AQ1294" s="14">
        <v>0.31801704251571999</v>
      </c>
      <c r="AR1294" s="14">
        <v>0.342616116105322</v>
      </c>
      <c r="AS1294" s="14">
        <v>0.59491579209457002</v>
      </c>
      <c r="AT1294" s="14">
        <v>0.430796413773325</v>
      </c>
      <c r="AU1294" s="14"/>
      <c r="AV1294" s="14">
        <v>0.37714190172113998</v>
      </c>
      <c r="AW1294" s="14">
        <v>0.41016026104122599</v>
      </c>
      <c r="AX1294" s="14">
        <v>0.40972792906369698</v>
      </c>
      <c r="AY1294" s="14">
        <v>0.40179645270417103</v>
      </c>
      <c r="AZ1294" s="14">
        <v>0.387319255250821</v>
      </c>
      <c r="BA1294" s="14"/>
      <c r="BB1294" s="14">
        <v>0.381109093384147</v>
      </c>
      <c r="BC1294" s="14">
        <v>0.63934809649834301</v>
      </c>
      <c r="BD1294" s="14">
        <v>0.47917355775496501</v>
      </c>
      <c r="BE1294" s="14"/>
      <c r="BF1294" s="14">
        <v>0.51178720359094398</v>
      </c>
    </row>
    <row r="1295" spans="2:58" x14ac:dyDescent="0.35">
      <c r="B1295" t="s">
        <v>117</v>
      </c>
      <c r="C1295" s="14">
        <v>0.33262905414140198</v>
      </c>
      <c r="D1295" s="14">
        <v>0.31189581233793801</v>
      </c>
      <c r="E1295" s="14">
        <v>0.35278545812286199</v>
      </c>
      <c r="F1295" s="14"/>
      <c r="G1295" s="14">
        <v>0.35768429066447699</v>
      </c>
      <c r="H1295" s="14">
        <v>0.379414660104956</v>
      </c>
      <c r="I1295" s="14">
        <v>0.37452362895451202</v>
      </c>
      <c r="J1295" s="14">
        <v>0.31665624413682503</v>
      </c>
      <c r="K1295" s="14">
        <v>0.27607146523819798</v>
      </c>
      <c r="L1295" s="14">
        <v>0.29481788690794503</v>
      </c>
      <c r="M1295" s="14"/>
      <c r="N1295" s="14">
        <v>0.302618007209281</v>
      </c>
      <c r="O1295" s="14">
        <v>0.32606754446844999</v>
      </c>
      <c r="P1295" s="14">
        <v>0.34536237858317798</v>
      </c>
      <c r="Q1295" s="14">
        <v>0.36086416544889699</v>
      </c>
      <c r="R1295" s="14"/>
      <c r="S1295" s="14">
        <v>0.36272302950392998</v>
      </c>
      <c r="T1295" s="14">
        <v>0.29446799733955198</v>
      </c>
      <c r="U1295" s="14">
        <v>0.31918936128640202</v>
      </c>
      <c r="V1295" s="14">
        <v>0.35943473453061803</v>
      </c>
      <c r="W1295" s="14">
        <v>0.35435847300135098</v>
      </c>
      <c r="X1295" s="14">
        <v>0.36926210397773901</v>
      </c>
      <c r="Y1295" s="14">
        <v>0.34218851800830202</v>
      </c>
      <c r="Z1295" s="14">
        <v>0.31985712487776202</v>
      </c>
      <c r="AA1295" s="14">
        <v>0.30824119972410602</v>
      </c>
      <c r="AB1295" s="14">
        <v>0.29919369233145898</v>
      </c>
      <c r="AC1295" s="14">
        <v>0.324321608844655</v>
      </c>
      <c r="AD1295" s="14">
        <v>0.34693941238742199</v>
      </c>
      <c r="AE1295" s="14"/>
      <c r="AF1295" s="14">
        <v>0.30514692347595201</v>
      </c>
      <c r="AG1295" s="14">
        <v>0.32092101167649201</v>
      </c>
      <c r="AH1295" s="14">
        <v>0.42078535501062098</v>
      </c>
      <c r="AI1295" s="14"/>
      <c r="AJ1295" s="14">
        <v>0.299979879155441</v>
      </c>
      <c r="AK1295" s="14">
        <v>0.327272932841286</v>
      </c>
      <c r="AL1295" s="14">
        <v>0.35571953039926202</v>
      </c>
      <c r="AM1295" s="14">
        <v>0.16919998229171401</v>
      </c>
      <c r="AN1295" s="14">
        <v>0.42338745433884301</v>
      </c>
      <c r="AO1295" s="14"/>
      <c r="AP1295" s="14">
        <v>0.33442481723925199</v>
      </c>
      <c r="AQ1295" s="14">
        <v>0.338603621930753</v>
      </c>
      <c r="AR1295" s="14">
        <v>0.32619226539004398</v>
      </c>
      <c r="AS1295" s="14">
        <v>0.25869916332834603</v>
      </c>
      <c r="AT1295" s="14">
        <v>0.40591392812980998</v>
      </c>
      <c r="AU1295" s="14"/>
      <c r="AV1295" s="14">
        <v>0.33360921366477803</v>
      </c>
      <c r="AW1295" s="14">
        <v>0.33149727530899897</v>
      </c>
      <c r="AX1295" s="14">
        <v>0.35945890763337801</v>
      </c>
      <c r="AY1295" s="14">
        <v>0.31992891030680798</v>
      </c>
      <c r="AZ1295" s="14">
        <v>0.33220206998402302</v>
      </c>
      <c r="BA1295" s="14"/>
      <c r="BB1295" s="14">
        <v>0.28979675715820402</v>
      </c>
      <c r="BC1295" s="14">
        <v>0.21623612985377599</v>
      </c>
      <c r="BD1295" s="14">
        <v>0.30803272459278003</v>
      </c>
      <c r="BE1295" s="14"/>
      <c r="BF1295" s="14">
        <v>0.275697194174919</v>
      </c>
    </row>
    <row r="1296" spans="2:58" x14ac:dyDescent="0.35">
      <c r="C1296" s="14"/>
      <c r="D1296" s="14"/>
      <c r="E1296" s="14"/>
      <c r="F1296" s="14"/>
      <c r="G1296" s="14"/>
      <c r="H1296" s="14"/>
      <c r="I1296" s="14"/>
      <c r="J1296" s="14"/>
      <c r="K1296" s="14"/>
      <c r="L1296" s="14"/>
      <c r="M1296" s="14"/>
      <c r="N1296" s="14"/>
      <c r="O1296" s="14"/>
      <c r="P1296" s="14"/>
      <c r="Q1296" s="14"/>
      <c r="R1296" s="14"/>
      <c r="S1296" s="14"/>
      <c r="T1296" s="14"/>
      <c r="U1296" s="14"/>
      <c r="V1296" s="14"/>
      <c r="W1296" s="14"/>
      <c r="X1296" s="14"/>
      <c r="Y1296" s="14"/>
      <c r="Z1296" s="14"/>
      <c r="AA1296" s="14"/>
      <c r="AB1296" s="14"/>
      <c r="AC1296" s="14"/>
      <c r="AD1296" s="14"/>
      <c r="AE1296" s="14"/>
      <c r="AF1296" s="14"/>
      <c r="AG1296" s="14"/>
      <c r="AH1296" s="14"/>
      <c r="AI1296" s="14"/>
      <c r="AJ1296" s="14"/>
      <c r="AK1296" s="14"/>
      <c r="AL1296" s="14"/>
      <c r="AM1296" s="14"/>
      <c r="AN1296" s="14"/>
      <c r="AO1296" s="14"/>
      <c r="AP1296" s="14"/>
      <c r="AQ1296" s="14"/>
      <c r="AR1296" s="14"/>
      <c r="AS1296" s="14"/>
      <c r="AT1296" s="14"/>
      <c r="AU1296" s="14"/>
      <c r="AV1296" s="14"/>
      <c r="AW1296" s="14"/>
      <c r="AX1296" s="14"/>
      <c r="AY1296" s="14"/>
      <c r="AZ1296" s="14"/>
      <c r="BA1296" s="14"/>
      <c r="BB1296" s="14"/>
      <c r="BC1296" s="14"/>
      <c r="BD1296" s="14"/>
      <c r="BE1296" s="14"/>
      <c r="BF1296" s="14"/>
    </row>
    <row r="1297" spans="2:58" x14ac:dyDescent="0.35">
      <c r="B1297" s="6" t="s">
        <v>386</v>
      </c>
      <c r="C1297" s="14"/>
      <c r="D1297" s="14"/>
      <c r="E1297" s="14"/>
      <c r="F1297" s="14"/>
      <c r="G1297" s="14"/>
      <c r="H1297" s="14"/>
      <c r="I1297" s="14"/>
      <c r="J1297" s="14"/>
      <c r="K1297" s="14"/>
      <c r="L1297" s="14"/>
      <c r="M1297" s="14"/>
      <c r="N1297" s="14"/>
      <c r="O1297" s="14"/>
      <c r="P1297" s="14"/>
      <c r="Q1297" s="14"/>
      <c r="R1297" s="14"/>
      <c r="S1297" s="14"/>
      <c r="T1297" s="14"/>
      <c r="U1297" s="14"/>
      <c r="V1297" s="14"/>
      <c r="W1297" s="14"/>
      <c r="X1297" s="14"/>
      <c r="Y1297" s="14"/>
      <c r="Z1297" s="14"/>
      <c r="AA1297" s="14"/>
      <c r="AB1297" s="14"/>
      <c r="AC1297" s="14"/>
      <c r="AD1297" s="14"/>
      <c r="AE1297" s="14"/>
      <c r="AF1297" s="14"/>
      <c r="AG1297" s="14"/>
      <c r="AH1297" s="14"/>
      <c r="AI1297" s="14"/>
      <c r="AJ1297" s="14"/>
      <c r="AK1297" s="14"/>
      <c r="AL1297" s="14"/>
      <c r="AM1297" s="14"/>
      <c r="AN1297" s="14"/>
      <c r="AO1297" s="14"/>
      <c r="AP1297" s="14"/>
      <c r="AQ1297" s="14"/>
      <c r="AR1297" s="14"/>
      <c r="AS1297" s="14"/>
      <c r="AT1297" s="14"/>
      <c r="AU1297" s="14"/>
      <c r="AV1297" s="14"/>
      <c r="AW1297" s="14"/>
      <c r="AX1297" s="14"/>
      <c r="AY1297" s="14"/>
      <c r="AZ1297" s="14"/>
      <c r="BA1297" s="14"/>
      <c r="BB1297" s="14"/>
      <c r="BC1297" s="14"/>
      <c r="BD1297" s="14"/>
      <c r="BE1297" s="14"/>
      <c r="BF1297" s="14"/>
    </row>
    <row r="1298" spans="2:58" x14ac:dyDescent="0.35">
      <c r="B1298" s="24" t="s">
        <v>90</v>
      </c>
      <c r="C1298" s="14"/>
      <c r="D1298" s="14"/>
      <c r="E1298" s="14"/>
      <c r="F1298" s="14"/>
      <c r="G1298" s="14"/>
      <c r="H1298" s="14"/>
      <c r="I1298" s="14"/>
      <c r="J1298" s="14"/>
      <c r="K1298" s="14"/>
      <c r="L1298" s="14"/>
      <c r="M1298" s="14"/>
      <c r="N1298" s="14"/>
      <c r="O1298" s="14"/>
      <c r="P1298" s="14"/>
      <c r="Q1298" s="14"/>
      <c r="R1298" s="14"/>
      <c r="S1298" s="14"/>
      <c r="T1298" s="14"/>
      <c r="U1298" s="14"/>
      <c r="V1298" s="14"/>
      <c r="W1298" s="14"/>
      <c r="X1298" s="14"/>
      <c r="Y1298" s="14"/>
      <c r="Z1298" s="14"/>
      <c r="AA1298" s="14"/>
      <c r="AB1298" s="14"/>
      <c r="AC1298" s="14"/>
      <c r="AD1298" s="14"/>
      <c r="AE1298" s="14"/>
      <c r="AF1298" s="14"/>
      <c r="AG1298" s="14"/>
      <c r="AH1298" s="14"/>
      <c r="AI1298" s="14"/>
      <c r="AJ1298" s="14"/>
      <c r="AK1298" s="14"/>
      <c r="AL1298" s="14"/>
      <c r="AM1298" s="14"/>
      <c r="AN1298" s="14"/>
      <c r="AO1298" s="14"/>
      <c r="AP1298" s="14"/>
      <c r="AQ1298" s="14"/>
      <c r="AR1298" s="14"/>
      <c r="AS1298" s="14"/>
      <c r="AT1298" s="14"/>
      <c r="AU1298" s="14"/>
      <c r="AV1298" s="14"/>
      <c r="AW1298" s="14"/>
      <c r="AX1298" s="14"/>
      <c r="AY1298" s="14"/>
      <c r="AZ1298" s="14"/>
      <c r="BA1298" s="14"/>
      <c r="BB1298" s="14"/>
      <c r="BC1298" s="14"/>
      <c r="BD1298" s="14"/>
      <c r="BE1298" s="14"/>
      <c r="BF1298" s="14"/>
    </row>
    <row r="1299" spans="2:58" x14ac:dyDescent="0.35">
      <c r="B1299" t="s">
        <v>370</v>
      </c>
      <c r="C1299" s="14">
        <v>0.60745912488112497</v>
      </c>
      <c r="D1299" s="14">
        <v>0.61395698365357398</v>
      </c>
      <c r="E1299" s="14">
        <v>0.60379390165403002</v>
      </c>
      <c r="F1299" s="14"/>
      <c r="G1299" s="14">
        <v>0.50531390911253804</v>
      </c>
      <c r="H1299" s="14">
        <v>0.616644186923197</v>
      </c>
      <c r="I1299" s="14">
        <v>0.60543362047554306</v>
      </c>
      <c r="J1299" s="14">
        <v>0.66107198013297097</v>
      </c>
      <c r="K1299" s="14">
        <v>0.63291856481304798</v>
      </c>
      <c r="L1299" s="14">
        <v>0.60962845270709598</v>
      </c>
      <c r="M1299" s="14"/>
      <c r="N1299" s="14">
        <v>0.668192926753162</v>
      </c>
      <c r="O1299" s="14">
        <v>0.60375753128019005</v>
      </c>
      <c r="P1299" s="14">
        <v>0.58241644572453999</v>
      </c>
      <c r="Q1299" s="14">
        <v>0.56454200745354699</v>
      </c>
      <c r="R1299" s="14"/>
      <c r="S1299" s="14">
        <v>0.59505062881460102</v>
      </c>
      <c r="T1299" s="14">
        <v>0.59851459328258105</v>
      </c>
      <c r="U1299" s="14">
        <v>0.58045371533304302</v>
      </c>
      <c r="V1299" s="14">
        <v>0.62870667782813205</v>
      </c>
      <c r="W1299" s="14">
        <v>0.63471652789371003</v>
      </c>
      <c r="X1299" s="14">
        <v>0.61258308659393901</v>
      </c>
      <c r="Y1299" s="14">
        <v>0.61766080590844696</v>
      </c>
      <c r="Z1299" s="14">
        <v>0.64874424489224303</v>
      </c>
      <c r="AA1299" s="14">
        <v>0.64873737877209303</v>
      </c>
      <c r="AB1299" s="14">
        <v>0.56610274668698601</v>
      </c>
      <c r="AC1299" s="14">
        <v>0.58758816467138597</v>
      </c>
      <c r="AD1299" s="14">
        <v>0.557413651681126</v>
      </c>
      <c r="AE1299" s="14"/>
      <c r="AF1299" s="14">
        <v>0.61266865538584703</v>
      </c>
      <c r="AG1299" s="14">
        <v>0.63818076746331198</v>
      </c>
      <c r="AH1299" s="14">
        <v>0.56737399839006797</v>
      </c>
      <c r="AI1299" s="14"/>
      <c r="AJ1299" s="14">
        <v>0.61377093838625396</v>
      </c>
      <c r="AK1299" s="14">
        <v>0.65204613976258896</v>
      </c>
      <c r="AL1299" s="14">
        <v>0.59244004439154796</v>
      </c>
      <c r="AM1299" s="14">
        <v>0.59478320720300604</v>
      </c>
      <c r="AN1299" s="14">
        <v>0.54079927468269795</v>
      </c>
      <c r="AO1299" s="14"/>
      <c r="AP1299" s="14">
        <v>0.59973786352667002</v>
      </c>
      <c r="AQ1299" s="14">
        <v>0.646792430113594</v>
      </c>
      <c r="AR1299" s="14">
        <v>0.67512826531422798</v>
      </c>
      <c r="AS1299" s="14">
        <v>0.61868519365873897</v>
      </c>
      <c r="AT1299" s="14">
        <v>0.50174160379680999</v>
      </c>
      <c r="AU1299" s="14"/>
      <c r="AV1299" s="14">
        <v>0.55532974155788895</v>
      </c>
      <c r="AW1299" s="14">
        <v>0.60124510470556403</v>
      </c>
      <c r="AX1299" s="14">
        <v>0.60390579243828901</v>
      </c>
      <c r="AY1299" s="14">
        <v>0.66742089807895</v>
      </c>
      <c r="AZ1299" s="14">
        <v>0.81621027612691999</v>
      </c>
      <c r="BA1299" s="14"/>
      <c r="BB1299" s="14">
        <v>0.59241058679522995</v>
      </c>
      <c r="BC1299" s="14">
        <v>0.623895815916506</v>
      </c>
      <c r="BD1299" s="14">
        <v>0.63332238672556496</v>
      </c>
      <c r="BE1299" s="14"/>
      <c r="BF1299" s="14">
        <v>0.60957720396672099</v>
      </c>
    </row>
    <row r="1300" spans="2:58" x14ac:dyDescent="0.35">
      <c r="B1300" t="s">
        <v>371</v>
      </c>
      <c r="C1300" s="14">
        <v>3.9955705576760599E-2</v>
      </c>
      <c r="D1300" s="14">
        <v>4.8249619448915898E-2</v>
      </c>
      <c r="E1300" s="14">
        <v>3.2108612407094998E-2</v>
      </c>
      <c r="F1300" s="14"/>
      <c r="G1300" s="14">
        <v>0.109485525802656</v>
      </c>
      <c r="H1300" s="14">
        <v>6.3558301022381206E-2</v>
      </c>
      <c r="I1300" s="14">
        <v>3.1634471420456202E-2</v>
      </c>
      <c r="J1300" s="14">
        <v>8.5934707255290906E-3</v>
      </c>
      <c r="K1300" s="14">
        <v>3.2932367585189699E-2</v>
      </c>
      <c r="L1300" s="14">
        <v>1.1127243812492299E-2</v>
      </c>
      <c r="M1300" s="14"/>
      <c r="N1300" s="14">
        <v>3.4284584268544201E-2</v>
      </c>
      <c r="O1300" s="14">
        <v>4.0304808576199502E-2</v>
      </c>
      <c r="P1300" s="14">
        <v>5.1619227665938398E-2</v>
      </c>
      <c r="Q1300" s="14">
        <v>3.6183396768740599E-2</v>
      </c>
      <c r="R1300" s="14"/>
      <c r="S1300" s="14">
        <v>5.77226610642309E-2</v>
      </c>
      <c r="T1300" s="14">
        <v>3.6352477439710498E-2</v>
      </c>
      <c r="U1300" s="14">
        <v>4.7062843947508003E-2</v>
      </c>
      <c r="V1300" s="14">
        <v>3.17239754641837E-2</v>
      </c>
      <c r="W1300" s="14">
        <v>5.47944468975992E-2</v>
      </c>
      <c r="X1300" s="14">
        <v>2.6703966025245201E-2</v>
      </c>
      <c r="Y1300" s="14">
        <v>2.9815959843856502E-2</v>
      </c>
      <c r="Z1300" s="14">
        <v>5.6859627082460999E-2</v>
      </c>
      <c r="AA1300" s="14">
        <v>4.10717636787944E-2</v>
      </c>
      <c r="AB1300" s="14">
        <v>3.1723820365157702E-2</v>
      </c>
      <c r="AC1300" s="14">
        <v>2.7062778733615699E-2</v>
      </c>
      <c r="AD1300" s="14">
        <v>3.0097928009777699E-2</v>
      </c>
      <c r="AE1300" s="14"/>
      <c r="AF1300" s="14">
        <v>3.09351681791315E-2</v>
      </c>
      <c r="AG1300" s="14">
        <v>4.3494027666958E-2</v>
      </c>
      <c r="AH1300" s="14">
        <v>3.3618766452296299E-2</v>
      </c>
      <c r="AI1300" s="14"/>
      <c r="AJ1300" s="14">
        <v>3.5091098368853303E-2</v>
      </c>
      <c r="AK1300" s="14">
        <v>5.3000492567312402E-2</v>
      </c>
      <c r="AL1300" s="14">
        <v>3.63685931231153E-2</v>
      </c>
      <c r="AM1300" s="14">
        <v>0</v>
      </c>
      <c r="AN1300" s="14">
        <v>1.85986603924642E-2</v>
      </c>
      <c r="AO1300" s="14"/>
      <c r="AP1300" s="14">
        <v>4.0691406179856698E-2</v>
      </c>
      <c r="AQ1300" s="14">
        <v>4.2137419111279398E-2</v>
      </c>
      <c r="AR1300" s="14">
        <v>3.8964530454356203E-2</v>
      </c>
      <c r="AS1300" s="14">
        <v>2.0344969305201702E-2</v>
      </c>
      <c r="AT1300" s="14">
        <v>5.1294994854963402E-2</v>
      </c>
      <c r="AU1300" s="14"/>
      <c r="AV1300" s="14">
        <v>3.3256926017065598E-2</v>
      </c>
      <c r="AW1300" s="14">
        <v>3.1894182541489402E-2</v>
      </c>
      <c r="AX1300" s="14">
        <v>6.0487695298731999E-2</v>
      </c>
      <c r="AY1300" s="14">
        <v>3.18919723535585E-2</v>
      </c>
      <c r="AZ1300" s="14">
        <v>0</v>
      </c>
      <c r="BA1300" s="14"/>
      <c r="BB1300" s="14">
        <v>3.6273786462855999E-2</v>
      </c>
      <c r="BC1300" s="14">
        <v>1.30856928266439E-2</v>
      </c>
      <c r="BD1300" s="14">
        <v>4.4142712005949998E-2</v>
      </c>
      <c r="BE1300" s="14"/>
      <c r="BF1300" s="14">
        <v>3.06615452362686E-2</v>
      </c>
    </row>
    <row r="1301" spans="2:58" x14ac:dyDescent="0.35">
      <c r="B1301" t="s">
        <v>117</v>
      </c>
      <c r="C1301" s="14">
        <v>0.352585169542114</v>
      </c>
      <c r="D1301" s="14">
        <v>0.33779339689750998</v>
      </c>
      <c r="E1301" s="14">
        <v>0.36409748593887498</v>
      </c>
      <c r="F1301" s="14"/>
      <c r="G1301" s="14">
        <v>0.38520056508480599</v>
      </c>
      <c r="H1301" s="14">
        <v>0.31979751205442197</v>
      </c>
      <c r="I1301" s="14">
        <v>0.362931908104</v>
      </c>
      <c r="J1301" s="14">
        <v>0.33033454914150001</v>
      </c>
      <c r="K1301" s="14">
        <v>0.334149067601762</v>
      </c>
      <c r="L1301" s="14">
        <v>0.37924430348041099</v>
      </c>
      <c r="M1301" s="14"/>
      <c r="N1301" s="14">
        <v>0.29752248897829298</v>
      </c>
      <c r="O1301" s="14">
        <v>0.355937660143611</v>
      </c>
      <c r="P1301" s="14">
        <v>0.365964326609521</v>
      </c>
      <c r="Q1301" s="14">
        <v>0.39927459577771202</v>
      </c>
      <c r="R1301" s="14"/>
      <c r="S1301" s="14">
        <v>0.34722671012116801</v>
      </c>
      <c r="T1301" s="14">
        <v>0.36513292927770802</v>
      </c>
      <c r="U1301" s="14">
        <v>0.372483440719449</v>
      </c>
      <c r="V1301" s="14">
        <v>0.33956934670768402</v>
      </c>
      <c r="W1301" s="14">
        <v>0.31048902520868998</v>
      </c>
      <c r="X1301" s="14">
        <v>0.360712947380816</v>
      </c>
      <c r="Y1301" s="14">
        <v>0.35252323424769599</v>
      </c>
      <c r="Z1301" s="14">
        <v>0.29439612802529602</v>
      </c>
      <c r="AA1301" s="14">
        <v>0.31019085754911202</v>
      </c>
      <c r="AB1301" s="14">
        <v>0.40217343294785601</v>
      </c>
      <c r="AC1301" s="14">
        <v>0.38534905659499902</v>
      </c>
      <c r="AD1301" s="14">
        <v>0.41248842030909599</v>
      </c>
      <c r="AE1301" s="14"/>
      <c r="AF1301" s="14">
        <v>0.35639617643502203</v>
      </c>
      <c r="AG1301" s="14">
        <v>0.31832520486972998</v>
      </c>
      <c r="AH1301" s="14">
        <v>0.39900723515763598</v>
      </c>
      <c r="AI1301" s="14"/>
      <c r="AJ1301" s="14">
        <v>0.35113796324489299</v>
      </c>
      <c r="AK1301" s="14">
        <v>0.294953367670098</v>
      </c>
      <c r="AL1301" s="14">
        <v>0.37119136248533702</v>
      </c>
      <c r="AM1301" s="14">
        <v>0.40521679279699402</v>
      </c>
      <c r="AN1301" s="14">
        <v>0.440602064924838</v>
      </c>
      <c r="AO1301" s="14"/>
      <c r="AP1301" s="14">
        <v>0.35957073029347297</v>
      </c>
      <c r="AQ1301" s="14">
        <v>0.31107015077512701</v>
      </c>
      <c r="AR1301" s="14">
        <v>0.28590720423141602</v>
      </c>
      <c r="AS1301" s="14">
        <v>0.360969837036059</v>
      </c>
      <c r="AT1301" s="14">
        <v>0.44696340134822699</v>
      </c>
      <c r="AU1301" s="14"/>
      <c r="AV1301" s="14">
        <v>0.41141333242504502</v>
      </c>
      <c r="AW1301" s="14">
        <v>0.36686071275294702</v>
      </c>
      <c r="AX1301" s="14">
        <v>0.335606512262979</v>
      </c>
      <c r="AY1301" s="14">
        <v>0.300687129567491</v>
      </c>
      <c r="AZ1301" s="14">
        <v>0.18378972387308001</v>
      </c>
      <c r="BA1301" s="14"/>
      <c r="BB1301" s="14">
        <v>0.37131562674191398</v>
      </c>
      <c r="BC1301" s="14">
        <v>0.36301849125684998</v>
      </c>
      <c r="BD1301" s="14">
        <v>0.322534901268485</v>
      </c>
      <c r="BE1301" s="14"/>
      <c r="BF1301" s="14">
        <v>0.35976125079701099</v>
      </c>
    </row>
    <row r="1302" spans="2:58" x14ac:dyDescent="0.35">
      <c r="C1302" s="14"/>
      <c r="D1302" s="14"/>
      <c r="E1302" s="14"/>
      <c r="F1302" s="14"/>
      <c r="G1302" s="14"/>
      <c r="H1302" s="14"/>
      <c r="I1302" s="14"/>
      <c r="J1302" s="14"/>
      <c r="K1302" s="14"/>
      <c r="L1302" s="14"/>
      <c r="M1302" s="14"/>
      <c r="N1302" s="14"/>
      <c r="O1302" s="14"/>
      <c r="P1302" s="14"/>
      <c r="Q1302" s="14"/>
      <c r="R1302" s="14"/>
      <c r="S1302" s="14"/>
      <c r="T1302" s="14"/>
      <c r="U1302" s="14"/>
      <c r="V1302" s="14"/>
      <c r="W1302" s="14"/>
      <c r="X1302" s="14"/>
      <c r="Y1302" s="14"/>
      <c r="Z1302" s="14"/>
      <c r="AA1302" s="14"/>
      <c r="AB1302" s="14"/>
      <c r="AC1302" s="14"/>
      <c r="AD1302" s="14"/>
      <c r="AE1302" s="14"/>
      <c r="AF1302" s="14"/>
      <c r="AG1302" s="14"/>
      <c r="AH1302" s="14"/>
      <c r="AI1302" s="14"/>
      <c r="AJ1302" s="14"/>
      <c r="AK1302" s="14"/>
      <c r="AL1302" s="14"/>
      <c r="AM1302" s="14"/>
      <c r="AN1302" s="14"/>
      <c r="AO1302" s="14"/>
      <c r="AP1302" s="14"/>
      <c r="AQ1302" s="14"/>
      <c r="AR1302" s="14"/>
      <c r="AS1302" s="14"/>
      <c r="AT1302" s="14"/>
      <c r="AU1302" s="14"/>
      <c r="AV1302" s="14"/>
      <c r="AW1302" s="14"/>
      <c r="AX1302" s="14"/>
      <c r="AY1302" s="14"/>
      <c r="AZ1302" s="14"/>
      <c r="BA1302" s="14"/>
      <c r="BB1302" s="14"/>
      <c r="BC1302" s="14"/>
      <c r="BD1302" s="14"/>
      <c r="BE1302" s="14"/>
      <c r="BF1302" s="14"/>
    </row>
    <row r="1303" spans="2:58" x14ac:dyDescent="0.35">
      <c r="B1303" s="6" t="s">
        <v>387</v>
      </c>
      <c r="C1303" s="14"/>
      <c r="D1303" s="14"/>
      <c r="E1303" s="14"/>
      <c r="F1303" s="14"/>
      <c r="G1303" s="14"/>
      <c r="H1303" s="14"/>
      <c r="I1303" s="14"/>
      <c r="J1303" s="14"/>
      <c r="K1303" s="14"/>
      <c r="L1303" s="14"/>
      <c r="M1303" s="14"/>
      <c r="N1303" s="14"/>
      <c r="O1303" s="14"/>
      <c r="P1303" s="14"/>
      <c r="Q1303" s="14"/>
      <c r="R1303" s="14"/>
      <c r="S1303" s="14"/>
      <c r="T1303" s="14"/>
      <c r="U1303" s="14"/>
      <c r="V1303" s="14"/>
      <c r="W1303" s="14"/>
      <c r="X1303" s="14"/>
      <c r="Y1303" s="14"/>
      <c r="Z1303" s="14"/>
      <c r="AA1303" s="14"/>
      <c r="AB1303" s="14"/>
      <c r="AC1303" s="14"/>
      <c r="AD1303" s="14"/>
      <c r="AE1303" s="14"/>
      <c r="AF1303" s="14"/>
      <c r="AG1303" s="14"/>
      <c r="AH1303" s="14"/>
      <c r="AI1303" s="14"/>
      <c r="AJ1303" s="14"/>
      <c r="AK1303" s="14"/>
      <c r="AL1303" s="14"/>
      <c r="AM1303" s="14"/>
      <c r="AN1303" s="14"/>
      <c r="AO1303" s="14"/>
      <c r="AP1303" s="14"/>
      <c r="AQ1303" s="14"/>
      <c r="AR1303" s="14"/>
      <c r="AS1303" s="14"/>
      <c r="AT1303" s="14"/>
      <c r="AU1303" s="14"/>
      <c r="AV1303" s="14"/>
      <c r="AW1303" s="14"/>
      <c r="AX1303" s="14"/>
      <c r="AY1303" s="14"/>
      <c r="AZ1303" s="14"/>
      <c r="BA1303" s="14"/>
      <c r="BB1303" s="14"/>
      <c r="BC1303" s="14"/>
      <c r="BD1303" s="14"/>
      <c r="BE1303" s="14"/>
      <c r="BF1303" s="14"/>
    </row>
    <row r="1304" spans="2:58" x14ac:dyDescent="0.35">
      <c r="B1304" s="24" t="s">
        <v>90</v>
      </c>
      <c r="C1304" s="14"/>
      <c r="D1304" s="14"/>
      <c r="E1304" s="14"/>
      <c r="F1304" s="14"/>
      <c r="G1304" s="14"/>
      <c r="H1304" s="14"/>
      <c r="I1304" s="14"/>
      <c r="J1304" s="14"/>
      <c r="K1304" s="14"/>
      <c r="L1304" s="14"/>
      <c r="M1304" s="14"/>
      <c r="N1304" s="14"/>
      <c r="O1304" s="14"/>
      <c r="P1304" s="14"/>
      <c r="Q1304" s="14"/>
      <c r="R1304" s="14"/>
      <c r="S1304" s="14"/>
      <c r="T1304" s="14"/>
      <c r="U1304" s="14"/>
      <c r="V1304" s="14"/>
      <c r="W1304" s="14"/>
      <c r="X1304" s="14"/>
      <c r="Y1304" s="14"/>
      <c r="Z1304" s="14"/>
      <c r="AA1304" s="14"/>
      <c r="AB1304" s="14"/>
      <c r="AC1304" s="14"/>
      <c r="AD1304" s="14"/>
      <c r="AE1304" s="14"/>
      <c r="AF1304" s="14"/>
      <c r="AG1304" s="14"/>
      <c r="AH1304" s="14"/>
      <c r="AI1304" s="14"/>
      <c r="AJ1304" s="14"/>
      <c r="AK1304" s="14"/>
      <c r="AL1304" s="14"/>
      <c r="AM1304" s="14"/>
      <c r="AN1304" s="14"/>
      <c r="AO1304" s="14"/>
      <c r="AP1304" s="14"/>
      <c r="AQ1304" s="14"/>
      <c r="AR1304" s="14"/>
      <c r="AS1304" s="14"/>
      <c r="AT1304" s="14"/>
      <c r="AU1304" s="14"/>
      <c r="AV1304" s="14"/>
      <c r="AW1304" s="14"/>
      <c r="AX1304" s="14"/>
      <c r="AY1304" s="14"/>
      <c r="AZ1304" s="14"/>
      <c r="BA1304" s="14"/>
      <c r="BB1304" s="14"/>
      <c r="BC1304" s="14"/>
      <c r="BD1304" s="14"/>
      <c r="BE1304" s="14"/>
      <c r="BF1304" s="14"/>
    </row>
    <row r="1305" spans="2:58" x14ac:dyDescent="0.35">
      <c r="B1305" t="s">
        <v>370</v>
      </c>
      <c r="C1305" s="14">
        <v>0.50168278063277305</v>
      </c>
      <c r="D1305" s="14">
        <v>0.54428500236449795</v>
      </c>
      <c r="E1305" s="14">
        <v>0.46120916396331302</v>
      </c>
      <c r="F1305" s="14"/>
      <c r="G1305" s="14">
        <v>0.53940272342443996</v>
      </c>
      <c r="H1305" s="14">
        <v>0.478611465494098</v>
      </c>
      <c r="I1305" s="14">
        <v>0.52862067158627701</v>
      </c>
      <c r="J1305" s="14">
        <v>0.488704805783648</v>
      </c>
      <c r="K1305" s="14">
        <v>0.51618044682351605</v>
      </c>
      <c r="L1305" s="14">
        <v>0.47402072363905401</v>
      </c>
      <c r="M1305" s="14"/>
      <c r="N1305" s="14">
        <v>0.52438077866324995</v>
      </c>
      <c r="O1305" s="14">
        <v>0.47470751204005202</v>
      </c>
      <c r="P1305" s="14">
        <v>0.50896449284060497</v>
      </c>
      <c r="Q1305" s="14">
        <v>0.49571009196396698</v>
      </c>
      <c r="R1305" s="14"/>
      <c r="S1305" s="14">
        <v>0.48626433355481502</v>
      </c>
      <c r="T1305" s="14">
        <v>0.50350058887662996</v>
      </c>
      <c r="U1305" s="14">
        <v>0.51952970141727906</v>
      </c>
      <c r="V1305" s="14">
        <v>0.53179011345905702</v>
      </c>
      <c r="W1305" s="14">
        <v>0.499489635078955</v>
      </c>
      <c r="X1305" s="14">
        <v>0.424054004090685</v>
      </c>
      <c r="Y1305" s="14">
        <v>0.495226013576893</v>
      </c>
      <c r="Z1305" s="14">
        <v>0.53647145606177704</v>
      </c>
      <c r="AA1305" s="14">
        <v>0.55596631300202803</v>
      </c>
      <c r="AB1305" s="14">
        <v>0.52509313301938598</v>
      </c>
      <c r="AC1305" s="14">
        <v>0.41423562679609599</v>
      </c>
      <c r="AD1305" s="14">
        <v>0.51448583342687104</v>
      </c>
      <c r="AE1305" s="14"/>
      <c r="AF1305" s="14">
        <v>0.55756953476386395</v>
      </c>
      <c r="AG1305" s="14">
        <v>0.46224878512828699</v>
      </c>
      <c r="AH1305" s="14">
        <v>0.45945987096701701</v>
      </c>
      <c r="AI1305" s="14"/>
      <c r="AJ1305" s="14">
        <v>0.56433414124916803</v>
      </c>
      <c r="AK1305" s="14">
        <v>0.44276488693419802</v>
      </c>
      <c r="AL1305" s="14">
        <v>0.352192368867418</v>
      </c>
      <c r="AM1305" s="14">
        <v>0.83247634945265203</v>
      </c>
      <c r="AN1305" s="14">
        <v>0.52309432954527102</v>
      </c>
      <c r="AO1305" s="14"/>
      <c r="AP1305" s="14">
        <v>0.55265638835879505</v>
      </c>
      <c r="AQ1305" s="14">
        <v>0.42444825135271402</v>
      </c>
      <c r="AR1305" s="14">
        <v>0.39853462414962798</v>
      </c>
      <c r="AS1305" s="14">
        <v>0.72528745994873101</v>
      </c>
      <c r="AT1305" s="14">
        <v>0.48275265308881199</v>
      </c>
      <c r="AU1305" s="14"/>
      <c r="AV1305" s="14">
        <v>0.52308028458183997</v>
      </c>
      <c r="AW1305" s="14">
        <v>0.51958064298434703</v>
      </c>
      <c r="AX1305" s="14">
        <v>0.45432764290169902</v>
      </c>
      <c r="AY1305" s="14">
        <v>0.45915168676976298</v>
      </c>
      <c r="AZ1305" s="14">
        <v>0.60240728917146402</v>
      </c>
      <c r="BA1305" s="14"/>
      <c r="BB1305" s="14">
        <v>0.41095057469462998</v>
      </c>
      <c r="BC1305" s="14">
        <v>0.71326600811702301</v>
      </c>
      <c r="BD1305" s="14">
        <v>0.51275701611070401</v>
      </c>
      <c r="BE1305" s="14"/>
      <c r="BF1305" s="14">
        <v>0.566549532812332</v>
      </c>
    </row>
    <row r="1306" spans="2:58" x14ac:dyDescent="0.35">
      <c r="B1306" t="s">
        <v>371</v>
      </c>
      <c r="C1306" s="14">
        <v>0.104826799076464</v>
      </c>
      <c r="D1306" s="14">
        <v>0.101333554456217</v>
      </c>
      <c r="E1306" s="14">
        <v>0.10885050267403699</v>
      </c>
      <c r="F1306" s="14"/>
      <c r="G1306" s="14">
        <v>0.15158759455853901</v>
      </c>
      <c r="H1306" s="14">
        <v>0.114678841870401</v>
      </c>
      <c r="I1306" s="14">
        <v>0.110618187310996</v>
      </c>
      <c r="J1306" s="14">
        <v>7.7955816435843706E-2</v>
      </c>
      <c r="K1306" s="14">
        <v>9.8096763472573997E-2</v>
      </c>
      <c r="L1306" s="14">
        <v>8.7090687404937195E-2</v>
      </c>
      <c r="M1306" s="14"/>
      <c r="N1306" s="14">
        <v>0.108893140805519</v>
      </c>
      <c r="O1306" s="14">
        <v>0.107713869894572</v>
      </c>
      <c r="P1306" s="14">
        <v>0.1174916770449</v>
      </c>
      <c r="Q1306" s="14">
        <v>8.6209556543063101E-2</v>
      </c>
      <c r="R1306" s="14"/>
      <c r="S1306" s="14">
        <v>0.120908667476308</v>
      </c>
      <c r="T1306" s="14">
        <v>8.8606994867651806E-2</v>
      </c>
      <c r="U1306" s="14">
        <v>9.2817282824841696E-2</v>
      </c>
      <c r="V1306" s="14">
        <v>8.2999117275553203E-2</v>
      </c>
      <c r="W1306" s="14">
        <v>8.8892417393177298E-2</v>
      </c>
      <c r="X1306" s="14">
        <v>0.16259384215433501</v>
      </c>
      <c r="Y1306" s="14">
        <v>8.6535312843326107E-2</v>
      </c>
      <c r="Z1306" s="14">
        <v>0.103463639702225</v>
      </c>
      <c r="AA1306" s="14">
        <v>0.105588829538561</v>
      </c>
      <c r="AB1306" s="14">
        <v>0.10488843152474001</v>
      </c>
      <c r="AC1306" s="14">
        <v>0.11904560509872</v>
      </c>
      <c r="AD1306" s="14">
        <v>8.5003073779913202E-2</v>
      </c>
      <c r="AE1306" s="14"/>
      <c r="AF1306" s="14">
        <v>8.0667299266224096E-2</v>
      </c>
      <c r="AG1306" s="14">
        <v>0.12210074667220699</v>
      </c>
      <c r="AH1306" s="14">
        <v>9.4636652990633299E-2</v>
      </c>
      <c r="AI1306" s="14"/>
      <c r="AJ1306" s="14">
        <v>6.8705108501808804E-2</v>
      </c>
      <c r="AK1306" s="14">
        <v>0.152500613371537</v>
      </c>
      <c r="AL1306" s="14">
        <v>0.13847993047851401</v>
      </c>
      <c r="AM1306" s="14">
        <v>0</v>
      </c>
      <c r="AN1306" s="14">
        <v>6.09983223482694E-2</v>
      </c>
      <c r="AO1306" s="14"/>
      <c r="AP1306" s="14">
        <v>6.25014997568243E-2</v>
      </c>
      <c r="AQ1306" s="14">
        <v>0.14726138054378099</v>
      </c>
      <c r="AR1306" s="14">
        <v>0.107152301985201</v>
      </c>
      <c r="AS1306" s="14">
        <v>3.5120334752350699E-2</v>
      </c>
      <c r="AT1306" s="14">
        <v>7.2103801472720802E-2</v>
      </c>
      <c r="AU1306" s="14"/>
      <c r="AV1306" s="14">
        <v>8.4510429256939107E-2</v>
      </c>
      <c r="AW1306" s="14">
        <v>9.2492904100514403E-2</v>
      </c>
      <c r="AX1306" s="14">
        <v>0.117126975969466</v>
      </c>
      <c r="AY1306" s="14">
        <v>0.13212531176158299</v>
      </c>
      <c r="AZ1306" s="14">
        <v>8.7122948570574496E-2</v>
      </c>
      <c r="BA1306" s="14"/>
      <c r="BB1306" s="14">
        <v>0.17067123531740999</v>
      </c>
      <c r="BC1306" s="14">
        <v>3.5351416508059501E-2</v>
      </c>
      <c r="BD1306" s="14">
        <v>9.5095677603921694E-2</v>
      </c>
      <c r="BE1306" s="14"/>
      <c r="BF1306" s="14">
        <v>8.0668827331070295E-2</v>
      </c>
    </row>
    <row r="1307" spans="2:58" x14ac:dyDescent="0.35">
      <c r="B1307" t="s">
        <v>117</v>
      </c>
      <c r="C1307" s="14">
        <v>0.39349042029076298</v>
      </c>
      <c r="D1307" s="14">
        <v>0.35438144317928599</v>
      </c>
      <c r="E1307" s="14">
        <v>0.42994033336264997</v>
      </c>
      <c r="F1307" s="14"/>
      <c r="G1307" s="14">
        <v>0.309009682017022</v>
      </c>
      <c r="H1307" s="14">
        <v>0.406709692635501</v>
      </c>
      <c r="I1307" s="14">
        <v>0.360761141102727</v>
      </c>
      <c r="J1307" s="14">
        <v>0.43333937778050902</v>
      </c>
      <c r="K1307" s="14">
        <v>0.38572278970391</v>
      </c>
      <c r="L1307" s="14">
        <v>0.43888858895600902</v>
      </c>
      <c r="M1307" s="14"/>
      <c r="N1307" s="14">
        <v>0.36672608053123101</v>
      </c>
      <c r="O1307" s="14">
        <v>0.41757861806537599</v>
      </c>
      <c r="P1307" s="14">
        <v>0.37354383011449499</v>
      </c>
      <c r="Q1307" s="14">
        <v>0.41808035149297001</v>
      </c>
      <c r="R1307" s="14"/>
      <c r="S1307" s="14">
        <v>0.39282699896887702</v>
      </c>
      <c r="T1307" s="14">
        <v>0.40789241625571898</v>
      </c>
      <c r="U1307" s="14">
        <v>0.38765301575788003</v>
      </c>
      <c r="V1307" s="14">
        <v>0.38521076926539</v>
      </c>
      <c r="W1307" s="14">
        <v>0.41161794752786801</v>
      </c>
      <c r="X1307" s="14">
        <v>0.41335215375497902</v>
      </c>
      <c r="Y1307" s="14">
        <v>0.41823867357978101</v>
      </c>
      <c r="Z1307" s="14">
        <v>0.36006490423599802</v>
      </c>
      <c r="AA1307" s="14">
        <v>0.33844485745941</v>
      </c>
      <c r="AB1307" s="14">
        <v>0.37001843545587398</v>
      </c>
      <c r="AC1307" s="14">
        <v>0.46671876810518398</v>
      </c>
      <c r="AD1307" s="14">
        <v>0.40051109279321601</v>
      </c>
      <c r="AE1307" s="14"/>
      <c r="AF1307" s="14">
        <v>0.36176316596991198</v>
      </c>
      <c r="AG1307" s="14">
        <v>0.41565046819950602</v>
      </c>
      <c r="AH1307" s="14">
        <v>0.44590347604234898</v>
      </c>
      <c r="AI1307" s="14"/>
      <c r="AJ1307" s="14">
        <v>0.36696075024902403</v>
      </c>
      <c r="AK1307" s="14">
        <v>0.404734499694265</v>
      </c>
      <c r="AL1307" s="14">
        <v>0.50932770065406796</v>
      </c>
      <c r="AM1307" s="14">
        <v>0.167523650547348</v>
      </c>
      <c r="AN1307" s="14">
        <v>0.41590734810646002</v>
      </c>
      <c r="AO1307" s="14"/>
      <c r="AP1307" s="14">
        <v>0.384842111884381</v>
      </c>
      <c r="AQ1307" s="14">
        <v>0.42829036810350601</v>
      </c>
      <c r="AR1307" s="14">
        <v>0.49431307386517098</v>
      </c>
      <c r="AS1307" s="14">
        <v>0.239592205298919</v>
      </c>
      <c r="AT1307" s="14">
        <v>0.44514354543846801</v>
      </c>
      <c r="AU1307" s="14"/>
      <c r="AV1307" s="14">
        <v>0.392409286161221</v>
      </c>
      <c r="AW1307" s="14">
        <v>0.387926452915138</v>
      </c>
      <c r="AX1307" s="14">
        <v>0.428545381128835</v>
      </c>
      <c r="AY1307" s="14">
        <v>0.40872300146865398</v>
      </c>
      <c r="AZ1307" s="14">
        <v>0.31046976225796102</v>
      </c>
      <c r="BA1307" s="14"/>
      <c r="BB1307" s="14">
        <v>0.41837818998796</v>
      </c>
      <c r="BC1307" s="14">
        <v>0.25138257537491798</v>
      </c>
      <c r="BD1307" s="14">
        <v>0.39214730628537398</v>
      </c>
      <c r="BE1307" s="14"/>
      <c r="BF1307" s="14">
        <v>0.35278163985659799</v>
      </c>
    </row>
    <row r="1308" spans="2:58" x14ac:dyDescent="0.35">
      <c r="C1308" s="14"/>
      <c r="D1308" s="14"/>
      <c r="E1308" s="14"/>
      <c r="F1308" s="14"/>
      <c r="G1308" s="14"/>
      <c r="H1308" s="14"/>
      <c r="I1308" s="14"/>
      <c r="J1308" s="14"/>
      <c r="K1308" s="14"/>
      <c r="L1308" s="14"/>
      <c r="M1308" s="14"/>
      <c r="N1308" s="14"/>
      <c r="O1308" s="14"/>
      <c r="P1308" s="14"/>
      <c r="Q1308" s="14"/>
      <c r="R1308" s="14"/>
      <c r="S1308" s="14"/>
      <c r="T1308" s="14"/>
      <c r="U1308" s="14"/>
      <c r="V1308" s="14"/>
      <c r="W1308" s="14"/>
      <c r="X1308" s="14"/>
      <c r="Y1308" s="14"/>
      <c r="Z1308" s="14"/>
      <c r="AA1308" s="14"/>
      <c r="AB1308" s="14"/>
      <c r="AC1308" s="14"/>
      <c r="AD1308" s="14"/>
      <c r="AE1308" s="14"/>
      <c r="AF1308" s="14"/>
      <c r="AG1308" s="14"/>
      <c r="AH1308" s="14"/>
      <c r="AI1308" s="14"/>
      <c r="AJ1308" s="14"/>
      <c r="AK1308" s="14"/>
      <c r="AL1308" s="14"/>
      <c r="AM1308" s="14"/>
      <c r="AN1308" s="14"/>
      <c r="AO1308" s="14"/>
      <c r="AP1308" s="14"/>
      <c r="AQ1308" s="14"/>
      <c r="AR1308" s="14"/>
      <c r="AS1308" s="14"/>
      <c r="AT1308" s="14"/>
      <c r="AU1308" s="14"/>
      <c r="AV1308" s="14"/>
      <c r="AW1308" s="14"/>
      <c r="AX1308" s="14"/>
      <c r="AY1308" s="14"/>
      <c r="AZ1308" s="14"/>
      <c r="BA1308" s="14"/>
      <c r="BB1308" s="14"/>
      <c r="BC1308" s="14"/>
      <c r="BD1308" s="14"/>
      <c r="BE1308" s="14"/>
      <c r="BF1308" s="14"/>
    </row>
    <row r="1309" spans="2:58" x14ac:dyDescent="0.35">
      <c r="B1309" s="6" t="s">
        <v>388</v>
      </c>
      <c r="C1309" s="14"/>
      <c r="D1309" s="14"/>
      <c r="E1309" s="14"/>
      <c r="F1309" s="14"/>
      <c r="G1309" s="14"/>
      <c r="H1309" s="14"/>
      <c r="I1309" s="14"/>
      <c r="J1309" s="14"/>
      <c r="K1309" s="14"/>
      <c r="L1309" s="14"/>
      <c r="M1309" s="14"/>
      <c r="N1309" s="14"/>
      <c r="O1309" s="14"/>
      <c r="P1309" s="14"/>
      <c r="Q1309" s="14"/>
      <c r="R1309" s="14"/>
      <c r="S1309" s="14"/>
      <c r="T1309" s="14"/>
      <c r="U1309" s="14"/>
      <c r="V1309" s="14"/>
      <c r="W1309" s="14"/>
      <c r="X1309" s="14"/>
      <c r="Y1309" s="14"/>
      <c r="Z1309" s="14"/>
      <c r="AA1309" s="14"/>
      <c r="AB1309" s="14"/>
      <c r="AC1309" s="14"/>
      <c r="AD1309" s="14"/>
      <c r="AE1309" s="14"/>
      <c r="AF1309" s="14"/>
      <c r="AG1309" s="14"/>
      <c r="AH1309" s="14"/>
      <c r="AI1309" s="14"/>
      <c r="AJ1309" s="14"/>
      <c r="AK1309" s="14"/>
      <c r="AL1309" s="14"/>
      <c r="AM1309" s="14"/>
      <c r="AN1309" s="14"/>
      <c r="AO1309" s="14"/>
      <c r="AP1309" s="14"/>
      <c r="AQ1309" s="14"/>
      <c r="AR1309" s="14"/>
      <c r="AS1309" s="14"/>
      <c r="AT1309" s="14"/>
      <c r="AU1309" s="14"/>
      <c r="AV1309" s="14"/>
      <c r="AW1309" s="14"/>
      <c r="AX1309" s="14"/>
      <c r="AY1309" s="14"/>
      <c r="AZ1309" s="14"/>
      <c r="BA1309" s="14"/>
      <c r="BB1309" s="14"/>
      <c r="BC1309" s="14"/>
      <c r="BD1309" s="14"/>
      <c r="BE1309" s="14"/>
      <c r="BF1309" s="14"/>
    </row>
    <row r="1310" spans="2:58" x14ac:dyDescent="0.35">
      <c r="B1310" s="24" t="s">
        <v>90</v>
      </c>
      <c r="C1310" s="14"/>
      <c r="D1310" s="14"/>
      <c r="E1310" s="14"/>
      <c r="F1310" s="14"/>
      <c r="G1310" s="14"/>
      <c r="H1310" s="14"/>
      <c r="I1310" s="14"/>
      <c r="J1310" s="14"/>
      <c r="K1310" s="14"/>
      <c r="L1310" s="14"/>
      <c r="M1310" s="14"/>
      <c r="N1310" s="14"/>
      <c r="O1310" s="14"/>
      <c r="P1310" s="14"/>
      <c r="Q1310" s="14"/>
      <c r="R1310" s="14"/>
      <c r="S1310" s="14"/>
      <c r="T1310" s="14"/>
      <c r="U1310" s="14"/>
      <c r="V1310" s="14"/>
      <c r="W1310" s="14"/>
      <c r="X1310" s="14"/>
      <c r="Y1310" s="14"/>
      <c r="Z1310" s="14"/>
      <c r="AA1310" s="14"/>
      <c r="AB1310" s="14"/>
      <c r="AC1310" s="14"/>
      <c r="AD1310" s="14"/>
      <c r="AE1310" s="14"/>
      <c r="AF1310" s="14"/>
      <c r="AG1310" s="14"/>
      <c r="AH1310" s="14"/>
      <c r="AI1310" s="14"/>
      <c r="AJ1310" s="14"/>
      <c r="AK1310" s="14"/>
      <c r="AL1310" s="14"/>
      <c r="AM1310" s="14"/>
      <c r="AN1310" s="14"/>
      <c r="AO1310" s="14"/>
      <c r="AP1310" s="14"/>
      <c r="AQ1310" s="14"/>
      <c r="AR1310" s="14"/>
      <c r="AS1310" s="14"/>
      <c r="AT1310" s="14"/>
      <c r="AU1310" s="14"/>
      <c r="AV1310" s="14"/>
      <c r="AW1310" s="14"/>
      <c r="AX1310" s="14"/>
      <c r="AY1310" s="14"/>
      <c r="AZ1310" s="14"/>
      <c r="BA1310" s="14"/>
      <c r="BB1310" s="14"/>
      <c r="BC1310" s="14"/>
      <c r="BD1310" s="14"/>
      <c r="BE1310" s="14"/>
      <c r="BF1310" s="14"/>
    </row>
    <row r="1311" spans="2:58" x14ac:dyDescent="0.35">
      <c r="B1311" t="s">
        <v>370</v>
      </c>
      <c r="C1311" s="14">
        <v>0.43455559886075201</v>
      </c>
      <c r="D1311" s="14">
        <v>0.47534190903164297</v>
      </c>
      <c r="E1311" s="14">
        <v>0.39645198372995299</v>
      </c>
      <c r="F1311" s="14"/>
      <c r="G1311" s="14">
        <v>0.421703848230434</v>
      </c>
      <c r="H1311" s="14">
        <v>0.43439114123243799</v>
      </c>
      <c r="I1311" s="14">
        <v>0.45178733413636102</v>
      </c>
      <c r="J1311" s="14">
        <v>0.46224529648367302</v>
      </c>
      <c r="K1311" s="14">
        <v>0.38531508299406603</v>
      </c>
      <c r="L1311" s="14">
        <v>0.43991784530414002</v>
      </c>
      <c r="M1311" s="14"/>
      <c r="N1311" s="14">
        <v>0.46787654249121002</v>
      </c>
      <c r="O1311" s="14">
        <v>0.44504601757877799</v>
      </c>
      <c r="P1311" s="14">
        <v>0.40752590271903</v>
      </c>
      <c r="Q1311" s="14">
        <v>0.40711077135054402</v>
      </c>
      <c r="R1311" s="14"/>
      <c r="S1311" s="14">
        <v>0.47977740953117698</v>
      </c>
      <c r="T1311" s="14">
        <v>0.42765220251363201</v>
      </c>
      <c r="U1311" s="14">
        <v>0.39073435522078698</v>
      </c>
      <c r="V1311" s="14">
        <v>0.39812766158811003</v>
      </c>
      <c r="W1311" s="14">
        <v>0.40002345911692999</v>
      </c>
      <c r="X1311" s="14">
        <v>0.43868687510537702</v>
      </c>
      <c r="Y1311" s="14">
        <v>0.37830025020470898</v>
      </c>
      <c r="Z1311" s="14">
        <v>0.52054424630940599</v>
      </c>
      <c r="AA1311" s="14">
        <v>0.45931512788777801</v>
      </c>
      <c r="AB1311" s="14">
        <v>0.43802920137260498</v>
      </c>
      <c r="AC1311" s="14">
        <v>0.47533222621242099</v>
      </c>
      <c r="AD1311" s="14">
        <v>0.414075547156246</v>
      </c>
      <c r="AE1311" s="14"/>
      <c r="AF1311" s="14">
        <v>0.40167878083101599</v>
      </c>
      <c r="AG1311" s="14">
        <v>0.48552544801215303</v>
      </c>
      <c r="AH1311" s="14">
        <v>0.37194645824063999</v>
      </c>
      <c r="AI1311" s="14"/>
      <c r="AJ1311" s="14">
        <v>0.420354404174476</v>
      </c>
      <c r="AK1311" s="14">
        <v>0.52528217444920899</v>
      </c>
      <c r="AL1311" s="14">
        <v>0.39728477395051698</v>
      </c>
      <c r="AM1311" s="14">
        <v>0.41278579218876799</v>
      </c>
      <c r="AN1311" s="14">
        <v>0.30804558001805099</v>
      </c>
      <c r="AO1311" s="14"/>
      <c r="AP1311" s="14">
        <v>0.40477661258854902</v>
      </c>
      <c r="AQ1311" s="14">
        <v>0.51684689956363805</v>
      </c>
      <c r="AR1311" s="14">
        <v>0.43340250017030502</v>
      </c>
      <c r="AS1311" s="14">
        <v>0.396563544233487</v>
      </c>
      <c r="AT1311" s="14">
        <v>0.360701988204988</v>
      </c>
      <c r="AU1311" s="14"/>
      <c r="AV1311" s="14">
        <v>0.42204377172758001</v>
      </c>
      <c r="AW1311" s="14">
        <v>0.43407414572603098</v>
      </c>
      <c r="AX1311" s="14">
        <v>0.43548285829990802</v>
      </c>
      <c r="AY1311" s="14">
        <v>0.43895063055833899</v>
      </c>
      <c r="AZ1311" s="14">
        <v>0.60537114407043002</v>
      </c>
      <c r="BA1311" s="14"/>
      <c r="BB1311" s="14">
        <v>0.51384376304533597</v>
      </c>
      <c r="BC1311" s="14">
        <v>0.41586738339590401</v>
      </c>
      <c r="BD1311" s="14">
        <v>0.42043352208631801</v>
      </c>
      <c r="BE1311" s="14"/>
      <c r="BF1311" s="14">
        <v>0.430799651013268</v>
      </c>
    </row>
    <row r="1312" spans="2:58" x14ac:dyDescent="0.35">
      <c r="B1312" t="s">
        <v>371</v>
      </c>
      <c r="C1312" s="14">
        <v>9.1735227421426396E-2</v>
      </c>
      <c r="D1312" s="14">
        <v>0.115153207910588</v>
      </c>
      <c r="E1312" s="14">
        <v>6.94543245228052E-2</v>
      </c>
      <c r="F1312" s="14"/>
      <c r="G1312" s="14">
        <v>0.115387823072392</v>
      </c>
      <c r="H1312" s="14">
        <v>0.12351479943881399</v>
      </c>
      <c r="I1312" s="14">
        <v>7.5118804006994902E-2</v>
      </c>
      <c r="J1312" s="14">
        <v>0.10668215855381701</v>
      </c>
      <c r="K1312" s="14">
        <v>7.6597732572928401E-2</v>
      </c>
      <c r="L1312" s="14">
        <v>6.1717779339437402E-2</v>
      </c>
      <c r="M1312" s="14"/>
      <c r="N1312" s="14">
        <v>6.7141197887955806E-2</v>
      </c>
      <c r="O1312" s="14">
        <v>8.5742967778500406E-2</v>
      </c>
      <c r="P1312" s="14">
        <v>0.110984303195251</v>
      </c>
      <c r="Q1312" s="14">
        <v>0.10930194933719101</v>
      </c>
      <c r="R1312" s="14"/>
      <c r="S1312" s="14">
        <v>8.64789417052471E-2</v>
      </c>
      <c r="T1312" s="14">
        <v>7.1549881251476405E-2</v>
      </c>
      <c r="U1312" s="14">
        <v>0.101907662272298</v>
      </c>
      <c r="V1312" s="14">
        <v>0.100304135004079</v>
      </c>
      <c r="W1312" s="14">
        <v>9.5875566585050906E-2</v>
      </c>
      <c r="X1312" s="14">
        <v>0.103819955178585</v>
      </c>
      <c r="Y1312" s="14">
        <v>0.10277613357392699</v>
      </c>
      <c r="Z1312" s="14">
        <v>9.1310095463774402E-2</v>
      </c>
      <c r="AA1312" s="14">
        <v>7.5706461117706403E-2</v>
      </c>
      <c r="AB1312" s="14">
        <v>9.2173130425637906E-2</v>
      </c>
      <c r="AC1312" s="14">
        <v>9.1167925930525695E-2</v>
      </c>
      <c r="AD1312" s="14">
        <v>0.134529870338496</v>
      </c>
      <c r="AE1312" s="14"/>
      <c r="AF1312" s="14">
        <v>9.9166666553087202E-2</v>
      </c>
      <c r="AG1312" s="14">
        <v>9.7536291251768006E-2</v>
      </c>
      <c r="AH1312" s="14">
        <v>6.5029382696361604E-2</v>
      </c>
      <c r="AI1312" s="14"/>
      <c r="AJ1312" s="14">
        <v>8.9600443065925003E-2</v>
      </c>
      <c r="AK1312" s="14">
        <v>9.2417380867381493E-2</v>
      </c>
      <c r="AL1312" s="14">
        <v>8.2576059384315101E-2</v>
      </c>
      <c r="AM1312" s="14">
        <v>0.262706449879621</v>
      </c>
      <c r="AN1312" s="14">
        <v>8.0612483902632107E-2</v>
      </c>
      <c r="AO1312" s="14"/>
      <c r="AP1312" s="14">
        <v>9.9445905755623398E-2</v>
      </c>
      <c r="AQ1312" s="14">
        <v>7.1750318514703398E-2</v>
      </c>
      <c r="AR1312" s="14">
        <v>7.3237036937883596E-2</v>
      </c>
      <c r="AS1312" s="14">
        <v>0.114862525559717</v>
      </c>
      <c r="AT1312" s="14">
        <v>8.2996495654729802E-2</v>
      </c>
      <c r="AU1312" s="14"/>
      <c r="AV1312" s="14">
        <v>9.5361650198297301E-2</v>
      </c>
      <c r="AW1312" s="14">
        <v>9.3372454270281402E-2</v>
      </c>
      <c r="AX1312" s="14">
        <v>9.5536663595999896E-2</v>
      </c>
      <c r="AY1312" s="14">
        <v>6.3949782216890003E-2</v>
      </c>
      <c r="AZ1312" s="14">
        <v>4.49928870328773E-2</v>
      </c>
      <c r="BA1312" s="14"/>
      <c r="BB1312" s="14">
        <v>5.1051654296528401E-2</v>
      </c>
      <c r="BC1312" s="14">
        <v>7.7832282139805101E-2</v>
      </c>
      <c r="BD1312" s="14">
        <v>4.6037405075725499E-2</v>
      </c>
      <c r="BE1312" s="14"/>
      <c r="BF1312" s="14">
        <v>7.4830092595779801E-2</v>
      </c>
    </row>
    <row r="1313" spans="2:58" x14ac:dyDescent="0.35">
      <c r="B1313" t="s">
        <v>117</v>
      </c>
      <c r="C1313" s="14">
        <v>0.47370917371782101</v>
      </c>
      <c r="D1313" s="14">
        <v>0.40950488305777</v>
      </c>
      <c r="E1313" s="14">
        <v>0.53409369174724197</v>
      </c>
      <c r="F1313" s="14"/>
      <c r="G1313" s="14">
        <v>0.46290832869717302</v>
      </c>
      <c r="H1313" s="14">
        <v>0.44209405932874801</v>
      </c>
      <c r="I1313" s="14">
        <v>0.47309386185664398</v>
      </c>
      <c r="J1313" s="14">
        <v>0.43107254496251002</v>
      </c>
      <c r="K1313" s="14">
        <v>0.53808718443300596</v>
      </c>
      <c r="L1313" s="14">
        <v>0.49836437535642197</v>
      </c>
      <c r="M1313" s="14"/>
      <c r="N1313" s="14">
        <v>0.464982259620834</v>
      </c>
      <c r="O1313" s="14">
        <v>0.46921101464272202</v>
      </c>
      <c r="P1313" s="14">
        <v>0.48148979408571901</v>
      </c>
      <c r="Q1313" s="14">
        <v>0.48358727931226603</v>
      </c>
      <c r="R1313" s="14"/>
      <c r="S1313" s="14">
        <v>0.43374364876357502</v>
      </c>
      <c r="T1313" s="14">
        <v>0.500797916234892</v>
      </c>
      <c r="U1313" s="14">
        <v>0.507357982506915</v>
      </c>
      <c r="V1313" s="14">
        <v>0.50156820340781105</v>
      </c>
      <c r="W1313" s="14">
        <v>0.50410097429801903</v>
      </c>
      <c r="X1313" s="14">
        <v>0.45749316971603798</v>
      </c>
      <c r="Y1313" s="14">
        <v>0.51892361622136396</v>
      </c>
      <c r="Z1313" s="14">
        <v>0.38814565822681901</v>
      </c>
      <c r="AA1313" s="14">
        <v>0.46497841099451498</v>
      </c>
      <c r="AB1313" s="14">
        <v>0.469797668201757</v>
      </c>
      <c r="AC1313" s="14">
        <v>0.43349984785705298</v>
      </c>
      <c r="AD1313" s="14">
        <v>0.45139458250525899</v>
      </c>
      <c r="AE1313" s="14"/>
      <c r="AF1313" s="14">
        <v>0.49915455261589697</v>
      </c>
      <c r="AG1313" s="14">
        <v>0.41693826073607898</v>
      </c>
      <c r="AH1313" s="14">
        <v>0.56302415906299796</v>
      </c>
      <c r="AI1313" s="14"/>
      <c r="AJ1313" s="14">
        <v>0.49004515275959898</v>
      </c>
      <c r="AK1313" s="14">
        <v>0.38230044468341001</v>
      </c>
      <c r="AL1313" s="14">
        <v>0.52013916666516802</v>
      </c>
      <c r="AM1313" s="14">
        <v>0.32450775793161202</v>
      </c>
      <c r="AN1313" s="14">
        <v>0.61134193607931697</v>
      </c>
      <c r="AO1313" s="14"/>
      <c r="AP1313" s="14">
        <v>0.49577748165582702</v>
      </c>
      <c r="AQ1313" s="14">
        <v>0.41140278192165902</v>
      </c>
      <c r="AR1313" s="14">
        <v>0.49336046289181201</v>
      </c>
      <c r="AS1313" s="14">
        <v>0.48857393020679601</v>
      </c>
      <c r="AT1313" s="14">
        <v>0.556301516140282</v>
      </c>
      <c r="AU1313" s="14"/>
      <c r="AV1313" s="14">
        <v>0.48259457807412298</v>
      </c>
      <c r="AW1313" s="14">
        <v>0.47255340000368801</v>
      </c>
      <c r="AX1313" s="14">
        <v>0.46898047810409199</v>
      </c>
      <c r="AY1313" s="14">
        <v>0.49709958722476999</v>
      </c>
      <c r="AZ1313" s="14">
        <v>0.34963596889669302</v>
      </c>
      <c r="BA1313" s="14"/>
      <c r="BB1313" s="14">
        <v>0.43510458265813601</v>
      </c>
      <c r="BC1313" s="14">
        <v>0.50630033446429101</v>
      </c>
      <c r="BD1313" s="14">
        <v>0.53352907283795603</v>
      </c>
      <c r="BE1313" s="14"/>
      <c r="BF1313" s="14">
        <v>0.494370256390952</v>
      </c>
    </row>
    <row r="1314" spans="2:58" x14ac:dyDescent="0.35">
      <c r="C1314" s="14"/>
      <c r="D1314" s="14"/>
      <c r="E1314" s="14"/>
      <c r="F1314" s="14"/>
      <c r="G1314" s="14"/>
      <c r="H1314" s="14"/>
      <c r="I1314" s="14"/>
      <c r="J1314" s="14"/>
      <c r="K1314" s="14"/>
      <c r="L1314" s="14"/>
      <c r="M1314" s="14"/>
      <c r="N1314" s="14"/>
      <c r="O1314" s="14"/>
      <c r="P1314" s="14"/>
      <c r="Q1314" s="14"/>
      <c r="R1314" s="14"/>
      <c r="S1314" s="14"/>
      <c r="T1314" s="14"/>
      <c r="U1314" s="14"/>
      <c r="V1314" s="14"/>
      <c r="W1314" s="14"/>
      <c r="X1314" s="14"/>
      <c r="Y1314" s="14"/>
      <c r="Z1314" s="14"/>
      <c r="AA1314" s="14"/>
      <c r="AB1314" s="14"/>
      <c r="AC1314" s="14"/>
      <c r="AD1314" s="14"/>
      <c r="AE1314" s="14"/>
      <c r="AF1314" s="14"/>
      <c r="AG1314" s="14"/>
      <c r="AH1314" s="14"/>
      <c r="AI1314" s="14"/>
      <c r="AJ1314" s="14"/>
      <c r="AK1314" s="14"/>
      <c r="AL1314" s="14"/>
      <c r="AM1314" s="14"/>
      <c r="AN1314" s="14"/>
      <c r="AO1314" s="14"/>
      <c r="AP1314" s="14"/>
      <c r="AQ1314" s="14"/>
      <c r="AR1314" s="14"/>
      <c r="AS1314" s="14"/>
      <c r="AT1314" s="14"/>
      <c r="AU1314" s="14"/>
      <c r="AV1314" s="14"/>
      <c r="AW1314" s="14"/>
      <c r="AX1314" s="14"/>
      <c r="AY1314" s="14"/>
      <c r="AZ1314" s="14"/>
      <c r="BA1314" s="14"/>
      <c r="BB1314" s="14"/>
      <c r="BC1314" s="14"/>
      <c r="BD1314" s="14"/>
      <c r="BE1314" s="14"/>
      <c r="BF1314" s="14"/>
    </row>
    <row r="1315" spans="2:58" x14ac:dyDescent="0.35">
      <c r="B1315" s="6" t="s">
        <v>389</v>
      </c>
      <c r="C1315" s="14"/>
      <c r="D1315" s="14"/>
      <c r="E1315" s="14"/>
      <c r="F1315" s="14"/>
      <c r="G1315" s="14"/>
      <c r="H1315" s="14"/>
      <c r="I1315" s="14"/>
      <c r="J1315" s="14"/>
      <c r="K1315" s="14"/>
      <c r="L1315" s="14"/>
      <c r="M1315" s="14"/>
      <c r="N1315" s="14"/>
      <c r="O1315" s="14"/>
      <c r="P1315" s="14"/>
      <c r="Q1315" s="14"/>
      <c r="R1315" s="14"/>
      <c r="S1315" s="14"/>
      <c r="T1315" s="14"/>
      <c r="U1315" s="14"/>
      <c r="V1315" s="14"/>
      <c r="W1315" s="14"/>
      <c r="X1315" s="14"/>
      <c r="Y1315" s="14"/>
      <c r="Z1315" s="14"/>
      <c r="AA1315" s="14"/>
      <c r="AB1315" s="14"/>
      <c r="AC1315" s="14"/>
      <c r="AD1315" s="14"/>
      <c r="AE1315" s="14"/>
      <c r="AF1315" s="14"/>
      <c r="AG1315" s="14"/>
      <c r="AH1315" s="14"/>
      <c r="AI1315" s="14"/>
      <c r="AJ1315" s="14"/>
      <c r="AK1315" s="14"/>
      <c r="AL1315" s="14"/>
      <c r="AM1315" s="14"/>
      <c r="AN1315" s="14"/>
      <c r="AO1315" s="14"/>
      <c r="AP1315" s="14"/>
      <c r="AQ1315" s="14"/>
      <c r="AR1315" s="14"/>
      <c r="AS1315" s="14"/>
      <c r="AT1315" s="14"/>
      <c r="AU1315" s="14"/>
      <c r="AV1315" s="14"/>
      <c r="AW1315" s="14"/>
      <c r="AX1315" s="14"/>
      <c r="AY1315" s="14"/>
      <c r="AZ1315" s="14"/>
      <c r="BA1315" s="14"/>
      <c r="BB1315" s="14"/>
      <c r="BC1315" s="14"/>
      <c r="BD1315" s="14"/>
      <c r="BE1315" s="14"/>
      <c r="BF1315" s="14"/>
    </row>
    <row r="1316" spans="2:58" x14ac:dyDescent="0.35">
      <c r="B1316" s="24" t="s">
        <v>90</v>
      </c>
      <c r="C1316" s="14"/>
      <c r="D1316" s="14"/>
      <c r="E1316" s="14"/>
      <c r="F1316" s="14"/>
      <c r="G1316" s="14"/>
      <c r="H1316" s="14"/>
      <c r="I1316" s="14"/>
      <c r="J1316" s="14"/>
      <c r="K1316" s="14"/>
      <c r="L1316" s="14"/>
      <c r="M1316" s="14"/>
      <c r="N1316" s="14"/>
      <c r="O1316" s="14"/>
      <c r="P1316" s="14"/>
      <c r="Q1316" s="14"/>
      <c r="R1316" s="14"/>
      <c r="S1316" s="14"/>
      <c r="T1316" s="14"/>
      <c r="U1316" s="14"/>
      <c r="V1316" s="14"/>
      <c r="W1316" s="14"/>
      <c r="X1316" s="14"/>
      <c r="Y1316" s="14"/>
      <c r="Z1316" s="14"/>
      <c r="AA1316" s="14"/>
      <c r="AB1316" s="14"/>
      <c r="AC1316" s="14"/>
      <c r="AD1316" s="14"/>
      <c r="AE1316" s="14"/>
      <c r="AF1316" s="14"/>
      <c r="AG1316" s="14"/>
      <c r="AH1316" s="14"/>
      <c r="AI1316" s="14"/>
      <c r="AJ1316" s="14"/>
      <c r="AK1316" s="14"/>
      <c r="AL1316" s="14"/>
      <c r="AM1316" s="14"/>
      <c r="AN1316" s="14"/>
      <c r="AO1316" s="14"/>
      <c r="AP1316" s="14"/>
      <c r="AQ1316" s="14"/>
      <c r="AR1316" s="14"/>
      <c r="AS1316" s="14"/>
      <c r="AT1316" s="14"/>
      <c r="AU1316" s="14"/>
      <c r="AV1316" s="14"/>
      <c r="AW1316" s="14"/>
      <c r="AX1316" s="14"/>
      <c r="AY1316" s="14"/>
      <c r="AZ1316" s="14"/>
      <c r="BA1316" s="14"/>
      <c r="BB1316" s="14"/>
      <c r="BC1316" s="14"/>
      <c r="BD1316" s="14"/>
      <c r="BE1316" s="14"/>
      <c r="BF1316" s="14"/>
    </row>
    <row r="1317" spans="2:58" x14ac:dyDescent="0.35">
      <c r="B1317" t="s">
        <v>370</v>
      </c>
      <c r="C1317" s="14">
        <v>0.23257258603846001</v>
      </c>
      <c r="D1317" s="14">
        <v>0.239758348336927</v>
      </c>
      <c r="E1317" s="14">
        <v>0.22396680398235699</v>
      </c>
      <c r="F1317" s="14"/>
      <c r="G1317" s="14">
        <v>0.38542809660451799</v>
      </c>
      <c r="H1317" s="14">
        <v>0.33926001915336901</v>
      </c>
      <c r="I1317" s="14">
        <v>0.271461969971933</v>
      </c>
      <c r="J1317" s="14">
        <v>0.19320134782304099</v>
      </c>
      <c r="K1317" s="14">
        <v>0.12803783956333201</v>
      </c>
      <c r="L1317" s="14">
        <v>0.11423362333491401</v>
      </c>
      <c r="M1317" s="14"/>
      <c r="N1317" s="14">
        <v>0.22141352235692799</v>
      </c>
      <c r="O1317" s="14">
        <v>0.24210650495983299</v>
      </c>
      <c r="P1317" s="14">
        <v>0.228890916634474</v>
      </c>
      <c r="Q1317" s="14">
        <v>0.23807205931601499</v>
      </c>
      <c r="R1317" s="14"/>
      <c r="S1317" s="14">
        <v>0.27266112506288698</v>
      </c>
      <c r="T1317" s="14">
        <v>0.20296502728596699</v>
      </c>
      <c r="U1317" s="14">
        <v>0.23748595574787801</v>
      </c>
      <c r="V1317" s="14">
        <v>0.22538260363769499</v>
      </c>
      <c r="W1317" s="14">
        <v>0.233595906143819</v>
      </c>
      <c r="X1317" s="14">
        <v>0.23144189758470601</v>
      </c>
      <c r="Y1317" s="14">
        <v>0.22210865099874</v>
      </c>
      <c r="Z1317" s="14">
        <v>0.28581978233421701</v>
      </c>
      <c r="AA1317" s="14">
        <v>0.24821768315874099</v>
      </c>
      <c r="AB1317" s="14">
        <v>0.25104242281050998</v>
      </c>
      <c r="AC1317" s="14">
        <v>0.120033465143928</v>
      </c>
      <c r="AD1317" s="14">
        <v>0.215691459488315</v>
      </c>
      <c r="AE1317" s="14"/>
      <c r="AF1317" s="14">
        <v>0.18775391577137901</v>
      </c>
      <c r="AG1317" s="14">
        <v>0.21744027750718101</v>
      </c>
      <c r="AH1317" s="14">
        <v>0.29900337079065897</v>
      </c>
      <c r="AI1317" s="14"/>
      <c r="AJ1317" s="14">
        <v>0.181083494858363</v>
      </c>
      <c r="AK1317" s="14">
        <v>0.27418291991608001</v>
      </c>
      <c r="AL1317" s="14">
        <v>0.22268482651339599</v>
      </c>
      <c r="AM1317" s="14">
        <v>0.24448981075223999</v>
      </c>
      <c r="AN1317" s="14">
        <v>0.25939611727188</v>
      </c>
      <c r="AO1317" s="14"/>
      <c r="AP1317" s="14">
        <v>0.234888142179253</v>
      </c>
      <c r="AQ1317" s="14">
        <v>0.27972056134622703</v>
      </c>
      <c r="AR1317" s="14">
        <v>0.20568492389233001</v>
      </c>
      <c r="AS1317" s="14">
        <v>0.187768702090641</v>
      </c>
      <c r="AT1317" s="14">
        <v>0.13836227675663901</v>
      </c>
      <c r="AU1317" s="14"/>
      <c r="AV1317" s="14">
        <v>0.181559375613733</v>
      </c>
      <c r="AW1317" s="14">
        <v>0.22331037980554599</v>
      </c>
      <c r="AX1317" s="14">
        <v>0.25550800784544397</v>
      </c>
      <c r="AY1317" s="14">
        <v>0.31719085188256402</v>
      </c>
      <c r="AZ1317" s="14">
        <v>0.41312689644963102</v>
      </c>
      <c r="BA1317" s="14"/>
      <c r="BB1317" s="14">
        <v>0.23233531784802799</v>
      </c>
      <c r="BC1317" s="14">
        <v>0.16939436395419799</v>
      </c>
      <c r="BD1317" s="14">
        <v>5.7755496224013297E-2</v>
      </c>
      <c r="BE1317" s="14"/>
      <c r="BF1317" s="14">
        <v>0.15542322079920101</v>
      </c>
    </row>
    <row r="1318" spans="2:58" x14ac:dyDescent="0.35">
      <c r="B1318" t="s">
        <v>371</v>
      </c>
      <c r="C1318" s="14">
        <v>0.470515950641686</v>
      </c>
      <c r="D1318" s="14">
        <v>0.51029736293191097</v>
      </c>
      <c r="E1318" s="14">
        <v>0.433604121314631</v>
      </c>
      <c r="F1318" s="14"/>
      <c r="G1318" s="14">
        <v>0.26585807491778601</v>
      </c>
      <c r="H1318" s="14">
        <v>0.32159804701330702</v>
      </c>
      <c r="I1318" s="14">
        <v>0.39942024832511902</v>
      </c>
      <c r="J1318" s="14">
        <v>0.54686501161253698</v>
      </c>
      <c r="K1318" s="14">
        <v>0.61480195645885605</v>
      </c>
      <c r="L1318" s="14">
        <v>0.62730030382147095</v>
      </c>
      <c r="M1318" s="14"/>
      <c r="N1318" s="14">
        <v>0.52976018358254096</v>
      </c>
      <c r="O1318" s="14">
        <v>0.45170201425531797</v>
      </c>
      <c r="P1318" s="14">
        <v>0.47905746799785698</v>
      </c>
      <c r="Q1318" s="14">
        <v>0.41303702988638802</v>
      </c>
      <c r="R1318" s="14"/>
      <c r="S1318" s="14">
        <v>0.38466160968187402</v>
      </c>
      <c r="T1318" s="14">
        <v>0.50874188961964995</v>
      </c>
      <c r="U1318" s="14">
        <v>0.48958858261537602</v>
      </c>
      <c r="V1318" s="14">
        <v>0.46885820184723798</v>
      </c>
      <c r="W1318" s="14">
        <v>0.42632946344553102</v>
      </c>
      <c r="X1318" s="14">
        <v>0.49615716573047203</v>
      </c>
      <c r="Y1318" s="14">
        <v>0.44545830036268902</v>
      </c>
      <c r="Z1318" s="14">
        <v>0.45586340326754399</v>
      </c>
      <c r="AA1318" s="14">
        <v>0.45946329149199799</v>
      </c>
      <c r="AB1318" s="14">
        <v>0.50635345827714295</v>
      </c>
      <c r="AC1318" s="14">
        <v>0.57902265273384201</v>
      </c>
      <c r="AD1318" s="14">
        <v>0.52463630940744199</v>
      </c>
      <c r="AE1318" s="14"/>
      <c r="AF1318" s="14">
        <v>0.53258483822094305</v>
      </c>
      <c r="AG1318" s="14">
        <v>0.51637520287064298</v>
      </c>
      <c r="AH1318" s="14">
        <v>0.29401086767926898</v>
      </c>
      <c r="AI1318" s="14"/>
      <c r="AJ1318" s="14">
        <v>0.55146005504964302</v>
      </c>
      <c r="AK1318" s="14">
        <v>0.45158693226600699</v>
      </c>
      <c r="AL1318" s="14">
        <v>0.51537468394058705</v>
      </c>
      <c r="AM1318" s="14">
        <v>0.46723324633888302</v>
      </c>
      <c r="AN1318" s="14">
        <v>0.32045425316756099</v>
      </c>
      <c r="AO1318" s="14"/>
      <c r="AP1318" s="14">
        <v>0.48097337691473502</v>
      </c>
      <c r="AQ1318" s="14">
        <v>0.44546472769113998</v>
      </c>
      <c r="AR1318" s="14">
        <v>0.522034857923517</v>
      </c>
      <c r="AS1318" s="14">
        <v>0.52304492376043499</v>
      </c>
      <c r="AT1318" s="14">
        <v>0.48244329089810101</v>
      </c>
      <c r="AU1318" s="14"/>
      <c r="AV1318" s="14">
        <v>0.47115788353108801</v>
      </c>
      <c r="AW1318" s="14">
        <v>0.456529426647731</v>
      </c>
      <c r="AX1318" s="14">
        <v>0.46420516867217199</v>
      </c>
      <c r="AY1318" s="14">
        <v>0.441165959853206</v>
      </c>
      <c r="AZ1318" s="14">
        <v>0.42651363827536898</v>
      </c>
      <c r="BA1318" s="14"/>
      <c r="BB1318" s="14">
        <v>0.52183638260035403</v>
      </c>
      <c r="BC1318" s="14">
        <v>0.58233458427997997</v>
      </c>
      <c r="BD1318" s="14">
        <v>0.66573824381430402</v>
      </c>
      <c r="BE1318" s="14"/>
      <c r="BF1318" s="14">
        <v>0.58138594542025501</v>
      </c>
    </row>
    <row r="1319" spans="2:58" x14ac:dyDescent="0.35">
      <c r="B1319" t="s">
        <v>117</v>
      </c>
      <c r="C1319" s="14">
        <v>0.29691146331985402</v>
      </c>
      <c r="D1319" s="14">
        <v>0.24994428873116201</v>
      </c>
      <c r="E1319" s="14">
        <v>0.34242907470301298</v>
      </c>
      <c r="F1319" s="14"/>
      <c r="G1319" s="14">
        <v>0.348713828477696</v>
      </c>
      <c r="H1319" s="14">
        <v>0.33914193383332503</v>
      </c>
      <c r="I1319" s="14">
        <v>0.32911778170294798</v>
      </c>
      <c r="J1319" s="14">
        <v>0.25993364056442098</v>
      </c>
      <c r="K1319" s="14">
        <v>0.25716020397781197</v>
      </c>
      <c r="L1319" s="14">
        <v>0.258466072843616</v>
      </c>
      <c r="M1319" s="14"/>
      <c r="N1319" s="14">
        <v>0.248826294060531</v>
      </c>
      <c r="O1319" s="14">
        <v>0.30619148078484798</v>
      </c>
      <c r="P1319" s="14">
        <v>0.29205161536766899</v>
      </c>
      <c r="Q1319" s="14">
        <v>0.34889091079759699</v>
      </c>
      <c r="R1319" s="14"/>
      <c r="S1319" s="14">
        <v>0.34267726525523901</v>
      </c>
      <c r="T1319" s="14">
        <v>0.28829308309438301</v>
      </c>
      <c r="U1319" s="14">
        <v>0.27292546163674503</v>
      </c>
      <c r="V1319" s="14">
        <v>0.305759194515067</v>
      </c>
      <c r="W1319" s="14">
        <v>0.34007463041065</v>
      </c>
      <c r="X1319" s="14">
        <v>0.27240093668482201</v>
      </c>
      <c r="Y1319" s="14">
        <v>0.33243304863857098</v>
      </c>
      <c r="Z1319" s="14">
        <v>0.25831681439824</v>
      </c>
      <c r="AA1319" s="14">
        <v>0.29231902534926102</v>
      </c>
      <c r="AB1319" s="14">
        <v>0.24260411891234701</v>
      </c>
      <c r="AC1319" s="14">
        <v>0.30094388212223</v>
      </c>
      <c r="AD1319" s="14">
        <v>0.25967223110424298</v>
      </c>
      <c r="AE1319" s="14"/>
      <c r="AF1319" s="14">
        <v>0.279661246007678</v>
      </c>
      <c r="AG1319" s="14">
        <v>0.26618451962217599</v>
      </c>
      <c r="AH1319" s="14">
        <v>0.40698576153007199</v>
      </c>
      <c r="AI1319" s="14"/>
      <c r="AJ1319" s="14">
        <v>0.26745645009199398</v>
      </c>
      <c r="AK1319" s="14">
        <v>0.27423014781791299</v>
      </c>
      <c r="AL1319" s="14">
        <v>0.26194048954601701</v>
      </c>
      <c r="AM1319" s="14">
        <v>0.28827694290887701</v>
      </c>
      <c r="AN1319" s="14">
        <v>0.42014962956055901</v>
      </c>
      <c r="AO1319" s="14"/>
      <c r="AP1319" s="14">
        <v>0.28413848090601301</v>
      </c>
      <c r="AQ1319" s="14">
        <v>0.27481471096263299</v>
      </c>
      <c r="AR1319" s="14">
        <v>0.27228021818415399</v>
      </c>
      <c r="AS1319" s="14">
        <v>0.28918637414892401</v>
      </c>
      <c r="AT1319" s="14">
        <v>0.37919443234526001</v>
      </c>
      <c r="AU1319" s="14"/>
      <c r="AV1319" s="14">
        <v>0.34728274085518002</v>
      </c>
      <c r="AW1319" s="14">
        <v>0.32016019354672298</v>
      </c>
      <c r="AX1319" s="14">
        <v>0.28028682348238498</v>
      </c>
      <c r="AY1319" s="14">
        <v>0.24164318826423001</v>
      </c>
      <c r="AZ1319" s="14">
        <v>0.160359465275</v>
      </c>
      <c r="BA1319" s="14"/>
      <c r="BB1319" s="14">
        <v>0.245828299551619</v>
      </c>
      <c r="BC1319" s="14">
        <v>0.24827105176582201</v>
      </c>
      <c r="BD1319" s="14">
        <v>0.27650625996168299</v>
      </c>
      <c r="BE1319" s="14"/>
      <c r="BF1319" s="14">
        <v>0.26319083378054398</v>
      </c>
    </row>
    <row r="1320" spans="2:58" x14ac:dyDescent="0.35">
      <c r="C1320" s="14"/>
      <c r="D1320" s="14"/>
      <c r="E1320" s="14"/>
      <c r="F1320" s="14"/>
      <c r="G1320" s="14"/>
      <c r="H1320" s="14"/>
      <c r="I1320" s="14"/>
      <c r="J1320" s="14"/>
      <c r="K1320" s="14"/>
      <c r="L1320" s="14"/>
      <c r="M1320" s="14"/>
      <c r="N1320" s="14"/>
      <c r="O1320" s="14"/>
      <c r="P1320" s="14"/>
      <c r="Q1320" s="14"/>
      <c r="R1320" s="14"/>
      <c r="S1320" s="14"/>
      <c r="T1320" s="14"/>
      <c r="U1320" s="14"/>
      <c r="V1320" s="14"/>
      <c r="W1320" s="14"/>
      <c r="X1320" s="14"/>
      <c r="Y1320" s="14"/>
      <c r="Z1320" s="14"/>
      <c r="AA1320" s="14"/>
      <c r="AB1320" s="14"/>
      <c r="AC1320" s="14"/>
      <c r="AD1320" s="14"/>
      <c r="AE1320" s="14"/>
      <c r="AF1320" s="14"/>
      <c r="AG1320" s="14"/>
      <c r="AH1320" s="14"/>
      <c r="AI1320" s="14"/>
      <c r="AJ1320" s="14"/>
      <c r="AK1320" s="14"/>
      <c r="AL1320" s="14"/>
      <c r="AM1320" s="14"/>
      <c r="AN1320" s="14"/>
      <c r="AO1320" s="14"/>
      <c r="AP1320" s="14"/>
      <c r="AQ1320" s="14"/>
      <c r="AR1320" s="14"/>
      <c r="AS1320" s="14"/>
      <c r="AT1320" s="14"/>
      <c r="AU1320" s="14"/>
      <c r="AV1320" s="14"/>
      <c r="AW1320" s="14"/>
      <c r="AX1320" s="14"/>
      <c r="AY1320" s="14"/>
      <c r="AZ1320" s="14"/>
      <c r="BA1320" s="14"/>
      <c r="BB1320" s="14"/>
      <c r="BC1320" s="14"/>
      <c r="BD1320" s="14"/>
      <c r="BE1320" s="14"/>
      <c r="BF1320" s="14"/>
    </row>
    <row r="1321" spans="2:58" x14ac:dyDescent="0.35">
      <c r="B1321" s="6" t="s">
        <v>411</v>
      </c>
      <c r="C1321" s="14"/>
      <c r="D1321" s="14"/>
      <c r="E1321" s="14"/>
      <c r="F1321" s="14"/>
      <c r="G1321" s="14"/>
      <c r="H1321" s="14"/>
      <c r="I1321" s="14"/>
      <c r="J1321" s="14"/>
      <c r="K1321" s="14"/>
      <c r="L1321" s="14"/>
      <c r="M1321" s="14"/>
      <c r="N1321" s="14"/>
      <c r="O1321" s="14"/>
      <c r="P1321" s="14"/>
      <c r="Q1321" s="14"/>
      <c r="R1321" s="14"/>
      <c r="S1321" s="14"/>
      <c r="T1321" s="14"/>
      <c r="U1321" s="14"/>
      <c r="V1321" s="14"/>
      <c r="W1321" s="14"/>
      <c r="X1321" s="14"/>
      <c r="Y1321" s="14"/>
      <c r="Z1321" s="14"/>
      <c r="AA1321" s="14"/>
      <c r="AB1321" s="14"/>
      <c r="AC1321" s="14"/>
      <c r="AD1321" s="14"/>
      <c r="AE1321" s="14"/>
      <c r="AF1321" s="14"/>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row>
    <row r="1322" spans="2:58" x14ac:dyDescent="0.35">
      <c r="B1322" s="24" t="s">
        <v>90</v>
      </c>
      <c r="C1322" s="14"/>
      <c r="D1322" s="14"/>
      <c r="E1322" s="14"/>
      <c r="F1322" s="14"/>
      <c r="G1322" s="14"/>
      <c r="H1322" s="14"/>
      <c r="I1322" s="14"/>
      <c r="J1322" s="14"/>
      <c r="K1322" s="14"/>
      <c r="L1322" s="14"/>
      <c r="M1322" s="14"/>
      <c r="N1322" s="14"/>
      <c r="O1322" s="14"/>
      <c r="P1322" s="14"/>
      <c r="Q1322" s="14"/>
      <c r="R1322" s="14"/>
      <c r="S1322" s="14"/>
      <c r="T1322" s="14"/>
      <c r="U1322" s="14"/>
      <c r="V1322" s="14"/>
      <c r="W1322" s="14"/>
      <c r="X1322" s="14"/>
      <c r="Y1322" s="14"/>
      <c r="Z1322" s="14"/>
      <c r="AA1322" s="14"/>
      <c r="AB1322" s="14"/>
      <c r="AC1322" s="14"/>
      <c r="AD1322" s="14"/>
      <c r="AE1322" s="14"/>
      <c r="AF1322" s="14"/>
      <c r="AG1322" s="14"/>
      <c r="AH1322" s="14"/>
      <c r="AI1322" s="14"/>
      <c r="AJ1322" s="14"/>
      <c r="AK1322" s="14"/>
      <c r="AL1322" s="14"/>
      <c r="AM1322" s="14"/>
      <c r="AN1322" s="14"/>
      <c r="AO1322" s="14"/>
      <c r="AP1322" s="14"/>
      <c r="AQ1322" s="14"/>
      <c r="AR1322" s="14"/>
      <c r="AS1322" s="14"/>
      <c r="AT1322" s="14"/>
      <c r="AU1322" s="14"/>
      <c r="AV1322" s="14"/>
      <c r="AW1322" s="14"/>
      <c r="AX1322" s="14"/>
      <c r="AY1322" s="14"/>
      <c r="AZ1322" s="14"/>
      <c r="BA1322" s="14"/>
      <c r="BB1322" s="14"/>
      <c r="BC1322" s="14"/>
      <c r="BD1322" s="14"/>
      <c r="BE1322" s="14"/>
      <c r="BF1322" s="14"/>
    </row>
    <row r="1323" spans="2:58" x14ac:dyDescent="0.35">
      <c r="B1323" t="s">
        <v>405</v>
      </c>
      <c r="C1323" s="14">
        <v>8.1490782999987701E-2</v>
      </c>
      <c r="D1323" s="14">
        <v>8.8920464437074201E-2</v>
      </c>
      <c r="E1323" s="14">
        <v>7.4731316652595706E-2</v>
      </c>
      <c r="F1323" s="14"/>
      <c r="G1323" s="14">
        <v>9.6127205377161906E-2</v>
      </c>
      <c r="H1323" s="14">
        <v>0.157046882580545</v>
      </c>
      <c r="I1323" s="14">
        <v>8.1664968165486906E-2</v>
      </c>
      <c r="J1323" s="14">
        <v>7.0444775092094597E-2</v>
      </c>
      <c r="K1323" s="14">
        <v>4.1699239449355101E-2</v>
      </c>
      <c r="L1323" s="14">
        <v>4.6002389573851797E-2</v>
      </c>
      <c r="M1323" s="14"/>
      <c r="N1323" s="14">
        <v>0.119757599723411</v>
      </c>
      <c r="O1323" s="14">
        <v>6.14846445222621E-2</v>
      </c>
      <c r="P1323" s="14">
        <v>7.7998300823953898E-2</v>
      </c>
      <c r="Q1323" s="14">
        <v>6.5472702007943598E-2</v>
      </c>
      <c r="R1323" s="14"/>
      <c r="S1323" s="14">
        <v>0.10460705745494001</v>
      </c>
      <c r="T1323" s="14">
        <v>6.6719767170793601E-2</v>
      </c>
      <c r="U1323" s="14">
        <v>6.6242654088191494E-2</v>
      </c>
      <c r="V1323" s="14">
        <v>5.4294984004931303E-2</v>
      </c>
      <c r="W1323" s="14">
        <v>8.2902455347254003E-2</v>
      </c>
      <c r="X1323" s="14">
        <v>8.4489331997897293E-2</v>
      </c>
      <c r="Y1323" s="14">
        <v>7.0943019782086295E-2</v>
      </c>
      <c r="Z1323" s="14">
        <v>7.9453507019967201E-2</v>
      </c>
      <c r="AA1323" s="14">
        <v>0.12183230363545999</v>
      </c>
      <c r="AB1323" s="14">
        <v>6.9299304772509507E-2</v>
      </c>
      <c r="AC1323" s="14">
        <v>0.10331658681146599</v>
      </c>
      <c r="AD1323" s="14">
        <v>3.0155072353227799E-2</v>
      </c>
      <c r="AE1323" s="14"/>
      <c r="AF1323" s="14">
        <v>6.5202641158322305E-2</v>
      </c>
      <c r="AG1323" s="14">
        <v>9.7071250889762595E-2</v>
      </c>
      <c r="AH1323" s="14">
        <v>8.3542104953677504E-2</v>
      </c>
      <c r="AI1323" s="14"/>
      <c r="AJ1323" s="14">
        <v>3.81992766129386E-2</v>
      </c>
      <c r="AK1323" s="14">
        <v>0.14776003918585201</v>
      </c>
      <c r="AL1323" s="14">
        <v>7.7987152786418198E-2</v>
      </c>
      <c r="AM1323" s="14">
        <v>4.0956064380567501E-2</v>
      </c>
      <c r="AN1323" s="14">
        <v>6.0422511419180799E-2</v>
      </c>
      <c r="AO1323" s="14"/>
      <c r="AP1323" s="14">
        <v>3.1399150721393397E-2</v>
      </c>
      <c r="AQ1323" s="14">
        <v>0.157870738795861</v>
      </c>
      <c r="AR1323" s="14">
        <v>7.9632438212601603E-2</v>
      </c>
      <c r="AS1323" s="14">
        <v>1.41630738146424E-2</v>
      </c>
      <c r="AT1323" s="14">
        <v>2.31364692463841E-2</v>
      </c>
      <c r="AU1323" s="14"/>
      <c r="AV1323" s="14">
        <v>5.91548773518695E-2</v>
      </c>
      <c r="AW1323" s="14">
        <v>5.7844390549037901E-2</v>
      </c>
      <c r="AX1323" s="14">
        <v>9.0734893591250199E-2</v>
      </c>
      <c r="AY1323" s="14">
        <v>0.15187232379270399</v>
      </c>
      <c r="AZ1323" s="14">
        <v>0.19542962376325501</v>
      </c>
      <c r="BA1323" s="14"/>
      <c r="BB1323" s="14">
        <v>0.13763387486937601</v>
      </c>
      <c r="BC1323" s="14">
        <v>7.4694339560075797E-3</v>
      </c>
      <c r="BD1323" s="14">
        <v>0</v>
      </c>
      <c r="BE1323" s="14"/>
      <c r="BF1323" s="14">
        <v>4.8639999387754998E-2</v>
      </c>
    </row>
    <row r="1324" spans="2:58" x14ac:dyDescent="0.35">
      <c r="B1324" t="s">
        <v>406</v>
      </c>
      <c r="C1324" s="14">
        <v>0.24415554600116199</v>
      </c>
      <c r="D1324" s="14">
        <v>0.249068560769176</v>
      </c>
      <c r="E1324" s="14">
        <v>0.23790901767595399</v>
      </c>
      <c r="F1324" s="14"/>
      <c r="G1324" s="14">
        <v>0.25068116905976301</v>
      </c>
      <c r="H1324" s="14">
        <v>0.29846427888739202</v>
      </c>
      <c r="I1324" s="14">
        <v>0.252354454250524</v>
      </c>
      <c r="J1324" s="14">
        <v>0.27109790116260801</v>
      </c>
      <c r="K1324" s="14">
        <v>0.21526708512689299</v>
      </c>
      <c r="L1324" s="14">
        <v>0.18674717024572501</v>
      </c>
      <c r="M1324" s="14"/>
      <c r="N1324" s="14">
        <v>0.27337710684451599</v>
      </c>
      <c r="O1324" s="14">
        <v>0.24944180435476199</v>
      </c>
      <c r="P1324" s="14">
        <v>0.215349599069102</v>
      </c>
      <c r="Q1324" s="14">
        <v>0.23677356909243599</v>
      </c>
      <c r="R1324" s="14"/>
      <c r="S1324" s="14">
        <v>0.25634934855352398</v>
      </c>
      <c r="T1324" s="14">
        <v>0.24731832436881801</v>
      </c>
      <c r="U1324" s="14">
        <v>0.18886742342632201</v>
      </c>
      <c r="V1324" s="14">
        <v>0.24394756387179201</v>
      </c>
      <c r="W1324" s="14">
        <v>0.144209157330773</v>
      </c>
      <c r="X1324" s="14">
        <v>0.26521286082964002</v>
      </c>
      <c r="Y1324" s="14">
        <v>0.21794652969891301</v>
      </c>
      <c r="Z1324" s="14">
        <v>0.33378993723620998</v>
      </c>
      <c r="AA1324" s="14">
        <v>0.29443707739376701</v>
      </c>
      <c r="AB1324" s="14">
        <v>0.25843241509937198</v>
      </c>
      <c r="AC1324" s="14">
        <v>0.246650670274046</v>
      </c>
      <c r="AD1324" s="14">
        <v>0.21169042568547899</v>
      </c>
      <c r="AE1324" s="14"/>
      <c r="AF1324" s="14">
        <v>0.166453674192552</v>
      </c>
      <c r="AG1324" s="14">
        <v>0.31388621682524098</v>
      </c>
      <c r="AH1324" s="14">
        <v>0.25070852889556899</v>
      </c>
      <c r="AI1324" s="14"/>
      <c r="AJ1324" s="14">
        <v>0.170504529143747</v>
      </c>
      <c r="AK1324" s="14">
        <v>0.362174533649264</v>
      </c>
      <c r="AL1324" s="14">
        <v>0.24205787988506</v>
      </c>
      <c r="AM1324" s="14">
        <v>0.171341041926376</v>
      </c>
      <c r="AN1324" s="14">
        <v>0.159779137024256</v>
      </c>
      <c r="AO1324" s="14"/>
      <c r="AP1324" s="14">
        <v>0.16475864520066699</v>
      </c>
      <c r="AQ1324" s="14">
        <v>0.39125119381978402</v>
      </c>
      <c r="AR1324" s="14">
        <v>0.226466922971826</v>
      </c>
      <c r="AS1324" s="14">
        <v>0.109087629276983</v>
      </c>
      <c r="AT1324" s="14">
        <v>7.0314528411056995E-2</v>
      </c>
      <c r="AU1324" s="14"/>
      <c r="AV1324" s="14">
        <v>0.210740360430166</v>
      </c>
      <c r="AW1324" s="14">
        <v>0.25126025017797798</v>
      </c>
      <c r="AX1324" s="14">
        <v>0.24878429980258299</v>
      </c>
      <c r="AY1324" s="14">
        <v>0.30517601992792798</v>
      </c>
      <c r="AZ1324" s="14">
        <v>0.24183312098132001</v>
      </c>
      <c r="BA1324" s="14"/>
      <c r="BB1324" s="14">
        <v>0.43718190770854398</v>
      </c>
      <c r="BC1324" s="14">
        <v>0.118697245433982</v>
      </c>
      <c r="BD1324" s="14">
        <v>4.6354101951751103E-2</v>
      </c>
      <c r="BE1324" s="14"/>
      <c r="BF1324" s="14">
        <v>0.192640608268597</v>
      </c>
    </row>
    <row r="1325" spans="2:58" x14ac:dyDescent="0.35">
      <c r="B1325" t="s">
        <v>407</v>
      </c>
      <c r="C1325" s="14">
        <v>0.27104349061190203</v>
      </c>
      <c r="D1325" s="14">
        <v>0.25903193539135999</v>
      </c>
      <c r="E1325" s="14">
        <v>0.28435089757377202</v>
      </c>
      <c r="F1325" s="14"/>
      <c r="G1325" s="14">
        <v>0.30746720719526599</v>
      </c>
      <c r="H1325" s="14">
        <v>0.23655799162424401</v>
      </c>
      <c r="I1325" s="14">
        <v>0.27509788893771098</v>
      </c>
      <c r="J1325" s="14">
        <v>0.27002945950503598</v>
      </c>
      <c r="K1325" s="14">
        <v>0.27796660063064399</v>
      </c>
      <c r="L1325" s="14">
        <v>0.26745782440292498</v>
      </c>
      <c r="M1325" s="14"/>
      <c r="N1325" s="14">
        <v>0.26394188999837698</v>
      </c>
      <c r="O1325" s="14">
        <v>0.26417774038805603</v>
      </c>
      <c r="P1325" s="14">
        <v>0.29330024750189698</v>
      </c>
      <c r="Q1325" s="14">
        <v>0.26122123036746703</v>
      </c>
      <c r="R1325" s="14"/>
      <c r="S1325" s="14">
        <v>0.26343799197783102</v>
      </c>
      <c r="T1325" s="14">
        <v>0.25331467374372701</v>
      </c>
      <c r="U1325" s="14">
        <v>0.29219093641025501</v>
      </c>
      <c r="V1325" s="14">
        <v>0.27984685754331001</v>
      </c>
      <c r="W1325" s="14">
        <v>0.40537310388567199</v>
      </c>
      <c r="X1325" s="14">
        <v>0.26062928860729401</v>
      </c>
      <c r="Y1325" s="14">
        <v>0.24446886079902599</v>
      </c>
      <c r="Z1325" s="14">
        <v>0.251526849988501</v>
      </c>
      <c r="AA1325" s="14">
        <v>0.233402894835917</v>
      </c>
      <c r="AB1325" s="14">
        <v>0.238238362732764</v>
      </c>
      <c r="AC1325" s="14">
        <v>0.30101460484341902</v>
      </c>
      <c r="AD1325" s="14">
        <v>0.30090316150795499</v>
      </c>
      <c r="AE1325" s="14"/>
      <c r="AF1325" s="14">
        <v>0.26385852436859097</v>
      </c>
      <c r="AG1325" s="14">
        <v>0.269771350333042</v>
      </c>
      <c r="AH1325" s="14">
        <v>0.28311349312991502</v>
      </c>
      <c r="AI1325" s="14"/>
      <c r="AJ1325" s="14">
        <v>0.26240350773708998</v>
      </c>
      <c r="AK1325" s="14">
        <v>0.27855555788221398</v>
      </c>
      <c r="AL1325" s="14">
        <v>0.31528280343147502</v>
      </c>
      <c r="AM1325" s="14">
        <v>0.20325523216716401</v>
      </c>
      <c r="AN1325" s="14">
        <v>0.270851814994851</v>
      </c>
      <c r="AO1325" s="14"/>
      <c r="AP1325" s="14">
        <v>0.26766812004395801</v>
      </c>
      <c r="AQ1325" s="14">
        <v>0.26539635861878802</v>
      </c>
      <c r="AR1325" s="14">
        <v>0.30273113069980301</v>
      </c>
      <c r="AS1325" s="14">
        <v>0.246168722662294</v>
      </c>
      <c r="AT1325" s="14">
        <v>0.31123373977270202</v>
      </c>
      <c r="AU1325" s="14"/>
      <c r="AV1325" s="14">
        <v>0.28156746262103899</v>
      </c>
      <c r="AW1325" s="14">
        <v>0.26920599567325698</v>
      </c>
      <c r="AX1325" s="14">
        <v>0.27749889707921999</v>
      </c>
      <c r="AY1325" s="14">
        <v>0.28627782777636601</v>
      </c>
      <c r="AZ1325" s="14">
        <v>0.272434958294961</v>
      </c>
      <c r="BA1325" s="14"/>
      <c r="BB1325" s="14">
        <v>0.286102578383432</v>
      </c>
      <c r="BC1325" s="14">
        <v>0.21035197276363299</v>
      </c>
      <c r="BD1325" s="14">
        <v>0.33277269401495302</v>
      </c>
      <c r="BE1325" s="14"/>
      <c r="BF1325" s="14">
        <v>0.26628892304963703</v>
      </c>
    </row>
    <row r="1326" spans="2:58" x14ac:dyDescent="0.35">
      <c r="B1326" t="s">
        <v>408</v>
      </c>
      <c r="C1326" s="14">
        <v>0.156246713986853</v>
      </c>
      <c r="D1326" s="14">
        <v>0.17705775034370499</v>
      </c>
      <c r="E1326" s="14">
        <v>0.136887586158432</v>
      </c>
      <c r="F1326" s="14"/>
      <c r="G1326" s="14">
        <v>0.143467235118792</v>
      </c>
      <c r="H1326" s="14">
        <v>0.12164632625784801</v>
      </c>
      <c r="I1326" s="14">
        <v>0.14214072744331099</v>
      </c>
      <c r="J1326" s="14">
        <v>0.14401557882230001</v>
      </c>
      <c r="K1326" s="14">
        <v>0.18080761590768801</v>
      </c>
      <c r="L1326" s="14">
        <v>0.19768568136574699</v>
      </c>
      <c r="M1326" s="14"/>
      <c r="N1326" s="14">
        <v>0.135382376396535</v>
      </c>
      <c r="O1326" s="14">
        <v>0.15216153643570701</v>
      </c>
      <c r="P1326" s="14">
        <v>0.17069304134244201</v>
      </c>
      <c r="Q1326" s="14">
        <v>0.16706178466889601</v>
      </c>
      <c r="R1326" s="14"/>
      <c r="S1326" s="14">
        <v>0.136362997084788</v>
      </c>
      <c r="T1326" s="14">
        <v>0.15523243805850201</v>
      </c>
      <c r="U1326" s="14">
        <v>0.21291712670415799</v>
      </c>
      <c r="V1326" s="14">
        <v>0.176800931370236</v>
      </c>
      <c r="W1326" s="14">
        <v>0.20569222743857901</v>
      </c>
      <c r="X1326" s="14">
        <v>0.133170717361135</v>
      </c>
      <c r="Y1326" s="14">
        <v>0.16939856769091</v>
      </c>
      <c r="Z1326" s="14">
        <v>9.4477045344717098E-2</v>
      </c>
      <c r="AA1326" s="14">
        <v>0.12510103436589401</v>
      </c>
      <c r="AB1326" s="14">
        <v>0.18067301018725401</v>
      </c>
      <c r="AC1326" s="14">
        <v>0.122281693680808</v>
      </c>
      <c r="AD1326" s="14">
        <v>0.13879409025786699</v>
      </c>
      <c r="AE1326" s="14"/>
      <c r="AF1326" s="14">
        <v>0.216173401345543</v>
      </c>
      <c r="AG1326" s="14">
        <v>0.12008118774314699</v>
      </c>
      <c r="AH1326" s="14">
        <v>0.104058485307995</v>
      </c>
      <c r="AI1326" s="14"/>
      <c r="AJ1326" s="14">
        <v>0.23936020298749999</v>
      </c>
      <c r="AK1326" s="14">
        <v>7.4337028967168206E-2</v>
      </c>
      <c r="AL1326" s="14">
        <v>0.13878362630149399</v>
      </c>
      <c r="AM1326" s="14">
        <v>0.29944137983472902</v>
      </c>
      <c r="AN1326" s="14">
        <v>0.16195141363672599</v>
      </c>
      <c r="AO1326" s="14"/>
      <c r="AP1326" s="14">
        <v>0.26294372444644298</v>
      </c>
      <c r="AQ1326" s="14">
        <v>6.1488556299803099E-2</v>
      </c>
      <c r="AR1326" s="14">
        <v>0.14089898889708199</v>
      </c>
      <c r="AS1326" s="14">
        <v>0.22920621721258899</v>
      </c>
      <c r="AT1326" s="14">
        <v>0.18176151474258301</v>
      </c>
      <c r="AU1326" s="14"/>
      <c r="AV1326" s="14">
        <v>0.15891300539977499</v>
      </c>
      <c r="AW1326" s="14">
        <v>0.19650816061554599</v>
      </c>
      <c r="AX1326" s="14">
        <v>0.133205019234924</v>
      </c>
      <c r="AY1326" s="14">
        <v>0.100130091646629</v>
      </c>
      <c r="AZ1326" s="14">
        <v>7.1018760557548105E-2</v>
      </c>
      <c r="BA1326" s="14"/>
      <c r="BB1326" s="14">
        <v>5.9777332637327901E-2</v>
      </c>
      <c r="BC1326" s="14">
        <v>0.24159517570754099</v>
      </c>
      <c r="BD1326" s="14">
        <v>0.23826181341216299</v>
      </c>
      <c r="BE1326" s="14"/>
      <c r="BF1326" s="14">
        <v>0.19933899557339901</v>
      </c>
    </row>
    <row r="1327" spans="2:58" x14ac:dyDescent="0.35">
      <c r="B1327" t="s">
        <v>409</v>
      </c>
      <c r="C1327" s="14">
        <v>0.112567658418234</v>
      </c>
      <c r="D1327" s="14">
        <v>0.13487725495066499</v>
      </c>
      <c r="E1327" s="14">
        <v>9.0485948785690204E-2</v>
      </c>
      <c r="F1327" s="14"/>
      <c r="G1327" s="14">
        <v>4.82647340170404E-2</v>
      </c>
      <c r="H1327" s="14">
        <v>6.8558818103176503E-2</v>
      </c>
      <c r="I1327" s="14">
        <v>0.10878737684428801</v>
      </c>
      <c r="J1327" s="14">
        <v>0.14448435973222401</v>
      </c>
      <c r="K1327" s="14">
        <v>0.171861777691492</v>
      </c>
      <c r="L1327" s="14">
        <v>0.12874854514950601</v>
      </c>
      <c r="M1327" s="14"/>
      <c r="N1327" s="14">
        <v>0.100808412484823</v>
      </c>
      <c r="O1327" s="14">
        <v>0.12618953768742699</v>
      </c>
      <c r="P1327" s="14">
        <v>0.130050302028411</v>
      </c>
      <c r="Q1327" s="14">
        <v>9.7738655794257806E-2</v>
      </c>
      <c r="R1327" s="14"/>
      <c r="S1327" s="14">
        <v>0.104976925986191</v>
      </c>
      <c r="T1327" s="14">
        <v>0.10225755620718099</v>
      </c>
      <c r="U1327" s="14">
        <v>0.101098938673178</v>
      </c>
      <c r="V1327" s="14">
        <v>0.12538248793055001</v>
      </c>
      <c r="W1327" s="14">
        <v>8.5384253842722496E-2</v>
      </c>
      <c r="X1327" s="14">
        <v>7.5975823428244701E-2</v>
      </c>
      <c r="Y1327" s="14">
        <v>0.15462331719973699</v>
      </c>
      <c r="Z1327" s="14">
        <v>7.7864157358657093E-2</v>
      </c>
      <c r="AA1327" s="14">
        <v>0.11635380602921901</v>
      </c>
      <c r="AB1327" s="14">
        <v>0.149141969362937</v>
      </c>
      <c r="AC1327" s="14">
        <v>9.4150761038060804E-2</v>
      </c>
      <c r="AD1327" s="14">
        <v>0.19956305072817301</v>
      </c>
      <c r="AE1327" s="14"/>
      <c r="AF1327" s="14">
        <v>0.17422144767122</v>
      </c>
      <c r="AG1327" s="14">
        <v>7.9226824633237894E-2</v>
      </c>
      <c r="AH1327" s="14">
        <v>8.5863882365481703E-2</v>
      </c>
      <c r="AI1327" s="14"/>
      <c r="AJ1327" s="14">
        <v>0.18675531363916301</v>
      </c>
      <c r="AK1327" s="14">
        <v>3.8347841711317797E-2</v>
      </c>
      <c r="AL1327" s="14">
        <v>4.5763552249911597E-2</v>
      </c>
      <c r="AM1327" s="14">
        <v>0.16439962273068101</v>
      </c>
      <c r="AN1327" s="14">
        <v>0.13215722063406199</v>
      </c>
      <c r="AO1327" s="14"/>
      <c r="AP1327" s="14">
        <v>0.15478390777918899</v>
      </c>
      <c r="AQ1327" s="14">
        <v>2.1518489475143902E-2</v>
      </c>
      <c r="AR1327" s="14">
        <v>6.1375721080253201E-2</v>
      </c>
      <c r="AS1327" s="14">
        <v>0.309510043641118</v>
      </c>
      <c r="AT1327" s="14">
        <v>0.13109389958051099</v>
      </c>
      <c r="AU1327" s="14"/>
      <c r="AV1327" s="14">
        <v>0.124288468616767</v>
      </c>
      <c r="AW1327" s="14">
        <v>9.33466680559841E-2</v>
      </c>
      <c r="AX1327" s="14">
        <v>0.104261018477859</v>
      </c>
      <c r="AY1327" s="14">
        <v>6.5676969052114606E-2</v>
      </c>
      <c r="AZ1327" s="14">
        <v>9.5275399033525901E-2</v>
      </c>
      <c r="BA1327" s="14"/>
      <c r="BB1327" s="14">
        <v>1.9462669819014799E-2</v>
      </c>
      <c r="BC1327" s="14">
        <v>0.340234627627018</v>
      </c>
      <c r="BD1327" s="14">
        <v>0.19778532252529299</v>
      </c>
      <c r="BE1327" s="14"/>
      <c r="BF1327" s="14">
        <v>0.195141066395249</v>
      </c>
    </row>
    <row r="1328" spans="2:58" x14ac:dyDescent="0.35">
      <c r="B1328" t="s">
        <v>117</v>
      </c>
      <c r="C1328" s="14">
        <v>0.134495807981861</v>
      </c>
      <c r="D1328" s="14">
        <v>9.1044034108019298E-2</v>
      </c>
      <c r="E1328" s="14">
        <v>0.175635233153556</v>
      </c>
      <c r="F1328" s="14"/>
      <c r="G1328" s="14">
        <v>0.153992449231976</v>
      </c>
      <c r="H1328" s="14">
        <v>0.117725702546794</v>
      </c>
      <c r="I1328" s="14">
        <v>0.13995458435868</v>
      </c>
      <c r="J1328" s="14">
        <v>9.99279256857383E-2</v>
      </c>
      <c r="K1328" s="14">
        <v>0.112397681193927</v>
      </c>
      <c r="L1328" s="14">
        <v>0.17335838926224501</v>
      </c>
      <c r="M1328" s="14"/>
      <c r="N1328" s="14">
        <v>0.106732614552338</v>
      </c>
      <c r="O1328" s="14">
        <v>0.14654473661178599</v>
      </c>
      <c r="P1328" s="14">
        <v>0.11260850923419501</v>
      </c>
      <c r="Q1328" s="14">
        <v>0.17173205806899999</v>
      </c>
      <c r="R1328" s="14"/>
      <c r="S1328" s="14">
        <v>0.13426567894272601</v>
      </c>
      <c r="T1328" s="14">
        <v>0.175157240450978</v>
      </c>
      <c r="U1328" s="14">
        <v>0.13868292069789601</v>
      </c>
      <c r="V1328" s="14">
        <v>0.11972717527918</v>
      </c>
      <c r="W1328" s="14">
        <v>7.6438802155000596E-2</v>
      </c>
      <c r="X1328" s="14">
        <v>0.18052197777578899</v>
      </c>
      <c r="Y1328" s="14">
        <v>0.14261970482932801</v>
      </c>
      <c r="Z1328" s="14">
        <v>0.16288850305194699</v>
      </c>
      <c r="AA1328" s="14">
        <v>0.10887288373974401</v>
      </c>
      <c r="AB1328" s="14">
        <v>0.104214937845164</v>
      </c>
      <c r="AC1328" s="14">
        <v>0.1325856833522</v>
      </c>
      <c r="AD1328" s="14">
        <v>0.118894199467299</v>
      </c>
      <c r="AE1328" s="14"/>
      <c r="AF1328" s="14">
        <v>0.114090311263773</v>
      </c>
      <c r="AG1328" s="14">
        <v>0.119963169575569</v>
      </c>
      <c r="AH1328" s="14">
        <v>0.19271350534736201</v>
      </c>
      <c r="AI1328" s="14"/>
      <c r="AJ1328" s="14">
        <v>0.10277716987956199</v>
      </c>
      <c r="AK1328" s="14">
        <v>9.8824998604184394E-2</v>
      </c>
      <c r="AL1328" s="14">
        <v>0.180124985345641</v>
      </c>
      <c r="AM1328" s="14">
        <v>0.120606658960483</v>
      </c>
      <c r="AN1328" s="14">
        <v>0.214837902290924</v>
      </c>
      <c r="AO1328" s="14"/>
      <c r="AP1328" s="14">
        <v>0.11844645180835001</v>
      </c>
      <c r="AQ1328" s="14">
        <v>0.10247466299062</v>
      </c>
      <c r="AR1328" s="14">
        <v>0.18889479813843399</v>
      </c>
      <c r="AS1328" s="14">
        <v>9.1864313392373595E-2</v>
      </c>
      <c r="AT1328" s="14">
        <v>0.28245984824676201</v>
      </c>
      <c r="AU1328" s="14"/>
      <c r="AV1328" s="14">
        <v>0.16533582558038301</v>
      </c>
      <c r="AW1328" s="14">
        <v>0.131834534928196</v>
      </c>
      <c r="AX1328" s="14">
        <v>0.14551587181416301</v>
      </c>
      <c r="AY1328" s="14">
        <v>9.0866767804259299E-2</v>
      </c>
      <c r="AZ1328" s="14">
        <v>0.12400813736939</v>
      </c>
      <c r="BA1328" s="14"/>
      <c r="BB1328" s="14">
        <v>5.98416365823067E-2</v>
      </c>
      <c r="BC1328" s="14">
        <v>8.1651544511819399E-2</v>
      </c>
      <c r="BD1328" s="14">
        <v>0.18482606809583901</v>
      </c>
      <c r="BE1328" s="14"/>
      <c r="BF1328" s="14">
        <v>9.7950407325363406E-2</v>
      </c>
    </row>
    <row r="1329" spans="2:58" x14ac:dyDescent="0.35">
      <c r="C1329" s="14"/>
      <c r="D1329" s="14"/>
      <c r="E1329" s="14"/>
      <c r="F1329" s="14"/>
      <c r="G1329" s="14"/>
      <c r="H1329" s="14"/>
      <c r="I1329" s="14"/>
      <c r="J1329" s="14"/>
      <c r="K1329" s="14"/>
      <c r="L1329" s="14"/>
      <c r="M1329" s="14"/>
      <c r="N1329" s="14"/>
      <c r="O1329" s="14"/>
      <c r="P1329" s="14"/>
      <c r="Q1329" s="14"/>
      <c r="R1329" s="14"/>
      <c r="S1329" s="14"/>
      <c r="T1329" s="14"/>
      <c r="U1329" s="14"/>
      <c r="V1329" s="14"/>
      <c r="W1329" s="14"/>
      <c r="X1329" s="14"/>
      <c r="Y1329" s="14"/>
      <c r="Z1329" s="14"/>
      <c r="AA1329" s="14"/>
      <c r="AB1329" s="14"/>
      <c r="AC1329" s="14"/>
      <c r="AD1329" s="14"/>
      <c r="AE1329" s="14"/>
      <c r="AF1329" s="14"/>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row>
    <row r="1330" spans="2:58" x14ac:dyDescent="0.35">
      <c r="B1330" s="6" t="s">
        <v>412</v>
      </c>
      <c r="C1330" s="14"/>
      <c r="D1330" s="14"/>
      <c r="E1330" s="14"/>
      <c r="F1330" s="14"/>
      <c r="G1330" s="14"/>
      <c r="H1330" s="14"/>
      <c r="I1330" s="14"/>
      <c r="J1330" s="14"/>
      <c r="K1330" s="14"/>
      <c r="L1330" s="14"/>
      <c r="M1330" s="14"/>
      <c r="N1330" s="14"/>
      <c r="O1330" s="14"/>
      <c r="P1330" s="14"/>
      <c r="Q1330" s="14"/>
      <c r="R1330" s="14"/>
      <c r="S1330" s="14"/>
      <c r="T1330" s="14"/>
      <c r="U1330" s="14"/>
      <c r="V1330" s="14"/>
      <c r="W1330" s="14"/>
      <c r="X1330" s="14"/>
      <c r="Y1330" s="14"/>
      <c r="Z1330" s="14"/>
      <c r="AA1330" s="14"/>
      <c r="AB1330" s="14"/>
      <c r="AC1330" s="14"/>
      <c r="AD1330" s="14"/>
      <c r="AE1330" s="14"/>
      <c r="AF1330" s="14"/>
      <c r="AG1330" s="14"/>
      <c r="AH1330" s="14"/>
      <c r="AI1330" s="14"/>
      <c r="AJ1330" s="14"/>
      <c r="AK1330" s="14"/>
      <c r="AL1330" s="14"/>
      <c r="AM1330" s="14"/>
      <c r="AN1330" s="14"/>
      <c r="AO1330" s="14"/>
      <c r="AP1330" s="14"/>
      <c r="AQ1330" s="14"/>
      <c r="AR1330" s="14"/>
      <c r="AS1330" s="14"/>
      <c r="AT1330" s="14"/>
      <c r="AU1330" s="14"/>
      <c r="AV1330" s="14"/>
      <c r="AW1330" s="14"/>
      <c r="AX1330" s="14"/>
      <c r="AY1330" s="14"/>
      <c r="AZ1330" s="14"/>
      <c r="BA1330" s="14"/>
      <c r="BB1330" s="14"/>
      <c r="BC1330" s="14"/>
      <c r="BD1330" s="14"/>
      <c r="BE1330" s="14"/>
      <c r="BF1330" s="14"/>
    </row>
    <row r="1331" spans="2:58" x14ac:dyDescent="0.35">
      <c r="B1331" s="24" t="s">
        <v>90</v>
      </c>
      <c r="C1331" s="14"/>
      <c r="D1331" s="14"/>
      <c r="E1331" s="14"/>
      <c r="F1331" s="14"/>
      <c r="G1331" s="14"/>
      <c r="H1331" s="14"/>
      <c r="I1331" s="14"/>
      <c r="J1331" s="14"/>
      <c r="K1331" s="14"/>
      <c r="L1331" s="14"/>
      <c r="M1331" s="14"/>
      <c r="N1331" s="14"/>
      <c r="O1331" s="14"/>
      <c r="P1331" s="14"/>
      <c r="Q1331" s="14"/>
      <c r="R1331" s="14"/>
      <c r="S1331" s="14"/>
      <c r="T1331" s="14"/>
      <c r="U1331" s="14"/>
      <c r="V1331" s="14"/>
      <c r="W1331" s="14"/>
      <c r="X1331" s="14"/>
      <c r="Y1331" s="14"/>
      <c r="Z1331" s="14"/>
      <c r="AA1331" s="14"/>
      <c r="AB1331" s="14"/>
      <c r="AC1331" s="14"/>
      <c r="AD1331" s="14"/>
      <c r="AE1331" s="14"/>
      <c r="AF1331" s="14"/>
      <c r="AG1331" s="14"/>
      <c r="AH1331" s="14"/>
      <c r="AI1331" s="14"/>
      <c r="AJ1331" s="14"/>
      <c r="AK1331" s="14"/>
      <c r="AL1331" s="14"/>
      <c r="AM1331" s="14"/>
      <c r="AN1331" s="14"/>
      <c r="AO1331" s="14"/>
      <c r="AP1331" s="14"/>
      <c r="AQ1331" s="14"/>
      <c r="AR1331" s="14"/>
      <c r="AS1331" s="14"/>
      <c r="AT1331" s="14"/>
      <c r="AU1331" s="14"/>
      <c r="AV1331" s="14"/>
      <c r="AW1331" s="14"/>
      <c r="AX1331" s="14"/>
      <c r="AY1331" s="14"/>
      <c r="AZ1331" s="14"/>
      <c r="BA1331" s="14"/>
      <c r="BB1331" s="14"/>
      <c r="BC1331" s="14"/>
      <c r="BD1331" s="14"/>
      <c r="BE1331" s="14"/>
      <c r="BF1331" s="14"/>
    </row>
    <row r="1332" spans="2:58" x14ac:dyDescent="0.35">
      <c r="B1332" t="s">
        <v>405</v>
      </c>
      <c r="C1332" s="14">
        <v>8.3548089437340795E-2</v>
      </c>
      <c r="D1332" s="14">
        <v>9.5332222842320402E-2</v>
      </c>
      <c r="E1332" s="14">
        <v>7.2556993447926404E-2</v>
      </c>
      <c r="F1332" s="14"/>
      <c r="G1332" s="14">
        <v>0.13028856368269701</v>
      </c>
      <c r="H1332" s="14">
        <v>0.12887915202257699</v>
      </c>
      <c r="I1332" s="14">
        <v>7.9622055091962796E-2</v>
      </c>
      <c r="J1332" s="14">
        <v>7.3612154813331193E-2</v>
      </c>
      <c r="K1332" s="14">
        <v>5.17407579428876E-2</v>
      </c>
      <c r="L1332" s="14">
        <v>4.8106069295011697E-2</v>
      </c>
      <c r="M1332" s="14"/>
      <c r="N1332" s="14">
        <v>9.2614278779161993E-2</v>
      </c>
      <c r="O1332" s="14">
        <v>6.2726619133522593E-2</v>
      </c>
      <c r="P1332" s="14">
        <v>0.10025893170528</v>
      </c>
      <c r="Q1332" s="14">
        <v>8.0314899923848798E-2</v>
      </c>
      <c r="R1332" s="14"/>
      <c r="S1332" s="14">
        <v>0.106972457889682</v>
      </c>
      <c r="T1332" s="14">
        <v>5.5485855234136301E-2</v>
      </c>
      <c r="U1332" s="14">
        <v>8.7881123112029794E-2</v>
      </c>
      <c r="V1332" s="14">
        <v>4.9837390619291599E-2</v>
      </c>
      <c r="W1332" s="14">
        <v>9.2358079534128501E-2</v>
      </c>
      <c r="X1332" s="14">
        <v>0.10224707241044501</v>
      </c>
      <c r="Y1332" s="14">
        <v>5.9094141752909397E-2</v>
      </c>
      <c r="Z1332" s="14">
        <v>0.124104706972111</v>
      </c>
      <c r="AA1332" s="14">
        <v>0.13066721170926299</v>
      </c>
      <c r="AB1332" s="14">
        <v>4.6347518593721E-2</v>
      </c>
      <c r="AC1332" s="14">
        <v>8.4094711377338205E-2</v>
      </c>
      <c r="AD1332" s="14">
        <v>5.7800799812973001E-2</v>
      </c>
      <c r="AE1332" s="14"/>
      <c r="AF1332" s="14">
        <v>5.5710900838820597E-2</v>
      </c>
      <c r="AG1332" s="14">
        <v>0.111147156601054</v>
      </c>
      <c r="AH1332" s="14">
        <v>8.2260871250022405E-2</v>
      </c>
      <c r="AI1332" s="14"/>
      <c r="AJ1332" s="14">
        <v>3.8799192391121402E-2</v>
      </c>
      <c r="AK1332" s="14">
        <v>0.156398266456652</v>
      </c>
      <c r="AL1332" s="14">
        <v>9.2126896441173195E-2</v>
      </c>
      <c r="AM1332" s="14">
        <v>0</v>
      </c>
      <c r="AN1332" s="14">
        <v>2.9427832579778899E-2</v>
      </c>
      <c r="AO1332" s="14"/>
      <c r="AP1332" s="14">
        <v>3.6214457945668799E-2</v>
      </c>
      <c r="AQ1332" s="14">
        <v>0.161156630489078</v>
      </c>
      <c r="AR1332" s="14">
        <v>7.9831447993497506E-2</v>
      </c>
      <c r="AS1332" s="14">
        <v>1.23541036300497E-2</v>
      </c>
      <c r="AT1332" s="14">
        <v>1.15763649135901E-2</v>
      </c>
      <c r="AU1332" s="14"/>
      <c r="AV1332" s="14">
        <v>6.5476130251176795E-2</v>
      </c>
      <c r="AW1332" s="14">
        <v>6.4810036265618196E-2</v>
      </c>
      <c r="AX1332" s="14">
        <v>8.8740561576613197E-2</v>
      </c>
      <c r="AY1332" s="14">
        <v>0.11963232496885901</v>
      </c>
      <c r="AZ1332" s="14">
        <v>0.17908604485922999</v>
      </c>
      <c r="BA1332" s="14"/>
      <c r="BB1332" s="14">
        <v>0.130257947480546</v>
      </c>
      <c r="BC1332" s="14">
        <v>7.2740711477560496E-3</v>
      </c>
      <c r="BD1332" s="14">
        <v>0</v>
      </c>
      <c r="BE1332" s="14"/>
      <c r="BF1332" s="14">
        <v>4.6441622438263198E-2</v>
      </c>
    </row>
    <row r="1333" spans="2:58" x14ac:dyDescent="0.35">
      <c r="B1333" t="s">
        <v>406</v>
      </c>
      <c r="C1333" s="14">
        <v>0.23701469541009301</v>
      </c>
      <c r="D1333" s="14">
        <v>0.225050843418096</v>
      </c>
      <c r="E1333" s="14">
        <v>0.24717392199525101</v>
      </c>
      <c r="F1333" s="14"/>
      <c r="G1333" s="14">
        <v>0.26505317822720698</v>
      </c>
      <c r="H1333" s="14">
        <v>0.33308106778778401</v>
      </c>
      <c r="I1333" s="14">
        <v>0.26428880944682398</v>
      </c>
      <c r="J1333" s="14">
        <v>0.248887383325928</v>
      </c>
      <c r="K1333" s="14">
        <v>0.17207205506324599</v>
      </c>
      <c r="L1333" s="14">
        <v>0.152280903802886</v>
      </c>
      <c r="M1333" s="14"/>
      <c r="N1333" s="14">
        <v>0.25619744565811198</v>
      </c>
      <c r="O1333" s="14">
        <v>0.25108662149475702</v>
      </c>
      <c r="P1333" s="14">
        <v>0.201014768909415</v>
      </c>
      <c r="Q1333" s="14">
        <v>0.23347574676550301</v>
      </c>
      <c r="R1333" s="14"/>
      <c r="S1333" s="14">
        <v>0.26205877984199</v>
      </c>
      <c r="T1333" s="14">
        <v>0.19001186208993601</v>
      </c>
      <c r="U1333" s="14">
        <v>0.176198279592648</v>
      </c>
      <c r="V1333" s="14">
        <v>0.205481590477363</v>
      </c>
      <c r="W1333" s="14">
        <v>0.25348409491358298</v>
      </c>
      <c r="X1333" s="14">
        <v>0.26772098860545102</v>
      </c>
      <c r="Y1333" s="14">
        <v>0.207607799649456</v>
      </c>
      <c r="Z1333" s="14">
        <v>0.31271014730879199</v>
      </c>
      <c r="AA1333" s="14">
        <v>0.25541868661580602</v>
      </c>
      <c r="AB1333" s="14">
        <v>0.29483009880079802</v>
      </c>
      <c r="AC1333" s="14">
        <v>0.239619121752848</v>
      </c>
      <c r="AD1333" s="14">
        <v>0.18207561855684201</v>
      </c>
      <c r="AE1333" s="14"/>
      <c r="AF1333" s="14">
        <v>0.174476107848235</v>
      </c>
      <c r="AG1333" s="14">
        <v>0.27008270372686499</v>
      </c>
      <c r="AH1333" s="14">
        <v>0.266254000750064</v>
      </c>
      <c r="AI1333" s="14"/>
      <c r="AJ1333" s="14">
        <v>0.16356315702764301</v>
      </c>
      <c r="AK1333" s="14">
        <v>0.33314701650525402</v>
      </c>
      <c r="AL1333" s="14">
        <v>0.18203637189576499</v>
      </c>
      <c r="AM1333" s="14">
        <v>0.252343145314467</v>
      </c>
      <c r="AN1333" s="14">
        <v>0.21359898927634699</v>
      </c>
      <c r="AO1333" s="14"/>
      <c r="AP1333" s="14">
        <v>0.14664107286138001</v>
      </c>
      <c r="AQ1333" s="14">
        <v>0.38784164167845803</v>
      </c>
      <c r="AR1333" s="14">
        <v>0.21429188246949199</v>
      </c>
      <c r="AS1333" s="14">
        <v>0.121213098534587</v>
      </c>
      <c r="AT1333" s="14">
        <v>8.0548954494973402E-2</v>
      </c>
      <c r="AU1333" s="14"/>
      <c r="AV1333" s="14">
        <v>0.196394352183722</v>
      </c>
      <c r="AW1333" s="14">
        <v>0.273535703990609</v>
      </c>
      <c r="AX1333" s="14">
        <v>0.22542933503465101</v>
      </c>
      <c r="AY1333" s="14">
        <v>0.334813946234083</v>
      </c>
      <c r="AZ1333" s="14">
        <v>0.20901618167146799</v>
      </c>
      <c r="BA1333" s="14"/>
      <c r="BB1333" s="14">
        <v>0.42848140051477401</v>
      </c>
      <c r="BC1333" s="14">
        <v>0.13270877648798601</v>
      </c>
      <c r="BD1333" s="14">
        <v>1.40998986094053E-2</v>
      </c>
      <c r="BE1333" s="14"/>
      <c r="BF1333" s="14">
        <v>0.18987447728398599</v>
      </c>
    </row>
    <row r="1334" spans="2:58" x14ac:dyDescent="0.35">
      <c r="B1334" t="s">
        <v>407</v>
      </c>
      <c r="C1334" s="14">
        <v>0.25471339579706997</v>
      </c>
      <c r="D1334" s="14">
        <v>0.24881883903496199</v>
      </c>
      <c r="E1334" s="14">
        <v>0.26196280270147299</v>
      </c>
      <c r="F1334" s="14"/>
      <c r="G1334" s="14">
        <v>0.23566518975892201</v>
      </c>
      <c r="H1334" s="14">
        <v>0.235916228552874</v>
      </c>
      <c r="I1334" s="14">
        <v>0.27085651704935998</v>
      </c>
      <c r="J1334" s="14">
        <v>0.24436662216381999</v>
      </c>
      <c r="K1334" s="14">
        <v>0.254766675003884</v>
      </c>
      <c r="L1334" s="14">
        <v>0.27791421192516902</v>
      </c>
      <c r="M1334" s="14"/>
      <c r="N1334" s="14">
        <v>0.232642469821121</v>
      </c>
      <c r="O1334" s="14">
        <v>0.26043271291825498</v>
      </c>
      <c r="P1334" s="14">
        <v>0.269831365987034</v>
      </c>
      <c r="Q1334" s="14">
        <v>0.259854914227651</v>
      </c>
      <c r="R1334" s="14"/>
      <c r="S1334" s="14">
        <v>0.318811807401712</v>
      </c>
      <c r="T1334" s="14">
        <v>0.30156151042701201</v>
      </c>
      <c r="U1334" s="14">
        <v>0.252666416400323</v>
      </c>
      <c r="V1334" s="14">
        <v>0.24772679978782</v>
      </c>
      <c r="W1334" s="14">
        <v>0.261895425413399</v>
      </c>
      <c r="X1334" s="14">
        <v>0.24410110870044899</v>
      </c>
      <c r="Y1334" s="14">
        <v>0.23088926614543101</v>
      </c>
      <c r="Z1334" s="14">
        <v>0.23969179724567699</v>
      </c>
      <c r="AA1334" s="14">
        <v>0.21612788651332601</v>
      </c>
      <c r="AB1334" s="14">
        <v>0.156159366112984</v>
      </c>
      <c r="AC1334" s="14">
        <v>0.24192857432736101</v>
      </c>
      <c r="AD1334" s="14">
        <v>0.33630891757244302</v>
      </c>
      <c r="AE1334" s="14"/>
      <c r="AF1334" s="14">
        <v>0.24952719298228401</v>
      </c>
      <c r="AG1334" s="14">
        <v>0.26726828466346803</v>
      </c>
      <c r="AH1334" s="14">
        <v>0.26204282027798698</v>
      </c>
      <c r="AI1334" s="14"/>
      <c r="AJ1334" s="14">
        <v>0.249485907695916</v>
      </c>
      <c r="AK1334" s="14">
        <v>0.24172404461783301</v>
      </c>
      <c r="AL1334" s="14">
        <v>0.361461709315411</v>
      </c>
      <c r="AM1334" s="14">
        <v>0.26717787045328101</v>
      </c>
      <c r="AN1334" s="14">
        <v>0.26550776883563598</v>
      </c>
      <c r="AO1334" s="14"/>
      <c r="AP1334" s="14">
        <v>0.27148277485599298</v>
      </c>
      <c r="AQ1334" s="14">
        <v>0.23363619108495101</v>
      </c>
      <c r="AR1334" s="14">
        <v>0.27867611318756702</v>
      </c>
      <c r="AS1334" s="14">
        <v>0.226252685714074</v>
      </c>
      <c r="AT1334" s="14">
        <v>0.33893589151164399</v>
      </c>
      <c r="AU1334" s="14"/>
      <c r="AV1334" s="14">
        <v>0.28739072680323602</v>
      </c>
      <c r="AW1334" s="14">
        <v>0.235702419663783</v>
      </c>
      <c r="AX1334" s="14">
        <v>0.24339295899515301</v>
      </c>
      <c r="AY1334" s="14">
        <v>0.22068942669434</v>
      </c>
      <c r="AZ1334" s="14">
        <v>0.37757817928619097</v>
      </c>
      <c r="BA1334" s="14"/>
      <c r="BB1334" s="14">
        <v>0.23078415221943899</v>
      </c>
      <c r="BC1334" s="14">
        <v>0.19376312808187501</v>
      </c>
      <c r="BD1334" s="14">
        <v>0.39164433217307698</v>
      </c>
      <c r="BE1334" s="14"/>
      <c r="BF1334" s="14">
        <v>0.24388486926953601</v>
      </c>
    </row>
    <row r="1335" spans="2:58" x14ac:dyDescent="0.35">
      <c r="B1335" t="s">
        <v>408</v>
      </c>
      <c r="C1335" s="14">
        <v>0.174253489167572</v>
      </c>
      <c r="D1335" s="14">
        <v>0.20806945012841899</v>
      </c>
      <c r="E1335" s="14">
        <v>0.14132059398196101</v>
      </c>
      <c r="F1335" s="14"/>
      <c r="G1335" s="14">
        <v>0.15569292289426701</v>
      </c>
      <c r="H1335" s="14">
        <v>0.109296741071437</v>
      </c>
      <c r="I1335" s="14">
        <v>0.139165425129294</v>
      </c>
      <c r="J1335" s="14">
        <v>0.16341057221911801</v>
      </c>
      <c r="K1335" s="14">
        <v>0.23578046576799599</v>
      </c>
      <c r="L1335" s="14">
        <v>0.23525944106723601</v>
      </c>
      <c r="M1335" s="14"/>
      <c r="N1335" s="14">
        <v>0.19397237307456899</v>
      </c>
      <c r="O1335" s="14">
        <v>0.16560984945752499</v>
      </c>
      <c r="P1335" s="14">
        <v>0.18495973683794001</v>
      </c>
      <c r="Q1335" s="14">
        <v>0.14961474046860401</v>
      </c>
      <c r="R1335" s="14"/>
      <c r="S1335" s="14">
        <v>0.11360261631721499</v>
      </c>
      <c r="T1335" s="14">
        <v>0.207332668052469</v>
      </c>
      <c r="U1335" s="14">
        <v>0.19767740203084999</v>
      </c>
      <c r="V1335" s="14">
        <v>0.187898525395122</v>
      </c>
      <c r="W1335" s="14">
        <v>0.18332753292560999</v>
      </c>
      <c r="X1335" s="14">
        <v>0.13178275843607201</v>
      </c>
      <c r="Y1335" s="14">
        <v>0.17765869917157601</v>
      </c>
      <c r="Z1335" s="14">
        <v>0.116217554486635</v>
      </c>
      <c r="AA1335" s="14">
        <v>0.18052935693356501</v>
      </c>
      <c r="AB1335" s="14">
        <v>0.20748766729412299</v>
      </c>
      <c r="AC1335" s="14">
        <v>0.21940098473936701</v>
      </c>
      <c r="AD1335" s="14">
        <v>0.18702416913778</v>
      </c>
      <c r="AE1335" s="14"/>
      <c r="AF1335" s="14">
        <v>0.220516429549208</v>
      </c>
      <c r="AG1335" s="14">
        <v>0.153258862604742</v>
      </c>
      <c r="AH1335" s="14">
        <v>0.12472650927185799</v>
      </c>
      <c r="AI1335" s="14"/>
      <c r="AJ1335" s="14">
        <v>0.25596810156397298</v>
      </c>
      <c r="AK1335" s="14">
        <v>0.108002543188879</v>
      </c>
      <c r="AL1335" s="14">
        <v>0.15819523527557</v>
      </c>
      <c r="AM1335" s="14">
        <v>0.16119937377569099</v>
      </c>
      <c r="AN1335" s="14">
        <v>0.17095117606077101</v>
      </c>
      <c r="AO1335" s="14"/>
      <c r="AP1335" s="14">
        <v>0.26893787342078401</v>
      </c>
      <c r="AQ1335" s="14">
        <v>8.0418865573193804E-2</v>
      </c>
      <c r="AR1335" s="14">
        <v>0.14732102003046799</v>
      </c>
      <c r="AS1335" s="14">
        <v>0.286527122294778</v>
      </c>
      <c r="AT1335" s="14">
        <v>0.19442005948072899</v>
      </c>
      <c r="AU1335" s="14"/>
      <c r="AV1335" s="14">
        <v>0.15534863346863201</v>
      </c>
      <c r="AW1335" s="14">
        <v>0.184128882566995</v>
      </c>
      <c r="AX1335" s="14">
        <v>0.180246293621313</v>
      </c>
      <c r="AY1335" s="14">
        <v>0.13899320488077899</v>
      </c>
      <c r="AZ1335" s="14">
        <v>0.117220436688439</v>
      </c>
      <c r="BA1335" s="14"/>
      <c r="BB1335" s="14">
        <v>7.0193691877309894E-2</v>
      </c>
      <c r="BC1335" s="14">
        <v>0.29080796333126502</v>
      </c>
      <c r="BD1335" s="14">
        <v>0.24223399963786801</v>
      </c>
      <c r="BE1335" s="14"/>
      <c r="BF1335" s="14">
        <v>0.217014913205784</v>
      </c>
    </row>
    <row r="1336" spans="2:58" x14ac:dyDescent="0.35">
      <c r="B1336" t="s">
        <v>409</v>
      </c>
      <c r="C1336" s="14">
        <v>0.11396858794184</v>
      </c>
      <c r="D1336" s="14">
        <v>0.141398333478301</v>
      </c>
      <c r="E1336" s="14">
        <v>8.6905134575023496E-2</v>
      </c>
      <c r="F1336" s="14"/>
      <c r="G1336" s="14">
        <v>6.13402164440668E-2</v>
      </c>
      <c r="H1336" s="14">
        <v>8.1158911368299197E-2</v>
      </c>
      <c r="I1336" s="14">
        <v>0.104803353464422</v>
      </c>
      <c r="J1336" s="14">
        <v>0.13595993069522699</v>
      </c>
      <c r="K1336" s="14">
        <v>0.174705712770824</v>
      </c>
      <c r="L1336" s="14">
        <v>0.124699439346732</v>
      </c>
      <c r="M1336" s="14"/>
      <c r="N1336" s="14">
        <v>0.104135463703265</v>
      </c>
      <c r="O1336" s="14">
        <v>0.121696829139153</v>
      </c>
      <c r="P1336" s="14">
        <v>0.131607030541389</v>
      </c>
      <c r="Q1336" s="14">
        <v>0.103084806135729</v>
      </c>
      <c r="R1336" s="14"/>
      <c r="S1336" s="14">
        <v>8.4485084751819595E-2</v>
      </c>
      <c r="T1336" s="14">
        <v>7.5214674637716097E-2</v>
      </c>
      <c r="U1336" s="14">
        <v>0.12741461737845999</v>
      </c>
      <c r="V1336" s="14">
        <v>0.14979403291961299</v>
      </c>
      <c r="W1336" s="14">
        <v>0.11274158393768401</v>
      </c>
      <c r="X1336" s="14">
        <v>9.9604947188057E-2</v>
      </c>
      <c r="Y1336" s="14">
        <v>0.180997652364914</v>
      </c>
      <c r="Z1336" s="14">
        <v>4.3882087291130099E-2</v>
      </c>
      <c r="AA1336" s="14">
        <v>0.109504761168009</v>
      </c>
      <c r="AB1336" s="14">
        <v>0.167331397143095</v>
      </c>
      <c r="AC1336" s="14">
        <v>0.111785326367375</v>
      </c>
      <c r="AD1336" s="14">
        <v>9.5925800805306993E-2</v>
      </c>
      <c r="AE1336" s="14"/>
      <c r="AF1336" s="14">
        <v>0.169783512583215</v>
      </c>
      <c r="AG1336" s="14">
        <v>8.6091522981211005E-2</v>
      </c>
      <c r="AH1336" s="14">
        <v>8.6050899996511998E-2</v>
      </c>
      <c r="AI1336" s="14"/>
      <c r="AJ1336" s="14">
        <v>0.17528168500741501</v>
      </c>
      <c r="AK1336" s="14">
        <v>4.9211117062869202E-2</v>
      </c>
      <c r="AL1336" s="14">
        <v>7.18424216588638E-2</v>
      </c>
      <c r="AM1336" s="14">
        <v>0.23553944057153001</v>
      </c>
      <c r="AN1336" s="14">
        <v>0.130128429938104</v>
      </c>
      <c r="AO1336" s="14"/>
      <c r="AP1336" s="14">
        <v>0.157180988347523</v>
      </c>
      <c r="AQ1336" s="14">
        <v>2.6193942512480001E-2</v>
      </c>
      <c r="AR1336" s="14">
        <v>0.105506535201013</v>
      </c>
      <c r="AS1336" s="14">
        <v>0.24767980262233799</v>
      </c>
      <c r="AT1336" s="14">
        <v>0.109369876066437</v>
      </c>
      <c r="AU1336" s="14"/>
      <c r="AV1336" s="14">
        <v>0.116203993346501</v>
      </c>
      <c r="AW1336" s="14">
        <v>0.10850140488062</v>
      </c>
      <c r="AX1336" s="14">
        <v>0.11348105660428701</v>
      </c>
      <c r="AY1336" s="14">
        <v>9.4161961228860003E-2</v>
      </c>
      <c r="AZ1336" s="14">
        <v>2.0477638882386601E-2</v>
      </c>
      <c r="BA1336" s="14"/>
      <c r="BB1336" s="14">
        <v>5.9371372981183598E-2</v>
      </c>
      <c r="BC1336" s="14">
        <v>0.28020934443796702</v>
      </c>
      <c r="BD1336" s="14">
        <v>0.104497801406698</v>
      </c>
      <c r="BE1336" s="14"/>
      <c r="BF1336" s="14">
        <v>0.17354014165485801</v>
      </c>
    </row>
    <row r="1337" spans="2:58" x14ac:dyDescent="0.35">
      <c r="B1337" t="s">
        <v>117</v>
      </c>
      <c r="C1337" s="14">
        <v>0.136501742246084</v>
      </c>
      <c r="D1337" s="14">
        <v>8.1330311097902397E-2</v>
      </c>
      <c r="E1337" s="14">
        <v>0.19008055329836401</v>
      </c>
      <c r="F1337" s="14"/>
      <c r="G1337" s="14">
        <v>0.151959928992841</v>
      </c>
      <c r="H1337" s="14">
        <v>0.11166789919703</v>
      </c>
      <c r="I1337" s="14">
        <v>0.14126383981813601</v>
      </c>
      <c r="J1337" s="14">
        <v>0.13376333678257599</v>
      </c>
      <c r="K1337" s="14">
        <v>0.11093433345116301</v>
      </c>
      <c r="L1337" s="14">
        <v>0.16173993456296501</v>
      </c>
      <c r="M1337" s="14"/>
      <c r="N1337" s="14">
        <v>0.12043796896377</v>
      </c>
      <c r="O1337" s="14">
        <v>0.13844736785678799</v>
      </c>
      <c r="P1337" s="14">
        <v>0.11232816601894299</v>
      </c>
      <c r="Q1337" s="14">
        <v>0.173654892478664</v>
      </c>
      <c r="R1337" s="14"/>
      <c r="S1337" s="14">
        <v>0.114069253797581</v>
      </c>
      <c r="T1337" s="14">
        <v>0.17039342955872999</v>
      </c>
      <c r="U1337" s="14">
        <v>0.15816216148568901</v>
      </c>
      <c r="V1337" s="14">
        <v>0.15926166080079099</v>
      </c>
      <c r="W1337" s="14">
        <v>9.6193283275594899E-2</v>
      </c>
      <c r="X1337" s="14">
        <v>0.15454312465952599</v>
      </c>
      <c r="Y1337" s="14">
        <v>0.14375244091571401</v>
      </c>
      <c r="Z1337" s="14">
        <v>0.16339370669565401</v>
      </c>
      <c r="AA1337" s="14">
        <v>0.107752097060031</v>
      </c>
      <c r="AB1337" s="14">
        <v>0.12784395205527799</v>
      </c>
      <c r="AC1337" s="14">
        <v>0.10317128143571</v>
      </c>
      <c r="AD1337" s="14">
        <v>0.14086469411465499</v>
      </c>
      <c r="AE1337" s="14"/>
      <c r="AF1337" s="14">
        <v>0.12998585619823699</v>
      </c>
      <c r="AG1337" s="14">
        <v>0.11215146942265899</v>
      </c>
      <c r="AH1337" s="14">
        <v>0.17866489845355599</v>
      </c>
      <c r="AI1337" s="14"/>
      <c r="AJ1337" s="14">
        <v>0.11690195631393201</v>
      </c>
      <c r="AK1337" s="14">
        <v>0.11151701216851299</v>
      </c>
      <c r="AL1337" s="14">
        <v>0.134337365413216</v>
      </c>
      <c r="AM1337" s="14">
        <v>8.3740169885030497E-2</v>
      </c>
      <c r="AN1337" s="14">
        <v>0.190385803309363</v>
      </c>
      <c r="AO1337" s="14"/>
      <c r="AP1337" s="14">
        <v>0.119542832568651</v>
      </c>
      <c r="AQ1337" s="14">
        <v>0.110752728661838</v>
      </c>
      <c r="AR1337" s="14">
        <v>0.174373001117962</v>
      </c>
      <c r="AS1337" s="14">
        <v>0.10597318720417299</v>
      </c>
      <c r="AT1337" s="14">
        <v>0.26514885353262702</v>
      </c>
      <c r="AU1337" s="14"/>
      <c r="AV1337" s="14">
        <v>0.17918616394673201</v>
      </c>
      <c r="AW1337" s="14">
        <v>0.133321552632375</v>
      </c>
      <c r="AX1337" s="14">
        <v>0.148709794167982</v>
      </c>
      <c r="AY1337" s="14">
        <v>9.1709135993079102E-2</v>
      </c>
      <c r="AZ1337" s="14">
        <v>9.66215186122861E-2</v>
      </c>
      <c r="BA1337" s="14"/>
      <c r="BB1337" s="14">
        <v>8.0911434926747502E-2</v>
      </c>
      <c r="BC1337" s="14">
        <v>9.5236716513151201E-2</v>
      </c>
      <c r="BD1337" s="14">
        <v>0.247523968172953</v>
      </c>
      <c r="BE1337" s="14"/>
      <c r="BF1337" s="14">
        <v>0.12924397614757199</v>
      </c>
    </row>
    <row r="1338" spans="2:58" x14ac:dyDescent="0.35">
      <c r="C1338" s="14"/>
      <c r="D1338" s="14"/>
      <c r="E1338" s="14"/>
      <c r="F1338" s="14"/>
      <c r="G1338" s="14"/>
      <c r="H1338" s="14"/>
      <c r="I1338" s="14"/>
      <c r="J1338" s="14"/>
      <c r="K1338" s="14"/>
      <c r="L1338" s="14"/>
      <c r="M1338" s="14"/>
      <c r="N1338" s="14"/>
      <c r="O1338" s="14"/>
      <c r="P1338" s="14"/>
      <c r="Q1338" s="14"/>
      <c r="R1338" s="14"/>
      <c r="S1338" s="14"/>
      <c r="T1338" s="14"/>
      <c r="U1338" s="14"/>
      <c r="V1338" s="14"/>
      <c r="W1338" s="14"/>
      <c r="X1338" s="14"/>
      <c r="Y1338" s="14"/>
      <c r="Z1338" s="14"/>
      <c r="AA1338" s="14"/>
      <c r="AB1338" s="14"/>
      <c r="AC1338" s="14"/>
      <c r="AD1338" s="14"/>
      <c r="AE1338" s="14"/>
      <c r="AF1338" s="14"/>
      <c r="AG1338" s="14"/>
      <c r="AH1338" s="14"/>
      <c r="AI1338" s="14"/>
      <c r="AJ1338" s="14"/>
      <c r="AK1338" s="14"/>
      <c r="AL1338" s="14"/>
      <c r="AM1338" s="14"/>
      <c r="AN1338" s="14"/>
      <c r="AO1338" s="14"/>
      <c r="AP1338" s="14"/>
      <c r="AQ1338" s="14"/>
      <c r="AR1338" s="14"/>
      <c r="AS1338" s="14"/>
      <c r="AT1338" s="14"/>
      <c r="AU1338" s="14"/>
      <c r="AV1338" s="14"/>
      <c r="AW1338" s="14"/>
      <c r="AX1338" s="14"/>
      <c r="AY1338" s="14"/>
      <c r="AZ1338" s="14"/>
      <c r="BA1338" s="14"/>
      <c r="BB1338" s="14"/>
      <c r="BC1338" s="14"/>
      <c r="BD1338" s="14"/>
      <c r="BE1338" s="14"/>
      <c r="BF1338" s="14"/>
    </row>
    <row r="1339" spans="2:58" x14ac:dyDescent="0.35">
      <c r="B1339" s="6" t="s">
        <v>413</v>
      </c>
      <c r="C1339" s="14"/>
      <c r="D1339" s="14"/>
      <c r="E1339" s="14"/>
      <c r="F1339" s="14"/>
      <c r="G1339" s="14"/>
      <c r="H1339" s="14"/>
      <c r="I1339" s="14"/>
      <c r="J1339" s="14"/>
      <c r="K1339" s="14"/>
      <c r="L1339" s="14"/>
      <c r="M1339" s="14"/>
      <c r="N1339" s="14"/>
      <c r="O1339" s="14"/>
      <c r="P1339" s="14"/>
      <c r="Q1339" s="14"/>
      <c r="R1339" s="14"/>
      <c r="S1339" s="14"/>
      <c r="T1339" s="14"/>
      <c r="U1339" s="14"/>
      <c r="V1339" s="14"/>
      <c r="W1339" s="14"/>
      <c r="X1339" s="14"/>
      <c r="Y1339" s="14"/>
      <c r="Z1339" s="14"/>
      <c r="AA1339" s="14"/>
      <c r="AB1339" s="14"/>
      <c r="AC1339" s="14"/>
      <c r="AD1339" s="14"/>
      <c r="AE1339" s="14"/>
      <c r="AF1339" s="14"/>
      <c r="AG1339" s="14"/>
      <c r="AH1339" s="14"/>
      <c r="AI1339" s="14"/>
      <c r="AJ1339" s="14"/>
      <c r="AK1339" s="14"/>
      <c r="AL1339" s="14"/>
      <c r="AM1339" s="14"/>
      <c r="AN1339" s="14"/>
      <c r="AO1339" s="14"/>
      <c r="AP1339" s="14"/>
      <c r="AQ1339" s="14"/>
      <c r="AR1339" s="14"/>
      <c r="AS1339" s="14"/>
      <c r="AT1339" s="14"/>
      <c r="AU1339" s="14"/>
      <c r="AV1339" s="14"/>
      <c r="AW1339" s="14"/>
      <c r="AX1339" s="14"/>
      <c r="AY1339" s="14"/>
      <c r="AZ1339" s="14"/>
      <c r="BA1339" s="14"/>
      <c r="BB1339" s="14"/>
      <c r="BC1339" s="14"/>
      <c r="BD1339" s="14"/>
      <c r="BE1339" s="14"/>
      <c r="BF1339" s="14"/>
    </row>
    <row r="1340" spans="2:58" x14ac:dyDescent="0.35">
      <c r="B1340" s="24" t="s">
        <v>90</v>
      </c>
      <c r="C1340" s="14"/>
      <c r="D1340" s="14"/>
      <c r="E1340" s="14"/>
      <c r="F1340" s="14"/>
      <c r="G1340" s="14"/>
      <c r="H1340" s="14"/>
      <c r="I1340" s="14"/>
      <c r="J1340" s="14"/>
      <c r="K1340" s="14"/>
      <c r="L1340" s="14"/>
      <c r="M1340" s="14"/>
      <c r="N1340" s="14"/>
      <c r="O1340" s="14"/>
      <c r="P1340" s="14"/>
      <c r="Q1340" s="14"/>
      <c r="R1340" s="14"/>
      <c r="S1340" s="14"/>
      <c r="T1340" s="14"/>
      <c r="U1340" s="14"/>
      <c r="V1340" s="14"/>
      <c r="W1340" s="14"/>
      <c r="X1340" s="14"/>
      <c r="Y1340" s="14"/>
      <c r="Z1340" s="14"/>
      <c r="AA1340" s="14"/>
      <c r="AB1340" s="14"/>
      <c r="AC1340" s="14"/>
      <c r="AD1340" s="14"/>
      <c r="AE1340" s="14"/>
      <c r="AF1340" s="14"/>
      <c r="AG1340" s="14"/>
      <c r="AH1340" s="14"/>
      <c r="AI1340" s="14"/>
      <c r="AJ1340" s="14"/>
      <c r="AK1340" s="14"/>
      <c r="AL1340" s="14"/>
      <c r="AM1340" s="14"/>
      <c r="AN1340" s="14"/>
      <c r="AO1340" s="14"/>
      <c r="AP1340" s="14"/>
      <c r="AQ1340" s="14"/>
      <c r="AR1340" s="14"/>
      <c r="AS1340" s="14"/>
      <c r="AT1340" s="14"/>
      <c r="AU1340" s="14"/>
      <c r="AV1340" s="14"/>
      <c r="AW1340" s="14"/>
      <c r="AX1340" s="14"/>
      <c r="AY1340" s="14"/>
      <c r="AZ1340" s="14"/>
      <c r="BA1340" s="14"/>
      <c r="BB1340" s="14"/>
      <c r="BC1340" s="14"/>
      <c r="BD1340" s="14"/>
      <c r="BE1340" s="14"/>
      <c r="BF1340" s="14"/>
    </row>
    <row r="1341" spans="2:58" x14ac:dyDescent="0.35">
      <c r="B1341" t="s">
        <v>405</v>
      </c>
      <c r="C1341" s="14">
        <v>0.107518351190283</v>
      </c>
      <c r="D1341" s="14">
        <v>0.111595956836626</v>
      </c>
      <c r="E1341" s="14">
        <v>0.10417951890661301</v>
      </c>
      <c r="F1341" s="14"/>
      <c r="G1341" s="14">
        <v>0.122858712572966</v>
      </c>
      <c r="H1341" s="14">
        <v>0.16767614033641001</v>
      </c>
      <c r="I1341" s="14">
        <v>0.11682835374305101</v>
      </c>
      <c r="J1341" s="14">
        <v>0.100171615316692</v>
      </c>
      <c r="K1341" s="14">
        <v>6.9141134468437601E-2</v>
      </c>
      <c r="L1341" s="14">
        <v>7.2667760518496105E-2</v>
      </c>
      <c r="M1341" s="14"/>
      <c r="N1341" s="14">
        <v>0.13931888204513601</v>
      </c>
      <c r="O1341" s="14">
        <v>7.8120718567011804E-2</v>
      </c>
      <c r="P1341" s="14">
        <v>0.12809410726736201</v>
      </c>
      <c r="Q1341" s="14">
        <v>8.7571174972374197E-2</v>
      </c>
      <c r="R1341" s="14"/>
      <c r="S1341" s="14">
        <v>0.12738284532185101</v>
      </c>
      <c r="T1341" s="14">
        <v>7.4876668364646903E-2</v>
      </c>
      <c r="U1341" s="14">
        <v>6.2079825266600899E-2</v>
      </c>
      <c r="V1341" s="14">
        <v>6.6706259533023199E-2</v>
      </c>
      <c r="W1341" s="14">
        <v>0.130974330569092</v>
      </c>
      <c r="X1341" s="14">
        <v>0.114328608450513</v>
      </c>
      <c r="Y1341" s="14">
        <v>0.12575303491509099</v>
      </c>
      <c r="Z1341" s="14">
        <v>0.14994510154504201</v>
      </c>
      <c r="AA1341" s="14">
        <v>0.13984996086262499</v>
      </c>
      <c r="AB1341" s="14">
        <v>0.102776232855997</v>
      </c>
      <c r="AC1341" s="14">
        <v>0.131642607891229</v>
      </c>
      <c r="AD1341" s="14">
        <v>7.4621066536383396E-2</v>
      </c>
      <c r="AE1341" s="14"/>
      <c r="AF1341" s="14">
        <v>7.6096633988136195E-2</v>
      </c>
      <c r="AG1341" s="14">
        <v>0.139353562840835</v>
      </c>
      <c r="AH1341" s="14">
        <v>0.107150349709929</v>
      </c>
      <c r="AI1341" s="14"/>
      <c r="AJ1341" s="14">
        <v>5.3802332657153597E-2</v>
      </c>
      <c r="AK1341" s="14">
        <v>0.20020202091473199</v>
      </c>
      <c r="AL1341" s="14">
        <v>0.10093439909022101</v>
      </c>
      <c r="AM1341" s="14">
        <v>0</v>
      </c>
      <c r="AN1341" s="14">
        <v>5.8762433127066499E-2</v>
      </c>
      <c r="AO1341" s="14"/>
      <c r="AP1341" s="14">
        <v>5.4776516543459698E-2</v>
      </c>
      <c r="AQ1341" s="14">
        <v>0.215688535656753</v>
      </c>
      <c r="AR1341" s="14">
        <v>7.9669887118871394E-2</v>
      </c>
      <c r="AS1341" s="14">
        <v>1.2800531992284399E-2</v>
      </c>
      <c r="AT1341" s="14">
        <v>1.1778994789294501E-2</v>
      </c>
      <c r="AU1341" s="14"/>
      <c r="AV1341" s="14">
        <v>7.5227186623135697E-2</v>
      </c>
      <c r="AW1341" s="14">
        <v>7.0708362936350896E-2</v>
      </c>
      <c r="AX1341" s="14">
        <v>0.109899285080561</v>
      </c>
      <c r="AY1341" s="14">
        <v>0.20577907459580799</v>
      </c>
      <c r="AZ1341" s="14">
        <v>0.29696271396697499</v>
      </c>
      <c r="BA1341" s="14"/>
      <c r="BB1341" s="14">
        <v>0.196599275664289</v>
      </c>
      <c r="BC1341" s="14">
        <v>1.4701404990303301E-2</v>
      </c>
      <c r="BD1341" s="14">
        <v>0</v>
      </c>
      <c r="BE1341" s="14"/>
      <c r="BF1341" s="14">
        <v>6.5615052947690503E-2</v>
      </c>
    </row>
    <row r="1342" spans="2:58" x14ac:dyDescent="0.35">
      <c r="B1342" t="s">
        <v>406</v>
      </c>
      <c r="C1342" s="14">
        <v>0.28599115236118799</v>
      </c>
      <c r="D1342" s="14">
        <v>0.26907199504742402</v>
      </c>
      <c r="E1342" s="14">
        <v>0.30218999695333698</v>
      </c>
      <c r="F1342" s="14"/>
      <c r="G1342" s="14">
        <v>0.32968270755000101</v>
      </c>
      <c r="H1342" s="14">
        <v>0.34354558027962701</v>
      </c>
      <c r="I1342" s="14">
        <v>0.28934267784772899</v>
      </c>
      <c r="J1342" s="14">
        <v>0.31166226061530899</v>
      </c>
      <c r="K1342" s="14">
        <v>0.239815312313755</v>
      </c>
      <c r="L1342" s="14">
        <v>0.217621080273529</v>
      </c>
      <c r="M1342" s="14"/>
      <c r="N1342" s="14">
        <v>0.317302809354082</v>
      </c>
      <c r="O1342" s="14">
        <v>0.29172654090816502</v>
      </c>
      <c r="P1342" s="14">
        <v>0.24481870335283901</v>
      </c>
      <c r="Q1342" s="14">
        <v>0.28568896413414302</v>
      </c>
      <c r="R1342" s="14"/>
      <c r="S1342" s="14">
        <v>0.29297955225363198</v>
      </c>
      <c r="T1342" s="14">
        <v>0.273405201192222</v>
      </c>
      <c r="U1342" s="14">
        <v>0.279381722155152</v>
      </c>
      <c r="V1342" s="14">
        <v>0.28905644732571101</v>
      </c>
      <c r="W1342" s="14">
        <v>0.263018845926624</v>
      </c>
      <c r="X1342" s="14">
        <v>0.33359242488700802</v>
      </c>
      <c r="Y1342" s="14">
        <v>0.22098051609542399</v>
      </c>
      <c r="Z1342" s="14">
        <v>0.39740436200278301</v>
      </c>
      <c r="AA1342" s="14">
        <v>0.31654168950758199</v>
      </c>
      <c r="AB1342" s="14">
        <v>0.25387689960399601</v>
      </c>
      <c r="AC1342" s="14">
        <v>0.29853699443160697</v>
      </c>
      <c r="AD1342" s="14">
        <v>0.21592609594447101</v>
      </c>
      <c r="AE1342" s="14"/>
      <c r="AF1342" s="14">
        <v>0.19007887000816101</v>
      </c>
      <c r="AG1342" s="14">
        <v>0.36637690080292401</v>
      </c>
      <c r="AH1342" s="14">
        <v>0.28157717015729899</v>
      </c>
      <c r="AI1342" s="14"/>
      <c r="AJ1342" s="14">
        <v>0.195618422528095</v>
      </c>
      <c r="AK1342" s="14">
        <v>0.40953533340338799</v>
      </c>
      <c r="AL1342" s="14">
        <v>0.36203001055058598</v>
      </c>
      <c r="AM1342" s="14">
        <v>0.16699586955885801</v>
      </c>
      <c r="AN1342" s="14">
        <v>0.233217661682633</v>
      </c>
      <c r="AO1342" s="14"/>
      <c r="AP1342" s="14">
        <v>0.17094758240562799</v>
      </c>
      <c r="AQ1342" s="14">
        <v>0.464297044335932</v>
      </c>
      <c r="AR1342" s="14">
        <v>0.308435140651379</v>
      </c>
      <c r="AS1342" s="14">
        <v>0.131984212852891</v>
      </c>
      <c r="AT1342" s="14">
        <v>0.114686773728902</v>
      </c>
      <c r="AU1342" s="14"/>
      <c r="AV1342" s="14">
        <v>0.26635426912538401</v>
      </c>
      <c r="AW1342" s="14">
        <v>0.30856018946445302</v>
      </c>
      <c r="AX1342" s="14">
        <v>0.31040768524129497</v>
      </c>
      <c r="AY1342" s="14">
        <v>0.28272428371601199</v>
      </c>
      <c r="AZ1342" s="14">
        <v>0.21419300239276601</v>
      </c>
      <c r="BA1342" s="14"/>
      <c r="BB1342" s="14">
        <v>0.52497438205325098</v>
      </c>
      <c r="BC1342" s="14">
        <v>0.13439921803390301</v>
      </c>
      <c r="BD1342" s="14">
        <v>0.104809481285441</v>
      </c>
      <c r="BE1342" s="14"/>
      <c r="BF1342" s="14">
        <v>0.23963474808743099</v>
      </c>
    </row>
    <row r="1343" spans="2:58" x14ac:dyDescent="0.35">
      <c r="B1343" t="s">
        <v>407</v>
      </c>
      <c r="C1343" s="14">
        <v>0.24420388247817601</v>
      </c>
      <c r="D1343" s="14">
        <v>0.248710221637895</v>
      </c>
      <c r="E1343" s="14">
        <v>0.240333716257423</v>
      </c>
      <c r="F1343" s="14"/>
      <c r="G1343" s="14">
        <v>0.23408800807945801</v>
      </c>
      <c r="H1343" s="14">
        <v>0.175396118319668</v>
      </c>
      <c r="I1343" s="14">
        <v>0.25632913337839502</v>
      </c>
      <c r="J1343" s="14">
        <v>0.23802422230797499</v>
      </c>
      <c r="K1343" s="14">
        <v>0.24522386690197701</v>
      </c>
      <c r="L1343" s="14">
        <v>0.30114378366043199</v>
      </c>
      <c r="M1343" s="14"/>
      <c r="N1343" s="14">
        <v>0.24080440371692099</v>
      </c>
      <c r="O1343" s="14">
        <v>0.26655347196148499</v>
      </c>
      <c r="P1343" s="14">
        <v>0.235847712743531</v>
      </c>
      <c r="Q1343" s="14">
        <v>0.22824016756507601</v>
      </c>
      <c r="R1343" s="14"/>
      <c r="S1343" s="14">
        <v>0.235539438299943</v>
      </c>
      <c r="T1343" s="14">
        <v>0.28675403852542702</v>
      </c>
      <c r="U1343" s="14">
        <v>0.232469770742292</v>
      </c>
      <c r="V1343" s="14">
        <v>0.25445511623296502</v>
      </c>
      <c r="W1343" s="14">
        <v>0.284625522608904</v>
      </c>
      <c r="X1343" s="14">
        <v>0.208750317261514</v>
      </c>
      <c r="Y1343" s="14">
        <v>0.22859926322907201</v>
      </c>
      <c r="Z1343" s="14">
        <v>0.12990901431038099</v>
      </c>
      <c r="AA1343" s="14">
        <v>0.252656150630026</v>
      </c>
      <c r="AB1343" s="14">
        <v>0.23986077515360599</v>
      </c>
      <c r="AC1343" s="14">
        <v>0.24311220151996299</v>
      </c>
      <c r="AD1343" s="14">
        <v>0.29043484230448002</v>
      </c>
      <c r="AE1343" s="14"/>
      <c r="AF1343" s="14">
        <v>0.26138787560671101</v>
      </c>
      <c r="AG1343" s="14">
        <v>0.23373314591746</v>
      </c>
      <c r="AH1343" s="14">
        <v>0.243507981739645</v>
      </c>
      <c r="AI1343" s="14"/>
      <c r="AJ1343" s="14">
        <v>0.269802600694658</v>
      </c>
      <c r="AK1343" s="14">
        <v>0.194811111825619</v>
      </c>
      <c r="AL1343" s="14">
        <v>0.26503426761266402</v>
      </c>
      <c r="AM1343" s="14">
        <v>0.35156070144251</v>
      </c>
      <c r="AN1343" s="14">
        <v>0.25123203047805798</v>
      </c>
      <c r="AO1343" s="14"/>
      <c r="AP1343" s="14">
        <v>0.28954085017966502</v>
      </c>
      <c r="AQ1343" s="14">
        <v>0.17935979713078701</v>
      </c>
      <c r="AR1343" s="14">
        <v>0.30212066772746698</v>
      </c>
      <c r="AS1343" s="14">
        <v>0.26835206144094598</v>
      </c>
      <c r="AT1343" s="14">
        <v>0.326381090221118</v>
      </c>
      <c r="AU1343" s="14"/>
      <c r="AV1343" s="14">
        <v>0.25408447398949202</v>
      </c>
      <c r="AW1343" s="14">
        <v>0.23780572259396901</v>
      </c>
      <c r="AX1343" s="14">
        <v>0.248863768228652</v>
      </c>
      <c r="AY1343" s="14">
        <v>0.24821446968354399</v>
      </c>
      <c r="AZ1343" s="14">
        <v>0.22188341169318199</v>
      </c>
      <c r="BA1343" s="14"/>
      <c r="BB1343" s="14">
        <v>0.16963803451767001</v>
      </c>
      <c r="BC1343" s="14">
        <v>0.23277904985258499</v>
      </c>
      <c r="BD1343" s="14">
        <v>0.39786710937653003</v>
      </c>
      <c r="BE1343" s="14"/>
      <c r="BF1343" s="14">
        <v>0.24235688098317201</v>
      </c>
    </row>
    <row r="1344" spans="2:58" x14ac:dyDescent="0.35">
      <c r="B1344" t="s">
        <v>408</v>
      </c>
      <c r="C1344" s="14">
        <v>0.158370748972679</v>
      </c>
      <c r="D1344" s="14">
        <v>0.18045276504142599</v>
      </c>
      <c r="E1344" s="14">
        <v>0.13778549088619599</v>
      </c>
      <c r="F1344" s="14"/>
      <c r="G1344" s="14">
        <v>0.14970831659561501</v>
      </c>
      <c r="H1344" s="14">
        <v>0.147951128871147</v>
      </c>
      <c r="I1344" s="14">
        <v>0.15108346356213601</v>
      </c>
      <c r="J1344" s="14">
        <v>0.12769099855463401</v>
      </c>
      <c r="K1344" s="14">
        <v>0.18885844308503799</v>
      </c>
      <c r="L1344" s="14">
        <v>0.18289802574869299</v>
      </c>
      <c r="M1344" s="14"/>
      <c r="N1344" s="14">
        <v>0.140187845675074</v>
      </c>
      <c r="O1344" s="14">
        <v>0.165262472854912</v>
      </c>
      <c r="P1344" s="14">
        <v>0.16799085322774099</v>
      </c>
      <c r="Q1344" s="14">
        <v>0.16111902555513699</v>
      </c>
      <c r="R1344" s="14"/>
      <c r="S1344" s="14">
        <v>0.16411937562989601</v>
      </c>
      <c r="T1344" s="14">
        <v>0.15733850748709599</v>
      </c>
      <c r="U1344" s="14">
        <v>0.17434940313955299</v>
      </c>
      <c r="V1344" s="14">
        <v>0.17744883378164</v>
      </c>
      <c r="W1344" s="14">
        <v>0.161356254856863</v>
      </c>
      <c r="X1344" s="14">
        <v>0.12703325915736399</v>
      </c>
      <c r="Y1344" s="14">
        <v>0.18772020646943499</v>
      </c>
      <c r="Z1344" s="14">
        <v>0.152420167077956</v>
      </c>
      <c r="AA1344" s="14">
        <v>0.117981256806643</v>
      </c>
      <c r="AB1344" s="14">
        <v>0.17910285237113299</v>
      </c>
      <c r="AC1344" s="14">
        <v>0.118933445822842</v>
      </c>
      <c r="AD1344" s="14">
        <v>0.20472088751585901</v>
      </c>
      <c r="AE1344" s="14"/>
      <c r="AF1344" s="14">
        <v>0.20298205635514599</v>
      </c>
      <c r="AG1344" s="14">
        <v>0.122802606606623</v>
      </c>
      <c r="AH1344" s="14">
        <v>0.14773991999695901</v>
      </c>
      <c r="AI1344" s="14"/>
      <c r="AJ1344" s="14">
        <v>0.23364827274327099</v>
      </c>
      <c r="AK1344" s="14">
        <v>8.6212499278308902E-2</v>
      </c>
      <c r="AL1344" s="14">
        <v>0.14864080323512399</v>
      </c>
      <c r="AM1344" s="14">
        <v>0.24293290638166901</v>
      </c>
      <c r="AN1344" s="14">
        <v>0.151113079311714</v>
      </c>
      <c r="AO1344" s="14"/>
      <c r="AP1344" s="14">
        <v>0.242741661497581</v>
      </c>
      <c r="AQ1344" s="14">
        <v>5.8489282434930602E-2</v>
      </c>
      <c r="AR1344" s="14">
        <v>0.150759358836318</v>
      </c>
      <c r="AS1344" s="14">
        <v>0.23438281627494201</v>
      </c>
      <c r="AT1344" s="14">
        <v>0.201990443982524</v>
      </c>
      <c r="AU1344" s="14"/>
      <c r="AV1344" s="14">
        <v>0.14423701800060801</v>
      </c>
      <c r="AW1344" s="14">
        <v>0.18718401368668999</v>
      </c>
      <c r="AX1344" s="14">
        <v>0.14303203333200701</v>
      </c>
      <c r="AY1344" s="14">
        <v>0.11217625587152399</v>
      </c>
      <c r="AZ1344" s="14">
        <v>0.14188721019113801</v>
      </c>
      <c r="BA1344" s="14"/>
      <c r="BB1344" s="14">
        <v>8.8803322603868598E-2</v>
      </c>
      <c r="BC1344" s="14">
        <v>0.23972966360561701</v>
      </c>
      <c r="BD1344" s="14">
        <v>0.22289872508149999</v>
      </c>
      <c r="BE1344" s="14"/>
      <c r="BF1344" s="14">
        <v>0.20339077450299101</v>
      </c>
    </row>
    <row r="1345" spans="2:58" x14ac:dyDescent="0.35">
      <c r="B1345" t="s">
        <v>409</v>
      </c>
      <c r="C1345" s="14">
        <v>0.111165711386887</v>
      </c>
      <c r="D1345" s="14">
        <v>0.12735396255431899</v>
      </c>
      <c r="E1345" s="14">
        <v>9.5041490235836398E-2</v>
      </c>
      <c r="F1345" s="14"/>
      <c r="G1345" s="14">
        <v>4.7962173557272697E-2</v>
      </c>
      <c r="H1345" s="14">
        <v>8.6222010118210402E-2</v>
      </c>
      <c r="I1345" s="14">
        <v>9.5380988067325506E-2</v>
      </c>
      <c r="J1345" s="14">
        <v>0.158261630278796</v>
      </c>
      <c r="K1345" s="14">
        <v>0.15702836862051001</v>
      </c>
      <c r="L1345" s="14">
        <v>0.11764622810359</v>
      </c>
      <c r="M1345" s="14"/>
      <c r="N1345" s="14">
        <v>0.100714667383452</v>
      </c>
      <c r="O1345" s="14">
        <v>0.106199977111211</v>
      </c>
      <c r="P1345" s="14">
        <v>0.14600334765946599</v>
      </c>
      <c r="Q1345" s="14">
        <v>9.6968272659469099E-2</v>
      </c>
      <c r="R1345" s="14"/>
      <c r="S1345" s="14">
        <v>0.102810737545354</v>
      </c>
      <c r="T1345" s="14">
        <v>9.2357738716265805E-2</v>
      </c>
      <c r="U1345" s="14">
        <v>0.14155138482784499</v>
      </c>
      <c r="V1345" s="14">
        <v>0.13188990083344901</v>
      </c>
      <c r="W1345" s="14">
        <v>9.1184582588489493E-2</v>
      </c>
      <c r="X1345" s="14">
        <v>9.1375425248521602E-2</v>
      </c>
      <c r="Y1345" s="14">
        <v>0.153995569186515</v>
      </c>
      <c r="Z1345" s="14">
        <v>5.5538027452917901E-2</v>
      </c>
      <c r="AA1345" s="14">
        <v>0.100962912047895</v>
      </c>
      <c r="AB1345" s="14">
        <v>0.14666835130411399</v>
      </c>
      <c r="AC1345" s="14">
        <v>9.43248772728532E-2</v>
      </c>
      <c r="AD1345" s="14">
        <v>0.112924474863735</v>
      </c>
      <c r="AE1345" s="14"/>
      <c r="AF1345" s="14">
        <v>0.17784765290804599</v>
      </c>
      <c r="AG1345" s="14">
        <v>7.3611005214125905E-2</v>
      </c>
      <c r="AH1345" s="14">
        <v>8.4015018085527998E-2</v>
      </c>
      <c r="AI1345" s="14"/>
      <c r="AJ1345" s="14">
        <v>0.17358329740638301</v>
      </c>
      <c r="AK1345" s="14">
        <v>4.4629108763465299E-2</v>
      </c>
      <c r="AL1345" s="14">
        <v>4.61412821821479E-2</v>
      </c>
      <c r="AM1345" s="14">
        <v>0.19582602638701799</v>
      </c>
      <c r="AN1345" s="14">
        <v>0.125727815035132</v>
      </c>
      <c r="AO1345" s="14"/>
      <c r="AP1345" s="14">
        <v>0.15481985404856699</v>
      </c>
      <c r="AQ1345" s="14">
        <v>1.7304069009281099E-2</v>
      </c>
      <c r="AR1345" s="14">
        <v>6.4344047427767406E-2</v>
      </c>
      <c r="AS1345" s="14">
        <v>0.29564806232372398</v>
      </c>
      <c r="AT1345" s="14">
        <v>0.116794516989704</v>
      </c>
      <c r="AU1345" s="14"/>
      <c r="AV1345" s="14">
        <v>0.12719338458406901</v>
      </c>
      <c r="AW1345" s="14">
        <v>9.9985498708448806E-2</v>
      </c>
      <c r="AX1345" s="14">
        <v>0.106511596068101</v>
      </c>
      <c r="AY1345" s="14">
        <v>8.7790802884823202E-2</v>
      </c>
      <c r="AZ1345" s="14">
        <v>5.01848725338815E-2</v>
      </c>
      <c r="BA1345" s="14"/>
      <c r="BB1345" s="14">
        <v>8.6607794926646005E-3</v>
      </c>
      <c r="BC1345" s="14">
        <v>0.31415796229579002</v>
      </c>
      <c r="BD1345" s="14">
        <v>8.9285575983513596E-2</v>
      </c>
      <c r="BE1345" s="14"/>
      <c r="BF1345" s="14">
        <v>0.169955490364051</v>
      </c>
    </row>
    <row r="1346" spans="2:58" x14ac:dyDescent="0.35">
      <c r="B1346" t="s">
        <v>117</v>
      </c>
      <c r="C1346" s="14">
        <v>9.2750153610787894E-2</v>
      </c>
      <c r="D1346" s="14">
        <v>6.2815098882310003E-2</v>
      </c>
      <c r="E1346" s="14">
        <v>0.120469786760596</v>
      </c>
      <c r="F1346" s="14"/>
      <c r="G1346" s="14">
        <v>0.11570008164468799</v>
      </c>
      <c r="H1346" s="14">
        <v>7.9209022074938101E-2</v>
      </c>
      <c r="I1346" s="14">
        <v>9.1035383401363607E-2</v>
      </c>
      <c r="J1346" s="14">
        <v>6.4189272926593599E-2</v>
      </c>
      <c r="K1346" s="14">
        <v>9.9932874610282996E-2</v>
      </c>
      <c r="L1346" s="14">
        <v>0.108023121695259</v>
      </c>
      <c r="M1346" s="14"/>
      <c r="N1346" s="14">
        <v>6.1671391825333897E-2</v>
      </c>
      <c r="O1346" s="14">
        <v>9.2136818597214398E-2</v>
      </c>
      <c r="P1346" s="14">
        <v>7.7245275749061204E-2</v>
      </c>
      <c r="Q1346" s="14">
        <v>0.14041239511379999</v>
      </c>
      <c r="R1346" s="14"/>
      <c r="S1346" s="14">
        <v>7.7168050949324093E-2</v>
      </c>
      <c r="T1346" s="14">
        <v>0.115267845714342</v>
      </c>
      <c r="U1346" s="14">
        <v>0.11016789386855699</v>
      </c>
      <c r="V1346" s="14">
        <v>8.0443442293211195E-2</v>
      </c>
      <c r="W1346" s="14">
        <v>6.88404634500277E-2</v>
      </c>
      <c r="X1346" s="14">
        <v>0.124919964995079</v>
      </c>
      <c r="Y1346" s="14">
        <v>8.2951410104463094E-2</v>
      </c>
      <c r="Z1346" s="14">
        <v>0.11478332761092</v>
      </c>
      <c r="AA1346" s="14">
        <v>7.2008030145229399E-2</v>
      </c>
      <c r="AB1346" s="14">
        <v>7.7714888711154395E-2</v>
      </c>
      <c r="AC1346" s="14">
        <v>0.113449873061507</v>
      </c>
      <c r="AD1346" s="14">
        <v>0.101372632835072</v>
      </c>
      <c r="AE1346" s="14"/>
      <c r="AF1346" s="14">
        <v>9.1606911133800997E-2</v>
      </c>
      <c r="AG1346" s="14">
        <v>6.4122778618031007E-2</v>
      </c>
      <c r="AH1346" s="14">
        <v>0.13600956031063999</v>
      </c>
      <c r="AI1346" s="14"/>
      <c r="AJ1346" s="14">
        <v>7.3545073970439703E-2</v>
      </c>
      <c r="AK1346" s="14">
        <v>6.4609925814487004E-2</v>
      </c>
      <c r="AL1346" s="14">
        <v>7.7219237329257007E-2</v>
      </c>
      <c r="AM1346" s="14">
        <v>4.2684496229944698E-2</v>
      </c>
      <c r="AN1346" s="14">
        <v>0.179946980365396</v>
      </c>
      <c r="AO1346" s="14"/>
      <c r="AP1346" s="14">
        <v>8.7173535325098597E-2</v>
      </c>
      <c r="AQ1346" s="14">
        <v>6.4861271432315598E-2</v>
      </c>
      <c r="AR1346" s="14">
        <v>9.4670898238197299E-2</v>
      </c>
      <c r="AS1346" s="14">
        <v>5.6832315115212501E-2</v>
      </c>
      <c r="AT1346" s="14">
        <v>0.22836818028845701</v>
      </c>
      <c r="AU1346" s="14"/>
      <c r="AV1346" s="14">
        <v>0.13290366767731099</v>
      </c>
      <c r="AW1346" s="14">
        <v>9.5756212610088001E-2</v>
      </c>
      <c r="AX1346" s="14">
        <v>8.1285632049383993E-2</v>
      </c>
      <c r="AY1346" s="14">
        <v>6.3315113248289298E-2</v>
      </c>
      <c r="AZ1346" s="14">
        <v>7.4888789222056301E-2</v>
      </c>
      <c r="BA1346" s="14"/>
      <c r="BB1346" s="14">
        <v>1.13242056682566E-2</v>
      </c>
      <c r="BC1346" s="14">
        <v>6.4232701221801802E-2</v>
      </c>
      <c r="BD1346" s="14">
        <v>0.185139108273016</v>
      </c>
      <c r="BE1346" s="14"/>
      <c r="BF1346" s="14">
        <v>7.9047053114663701E-2</v>
      </c>
    </row>
    <row r="1347" spans="2:58" x14ac:dyDescent="0.35">
      <c r="C1347" s="14"/>
      <c r="D1347" s="14"/>
      <c r="E1347" s="14"/>
      <c r="F1347" s="14"/>
      <c r="G1347" s="14"/>
      <c r="H1347" s="14"/>
      <c r="I1347" s="14"/>
      <c r="J1347" s="14"/>
      <c r="K1347" s="14"/>
      <c r="L1347" s="14"/>
      <c r="M1347" s="14"/>
      <c r="N1347" s="14"/>
      <c r="O1347" s="14"/>
      <c r="P1347" s="14"/>
      <c r="Q1347" s="14"/>
      <c r="R1347" s="14"/>
      <c r="S1347" s="14"/>
      <c r="T1347" s="14"/>
      <c r="U1347" s="14"/>
      <c r="V1347" s="14"/>
      <c r="W1347" s="14"/>
      <c r="X1347" s="14"/>
      <c r="Y1347" s="14"/>
      <c r="Z1347" s="14"/>
      <c r="AA1347" s="14"/>
      <c r="AB1347" s="14"/>
      <c r="AC1347" s="14"/>
      <c r="AD1347" s="14"/>
      <c r="AE1347" s="14"/>
      <c r="AF1347" s="14"/>
      <c r="AG1347" s="14"/>
      <c r="AH1347" s="14"/>
      <c r="AI1347" s="14"/>
      <c r="AJ1347" s="14"/>
      <c r="AK1347" s="14"/>
      <c r="AL1347" s="14"/>
      <c r="AM1347" s="14"/>
      <c r="AN1347" s="14"/>
      <c r="AO1347" s="14"/>
      <c r="AP1347" s="14"/>
      <c r="AQ1347" s="14"/>
      <c r="AR1347" s="14"/>
      <c r="AS1347" s="14"/>
      <c r="AT1347" s="14"/>
      <c r="AU1347" s="14"/>
      <c r="AV1347" s="14"/>
      <c r="AW1347" s="14"/>
      <c r="AX1347" s="14"/>
      <c r="AY1347" s="14"/>
      <c r="AZ1347" s="14"/>
      <c r="BA1347" s="14"/>
      <c r="BB1347" s="14"/>
      <c r="BC1347" s="14"/>
      <c r="BD1347" s="14"/>
      <c r="BE1347" s="14"/>
      <c r="BF1347" s="14"/>
    </row>
    <row r="1348" spans="2:58" x14ac:dyDescent="0.35">
      <c r="B1348" s="6" t="s">
        <v>414</v>
      </c>
      <c r="C1348" s="14"/>
      <c r="D1348" s="14"/>
      <c r="E1348" s="14"/>
      <c r="F1348" s="14"/>
      <c r="G1348" s="14"/>
      <c r="H1348" s="14"/>
      <c r="I1348" s="14"/>
      <c r="J1348" s="14"/>
      <c r="K1348" s="14"/>
      <c r="L1348" s="14"/>
      <c r="M1348" s="14"/>
      <c r="N1348" s="14"/>
      <c r="O1348" s="14"/>
      <c r="P1348" s="14"/>
      <c r="Q1348" s="14"/>
      <c r="R1348" s="14"/>
      <c r="S1348" s="14"/>
      <c r="T1348" s="14"/>
      <c r="U1348" s="14"/>
      <c r="V1348" s="14"/>
      <c r="W1348" s="14"/>
      <c r="X1348" s="14"/>
      <c r="Y1348" s="14"/>
      <c r="Z1348" s="14"/>
      <c r="AA1348" s="14"/>
      <c r="AB1348" s="14"/>
      <c r="AC1348" s="14"/>
      <c r="AD1348" s="14"/>
      <c r="AE1348" s="14"/>
      <c r="AF1348" s="14"/>
      <c r="AG1348" s="14"/>
      <c r="AH1348" s="14"/>
      <c r="AI1348" s="14"/>
      <c r="AJ1348" s="14"/>
      <c r="AK1348" s="14"/>
      <c r="AL1348" s="14"/>
      <c r="AM1348" s="14"/>
      <c r="AN1348" s="14"/>
      <c r="AO1348" s="14"/>
      <c r="AP1348" s="14"/>
      <c r="AQ1348" s="14"/>
      <c r="AR1348" s="14"/>
      <c r="AS1348" s="14"/>
      <c r="AT1348" s="14"/>
      <c r="AU1348" s="14"/>
      <c r="AV1348" s="14"/>
      <c r="AW1348" s="14"/>
      <c r="AX1348" s="14"/>
      <c r="AY1348" s="14"/>
      <c r="AZ1348" s="14"/>
      <c r="BA1348" s="14"/>
      <c r="BB1348" s="14"/>
      <c r="BC1348" s="14"/>
      <c r="BD1348" s="14"/>
      <c r="BE1348" s="14"/>
      <c r="BF1348" s="14"/>
    </row>
    <row r="1349" spans="2:58" x14ac:dyDescent="0.35">
      <c r="B1349" s="24" t="s">
        <v>90</v>
      </c>
      <c r="C1349" s="14"/>
      <c r="D1349" s="14"/>
      <c r="E1349" s="14"/>
      <c r="F1349" s="14"/>
      <c r="G1349" s="14"/>
      <c r="H1349" s="14"/>
      <c r="I1349" s="14"/>
      <c r="J1349" s="14"/>
      <c r="K1349" s="14"/>
      <c r="L1349" s="14"/>
      <c r="M1349" s="14"/>
      <c r="N1349" s="14"/>
      <c r="O1349" s="14"/>
      <c r="P1349" s="14"/>
      <c r="Q1349" s="14"/>
      <c r="R1349" s="14"/>
      <c r="S1349" s="14"/>
      <c r="T1349" s="14"/>
      <c r="U1349" s="14"/>
      <c r="V1349" s="14"/>
      <c r="W1349" s="14"/>
      <c r="X1349" s="14"/>
      <c r="Y1349" s="14"/>
      <c r="Z1349" s="14"/>
      <c r="AA1349" s="14"/>
      <c r="AB1349" s="14"/>
      <c r="AC1349" s="14"/>
      <c r="AD1349" s="14"/>
      <c r="AE1349" s="14"/>
      <c r="AF1349" s="14"/>
      <c r="AG1349" s="14"/>
      <c r="AH1349" s="14"/>
      <c r="AI1349" s="14"/>
      <c r="AJ1349" s="14"/>
      <c r="AK1349" s="14"/>
      <c r="AL1349" s="14"/>
      <c r="AM1349" s="14"/>
      <c r="AN1349" s="14"/>
      <c r="AO1349" s="14"/>
      <c r="AP1349" s="14"/>
      <c r="AQ1349" s="14"/>
      <c r="AR1349" s="14"/>
      <c r="AS1349" s="14"/>
      <c r="AT1349" s="14"/>
      <c r="AU1349" s="14"/>
      <c r="AV1349" s="14"/>
      <c r="AW1349" s="14"/>
      <c r="AX1349" s="14"/>
      <c r="AY1349" s="14"/>
      <c r="AZ1349" s="14"/>
      <c r="BA1349" s="14"/>
      <c r="BB1349" s="14"/>
      <c r="BC1349" s="14"/>
      <c r="BD1349" s="14"/>
      <c r="BE1349" s="14"/>
      <c r="BF1349" s="14"/>
    </row>
    <row r="1350" spans="2:58" x14ac:dyDescent="0.35">
      <c r="B1350" t="s">
        <v>405</v>
      </c>
      <c r="C1350" s="14">
        <v>0.109050525554289</v>
      </c>
      <c r="D1350" s="14">
        <v>0.12756415493360901</v>
      </c>
      <c r="E1350" s="14">
        <v>9.1651614900737602E-2</v>
      </c>
      <c r="F1350" s="14"/>
      <c r="G1350" s="14">
        <v>8.9236055387442406E-2</v>
      </c>
      <c r="H1350" s="14">
        <v>0.14021318359882101</v>
      </c>
      <c r="I1350" s="14">
        <v>9.4565071439220494E-2</v>
      </c>
      <c r="J1350" s="14">
        <v>0.11890050073610101</v>
      </c>
      <c r="K1350" s="14">
        <v>0.104310297591431</v>
      </c>
      <c r="L1350" s="14">
        <v>0.104059711949294</v>
      </c>
      <c r="M1350" s="14"/>
      <c r="N1350" s="14">
        <v>0.13536447486904901</v>
      </c>
      <c r="O1350" s="14">
        <v>9.2740202223358298E-2</v>
      </c>
      <c r="P1350" s="14">
        <v>0.121438521587739</v>
      </c>
      <c r="Q1350" s="14">
        <v>8.8635662257091005E-2</v>
      </c>
      <c r="R1350" s="14"/>
      <c r="S1350" s="14">
        <v>0.103923348936742</v>
      </c>
      <c r="T1350" s="14">
        <v>0.108851578517746</v>
      </c>
      <c r="U1350" s="14">
        <v>7.5971462930490397E-2</v>
      </c>
      <c r="V1350" s="14">
        <v>0.109600147805168</v>
      </c>
      <c r="W1350" s="14">
        <v>5.2003079329641197E-2</v>
      </c>
      <c r="X1350" s="14">
        <v>0.112120272706035</v>
      </c>
      <c r="Y1350" s="14">
        <v>0.13071874854926999</v>
      </c>
      <c r="Z1350" s="14">
        <v>0.12735836345467999</v>
      </c>
      <c r="AA1350" s="14">
        <v>0.14020370227599399</v>
      </c>
      <c r="AB1350" s="14">
        <v>0.113323366674383</v>
      </c>
      <c r="AC1350" s="14">
        <v>0.16279948178992501</v>
      </c>
      <c r="AD1350" s="14">
        <v>4.5212558116456303E-2</v>
      </c>
      <c r="AE1350" s="14"/>
      <c r="AF1350" s="14">
        <v>8.4541970305175504E-2</v>
      </c>
      <c r="AG1350" s="14">
        <v>0.15546959309733899</v>
      </c>
      <c r="AH1350" s="14">
        <v>5.9205776586372501E-2</v>
      </c>
      <c r="AI1350" s="14"/>
      <c r="AJ1350" s="14">
        <v>8.1471503151222799E-2</v>
      </c>
      <c r="AK1350" s="14">
        <v>0.182955500869113</v>
      </c>
      <c r="AL1350" s="14">
        <v>0.11752583771452101</v>
      </c>
      <c r="AM1350" s="14">
        <v>4.00269750599581E-2</v>
      </c>
      <c r="AN1350" s="14">
        <v>3.9992280262181303E-2</v>
      </c>
      <c r="AO1350" s="14"/>
      <c r="AP1350" s="14">
        <v>4.7606986883860697E-2</v>
      </c>
      <c r="AQ1350" s="14">
        <v>0.19888361587963599</v>
      </c>
      <c r="AR1350" s="14">
        <v>8.7877679873534703E-2</v>
      </c>
      <c r="AS1350" s="14">
        <v>6.1876359206535801E-2</v>
      </c>
      <c r="AT1350" s="14">
        <v>3.45317762594246E-2</v>
      </c>
      <c r="AU1350" s="14"/>
      <c r="AV1350" s="14">
        <v>8.3895786850108095E-2</v>
      </c>
      <c r="AW1350" s="14">
        <v>9.2095399643156703E-2</v>
      </c>
      <c r="AX1350" s="14">
        <v>0.10861021067279999</v>
      </c>
      <c r="AY1350" s="14">
        <v>0.14198952431367301</v>
      </c>
      <c r="AZ1350" s="14">
        <v>0.27715066719466103</v>
      </c>
      <c r="BA1350" s="14"/>
      <c r="BB1350" s="14">
        <v>0.25517948835352</v>
      </c>
      <c r="BC1350" s="14">
        <v>7.6408760213409893E-2</v>
      </c>
      <c r="BD1350" s="14">
        <v>2.9024417336739199E-2</v>
      </c>
      <c r="BE1350" s="14"/>
      <c r="BF1350" s="14">
        <v>0.112186089459604</v>
      </c>
    </row>
    <row r="1351" spans="2:58" x14ac:dyDescent="0.35">
      <c r="B1351" t="s">
        <v>406</v>
      </c>
      <c r="C1351" s="14">
        <v>0.28896180912998698</v>
      </c>
      <c r="D1351" s="14">
        <v>0.30428440734327</v>
      </c>
      <c r="E1351" s="14">
        <v>0.27476496973527598</v>
      </c>
      <c r="F1351" s="14"/>
      <c r="G1351" s="14">
        <v>0.28679560085686101</v>
      </c>
      <c r="H1351" s="14">
        <v>0.33120975456756002</v>
      </c>
      <c r="I1351" s="14">
        <v>0.245699507861487</v>
      </c>
      <c r="J1351" s="14">
        <v>0.33469577866524702</v>
      </c>
      <c r="K1351" s="14">
        <v>0.28599317636836302</v>
      </c>
      <c r="L1351" s="14">
        <v>0.25632240539284001</v>
      </c>
      <c r="M1351" s="14"/>
      <c r="N1351" s="14">
        <v>0.33072750035520698</v>
      </c>
      <c r="O1351" s="14">
        <v>0.290342556024898</v>
      </c>
      <c r="P1351" s="14">
        <v>0.26420653743896499</v>
      </c>
      <c r="Q1351" s="14">
        <v>0.26134039306659601</v>
      </c>
      <c r="R1351" s="14"/>
      <c r="S1351" s="14">
        <v>0.298860498186164</v>
      </c>
      <c r="T1351" s="14">
        <v>0.28647660478949799</v>
      </c>
      <c r="U1351" s="14">
        <v>0.23874647805368601</v>
      </c>
      <c r="V1351" s="14">
        <v>0.28502564265048802</v>
      </c>
      <c r="W1351" s="14">
        <v>0.34628048022729702</v>
      </c>
      <c r="X1351" s="14">
        <v>0.30461731991551499</v>
      </c>
      <c r="Y1351" s="14">
        <v>0.24094654977814001</v>
      </c>
      <c r="Z1351" s="14">
        <v>0.338009421837772</v>
      </c>
      <c r="AA1351" s="14">
        <v>0.30567278270863302</v>
      </c>
      <c r="AB1351" s="14">
        <v>0.28820783369078901</v>
      </c>
      <c r="AC1351" s="14">
        <v>0.28490747062696797</v>
      </c>
      <c r="AD1351" s="14">
        <v>0.22896348437532099</v>
      </c>
      <c r="AE1351" s="14"/>
      <c r="AF1351" s="14">
        <v>0.23445831136086701</v>
      </c>
      <c r="AG1351" s="14">
        <v>0.34921889953332902</v>
      </c>
      <c r="AH1351" s="14">
        <v>0.27625762558223299</v>
      </c>
      <c r="AI1351" s="14"/>
      <c r="AJ1351" s="14">
        <v>0.228108505003037</v>
      </c>
      <c r="AK1351" s="14">
        <v>0.390587099272445</v>
      </c>
      <c r="AL1351" s="14">
        <v>0.353842342101021</v>
      </c>
      <c r="AM1351" s="14">
        <v>0.291465701371038</v>
      </c>
      <c r="AN1351" s="14">
        <v>0.218852205875506</v>
      </c>
      <c r="AO1351" s="14"/>
      <c r="AP1351" s="14">
        <v>0.21254114244623301</v>
      </c>
      <c r="AQ1351" s="14">
        <v>0.415947340693399</v>
      </c>
      <c r="AR1351" s="14">
        <v>0.30005034999223001</v>
      </c>
      <c r="AS1351" s="14">
        <v>0.18892533723705199</v>
      </c>
      <c r="AT1351" s="14">
        <v>0.15214361290548001</v>
      </c>
      <c r="AU1351" s="14"/>
      <c r="AV1351" s="14">
        <v>0.246742904474855</v>
      </c>
      <c r="AW1351" s="14">
        <v>0.26571885018204899</v>
      </c>
      <c r="AX1351" s="14">
        <v>0.32695325139368098</v>
      </c>
      <c r="AY1351" s="14">
        <v>0.33970343641857298</v>
      </c>
      <c r="AZ1351" s="14">
        <v>0.36980295292535298</v>
      </c>
      <c r="BA1351" s="14"/>
      <c r="BB1351" s="14">
        <v>0.43699841345956503</v>
      </c>
      <c r="BC1351" s="14">
        <v>0.200853740425496</v>
      </c>
      <c r="BD1351" s="14">
        <v>0.20127917593174099</v>
      </c>
      <c r="BE1351" s="14"/>
      <c r="BF1351" s="14">
        <v>0.26503736325377902</v>
      </c>
    </row>
    <row r="1352" spans="2:58" x14ac:dyDescent="0.35">
      <c r="B1352" t="s">
        <v>407</v>
      </c>
      <c r="C1352" s="14">
        <v>0.245429439560789</v>
      </c>
      <c r="D1352" s="14">
        <v>0.23371265805835501</v>
      </c>
      <c r="E1352" s="14">
        <v>0.25636822740675402</v>
      </c>
      <c r="F1352" s="14"/>
      <c r="G1352" s="14">
        <v>0.30606809255071299</v>
      </c>
      <c r="H1352" s="14">
        <v>0.22043342631937701</v>
      </c>
      <c r="I1352" s="14">
        <v>0.29578810153634699</v>
      </c>
      <c r="J1352" s="14">
        <v>0.19968102043803501</v>
      </c>
      <c r="K1352" s="14">
        <v>0.208524243228702</v>
      </c>
      <c r="L1352" s="14">
        <v>0.24593550556865101</v>
      </c>
      <c r="M1352" s="14"/>
      <c r="N1352" s="14">
        <v>0.22823261032681899</v>
      </c>
      <c r="O1352" s="14">
        <v>0.262405472191031</v>
      </c>
      <c r="P1352" s="14">
        <v>0.250947961598317</v>
      </c>
      <c r="Q1352" s="14">
        <v>0.24194083955016299</v>
      </c>
      <c r="R1352" s="14"/>
      <c r="S1352" s="14">
        <v>0.25145778160721899</v>
      </c>
      <c r="T1352" s="14">
        <v>0.25592943740721502</v>
      </c>
      <c r="U1352" s="14">
        <v>0.28172242946924703</v>
      </c>
      <c r="V1352" s="14">
        <v>0.24589722713499701</v>
      </c>
      <c r="W1352" s="14">
        <v>0.27455534371690499</v>
      </c>
      <c r="X1352" s="14">
        <v>0.227600884007753</v>
      </c>
      <c r="Y1352" s="14">
        <v>0.22220862038528599</v>
      </c>
      <c r="Z1352" s="14">
        <v>0.244885910737491</v>
      </c>
      <c r="AA1352" s="14">
        <v>0.26762576778113201</v>
      </c>
      <c r="AB1352" s="14">
        <v>0.188591768116943</v>
      </c>
      <c r="AC1352" s="14">
        <v>0.17982236768229801</v>
      </c>
      <c r="AD1352" s="14">
        <v>0.321228521779234</v>
      </c>
      <c r="AE1352" s="14"/>
      <c r="AF1352" s="14">
        <v>0.24522918678481001</v>
      </c>
      <c r="AG1352" s="14">
        <v>0.22036106123454699</v>
      </c>
      <c r="AH1352" s="14">
        <v>0.291899305143828</v>
      </c>
      <c r="AI1352" s="14"/>
      <c r="AJ1352" s="14">
        <v>0.239901223892829</v>
      </c>
      <c r="AK1352" s="14">
        <v>0.217745761055568</v>
      </c>
      <c r="AL1352" s="14">
        <v>0.204800973462271</v>
      </c>
      <c r="AM1352" s="14">
        <v>0.19953745295643299</v>
      </c>
      <c r="AN1352" s="14">
        <v>0.306064411198747</v>
      </c>
      <c r="AO1352" s="14"/>
      <c r="AP1352" s="14">
        <v>0.25286801354337302</v>
      </c>
      <c r="AQ1352" s="14">
        <v>0.21943518234748299</v>
      </c>
      <c r="AR1352" s="14">
        <v>0.27234281879039202</v>
      </c>
      <c r="AS1352" s="14">
        <v>0.25464276521296197</v>
      </c>
      <c r="AT1352" s="14">
        <v>0.29375032625608899</v>
      </c>
      <c r="AU1352" s="14"/>
      <c r="AV1352" s="14">
        <v>0.28651167755759499</v>
      </c>
      <c r="AW1352" s="14">
        <v>0.25639986678910998</v>
      </c>
      <c r="AX1352" s="14">
        <v>0.217299124019564</v>
      </c>
      <c r="AY1352" s="14">
        <v>0.25419414214751301</v>
      </c>
      <c r="AZ1352" s="14">
        <v>0.13588196889496601</v>
      </c>
      <c r="BA1352" s="14"/>
      <c r="BB1352" s="14">
        <v>0.19844462316456199</v>
      </c>
      <c r="BC1352" s="14">
        <v>0.22701017438660101</v>
      </c>
      <c r="BD1352" s="14">
        <v>0.283547042264574</v>
      </c>
      <c r="BE1352" s="14"/>
      <c r="BF1352" s="14">
        <v>0.23877211957997899</v>
      </c>
    </row>
    <row r="1353" spans="2:58" x14ac:dyDescent="0.35">
      <c r="B1353" t="s">
        <v>408</v>
      </c>
      <c r="C1353" s="14">
        <v>0.13900022940415499</v>
      </c>
      <c r="D1353" s="14">
        <v>0.14343776897596999</v>
      </c>
      <c r="E1353" s="14">
        <v>0.13449084661584201</v>
      </c>
      <c r="F1353" s="14"/>
      <c r="G1353" s="14">
        <v>0.13448341962250701</v>
      </c>
      <c r="H1353" s="14">
        <v>0.13015469462971799</v>
      </c>
      <c r="I1353" s="14">
        <v>0.13817190826294201</v>
      </c>
      <c r="J1353" s="14">
        <v>0.11282551985718001</v>
      </c>
      <c r="K1353" s="14">
        <v>0.13193856089547101</v>
      </c>
      <c r="L1353" s="14">
        <v>0.17576116727351301</v>
      </c>
      <c r="M1353" s="14"/>
      <c r="N1353" s="14">
        <v>0.14802460600789999</v>
      </c>
      <c r="O1353" s="14">
        <v>0.12733956754043099</v>
      </c>
      <c r="P1353" s="14">
        <v>0.13593275461993901</v>
      </c>
      <c r="Q1353" s="14">
        <v>0.14255739716555699</v>
      </c>
      <c r="R1353" s="14"/>
      <c r="S1353" s="14">
        <v>0.145299097113614</v>
      </c>
      <c r="T1353" s="14">
        <v>0.14022691488248301</v>
      </c>
      <c r="U1353" s="14">
        <v>0.195608610555978</v>
      </c>
      <c r="V1353" s="14">
        <v>0.114601825191609</v>
      </c>
      <c r="W1353" s="14">
        <v>0.145266341135634</v>
      </c>
      <c r="X1353" s="14">
        <v>0.13911720107408199</v>
      </c>
      <c r="Y1353" s="14">
        <v>0.127263509845982</v>
      </c>
      <c r="Z1353" s="14">
        <v>0.104091217176731</v>
      </c>
      <c r="AA1353" s="14">
        <v>8.4798678344878003E-2</v>
      </c>
      <c r="AB1353" s="14">
        <v>0.178608087245469</v>
      </c>
      <c r="AC1353" s="14">
        <v>0.111914048158718</v>
      </c>
      <c r="AD1353" s="14">
        <v>0.214399802215958</v>
      </c>
      <c r="AE1353" s="14"/>
      <c r="AF1353" s="14">
        <v>0.172604725191288</v>
      </c>
      <c r="AG1353" s="14">
        <v>0.115767142864503</v>
      </c>
      <c r="AH1353" s="14">
        <v>0.12052113023005601</v>
      </c>
      <c r="AI1353" s="14"/>
      <c r="AJ1353" s="14">
        <v>0.21517335175390701</v>
      </c>
      <c r="AK1353" s="14">
        <v>6.9051834466512793E-2</v>
      </c>
      <c r="AL1353" s="14">
        <v>0.126460695719533</v>
      </c>
      <c r="AM1353" s="14">
        <v>0.181746458847652</v>
      </c>
      <c r="AN1353" s="14">
        <v>0.107931971192961</v>
      </c>
      <c r="AO1353" s="14"/>
      <c r="AP1353" s="14">
        <v>0.24450637363844799</v>
      </c>
      <c r="AQ1353" s="14">
        <v>5.0054037251773001E-2</v>
      </c>
      <c r="AR1353" s="14">
        <v>0.11277838811624501</v>
      </c>
      <c r="AS1353" s="14">
        <v>0.200828025350831</v>
      </c>
      <c r="AT1353" s="14">
        <v>0.15755794615392199</v>
      </c>
      <c r="AU1353" s="14"/>
      <c r="AV1353" s="14">
        <v>0.108923407266966</v>
      </c>
      <c r="AW1353" s="14">
        <v>0.16403510483926401</v>
      </c>
      <c r="AX1353" s="14">
        <v>0.128700997629939</v>
      </c>
      <c r="AY1353" s="14">
        <v>0.116557806552024</v>
      </c>
      <c r="AZ1353" s="14">
        <v>0.120754599139485</v>
      </c>
      <c r="BA1353" s="14"/>
      <c r="BB1353" s="14">
        <v>5.8596753769412202E-2</v>
      </c>
      <c r="BC1353" s="14">
        <v>0.20658625348304099</v>
      </c>
      <c r="BD1353" s="14">
        <v>0.22145487433740799</v>
      </c>
      <c r="BE1353" s="14"/>
      <c r="BF1353" s="14">
        <v>0.165638579117107</v>
      </c>
    </row>
    <row r="1354" spans="2:58" x14ac:dyDescent="0.35">
      <c r="B1354" t="s">
        <v>409</v>
      </c>
      <c r="C1354" s="14">
        <v>0.10231095451213799</v>
      </c>
      <c r="D1354" s="14">
        <v>0.117554631110147</v>
      </c>
      <c r="E1354" s="14">
        <v>8.7054993918741497E-2</v>
      </c>
      <c r="F1354" s="14"/>
      <c r="G1354" s="14">
        <v>5.7297320773687301E-2</v>
      </c>
      <c r="H1354" s="14">
        <v>5.9730977156388698E-2</v>
      </c>
      <c r="I1354" s="14">
        <v>9.7216277230447207E-2</v>
      </c>
      <c r="J1354" s="14">
        <v>0.13964033562011799</v>
      </c>
      <c r="K1354" s="14">
        <v>0.14902059874391599</v>
      </c>
      <c r="L1354" s="14">
        <v>0.10954408334251001</v>
      </c>
      <c r="M1354" s="14"/>
      <c r="N1354" s="14">
        <v>8.3842693451650699E-2</v>
      </c>
      <c r="O1354" s="14">
        <v>0.103409971033389</v>
      </c>
      <c r="P1354" s="14">
        <v>0.13778956738789999</v>
      </c>
      <c r="Q1354" s="14">
        <v>8.9745229275508195E-2</v>
      </c>
      <c r="R1354" s="14"/>
      <c r="S1354" s="14">
        <v>8.6867997859630702E-2</v>
      </c>
      <c r="T1354" s="14">
        <v>7.1153993088440504E-2</v>
      </c>
      <c r="U1354" s="14">
        <v>0.119272115287528</v>
      </c>
      <c r="V1354" s="14">
        <v>0.105624046938425</v>
      </c>
      <c r="W1354" s="14">
        <v>0.119557281157379</v>
      </c>
      <c r="X1354" s="14">
        <v>0.112903932985258</v>
      </c>
      <c r="Y1354" s="14">
        <v>0.15710631610416301</v>
      </c>
      <c r="Z1354" s="14">
        <v>4.5626683548736599E-2</v>
      </c>
      <c r="AA1354" s="14">
        <v>0.10149941551132</v>
      </c>
      <c r="AB1354" s="14">
        <v>0.121464885073367</v>
      </c>
      <c r="AC1354" s="14">
        <v>7.6636746252441407E-2</v>
      </c>
      <c r="AD1354" s="14">
        <v>9.9458627678798595E-2</v>
      </c>
      <c r="AE1354" s="14"/>
      <c r="AF1354" s="14">
        <v>0.156345923153733</v>
      </c>
      <c r="AG1354" s="14">
        <v>7.5264039805053098E-2</v>
      </c>
      <c r="AH1354" s="14">
        <v>6.1564808569338499E-2</v>
      </c>
      <c r="AI1354" s="14"/>
      <c r="AJ1354" s="14">
        <v>0.15649662103970799</v>
      </c>
      <c r="AK1354" s="14">
        <v>5.5225189209928603E-2</v>
      </c>
      <c r="AL1354" s="14">
        <v>5.7589020048740697E-2</v>
      </c>
      <c r="AM1354" s="14">
        <v>0.207672426459522</v>
      </c>
      <c r="AN1354" s="14">
        <v>0.109035174708</v>
      </c>
      <c r="AO1354" s="14"/>
      <c r="AP1354" s="14">
        <v>0.15045509663133799</v>
      </c>
      <c r="AQ1354" s="14">
        <v>2.6850875933582902E-2</v>
      </c>
      <c r="AR1354" s="14">
        <v>6.6874620129673906E-2</v>
      </c>
      <c r="AS1354" s="14">
        <v>0.22532595926587901</v>
      </c>
      <c r="AT1354" s="14">
        <v>0.11742241073371899</v>
      </c>
      <c r="AU1354" s="14"/>
      <c r="AV1354" s="14">
        <v>0.105256690851057</v>
      </c>
      <c r="AW1354" s="14">
        <v>0.105229712983372</v>
      </c>
      <c r="AX1354" s="14">
        <v>0.106368280676702</v>
      </c>
      <c r="AY1354" s="14">
        <v>7.8394649713009704E-2</v>
      </c>
      <c r="AZ1354" s="14">
        <v>4.8433839142684398E-2</v>
      </c>
      <c r="BA1354" s="14"/>
      <c r="BB1354" s="14">
        <v>1.9462669819014799E-2</v>
      </c>
      <c r="BC1354" s="14">
        <v>0.22708660709608899</v>
      </c>
      <c r="BD1354" s="14">
        <v>0.14312053350906401</v>
      </c>
      <c r="BE1354" s="14"/>
      <c r="BF1354" s="14">
        <v>0.14284800543190199</v>
      </c>
    </row>
    <row r="1355" spans="2:58" x14ac:dyDescent="0.35">
      <c r="B1355" t="s">
        <v>117</v>
      </c>
      <c r="C1355" s="14">
        <v>0.115247041838641</v>
      </c>
      <c r="D1355" s="14">
        <v>7.3446379578649301E-2</v>
      </c>
      <c r="E1355" s="14">
        <v>0.15566934742264901</v>
      </c>
      <c r="F1355" s="14"/>
      <c r="G1355" s="14">
        <v>0.126119510808788</v>
      </c>
      <c r="H1355" s="14">
        <v>0.118257963728135</v>
      </c>
      <c r="I1355" s="14">
        <v>0.12855913366955701</v>
      </c>
      <c r="J1355" s="14">
        <v>9.4256844683319893E-2</v>
      </c>
      <c r="K1355" s="14">
        <v>0.12021312317211701</v>
      </c>
      <c r="L1355" s="14">
        <v>0.108377126473192</v>
      </c>
      <c r="M1355" s="14"/>
      <c r="N1355" s="14">
        <v>7.3808114989374493E-2</v>
      </c>
      <c r="O1355" s="14">
        <v>0.123762230986892</v>
      </c>
      <c r="P1355" s="14">
        <v>8.9684657367140305E-2</v>
      </c>
      <c r="Q1355" s="14">
        <v>0.17578047868508501</v>
      </c>
      <c r="R1355" s="14"/>
      <c r="S1355" s="14">
        <v>0.113591276296629</v>
      </c>
      <c r="T1355" s="14">
        <v>0.13736147131461901</v>
      </c>
      <c r="U1355" s="14">
        <v>8.8678903703070994E-2</v>
      </c>
      <c r="V1355" s="14">
        <v>0.139251110279314</v>
      </c>
      <c r="W1355" s="14">
        <v>6.2337474433144302E-2</v>
      </c>
      <c r="X1355" s="14">
        <v>0.10364038931135799</v>
      </c>
      <c r="Y1355" s="14">
        <v>0.121756255337159</v>
      </c>
      <c r="Z1355" s="14">
        <v>0.14002840324458801</v>
      </c>
      <c r="AA1355" s="14">
        <v>0.100199653378043</v>
      </c>
      <c r="AB1355" s="14">
        <v>0.10980405919905099</v>
      </c>
      <c r="AC1355" s="14">
        <v>0.18391988548964999</v>
      </c>
      <c r="AD1355" s="14">
        <v>9.0737005834232207E-2</v>
      </c>
      <c r="AE1355" s="14"/>
      <c r="AF1355" s="14">
        <v>0.106819883204126</v>
      </c>
      <c r="AG1355" s="14">
        <v>8.3919263465229293E-2</v>
      </c>
      <c r="AH1355" s="14">
        <v>0.19055135388817199</v>
      </c>
      <c r="AI1355" s="14"/>
      <c r="AJ1355" s="14">
        <v>7.8848795159296603E-2</v>
      </c>
      <c r="AK1355" s="14">
        <v>8.4434615126432397E-2</v>
      </c>
      <c r="AL1355" s="14">
        <v>0.13978113095391401</v>
      </c>
      <c r="AM1355" s="14">
        <v>7.9550985305397004E-2</v>
      </c>
      <c r="AN1355" s="14">
        <v>0.21812395676260399</v>
      </c>
      <c r="AO1355" s="14"/>
      <c r="AP1355" s="14">
        <v>9.2022386856748198E-2</v>
      </c>
      <c r="AQ1355" s="14">
        <v>8.8828947894126306E-2</v>
      </c>
      <c r="AR1355" s="14">
        <v>0.16007614309792501</v>
      </c>
      <c r="AS1355" s="14">
        <v>6.8401553726740699E-2</v>
      </c>
      <c r="AT1355" s="14">
        <v>0.24459392769136501</v>
      </c>
      <c r="AU1355" s="14"/>
      <c r="AV1355" s="14">
        <v>0.168669532999418</v>
      </c>
      <c r="AW1355" s="14">
        <v>0.116521065563048</v>
      </c>
      <c r="AX1355" s="14">
        <v>0.112068135607314</v>
      </c>
      <c r="AY1355" s="14">
        <v>6.9160440855206701E-2</v>
      </c>
      <c r="AZ1355" s="14">
        <v>4.79759727028502E-2</v>
      </c>
      <c r="BA1355" s="14"/>
      <c r="BB1355" s="14">
        <v>3.13180514339267E-2</v>
      </c>
      <c r="BC1355" s="14">
        <v>6.2054464395362698E-2</v>
      </c>
      <c r="BD1355" s="14">
        <v>0.121573956620472</v>
      </c>
      <c r="BE1355" s="14"/>
      <c r="BF1355" s="14">
        <v>7.5517843157628606E-2</v>
      </c>
    </row>
    <row r="1356" spans="2:58" x14ac:dyDescent="0.35">
      <c r="C1356" s="14"/>
      <c r="D1356" s="14"/>
      <c r="E1356" s="14"/>
      <c r="F1356" s="14"/>
      <c r="G1356" s="14"/>
      <c r="H1356" s="14"/>
      <c r="I1356" s="14"/>
      <c r="J1356" s="14"/>
      <c r="K1356" s="14"/>
      <c r="L1356" s="14"/>
      <c r="M1356" s="14"/>
      <c r="N1356" s="14"/>
      <c r="O1356" s="14"/>
      <c r="P1356" s="14"/>
      <c r="Q1356" s="14"/>
      <c r="R1356" s="14"/>
      <c r="S1356" s="14"/>
      <c r="T1356" s="14"/>
      <c r="U1356" s="14"/>
      <c r="V1356" s="14"/>
      <c r="W1356" s="14"/>
      <c r="X1356" s="14"/>
      <c r="Y1356" s="14"/>
      <c r="Z1356" s="14"/>
      <c r="AA1356" s="14"/>
      <c r="AB1356" s="14"/>
      <c r="AC1356" s="14"/>
      <c r="AD1356" s="14"/>
      <c r="AE1356" s="14"/>
      <c r="AF1356" s="14"/>
      <c r="AG1356" s="14"/>
      <c r="AH1356" s="14"/>
      <c r="AI1356" s="14"/>
      <c r="AJ1356" s="14"/>
      <c r="AK1356" s="14"/>
      <c r="AL1356" s="14"/>
      <c r="AM1356" s="14"/>
      <c r="AN1356" s="14"/>
      <c r="AO1356" s="14"/>
      <c r="AP1356" s="14"/>
      <c r="AQ1356" s="14"/>
      <c r="AR1356" s="14"/>
      <c r="AS1356" s="14"/>
      <c r="AT1356" s="14"/>
      <c r="AU1356" s="14"/>
      <c r="AV1356" s="14"/>
      <c r="AW1356" s="14"/>
      <c r="AX1356" s="14"/>
      <c r="AY1356" s="14"/>
      <c r="AZ1356" s="14"/>
      <c r="BA1356" s="14"/>
      <c r="BB1356" s="14"/>
      <c r="BC1356" s="14"/>
      <c r="BD1356" s="14"/>
      <c r="BE1356" s="14"/>
      <c r="BF1356" s="14"/>
    </row>
    <row r="1357" spans="2:58" x14ac:dyDescent="0.35">
      <c r="B1357" s="6" t="s">
        <v>415</v>
      </c>
      <c r="C1357" s="14"/>
      <c r="D1357" s="14"/>
      <c r="E1357" s="14"/>
      <c r="F1357" s="14"/>
      <c r="G1357" s="14"/>
      <c r="H1357" s="14"/>
      <c r="I1357" s="14"/>
      <c r="J1357" s="14"/>
      <c r="K1357" s="14"/>
      <c r="L1357" s="14"/>
      <c r="M1357" s="14"/>
      <c r="N1357" s="14"/>
      <c r="O1357" s="14"/>
      <c r="P1357" s="14"/>
      <c r="Q1357" s="14"/>
      <c r="R1357" s="14"/>
      <c r="S1357" s="14"/>
      <c r="T1357" s="14"/>
      <c r="U1357" s="14"/>
      <c r="V1357" s="14"/>
      <c r="W1357" s="14"/>
      <c r="X1357" s="14"/>
      <c r="Y1357" s="14"/>
      <c r="Z1357" s="14"/>
      <c r="AA1357" s="14"/>
      <c r="AB1357" s="14"/>
      <c r="AC1357" s="14"/>
      <c r="AD1357" s="14"/>
      <c r="AE1357" s="14"/>
      <c r="AF1357" s="14"/>
      <c r="AG1357" s="14"/>
      <c r="AH1357" s="14"/>
      <c r="AI1357" s="14"/>
      <c r="AJ1357" s="14"/>
      <c r="AK1357" s="14"/>
      <c r="AL1357" s="14"/>
      <c r="AM1357" s="14"/>
      <c r="AN1357" s="14"/>
      <c r="AO1357" s="14"/>
      <c r="AP1357" s="14"/>
      <c r="AQ1357" s="14"/>
      <c r="AR1357" s="14"/>
      <c r="AS1357" s="14"/>
      <c r="AT1357" s="14"/>
      <c r="AU1357" s="14"/>
      <c r="AV1357" s="14"/>
      <c r="AW1357" s="14"/>
      <c r="AX1357" s="14"/>
      <c r="AY1357" s="14"/>
      <c r="AZ1357" s="14"/>
      <c r="BA1357" s="14"/>
      <c r="BB1357" s="14"/>
      <c r="BC1357" s="14"/>
      <c r="BD1357" s="14"/>
      <c r="BE1357" s="14"/>
      <c r="BF1357" s="14"/>
    </row>
    <row r="1358" spans="2:58" x14ac:dyDescent="0.35">
      <c r="B1358" s="24" t="s">
        <v>90</v>
      </c>
      <c r="C1358" s="14"/>
      <c r="D1358" s="14"/>
      <c r="E1358" s="14"/>
      <c r="F1358" s="14"/>
      <c r="G1358" s="14"/>
      <c r="H1358" s="14"/>
      <c r="I1358" s="14"/>
      <c r="J1358" s="14"/>
      <c r="K1358" s="14"/>
      <c r="L1358" s="14"/>
      <c r="M1358" s="14"/>
      <c r="N1358" s="14"/>
      <c r="O1358" s="14"/>
      <c r="P1358" s="14"/>
      <c r="Q1358" s="14"/>
      <c r="R1358" s="14"/>
      <c r="S1358" s="14"/>
      <c r="T1358" s="14"/>
      <c r="U1358" s="14"/>
      <c r="V1358" s="14"/>
      <c r="W1358" s="14"/>
      <c r="X1358" s="14"/>
      <c r="Y1358" s="14"/>
      <c r="Z1358" s="14"/>
      <c r="AA1358" s="14"/>
      <c r="AB1358" s="14"/>
      <c r="AC1358" s="14"/>
      <c r="AD1358" s="14"/>
      <c r="AE1358" s="14"/>
      <c r="AF1358" s="14"/>
      <c r="AG1358" s="14"/>
      <c r="AH1358" s="14"/>
      <c r="AI1358" s="14"/>
      <c r="AJ1358" s="14"/>
      <c r="AK1358" s="14"/>
      <c r="AL1358" s="14"/>
      <c r="AM1358" s="14"/>
      <c r="AN1358" s="14"/>
      <c r="AO1358" s="14"/>
      <c r="AP1358" s="14"/>
      <c r="AQ1358" s="14"/>
      <c r="AR1358" s="14"/>
      <c r="AS1358" s="14"/>
      <c r="AT1358" s="14"/>
      <c r="AU1358" s="14"/>
      <c r="AV1358" s="14"/>
      <c r="AW1358" s="14"/>
      <c r="AX1358" s="14"/>
      <c r="AY1358" s="14"/>
      <c r="AZ1358" s="14"/>
      <c r="BA1358" s="14"/>
      <c r="BB1358" s="14"/>
      <c r="BC1358" s="14"/>
      <c r="BD1358" s="14"/>
      <c r="BE1358" s="14"/>
      <c r="BF1358" s="14"/>
    </row>
    <row r="1359" spans="2:58" x14ac:dyDescent="0.35">
      <c r="B1359" t="s">
        <v>405</v>
      </c>
      <c r="C1359" s="14">
        <v>5.6172711818339702E-2</v>
      </c>
      <c r="D1359" s="14">
        <v>5.6524123687015398E-2</v>
      </c>
      <c r="E1359" s="14">
        <v>5.61620586733802E-2</v>
      </c>
      <c r="F1359" s="14"/>
      <c r="G1359" s="14">
        <v>7.5460435571417003E-2</v>
      </c>
      <c r="H1359" s="14">
        <v>0.127782619299733</v>
      </c>
      <c r="I1359" s="14">
        <v>5.9838555707734102E-2</v>
      </c>
      <c r="J1359" s="14">
        <v>4.0641477148227398E-2</v>
      </c>
      <c r="K1359" s="14">
        <v>2.9033201583600801E-2</v>
      </c>
      <c r="L1359" s="14">
        <v>1.3077996559513401E-2</v>
      </c>
      <c r="M1359" s="14"/>
      <c r="N1359" s="14">
        <v>7.1107963375044395E-2</v>
      </c>
      <c r="O1359" s="14">
        <v>5.17227913586987E-2</v>
      </c>
      <c r="P1359" s="14">
        <v>5.8546873031031198E-2</v>
      </c>
      <c r="Q1359" s="14">
        <v>4.3571433698492597E-2</v>
      </c>
      <c r="R1359" s="14"/>
      <c r="S1359" s="14">
        <v>9.1550639625381694E-2</v>
      </c>
      <c r="T1359" s="14">
        <v>4.7463131728250903E-2</v>
      </c>
      <c r="U1359" s="14">
        <v>4.2092104111046601E-2</v>
      </c>
      <c r="V1359" s="14">
        <v>3.3608983495258801E-2</v>
      </c>
      <c r="W1359" s="14">
        <v>7.3373990320996799E-2</v>
      </c>
      <c r="X1359" s="14">
        <v>7.6918190627262698E-2</v>
      </c>
      <c r="Y1359" s="14">
        <v>3.4939094199691101E-2</v>
      </c>
      <c r="Z1359" s="14">
        <v>5.7915589163286797E-2</v>
      </c>
      <c r="AA1359" s="14">
        <v>8.1405641010174196E-2</v>
      </c>
      <c r="AB1359" s="14">
        <v>2.5985005774984998E-2</v>
      </c>
      <c r="AC1359" s="14">
        <v>3.7892857318359598E-2</v>
      </c>
      <c r="AD1359" s="14">
        <v>1.42259789766227E-2</v>
      </c>
      <c r="AE1359" s="14"/>
      <c r="AF1359" s="14">
        <v>4.2414480873054598E-2</v>
      </c>
      <c r="AG1359" s="14">
        <v>6.5902605349060797E-2</v>
      </c>
      <c r="AH1359" s="14">
        <v>6.8544781113178299E-2</v>
      </c>
      <c r="AI1359" s="14"/>
      <c r="AJ1359" s="14">
        <v>3.9825144784735901E-2</v>
      </c>
      <c r="AK1359" s="14">
        <v>9.4438891156728003E-2</v>
      </c>
      <c r="AL1359" s="14">
        <v>5.7836139914042899E-2</v>
      </c>
      <c r="AM1359" s="14">
        <v>0</v>
      </c>
      <c r="AN1359" s="14">
        <v>2.73717728356302E-2</v>
      </c>
      <c r="AO1359" s="14"/>
      <c r="AP1359" s="14">
        <v>4.0951118240177699E-2</v>
      </c>
      <c r="AQ1359" s="14">
        <v>0.10327576215836499</v>
      </c>
      <c r="AR1359" s="14">
        <v>3.49406613660041E-2</v>
      </c>
      <c r="AS1359" s="14">
        <v>1.2580454108128501E-2</v>
      </c>
      <c r="AT1359" s="14">
        <v>1.30631360276164E-2</v>
      </c>
      <c r="AU1359" s="14"/>
      <c r="AV1359" s="14">
        <v>2.9486364075052E-2</v>
      </c>
      <c r="AW1359" s="14">
        <v>3.6965975213379597E-2</v>
      </c>
      <c r="AX1359" s="14">
        <v>7.8523343642755303E-2</v>
      </c>
      <c r="AY1359" s="14">
        <v>9.8211185284579894E-2</v>
      </c>
      <c r="AZ1359" s="14">
        <v>0.152046746811109</v>
      </c>
      <c r="BA1359" s="14"/>
      <c r="BB1359" s="14">
        <v>0.14194559059575301</v>
      </c>
      <c r="BC1359" s="14">
        <v>1.37182226999371E-2</v>
      </c>
      <c r="BD1359" s="14">
        <v>0</v>
      </c>
      <c r="BE1359" s="14"/>
      <c r="BF1359" s="14">
        <v>4.6234521382360602E-2</v>
      </c>
    </row>
    <row r="1360" spans="2:58" x14ac:dyDescent="0.35">
      <c r="B1360" t="s">
        <v>406</v>
      </c>
      <c r="C1360" s="14">
        <v>0.156501791889576</v>
      </c>
      <c r="D1360" s="14">
        <v>0.16335493259880701</v>
      </c>
      <c r="E1360" s="14">
        <v>0.15074732385166301</v>
      </c>
      <c r="F1360" s="14"/>
      <c r="G1360" s="14">
        <v>0.21384668490155301</v>
      </c>
      <c r="H1360" s="14">
        <v>0.21460223550058599</v>
      </c>
      <c r="I1360" s="14">
        <v>0.184227134804719</v>
      </c>
      <c r="J1360" s="14">
        <v>0.16053094769027901</v>
      </c>
      <c r="K1360" s="14">
        <v>8.6716124670207007E-2</v>
      </c>
      <c r="L1360" s="14">
        <v>9.2099496423796695E-2</v>
      </c>
      <c r="M1360" s="14"/>
      <c r="N1360" s="14">
        <v>0.18828674259994799</v>
      </c>
      <c r="O1360" s="14">
        <v>0.15684910494731</v>
      </c>
      <c r="P1360" s="14">
        <v>0.15475256018916</v>
      </c>
      <c r="Q1360" s="14">
        <v>0.12610493116517299</v>
      </c>
      <c r="R1360" s="14"/>
      <c r="S1360" s="14">
        <v>0.19335483915298199</v>
      </c>
      <c r="T1360" s="14">
        <v>0.13841738058679201</v>
      </c>
      <c r="U1360" s="14">
        <v>0.15638777462786099</v>
      </c>
      <c r="V1360" s="14">
        <v>0.15414310075734999</v>
      </c>
      <c r="W1360" s="14">
        <v>0.108456927601601</v>
      </c>
      <c r="X1360" s="14">
        <v>0.18530940643240901</v>
      </c>
      <c r="Y1360" s="14">
        <v>0.110371553641053</v>
      </c>
      <c r="Z1360" s="14">
        <v>0.23565408562198001</v>
      </c>
      <c r="AA1360" s="14">
        <v>0.14673337582891499</v>
      </c>
      <c r="AB1360" s="14">
        <v>0.153825680786497</v>
      </c>
      <c r="AC1360" s="14">
        <v>0.17024256569384</v>
      </c>
      <c r="AD1360" s="14">
        <v>0.13449707975612399</v>
      </c>
      <c r="AE1360" s="14"/>
      <c r="AF1360" s="14">
        <v>0.120270750364339</v>
      </c>
      <c r="AG1360" s="14">
        <v>0.17864351072052101</v>
      </c>
      <c r="AH1360" s="14">
        <v>0.182928397080799</v>
      </c>
      <c r="AI1360" s="14"/>
      <c r="AJ1360" s="14">
        <v>0.10259607669179199</v>
      </c>
      <c r="AK1360" s="14">
        <v>0.24166055534483899</v>
      </c>
      <c r="AL1360" s="14">
        <v>0.111675360816487</v>
      </c>
      <c r="AM1360" s="14">
        <v>0.200733305149881</v>
      </c>
      <c r="AN1360" s="14">
        <v>0.132345552253123</v>
      </c>
      <c r="AO1360" s="14"/>
      <c r="AP1360" s="14">
        <v>0.116730224595228</v>
      </c>
      <c r="AQ1360" s="14">
        <v>0.248257196718598</v>
      </c>
      <c r="AR1360" s="14">
        <v>0.110539635244139</v>
      </c>
      <c r="AS1360" s="14">
        <v>9.4578074722451E-2</v>
      </c>
      <c r="AT1360" s="14">
        <v>4.6759686203799597E-2</v>
      </c>
      <c r="AU1360" s="14"/>
      <c r="AV1360" s="14">
        <v>0.115836936588149</v>
      </c>
      <c r="AW1360" s="14">
        <v>0.157276026284005</v>
      </c>
      <c r="AX1360" s="14">
        <v>0.15631628089084099</v>
      </c>
      <c r="AY1360" s="14">
        <v>0.244518112692894</v>
      </c>
      <c r="AZ1360" s="14">
        <v>0.26521068929034902</v>
      </c>
      <c r="BA1360" s="14"/>
      <c r="BB1360" s="14">
        <v>0.20639992300047599</v>
      </c>
      <c r="BC1360" s="14">
        <v>7.9172754539221096E-2</v>
      </c>
      <c r="BD1360" s="14">
        <v>2.9781869230592999E-2</v>
      </c>
      <c r="BE1360" s="14"/>
      <c r="BF1360" s="14">
        <v>0.102167943588645</v>
      </c>
    </row>
    <row r="1361" spans="2:58" x14ac:dyDescent="0.35">
      <c r="B1361" t="s">
        <v>407</v>
      </c>
      <c r="C1361" s="14">
        <v>0.28311268323639499</v>
      </c>
      <c r="D1361" s="14">
        <v>0.28393438374649499</v>
      </c>
      <c r="E1361" s="14">
        <v>0.28398429020502802</v>
      </c>
      <c r="F1361" s="14"/>
      <c r="G1361" s="14">
        <v>0.28309788254294099</v>
      </c>
      <c r="H1361" s="14">
        <v>0.261048439927346</v>
      </c>
      <c r="I1361" s="14">
        <v>0.295219132883908</v>
      </c>
      <c r="J1361" s="14">
        <v>0.30854506797773401</v>
      </c>
      <c r="K1361" s="14">
        <v>0.26424981725486002</v>
      </c>
      <c r="L1361" s="14">
        <v>0.28322870326789501</v>
      </c>
      <c r="M1361" s="14"/>
      <c r="N1361" s="14">
        <v>0.260537836953044</v>
      </c>
      <c r="O1361" s="14">
        <v>0.27968861397377198</v>
      </c>
      <c r="P1361" s="14">
        <v>0.28094383191030498</v>
      </c>
      <c r="Q1361" s="14">
        <v>0.31212682970155398</v>
      </c>
      <c r="R1361" s="14"/>
      <c r="S1361" s="14">
        <v>0.26075233907742801</v>
      </c>
      <c r="T1361" s="14">
        <v>0.31176455054648</v>
      </c>
      <c r="U1361" s="14">
        <v>0.230676204185394</v>
      </c>
      <c r="V1361" s="14">
        <v>0.30078762399333397</v>
      </c>
      <c r="W1361" s="14">
        <v>0.33283358495469401</v>
      </c>
      <c r="X1361" s="14">
        <v>0.266242308364814</v>
      </c>
      <c r="Y1361" s="14">
        <v>0.24207284898065401</v>
      </c>
      <c r="Z1361" s="14">
        <v>0.26545555897054401</v>
      </c>
      <c r="AA1361" s="14">
        <v>0.32456397743833598</v>
      </c>
      <c r="AB1361" s="14">
        <v>0.26993843404981699</v>
      </c>
      <c r="AC1361" s="14">
        <v>0.25517599197051199</v>
      </c>
      <c r="AD1361" s="14">
        <v>0.352792171089855</v>
      </c>
      <c r="AE1361" s="14"/>
      <c r="AF1361" s="14">
        <v>0.25169787099643198</v>
      </c>
      <c r="AG1361" s="14">
        <v>0.30769844730337897</v>
      </c>
      <c r="AH1361" s="14">
        <v>0.27927555346322902</v>
      </c>
      <c r="AI1361" s="14"/>
      <c r="AJ1361" s="14">
        <v>0.25087083107126901</v>
      </c>
      <c r="AK1361" s="14">
        <v>0.30552820903466499</v>
      </c>
      <c r="AL1361" s="14">
        <v>0.329609447293641</v>
      </c>
      <c r="AM1361" s="14">
        <v>0.16555233113642301</v>
      </c>
      <c r="AN1361" s="14">
        <v>0.30492785560352098</v>
      </c>
      <c r="AO1361" s="14"/>
      <c r="AP1361" s="14">
        <v>0.25240447832592999</v>
      </c>
      <c r="AQ1361" s="14">
        <v>0.32454598118975297</v>
      </c>
      <c r="AR1361" s="14">
        <v>0.251066051114888</v>
      </c>
      <c r="AS1361" s="14">
        <v>0.242405380531975</v>
      </c>
      <c r="AT1361" s="14">
        <v>0.29969233425633501</v>
      </c>
      <c r="AU1361" s="14"/>
      <c r="AV1361" s="14">
        <v>0.30552019242357498</v>
      </c>
      <c r="AW1361" s="14">
        <v>0.28591686712085401</v>
      </c>
      <c r="AX1361" s="14">
        <v>0.25456299469485799</v>
      </c>
      <c r="AY1361" s="14">
        <v>0.28572342112502702</v>
      </c>
      <c r="AZ1361" s="14">
        <v>0.229746862847342</v>
      </c>
      <c r="BA1361" s="14"/>
      <c r="BB1361" s="14">
        <v>0.313881129867842</v>
      </c>
      <c r="BC1361" s="14">
        <v>0.20554578142659499</v>
      </c>
      <c r="BD1361" s="14">
        <v>0.267552083429484</v>
      </c>
      <c r="BE1361" s="14"/>
      <c r="BF1361" s="14">
        <v>0.24844825086191</v>
      </c>
    </row>
    <row r="1362" spans="2:58" x14ac:dyDescent="0.35">
      <c r="B1362" t="s">
        <v>408</v>
      </c>
      <c r="C1362" s="14">
        <v>0.14022896611913199</v>
      </c>
      <c r="D1362" s="14">
        <v>0.158967525989649</v>
      </c>
      <c r="E1362" s="14">
        <v>0.120818640549859</v>
      </c>
      <c r="F1362" s="14"/>
      <c r="G1362" s="14">
        <v>0.13255920115816</v>
      </c>
      <c r="H1362" s="14">
        <v>0.13720743532316901</v>
      </c>
      <c r="I1362" s="14">
        <v>9.7364176613911502E-2</v>
      </c>
      <c r="J1362" s="14">
        <v>0.11132273161105</v>
      </c>
      <c r="K1362" s="14">
        <v>0.17767095972484401</v>
      </c>
      <c r="L1362" s="14">
        <v>0.18087926785835701</v>
      </c>
      <c r="M1362" s="14"/>
      <c r="N1362" s="14">
        <v>0.15045242019228</v>
      </c>
      <c r="O1362" s="14">
        <v>0.116766807610908</v>
      </c>
      <c r="P1362" s="14">
        <v>0.16223867182319099</v>
      </c>
      <c r="Q1362" s="14">
        <v>0.13270961595583</v>
      </c>
      <c r="R1362" s="14"/>
      <c r="S1362" s="14">
        <v>0.145119345932649</v>
      </c>
      <c r="T1362" s="14">
        <v>0.13792643733982901</v>
      </c>
      <c r="U1362" s="14">
        <v>0.19562661227488201</v>
      </c>
      <c r="V1362" s="14">
        <v>0.143145543073016</v>
      </c>
      <c r="W1362" s="14">
        <v>0.14985773639106201</v>
      </c>
      <c r="X1362" s="14">
        <v>0.108639986216347</v>
      </c>
      <c r="Y1362" s="14">
        <v>0.13911544319958499</v>
      </c>
      <c r="Z1362" s="14">
        <v>0.108372620415796</v>
      </c>
      <c r="AA1362" s="14">
        <v>0.15414293279937599</v>
      </c>
      <c r="AB1362" s="14">
        <v>0.137887426829784</v>
      </c>
      <c r="AC1362" s="14">
        <v>7.5275691123329797E-2</v>
      </c>
      <c r="AD1362" s="14">
        <v>0.153149269008797</v>
      </c>
      <c r="AE1362" s="14"/>
      <c r="AF1362" s="14">
        <v>0.15778909567944799</v>
      </c>
      <c r="AG1362" s="14">
        <v>0.14349898556256099</v>
      </c>
      <c r="AH1362" s="14">
        <v>9.9218375046076293E-2</v>
      </c>
      <c r="AI1362" s="14"/>
      <c r="AJ1362" s="14">
        <v>0.19711426532141299</v>
      </c>
      <c r="AK1362" s="14">
        <v>0.10428198535935</v>
      </c>
      <c r="AL1362" s="14">
        <v>0.11867046475430899</v>
      </c>
      <c r="AM1362" s="14">
        <v>0.22861919183683299</v>
      </c>
      <c r="AN1362" s="14">
        <v>0.102777294960054</v>
      </c>
      <c r="AO1362" s="14"/>
      <c r="AP1362" s="14">
        <v>0.21637930787911999</v>
      </c>
      <c r="AQ1362" s="14">
        <v>8.5582110065183806E-2</v>
      </c>
      <c r="AR1362" s="14">
        <v>0.16552189984676499</v>
      </c>
      <c r="AS1362" s="14">
        <v>0.157729589912248</v>
      </c>
      <c r="AT1362" s="14">
        <v>0.13800577114554699</v>
      </c>
      <c r="AU1362" s="14"/>
      <c r="AV1362" s="14">
        <v>0.13753907166728599</v>
      </c>
      <c r="AW1362" s="14">
        <v>0.14258787663118699</v>
      </c>
      <c r="AX1362" s="14">
        <v>0.142736703746494</v>
      </c>
      <c r="AY1362" s="14">
        <v>0.116779008873104</v>
      </c>
      <c r="AZ1362" s="14">
        <v>0.20735631149242301</v>
      </c>
      <c r="BA1362" s="14"/>
      <c r="BB1362" s="14">
        <v>0.125856294242461</v>
      </c>
      <c r="BC1362" s="14">
        <v>0.17051739604105001</v>
      </c>
      <c r="BD1362" s="14">
        <v>0.22052957392695899</v>
      </c>
      <c r="BE1362" s="14"/>
      <c r="BF1362" s="14">
        <v>0.17406180670539201</v>
      </c>
    </row>
    <row r="1363" spans="2:58" x14ac:dyDescent="0.35">
      <c r="B1363" t="s">
        <v>409</v>
      </c>
      <c r="C1363" s="14">
        <v>0.14597877416490701</v>
      </c>
      <c r="D1363" s="14">
        <v>0.170108940556429</v>
      </c>
      <c r="E1363" s="14">
        <v>0.120390105436344</v>
      </c>
      <c r="F1363" s="14"/>
      <c r="G1363" s="14">
        <v>0.118728604349254</v>
      </c>
      <c r="H1363" s="14">
        <v>6.7899976337555901E-2</v>
      </c>
      <c r="I1363" s="14">
        <v>0.122966992223133</v>
      </c>
      <c r="J1363" s="14">
        <v>0.175514313079741</v>
      </c>
      <c r="K1363" s="14">
        <v>0.202639802119463</v>
      </c>
      <c r="L1363" s="14">
        <v>0.18422442165466901</v>
      </c>
      <c r="M1363" s="14"/>
      <c r="N1363" s="14">
        <v>0.16257127396243701</v>
      </c>
      <c r="O1363" s="14">
        <v>0.14818318166685801</v>
      </c>
      <c r="P1363" s="14">
        <v>0.14004997416949999</v>
      </c>
      <c r="Q1363" s="14">
        <v>0.127549004953314</v>
      </c>
      <c r="R1363" s="14"/>
      <c r="S1363" s="14">
        <v>0.13633371517711501</v>
      </c>
      <c r="T1363" s="14">
        <v>0.13325059293892599</v>
      </c>
      <c r="U1363" s="14">
        <v>0.167241994213435</v>
      </c>
      <c r="V1363" s="14">
        <v>0.13288387175124799</v>
      </c>
      <c r="W1363" s="14">
        <v>0.16397682632558699</v>
      </c>
      <c r="X1363" s="14">
        <v>0.124479834829946</v>
      </c>
      <c r="Y1363" s="14">
        <v>0.171787174941438</v>
      </c>
      <c r="Z1363" s="14">
        <v>6.7498182485072999E-2</v>
      </c>
      <c r="AA1363" s="14">
        <v>0.100012898881177</v>
      </c>
      <c r="AB1363" s="14">
        <v>0.24415202792097301</v>
      </c>
      <c r="AC1363" s="14">
        <v>0.148810097070629</v>
      </c>
      <c r="AD1363" s="14">
        <v>0.155350258519561</v>
      </c>
      <c r="AE1363" s="14"/>
      <c r="AF1363" s="14">
        <v>0.22117909693603199</v>
      </c>
      <c r="AG1363" s="14">
        <v>0.107538823004921</v>
      </c>
      <c r="AH1363" s="14">
        <v>7.4522715196505204E-2</v>
      </c>
      <c r="AI1363" s="14"/>
      <c r="AJ1363" s="14">
        <v>0.22894764826573899</v>
      </c>
      <c r="AK1363" s="14">
        <v>7.0086025485392695E-2</v>
      </c>
      <c r="AL1363" s="14">
        <v>9.0321385871488705E-2</v>
      </c>
      <c r="AM1363" s="14">
        <v>0.12280284429393599</v>
      </c>
      <c r="AN1363" s="14">
        <v>0.13387216450806899</v>
      </c>
      <c r="AO1363" s="14"/>
      <c r="AP1363" s="14">
        <v>0.21150553140466899</v>
      </c>
      <c r="AQ1363" s="14">
        <v>5.0269366208497299E-2</v>
      </c>
      <c r="AR1363" s="14">
        <v>0.112984496137733</v>
      </c>
      <c r="AS1363" s="14">
        <v>0.30338462544890898</v>
      </c>
      <c r="AT1363" s="14">
        <v>0.152259964791949</v>
      </c>
      <c r="AU1363" s="14"/>
      <c r="AV1363" s="14">
        <v>0.13321571307310201</v>
      </c>
      <c r="AW1363" s="14">
        <v>0.141697119449638</v>
      </c>
      <c r="AX1363" s="14">
        <v>0.158817241478802</v>
      </c>
      <c r="AY1363" s="14">
        <v>0.12883661286810499</v>
      </c>
      <c r="AZ1363" s="14">
        <v>4.4186599836784198E-2</v>
      </c>
      <c r="BA1363" s="14"/>
      <c r="BB1363" s="14">
        <v>6.8096125869020196E-2</v>
      </c>
      <c r="BC1363" s="14">
        <v>0.35658757768722699</v>
      </c>
      <c r="BD1363" s="14">
        <v>0.158132894273049</v>
      </c>
      <c r="BE1363" s="14"/>
      <c r="BF1363" s="14">
        <v>0.22521998022329801</v>
      </c>
    </row>
    <row r="1364" spans="2:58" x14ac:dyDescent="0.35">
      <c r="B1364" t="s">
        <v>117</v>
      </c>
      <c r="C1364" s="14">
        <v>0.21800507277164899</v>
      </c>
      <c r="D1364" s="14">
        <v>0.16711009342160399</v>
      </c>
      <c r="E1364" s="14">
        <v>0.26789758128372598</v>
      </c>
      <c r="F1364" s="14"/>
      <c r="G1364" s="14">
        <v>0.17630719147667501</v>
      </c>
      <c r="H1364" s="14">
        <v>0.19145929361160999</v>
      </c>
      <c r="I1364" s="14">
        <v>0.24038400776659399</v>
      </c>
      <c r="J1364" s="14">
        <v>0.20344546249296799</v>
      </c>
      <c r="K1364" s="14">
        <v>0.23969009464702501</v>
      </c>
      <c r="L1364" s="14">
        <v>0.246490114235768</v>
      </c>
      <c r="M1364" s="14"/>
      <c r="N1364" s="14">
        <v>0.16704376291724801</v>
      </c>
      <c r="O1364" s="14">
        <v>0.24678950044245301</v>
      </c>
      <c r="P1364" s="14">
        <v>0.203468088876812</v>
      </c>
      <c r="Q1364" s="14">
        <v>0.25793818452563699</v>
      </c>
      <c r="R1364" s="14"/>
      <c r="S1364" s="14">
        <v>0.17288912103444601</v>
      </c>
      <c r="T1364" s="14">
        <v>0.231177906859722</v>
      </c>
      <c r="U1364" s="14">
        <v>0.207975310587381</v>
      </c>
      <c r="V1364" s="14">
        <v>0.235430876929792</v>
      </c>
      <c r="W1364" s="14">
        <v>0.17150093440606001</v>
      </c>
      <c r="X1364" s="14">
        <v>0.23841027352922101</v>
      </c>
      <c r="Y1364" s="14">
        <v>0.30171388503757801</v>
      </c>
      <c r="Z1364" s="14">
        <v>0.26510396334332098</v>
      </c>
      <c r="AA1364" s="14">
        <v>0.193141174042022</v>
      </c>
      <c r="AB1364" s="14">
        <v>0.168211424637945</v>
      </c>
      <c r="AC1364" s="14">
        <v>0.31260279682332998</v>
      </c>
      <c r="AD1364" s="14">
        <v>0.18998524264903999</v>
      </c>
      <c r="AE1364" s="14"/>
      <c r="AF1364" s="14">
        <v>0.206648705150694</v>
      </c>
      <c r="AG1364" s="14">
        <v>0.196717628059558</v>
      </c>
      <c r="AH1364" s="14">
        <v>0.29551017810021202</v>
      </c>
      <c r="AI1364" s="14"/>
      <c r="AJ1364" s="14">
        <v>0.18064603386505201</v>
      </c>
      <c r="AK1364" s="14">
        <v>0.18400433361902599</v>
      </c>
      <c r="AL1364" s="14">
        <v>0.29188720135003199</v>
      </c>
      <c r="AM1364" s="14">
        <v>0.28229232758292699</v>
      </c>
      <c r="AN1364" s="14">
        <v>0.298705359839603</v>
      </c>
      <c r="AO1364" s="14"/>
      <c r="AP1364" s="14">
        <v>0.162029339554876</v>
      </c>
      <c r="AQ1364" s="14">
        <v>0.188069583659603</v>
      </c>
      <c r="AR1364" s="14">
        <v>0.324947256290471</v>
      </c>
      <c r="AS1364" s="14">
        <v>0.18932187527628799</v>
      </c>
      <c r="AT1364" s="14">
        <v>0.350219107574752</v>
      </c>
      <c r="AU1364" s="14"/>
      <c r="AV1364" s="14">
        <v>0.27840172217283699</v>
      </c>
      <c r="AW1364" s="14">
        <v>0.235556135300936</v>
      </c>
      <c r="AX1364" s="14">
        <v>0.20904343554624999</v>
      </c>
      <c r="AY1364" s="14">
        <v>0.12593165915628901</v>
      </c>
      <c r="AZ1364" s="14">
        <v>0.10145278972199299</v>
      </c>
      <c r="BA1364" s="14"/>
      <c r="BB1364" s="14">
        <v>0.14382093642444799</v>
      </c>
      <c r="BC1364" s="14">
        <v>0.174458267605969</v>
      </c>
      <c r="BD1364" s="14">
        <v>0.32400357913991401</v>
      </c>
      <c r="BE1364" s="14"/>
      <c r="BF1364" s="14">
        <v>0.20386749723839501</v>
      </c>
    </row>
    <row r="1365" spans="2:58" x14ac:dyDescent="0.35">
      <c r="C1365" s="14"/>
      <c r="D1365" s="14"/>
      <c r="E1365" s="14"/>
      <c r="F1365" s="14"/>
      <c r="G1365" s="14"/>
      <c r="H1365" s="14"/>
      <c r="I1365" s="14"/>
      <c r="J1365" s="14"/>
      <c r="K1365" s="14"/>
      <c r="L1365" s="14"/>
      <c r="M1365" s="14"/>
      <c r="N1365" s="14"/>
      <c r="O1365" s="14"/>
      <c r="P1365" s="14"/>
      <c r="Q1365" s="14"/>
      <c r="R1365" s="14"/>
      <c r="S1365" s="14"/>
      <c r="T1365" s="14"/>
      <c r="U1365" s="14"/>
      <c r="V1365" s="14"/>
      <c r="W1365" s="14"/>
      <c r="X1365" s="14"/>
      <c r="Y1365" s="14"/>
      <c r="Z1365" s="14"/>
      <c r="AA1365" s="14"/>
      <c r="AB1365" s="14"/>
      <c r="AC1365" s="14"/>
      <c r="AD1365" s="14"/>
      <c r="AE1365" s="14"/>
      <c r="AF1365" s="14"/>
      <c r="AG1365" s="14"/>
      <c r="AH1365" s="14"/>
      <c r="AI1365" s="14"/>
      <c r="AJ1365" s="14"/>
      <c r="AK1365" s="14"/>
      <c r="AL1365" s="14"/>
      <c r="AM1365" s="14"/>
      <c r="AN1365" s="14"/>
      <c r="AO1365" s="14"/>
      <c r="AP1365" s="14"/>
      <c r="AQ1365" s="14"/>
      <c r="AR1365" s="14"/>
      <c r="AS1365" s="14"/>
      <c r="AT1365" s="14"/>
      <c r="AU1365" s="14"/>
      <c r="AV1365" s="14"/>
      <c r="AW1365" s="14"/>
      <c r="AX1365" s="14"/>
      <c r="AY1365" s="14"/>
      <c r="AZ1365" s="14"/>
      <c r="BA1365" s="14"/>
      <c r="BB1365" s="14"/>
      <c r="BC1365" s="14"/>
      <c r="BD1365" s="14"/>
      <c r="BE1365" s="14"/>
      <c r="BF1365" s="14"/>
    </row>
    <row r="1366" spans="2:58" x14ac:dyDescent="0.35">
      <c r="B1366" s="6" t="s">
        <v>416</v>
      </c>
      <c r="C1366" s="14"/>
      <c r="D1366" s="14"/>
      <c r="E1366" s="14"/>
      <c r="F1366" s="14"/>
      <c r="G1366" s="14"/>
      <c r="H1366" s="14"/>
      <c r="I1366" s="14"/>
      <c r="J1366" s="14"/>
      <c r="K1366" s="14"/>
      <c r="L1366" s="14"/>
      <c r="M1366" s="14"/>
      <c r="N1366" s="14"/>
      <c r="O1366" s="14"/>
      <c r="P1366" s="14"/>
      <c r="Q1366" s="14"/>
      <c r="R1366" s="14"/>
      <c r="S1366" s="14"/>
      <c r="T1366" s="14"/>
      <c r="U1366" s="14"/>
      <c r="V1366" s="14"/>
      <c r="W1366" s="14"/>
      <c r="X1366" s="14"/>
      <c r="Y1366" s="14"/>
      <c r="Z1366" s="14"/>
      <c r="AA1366" s="14"/>
      <c r="AB1366" s="14"/>
      <c r="AC1366" s="14"/>
      <c r="AD1366" s="14"/>
      <c r="AE1366" s="14"/>
      <c r="AF1366" s="14"/>
      <c r="AG1366" s="14"/>
      <c r="AH1366" s="14"/>
      <c r="AI1366" s="14"/>
      <c r="AJ1366" s="14"/>
      <c r="AK1366" s="14"/>
      <c r="AL1366" s="14"/>
      <c r="AM1366" s="14"/>
      <c r="AN1366" s="14"/>
      <c r="AO1366" s="14"/>
      <c r="AP1366" s="14"/>
      <c r="AQ1366" s="14"/>
      <c r="AR1366" s="14"/>
      <c r="AS1366" s="14"/>
      <c r="AT1366" s="14"/>
      <c r="AU1366" s="14"/>
      <c r="AV1366" s="14"/>
      <c r="AW1366" s="14"/>
      <c r="AX1366" s="14"/>
      <c r="AY1366" s="14"/>
      <c r="AZ1366" s="14"/>
      <c r="BA1366" s="14"/>
      <c r="BB1366" s="14"/>
      <c r="BC1366" s="14"/>
      <c r="BD1366" s="14"/>
      <c r="BE1366" s="14"/>
      <c r="BF1366" s="14"/>
    </row>
    <row r="1367" spans="2:58" x14ac:dyDescent="0.35">
      <c r="B1367" s="24" t="s">
        <v>90</v>
      </c>
      <c r="C1367" s="14"/>
      <c r="D1367" s="14"/>
      <c r="E1367" s="14"/>
      <c r="F1367" s="14"/>
      <c r="G1367" s="14"/>
      <c r="H1367" s="14"/>
      <c r="I1367" s="14"/>
      <c r="J1367" s="14"/>
      <c r="K1367" s="14"/>
      <c r="L1367" s="14"/>
      <c r="M1367" s="14"/>
      <c r="N1367" s="14"/>
      <c r="O1367" s="14"/>
      <c r="P1367" s="14"/>
      <c r="Q1367" s="14"/>
      <c r="R1367" s="14"/>
      <c r="S1367" s="14"/>
      <c r="T1367" s="14"/>
      <c r="U1367" s="14"/>
      <c r="V1367" s="14"/>
      <c r="W1367" s="14"/>
      <c r="X1367" s="14"/>
      <c r="Y1367" s="14"/>
      <c r="Z1367" s="14"/>
      <c r="AA1367" s="14"/>
      <c r="AB1367" s="14"/>
      <c r="AC1367" s="14"/>
      <c r="AD1367" s="14"/>
      <c r="AE1367" s="14"/>
      <c r="AF1367" s="14"/>
      <c r="AG1367" s="14"/>
      <c r="AH1367" s="14"/>
      <c r="AI1367" s="14"/>
      <c r="AJ1367" s="14"/>
      <c r="AK1367" s="14"/>
      <c r="AL1367" s="14"/>
      <c r="AM1367" s="14"/>
      <c r="AN1367" s="14"/>
      <c r="AO1367" s="14"/>
      <c r="AP1367" s="14"/>
      <c r="AQ1367" s="14"/>
      <c r="AR1367" s="14"/>
      <c r="AS1367" s="14"/>
      <c r="AT1367" s="14"/>
      <c r="AU1367" s="14"/>
      <c r="AV1367" s="14"/>
      <c r="AW1367" s="14"/>
      <c r="AX1367" s="14"/>
      <c r="AY1367" s="14"/>
      <c r="AZ1367" s="14"/>
      <c r="BA1367" s="14"/>
      <c r="BB1367" s="14"/>
      <c r="BC1367" s="14"/>
      <c r="BD1367" s="14"/>
      <c r="BE1367" s="14"/>
      <c r="BF1367" s="14"/>
    </row>
    <row r="1368" spans="2:58" x14ac:dyDescent="0.35">
      <c r="B1368" t="s">
        <v>405</v>
      </c>
      <c r="C1368" s="14">
        <v>8.7184956114987694E-2</v>
      </c>
      <c r="D1368" s="14">
        <v>9.6457676816857005E-2</v>
      </c>
      <c r="E1368" s="14">
        <v>7.8662928742221694E-2</v>
      </c>
      <c r="F1368" s="14"/>
      <c r="G1368" s="14">
        <v>8.5340408597685796E-2</v>
      </c>
      <c r="H1368" s="14">
        <v>0.17537183590111299</v>
      </c>
      <c r="I1368" s="14">
        <v>9.1135363371158698E-2</v>
      </c>
      <c r="J1368" s="14">
        <v>7.1462111603150996E-2</v>
      </c>
      <c r="K1368" s="14">
        <v>5.8086379106776498E-2</v>
      </c>
      <c r="L1368" s="14">
        <v>4.6059261232980001E-2</v>
      </c>
      <c r="M1368" s="14"/>
      <c r="N1368" s="14">
        <v>0.10747448457671099</v>
      </c>
      <c r="O1368" s="14">
        <v>8.5986897698806103E-2</v>
      </c>
      <c r="P1368" s="14">
        <v>8.5143046821709797E-2</v>
      </c>
      <c r="Q1368" s="14">
        <v>6.9846272577218399E-2</v>
      </c>
      <c r="R1368" s="14"/>
      <c r="S1368" s="14">
        <v>0.11023637375808901</v>
      </c>
      <c r="T1368" s="14">
        <v>7.1946814760617595E-2</v>
      </c>
      <c r="U1368" s="14">
        <v>6.9714431956019604E-2</v>
      </c>
      <c r="V1368" s="14">
        <v>4.9085492657701402E-2</v>
      </c>
      <c r="W1368" s="14">
        <v>7.0845075419826306E-2</v>
      </c>
      <c r="X1368" s="14">
        <v>0.105928754282854</v>
      </c>
      <c r="Y1368" s="14">
        <v>5.4173028925801399E-2</v>
      </c>
      <c r="Z1368" s="14">
        <v>6.6869211167535594E-2</v>
      </c>
      <c r="AA1368" s="14">
        <v>0.14331192737160001</v>
      </c>
      <c r="AB1368" s="14">
        <v>8.49070733866093E-2</v>
      </c>
      <c r="AC1368" s="14">
        <v>0.122440557897508</v>
      </c>
      <c r="AD1368" s="14">
        <v>4.5212558116456303E-2</v>
      </c>
      <c r="AE1368" s="14"/>
      <c r="AF1368" s="14">
        <v>6.7734834308838004E-2</v>
      </c>
      <c r="AG1368" s="14">
        <v>9.9120619473012705E-2</v>
      </c>
      <c r="AH1368" s="14">
        <v>0.11210400545296401</v>
      </c>
      <c r="AI1368" s="14"/>
      <c r="AJ1368" s="14">
        <v>4.4789074695608597E-2</v>
      </c>
      <c r="AK1368" s="14">
        <v>0.151525540837982</v>
      </c>
      <c r="AL1368" s="14">
        <v>7.8607684332735198E-2</v>
      </c>
      <c r="AM1368" s="14">
        <v>7.8827209115214403E-2</v>
      </c>
      <c r="AN1368" s="14">
        <v>6.8959613791031105E-2</v>
      </c>
      <c r="AO1368" s="14"/>
      <c r="AP1368" s="14">
        <v>4.0457752173761997E-2</v>
      </c>
      <c r="AQ1368" s="14">
        <v>0.161948613078746</v>
      </c>
      <c r="AR1368" s="14">
        <v>8.0672490073216002E-2</v>
      </c>
      <c r="AS1368" s="14">
        <v>2.96217367851506E-2</v>
      </c>
      <c r="AT1368" s="14">
        <v>0</v>
      </c>
      <c r="AU1368" s="14"/>
      <c r="AV1368" s="14">
        <v>6.3516597143917705E-2</v>
      </c>
      <c r="AW1368" s="14">
        <v>5.9213361258866198E-2</v>
      </c>
      <c r="AX1368" s="14">
        <v>0.104022485075843</v>
      </c>
      <c r="AY1368" s="14">
        <v>0.14530024203064601</v>
      </c>
      <c r="AZ1368" s="14">
        <v>0.184018504788245</v>
      </c>
      <c r="BA1368" s="14"/>
      <c r="BB1368" s="14">
        <v>0.15081272284632399</v>
      </c>
      <c r="BC1368" s="14">
        <v>2.2785075406118599E-2</v>
      </c>
      <c r="BD1368" s="14">
        <v>0</v>
      </c>
      <c r="BE1368" s="14"/>
      <c r="BF1368" s="14">
        <v>5.56352880938999E-2</v>
      </c>
    </row>
    <row r="1369" spans="2:58" x14ac:dyDescent="0.35">
      <c r="B1369" t="s">
        <v>406</v>
      </c>
      <c r="C1369" s="14">
        <v>0.23394474408853899</v>
      </c>
      <c r="D1369" s="14">
        <v>0.224139331077195</v>
      </c>
      <c r="E1369" s="14">
        <v>0.243912281754154</v>
      </c>
      <c r="F1369" s="14"/>
      <c r="G1369" s="14">
        <v>0.26498477448383001</v>
      </c>
      <c r="H1369" s="14">
        <v>0.29303286371850201</v>
      </c>
      <c r="I1369" s="14">
        <v>0.275886386475444</v>
      </c>
      <c r="J1369" s="14">
        <v>0.26754702643503803</v>
      </c>
      <c r="K1369" s="14">
        <v>0.18790267769919899</v>
      </c>
      <c r="L1369" s="14">
        <v>0.134982929738272</v>
      </c>
      <c r="M1369" s="14"/>
      <c r="N1369" s="14">
        <v>0.24580195901941901</v>
      </c>
      <c r="O1369" s="14">
        <v>0.20531192262554299</v>
      </c>
      <c r="P1369" s="14">
        <v>0.23233080412542501</v>
      </c>
      <c r="Q1369" s="14">
        <v>0.25267628810078402</v>
      </c>
      <c r="R1369" s="14"/>
      <c r="S1369" s="14">
        <v>0.27652409389364202</v>
      </c>
      <c r="T1369" s="14">
        <v>0.203492457197613</v>
      </c>
      <c r="U1369" s="14">
        <v>0.17240223481831399</v>
      </c>
      <c r="V1369" s="14">
        <v>0.26086279763944198</v>
      </c>
      <c r="W1369" s="14">
        <v>0.23629372830503101</v>
      </c>
      <c r="X1369" s="14">
        <v>0.24658815000380099</v>
      </c>
      <c r="Y1369" s="14">
        <v>0.239140176918332</v>
      </c>
      <c r="Z1369" s="14">
        <v>0.41807453663001498</v>
      </c>
      <c r="AA1369" s="14">
        <v>0.235702869182779</v>
      </c>
      <c r="AB1369" s="14">
        <v>0.17685598200767</v>
      </c>
      <c r="AC1369" s="14">
        <v>0.22949173170644499</v>
      </c>
      <c r="AD1369" s="14">
        <v>0.120459373672111</v>
      </c>
      <c r="AE1369" s="14"/>
      <c r="AF1369" s="14">
        <v>0.161293423678013</v>
      </c>
      <c r="AG1369" s="14">
        <v>0.28794584165889803</v>
      </c>
      <c r="AH1369" s="14">
        <v>0.287886239988002</v>
      </c>
      <c r="AI1369" s="14"/>
      <c r="AJ1369" s="14">
        <v>0.14573222200743499</v>
      </c>
      <c r="AK1369" s="14">
        <v>0.36355061573009001</v>
      </c>
      <c r="AL1369" s="14">
        <v>0.25242470383406002</v>
      </c>
      <c r="AM1369" s="14">
        <v>8.42754516994422E-2</v>
      </c>
      <c r="AN1369" s="14">
        <v>0.19507828703437999</v>
      </c>
      <c r="AO1369" s="14"/>
      <c r="AP1369" s="14">
        <v>0.14540460706490199</v>
      </c>
      <c r="AQ1369" s="14">
        <v>0.39794572110325999</v>
      </c>
      <c r="AR1369" s="14">
        <v>0.18657681338135901</v>
      </c>
      <c r="AS1369" s="14">
        <v>8.6430722337557095E-2</v>
      </c>
      <c r="AT1369" s="14">
        <v>8.7739602700231498E-2</v>
      </c>
      <c r="AU1369" s="14"/>
      <c r="AV1369" s="14">
        <v>0.21155509275074499</v>
      </c>
      <c r="AW1369" s="14">
        <v>0.23741814696223501</v>
      </c>
      <c r="AX1369" s="14">
        <v>0.240042652963317</v>
      </c>
      <c r="AY1369" s="14">
        <v>0.29641986074680399</v>
      </c>
      <c r="AZ1369" s="14">
        <v>0.289261365017213</v>
      </c>
      <c r="BA1369" s="14"/>
      <c r="BB1369" s="14">
        <v>0.438526107025902</v>
      </c>
      <c r="BC1369" s="14">
        <v>8.3707179080721894E-2</v>
      </c>
      <c r="BD1369" s="14">
        <v>6.4550533053816903E-2</v>
      </c>
      <c r="BE1369" s="14"/>
      <c r="BF1369" s="14">
        <v>0.182507794346598</v>
      </c>
    </row>
    <row r="1370" spans="2:58" x14ac:dyDescent="0.35">
      <c r="B1370" t="s">
        <v>407</v>
      </c>
      <c r="C1370" s="14">
        <v>0.23529064856120999</v>
      </c>
      <c r="D1370" s="14">
        <v>0.240867035804298</v>
      </c>
      <c r="E1370" s="14">
        <v>0.230236819820164</v>
      </c>
      <c r="F1370" s="14"/>
      <c r="G1370" s="14">
        <v>0.23788170897781699</v>
      </c>
      <c r="H1370" s="14">
        <v>0.23216614470991501</v>
      </c>
      <c r="I1370" s="14">
        <v>0.24289912056125801</v>
      </c>
      <c r="J1370" s="14">
        <v>0.21033163507407299</v>
      </c>
      <c r="K1370" s="14">
        <v>0.191578974924344</v>
      </c>
      <c r="L1370" s="14">
        <v>0.27939821345483301</v>
      </c>
      <c r="M1370" s="14"/>
      <c r="N1370" s="14">
        <v>0.22828594533981</v>
      </c>
      <c r="O1370" s="14">
        <v>0.25498004372128102</v>
      </c>
      <c r="P1370" s="14">
        <v>0.240516501546714</v>
      </c>
      <c r="Q1370" s="14">
        <v>0.21611808426819601</v>
      </c>
      <c r="R1370" s="14"/>
      <c r="S1370" s="14">
        <v>0.24505240372586601</v>
      </c>
      <c r="T1370" s="14">
        <v>0.25645440697928601</v>
      </c>
      <c r="U1370" s="14">
        <v>0.21809564056514499</v>
      </c>
      <c r="V1370" s="14">
        <v>0.25602373454296401</v>
      </c>
      <c r="W1370" s="14">
        <v>0.31088832357009699</v>
      </c>
      <c r="X1370" s="14">
        <v>0.222207410209179</v>
      </c>
      <c r="Y1370" s="14">
        <v>0.15738660375411501</v>
      </c>
      <c r="Z1370" s="14">
        <v>0.230117482851904</v>
      </c>
      <c r="AA1370" s="14">
        <v>0.231730203128858</v>
      </c>
      <c r="AB1370" s="14">
        <v>0.21467000843806</v>
      </c>
      <c r="AC1370" s="14">
        <v>0.210401851189362</v>
      </c>
      <c r="AD1370" s="14">
        <v>0.275949111268458</v>
      </c>
      <c r="AE1370" s="14"/>
      <c r="AF1370" s="14">
        <v>0.22696815126592501</v>
      </c>
      <c r="AG1370" s="14">
        <v>0.233909812282103</v>
      </c>
      <c r="AH1370" s="14">
        <v>0.24912201868329201</v>
      </c>
      <c r="AI1370" s="14"/>
      <c r="AJ1370" s="14">
        <v>0.230373835667424</v>
      </c>
      <c r="AK1370" s="14">
        <v>0.227033638628162</v>
      </c>
      <c r="AL1370" s="14">
        <v>0.28118149070044302</v>
      </c>
      <c r="AM1370" s="14">
        <v>0.15931652522515199</v>
      </c>
      <c r="AN1370" s="14">
        <v>0.25576354642932397</v>
      </c>
      <c r="AO1370" s="14"/>
      <c r="AP1370" s="14">
        <v>0.22095456429357299</v>
      </c>
      <c r="AQ1370" s="14">
        <v>0.25284178709245603</v>
      </c>
      <c r="AR1370" s="14">
        <v>0.31540989234067501</v>
      </c>
      <c r="AS1370" s="14">
        <v>0.215983484906975</v>
      </c>
      <c r="AT1370" s="14">
        <v>0.217624248442539</v>
      </c>
      <c r="AU1370" s="14"/>
      <c r="AV1370" s="14">
        <v>0.24609196526123001</v>
      </c>
      <c r="AW1370" s="14">
        <v>0.248587768434814</v>
      </c>
      <c r="AX1370" s="14">
        <v>0.22266814290325801</v>
      </c>
      <c r="AY1370" s="14">
        <v>0.223835571699354</v>
      </c>
      <c r="AZ1370" s="14">
        <v>0.26655507684836399</v>
      </c>
      <c r="BA1370" s="14"/>
      <c r="BB1370" s="14">
        <v>0.27882449640083201</v>
      </c>
      <c r="BC1370" s="14">
        <v>0.228701697848846</v>
      </c>
      <c r="BD1370" s="14">
        <v>0.214110433956964</v>
      </c>
      <c r="BE1370" s="14"/>
      <c r="BF1370" s="14">
        <v>0.23867118821220901</v>
      </c>
    </row>
    <row r="1371" spans="2:58" x14ac:dyDescent="0.35">
      <c r="B1371" t="s">
        <v>408</v>
      </c>
      <c r="C1371" s="14">
        <v>0.188352350420044</v>
      </c>
      <c r="D1371" s="14">
        <v>0.18683950438316499</v>
      </c>
      <c r="E1371" s="14">
        <v>0.18901272398350499</v>
      </c>
      <c r="F1371" s="14"/>
      <c r="G1371" s="14">
        <v>0.20460019422141401</v>
      </c>
      <c r="H1371" s="14">
        <v>0.137348418017743</v>
      </c>
      <c r="I1371" s="14">
        <v>0.16323984747292899</v>
      </c>
      <c r="J1371" s="14">
        <v>0.15490128953676499</v>
      </c>
      <c r="K1371" s="14">
        <v>0.210320617281436</v>
      </c>
      <c r="L1371" s="14">
        <v>0.25146679085497398</v>
      </c>
      <c r="M1371" s="14"/>
      <c r="N1371" s="14">
        <v>0.20620211992357901</v>
      </c>
      <c r="O1371" s="14">
        <v>0.18754202840312401</v>
      </c>
      <c r="P1371" s="14">
        <v>0.17810390608947199</v>
      </c>
      <c r="Q1371" s="14">
        <v>0.17602055786531001</v>
      </c>
      <c r="R1371" s="14"/>
      <c r="S1371" s="14">
        <v>0.16352923188850699</v>
      </c>
      <c r="T1371" s="14">
        <v>0.208204022004116</v>
      </c>
      <c r="U1371" s="14">
        <v>0.220631144285659</v>
      </c>
      <c r="V1371" s="14">
        <v>0.19070185507227</v>
      </c>
      <c r="W1371" s="14">
        <v>0.16686831853918399</v>
      </c>
      <c r="X1371" s="14">
        <v>0.18420601861709099</v>
      </c>
      <c r="Y1371" s="14">
        <v>0.23135025605566401</v>
      </c>
      <c r="Z1371" s="14">
        <v>0.13912924156207801</v>
      </c>
      <c r="AA1371" s="14">
        <v>0.188274151638194</v>
      </c>
      <c r="AB1371" s="14">
        <v>0.195242402120652</v>
      </c>
      <c r="AC1371" s="14">
        <v>0.13726132709460301</v>
      </c>
      <c r="AD1371" s="14">
        <v>0.20376473386588001</v>
      </c>
      <c r="AE1371" s="14"/>
      <c r="AF1371" s="14">
        <v>0.18782889286877599</v>
      </c>
      <c r="AG1371" s="14">
        <v>0.20385219052127501</v>
      </c>
      <c r="AH1371" s="14">
        <v>0.12813158155764701</v>
      </c>
      <c r="AI1371" s="14"/>
      <c r="AJ1371" s="14">
        <v>0.22984087103237</v>
      </c>
      <c r="AK1371" s="14">
        <v>0.13549204815139099</v>
      </c>
      <c r="AL1371" s="14">
        <v>0.19678470437788401</v>
      </c>
      <c r="AM1371" s="14">
        <v>0.47161539866697699</v>
      </c>
      <c r="AN1371" s="14">
        <v>0.14809904994454501</v>
      </c>
      <c r="AO1371" s="14"/>
      <c r="AP1371" s="14">
        <v>0.25715285258375298</v>
      </c>
      <c r="AQ1371" s="14">
        <v>9.4643560600484997E-2</v>
      </c>
      <c r="AR1371" s="14">
        <v>0.20460802017400001</v>
      </c>
      <c r="AS1371" s="14">
        <v>0.247801077295706</v>
      </c>
      <c r="AT1371" s="14">
        <v>0.28325148223197699</v>
      </c>
      <c r="AU1371" s="14"/>
      <c r="AV1371" s="14">
        <v>0.20299326714327301</v>
      </c>
      <c r="AW1371" s="14">
        <v>0.179192867336151</v>
      </c>
      <c r="AX1371" s="14">
        <v>0.18686012618296499</v>
      </c>
      <c r="AY1371" s="14">
        <v>0.144226137620486</v>
      </c>
      <c r="AZ1371" s="14">
        <v>0.164798625241735</v>
      </c>
      <c r="BA1371" s="14"/>
      <c r="BB1371" s="14">
        <v>8.2526393954767796E-2</v>
      </c>
      <c r="BC1371" s="14">
        <v>0.19052897468410601</v>
      </c>
      <c r="BD1371" s="14">
        <v>0.28975166773073802</v>
      </c>
      <c r="BE1371" s="14"/>
      <c r="BF1371" s="14">
        <v>0.18324445635936401</v>
      </c>
    </row>
    <row r="1372" spans="2:58" x14ac:dyDescent="0.35">
      <c r="B1372" t="s">
        <v>409</v>
      </c>
      <c r="C1372" s="14">
        <v>0.170302591869405</v>
      </c>
      <c r="D1372" s="14">
        <v>0.19544778688433001</v>
      </c>
      <c r="E1372" s="14">
        <v>0.145798407040067</v>
      </c>
      <c r="F1372" s="14"/>
      <c r="G1372" s="14">
        <v>6.8507783286663695E-2</v>
      </c>
      <c r="H1372" s="14">
        <v>9.6409030272752994E-2</v>
      </c>
      <c r="I1372" s="14">
        <v>0.126377192124665</v>
      </c>
      <c r="J1372" s="14">
        <v>0.23627184565093801</v>
      </c>
      <c r="K1372" s="14">
        <v>0.27323164537508998</v>
      </c>
      <c r="L1372" s="14">
        <v>0.211560341990155</v>
      </c>
      <c r="M1372" s="14"/>
      <c r="N1372" s="14">
        <v>0.155675057833219</v>
      </c>
      <c r="O1372" s="14">
        <v>0.191232976388922</v>
      </c>
      <c r="P1372" s="14">
        <v>0.196839888613077</v>
      </c>
      <c r="Q1372" s="14">
        <v>0.14208182578519199</v>
      </c>
      <c r="R1372" s="14"/>
      <c r="S1372" s="14">
        <v>0.108375984581926</v>
      </c>
      <c r="T1372" s="14">
        <v>0.16742275456205499</v>
      </c>
      <c r="U1372" s="14">
        <v>0.206407425745429</v>
      </c>
      <c r="V1372" s="14">
        <v>0.163159151543737</v>
      </c>
      <c r="W1372" s="14">
        <v>0.15831261440863101</v>
      </c>
      <c r="X1372" s="14">
        <v>0.14380775255387801</v>
      </c>
      <c r="Y1372" s="14">
        <v>0.23947396544392599</v>
      </c>
      <c r="Z1372" s="14">
        <v>7.7125129288137098E-2</v>
      </c>
      <c r="AA1372" s="14">
        <v>0.13404082042380699</v>
      </c>
      <c r="AB1372" s="14">
        <v>0.27036186920311001</v>
      </c>
      <c r="AC1372" s="14">
        <v>0.196758525755348</v>
      </c>
      <c r="AD1372" s="14">
        <v>0.232343848644849</v>
      </c>
      <c r="AE1372" s="14"/>
      <c r="AF1372" s="14">
        <v>0.291288560978824</v>
      </c>
      <c r="AG1372" s="14">
        <v>0.109081841960547</v>
      </c>
      <c r="AH1372" s="14">
        <v>9.5441881708567905E-2</v>
      </c>
      <c r="AI1372" s="14"/>
      <c r="AJ1372" s="14">
        <v>0.29402465569800601</v>
      </c>
      <c r="AK1372" s="14">
        <v>6.0366761226875502E-2</v>
      </c>
      <c r="AL1372" s="14">
        <v>9.0818195763921694E-2</v>
      </c>
      <c r="AM1372" s="14">
        <v>0.163280919063269</v>
      </c>
      <c r="AN1372" s="14">
        <v>0.17507723428379199</v>
      </c>
      <c r="AO1372" s="14"/>
      <c r="AP1372" s="14">
        <v>0.260184025109645</v>
      </c>
      <c r="AQ1372" s="14">
        <v>3.6254003426221697E-2</v>
      </c>
      <c r="AR1372" s="14">
        <v>0.113591964123025</v>
      </c>
      <c r="AS1372" s="14">
        <v>0.38131401811840498</v>
      </c>
      <c r="AT1372" s="14">
        <v>0.22561158025181199</v>
      </c>
      <c r="AU1372" s="14"/>
      <c r="AV1372" s="14">
        <v>0.169367077380884</v>
      </c>
      <c r="AW1372" s="14">
        <v>0.181386873780364</v>
      </c>
      <c r="AX1372" s="14">
        <v>0.163496192677199</v>
      </c>
      <c r="AY1372" s="14">
        <v>0.12904965812691899</v>
      </c>
      <c r="AZ1372" s="14">
        <v>4.7390455401592799E-2</v>
      </c>
      <c r="BA1372" s="14"/>
      <c r="BB1372" s="14">
        <v>1.9462669819014799E-2</v>
      </c>
      <c r="BC1372" s="14">
        <v>0.44704652181275301</v>
      </c>
      <c r="BD1372" s="14">
        <v>0.33878470729744697</v>
      </c>
      <c r="BE1372" s="14"/>
      <c r="BF1372" s="14">
        <v>0.29153646672317601</v>
      </c>
    </row>
    <row r="1373" spans="2:58" x14ac:dyDescent="0.35">
      <c r="B1373" t="s">
        <v>117</v>
      </c>
      <c r="C1373" s="14">
        <v>8.4924708945815094E-2</v>
      </c>
      <c r="D1373" s="14">
        <v>5.6248665034155702E-2</v>
      </c>
      <c r="E1373" s="14">
        <v>0.112376838659889</v>
      </c>
      <c r="F1373" s="14"/>
      <c r="G1373" s="14">
        <v>0.13868513043258901</v>
      </c>
      <c r="H1373" s="14">
        <v>6.5671707379973895E-2</v>
      </c>
      <c r="I1373" s="14">
        <v>0.10046208999454601</v>
      </c>
      <c r="J1373" s="14">
        <v>5.94860917000345E-2</v>
      </c>
      <c r="K1373" s="14">
        <v>7.8879705613155202E-2</v>
      </c>
      <c r="L1373" s="14">
        <v>7.6532462728786804E-2</v>
      </c>
      <c r="M1373" s="14"/>
      <c r="N1373" s="14">
        <v>5.65604333072613E-2</v>
      </c>
      <c r="O1373" s="14">
        <v>7.4946131162324098E-2</v>
      </c>
      <c r="P1373" s="14">
        <v>6.7065852803602194E-2</v>
      </c>
      <c r="Q1373" s="14">
        <v>0.14325697140329999</v>
      </c>
      <c r="R1373" s="14"/>
      <c r="S1373" s="14">
        <v>9.6281912151969698E-2</v>
      </c>
      <c r="T1373" s="14">
        <v>9.2479544496311905E-2</v>
      </c>
      <c r="U1373" s="14">
        <v>0.112749122629434</v>
      </c>
      <c r="V1373" s="14">
        <v>8.01669685438854E-2</v>
      </c>
      <c r="W1373" s="14">
        <v>5.6791939757231402E-2</v>
      </c>
      <c r="X1373" s="14">
        <v>9.7261914333197599E-2</v>
      </c>
      <c r="Y1373" s="14">
        <v>7.8475968902161602E-2</v>
      </c>
      <c r="Z1373" s="14">
        <v>6.8684398500331201E-2</v>
      </c>
      <c r="AA1373" s="14">
        <v>6.6940028254761502E-2</v>
      </c>
      <c r="AB1373" s="14">
        <v>5.7962664843897699E-2</v>
      </c>
      <c r="AC1373" s="14">
        <v>0.103646006356734</v>
      </c>
      <c r="AD1373" s="14">
        <v>0.122270374432245</v>
      </c>
      <c r="AE1373" s="14"/>
      <c r="AF1373" s="14">
        <v>6.4886136899624094E-2</v>
      </c>
      <c r="AG1373" s="14">
        <v>6.6089694104164196E-2</v>
      </c>
      <c r="AH1373" s="14">
        <v>0.12731427260952799</v>
      </c>
      <c r="AI1373" s="14"/>
      <c r="AJ1373" s="14">
        <v>5.5239340899155998E-2</v>
      </c>
      <c r="AK1373" s="14">
        <v>6.2031395425499E-2</v>
      </c>
      <c r="AL1373" s="14">
        <v>0.100183220990957</v>
      </c>
      <c r="AM1373" s="14">
        <v>4.2684496229944698E-2</v>
      </c>
      <c r="AN1373" s="14">
        <v>0.15702226851692699</v>
      </c>
      <c r="AO1373" s="14"/>
      <c r="AP1373" s="14">
        <v>7.5846198774364104E-2</v>
      </c>
      <c r="AQ1373" s="14">
        <v>5.6366314698831098E-2</v>
      </c>
      <c r="AR1373" s="14">
        <v>9.9140819907724803E-2</v>
      </c>
      <c r="AS1373" s="14">
        <v>3.8848960556207103E-2</v>
      </c>
      <c r="AT1373" s="14">
        <v>0.18577308637344001</v>
      </c>
      <c r="AU1373" s="14"/>
      <c r="AV1373" s="14">
        <v>0.10647600031995</v>
      </c>
      <c r="AW1373" s="14">
        <v>9.4200982227570604E-2</v>
      </c>
      <c r="AX1373" s="14">
        <v>8.2910400197417203E-2</v>
      </c>
      <c r="AY1373" s="14">
        <v>6.1168529775790403E-2</v>
      </c>
      <c r="AZ1373" s="14">
        <v>4.79759727028502E-2</v>
      </c>
      <c r="BA1373" s="14"/>
      <c r="BB1373" s="14">
        <v>2.9847609953159399E-2</v>
      </c>
      <c r="BC1373" s="14">
        <v>2.72305511674545E-2</v>
      </c>
      <c r="BD1373" s="14">
        <v>9.2802657961034499E-2</v>
      </c>
      <c r="BE1373" s="14"/>
      <c r="BF1373" s="14">
        <v>4.8404806264752701E-2</v>
      </c>
    </row>
    <row r="1374" spans="2:58" x14ac:dyDescent="0.35">
      <c r="C1374" s="14"/>
      <c r="D1374" s="14"/>
      <c r="E1374" s="14"/>
      <c r="F1374" s="14"/>
      <c r="G1374" s="14"/>
      <c r="H1374" s="14"/>
      <c r="I1374" s="14"/>
      <c r="J1374" s="14"/>
      <c r="K1374" s="14"/>
      <c r="L1374" s="14"/>
      <c r="M1374" s="14"/>
      <c r="N1374" s="14"/>
      <c r="O1374" s="14"/>
      <c r="P1374" s="14"/>
      <c r="Q1374" s="14"/>
      <c r="R1374" s="14"/>
      <c r="S1374" s="14"/>
      <c r="T1374" s="14"/>
      <c r="U1374" s="14"/>
      <c r="V1374" s="14"/>
      <c r="W1374" s="14"/>
      <c r="X1374" s="14"/>
      <c r="Y1374" s="14"/>
      <c r="Z1374" s="14"/>
      <c r="AA1374" s="14"/>
      <c r="AB1374" s="14"/>
      <c r="AC1374" s="14"/>
      <c r="AD1374" s="14"/>
      <c r="AE1374" s="14"/>
      <c r="AF1374" s="14"/>
      <c r="AG1374" s="14"/>
      <c r="AH1374" s="14"/>
      <c r="AI1374" s="14"/>
      <c r="AJ1374" s="14"/>
      <c r="AK1374" s="14"/>
      <c r="AL1374" s="14"/>
      <c r="AM1374" s="14"/>
      <c r="AN1374" s="14"/>
      <c r="AO1374" s="14"/>
      <c r="AP1374" s="14"/>
      <c r="AQ1374" s="14"/>
      <c r="AR1374" s="14"/>
      <c r="AS1374" s="14"/>
      <c r="AT1374" s="14"/>
      <c r="AU1374" s="14"/>
      <c r="AV1374" s="14"/>
      <c r="AW1374" s="14"/>
      <c r="AX1374" s="14"/>
      <c r="AY1374" s="14"/>
      <c r="AZ1374" s="14"/>
      <c r="BA1374" s="14"/>
      <c r="BB1374" s="14"/>
      <c r="BC1374" s="14"/>
      <c r="BD1374" s="14"/>
      <c r="BE1374" s="14"/>
      <c r="BF1374" s="14"/>
    </row>
    <row r="1375" spans="2:58" x14ac:dyDescent="0.35">
      <c r="B1375" s="6" t="s">
        <v>417</v>
      </c>
      <c r="C1375" s="14"/>
      <c r="D1375" s="14"/>
      <c r="E1375" s="14"/>
      <c r="F1375" s="14"/>
      <c r="G1375" s="14"/>
      <c r="H1375" s="14"/>
      <c r="I1375" s="14"/>
      <c r="J1375" s="14"/>
      <c r="K1375" s="14"/>
      <c r="L1375" s="14"/>
      <c r="M1375" s="14"/>
      <c r="N1375" s="14"/>
      <c r="O1375" s="14"/>
      <c r="P1375" s="14"/>
      <c r="Q1375" s="14"/>
      <c r="R1375" s="14"/>
      <c r="S1375" s="14"/>
      <c r="T1375" s="14"/>
      <c r="U1375" s="14"/>
      <c r="V1375" s="14"/>
      <c r="W1375" s="14"/>
      <c r="X1375" s="14"/>
      <c r="Y1375" s="14"/>
      <c r="Z1375" s="14"/>
      <c r="AA1375" s="14"/>
      <c r="AB1375" s="14"/>
      <c r="AC1375" s="14"/>
      <c r="AD1375" s="14"/>
      <c r="AE1375" s="14"/>
      <c r="AF1375" s="14"/>
      <c r="AG1375" s="14"/>
      <c r="AH1375" s="14"/>
      <c r="AI1375" s="14"/>
      <c r="AJ1375" s="14"/>
      <c r="AK1375" s="14"/>
      <c r="AL1375" s="14"/>
      <c r="AM1375" s="14"/>
      <c r="AN1375" s="14"/>
      <c r="AO1375" s="14"/>
      <c r="AP1375" s="14"/>
      <c r="AQ1375" s="14"/>
      <c r="AR1375" s="14"/>
      <c r="AS1375" s="14"/>
      <c r="AT1375" s="14"/>
      <c r="AU1375" s="14"/>
      <c r="AV1375" s="14"/>
      <c r="AW1375" s="14"/>
      <c r="AX1375" s="14"/>
      <c r="AY1375" s="14"/>
      <c r="AZ1375" s="14"/>
      <c r="BA1375" s="14"/>
      <c r="BB1375" s="14"/>
      <c r="BC1375" s="14"/>
      <c r="BD1375" s="14"/>
      <c r="BE1375" s="14"/>
      <c r="BF1375" s="14"/>
    </row>
    <row r="1376" spans="2:58" x14ac:dyDescent="0.35">
      <c r="B1376" s="24" t="s">
        <v>90</v>
      </c>
      <c r="C1376" s="14"/>
      <c r="D1376" s="14"/>
      <c r="E1376" s="14"/>
      <c r="F1376" s="14"/>
      <c r="G1376" s="14"/>
      <c r="H1376" s="14"/>
      <c r="I1376" s="14"/>
      <c r="J1376" s="14"/>
      <c r="K1376" s="14"/>
      <c r="L1376" s="14"/>
      <c r="M1376" s="14"/>
      <c r="N1376" s="14"/>
      <c r="O1376" s="14"/>
      <c r="P1376" s="14"/>
      <c r="Q1376" s="14"/>
      <c r="R1376" s="14"/>
      <c r="S1376" s="14"/>
      <c r="T1376" s="14"/>
      <c r="U1376" s="14"/>
      <c r="V1376" s="14"/>
      <c r="W1376" s="14"/>
      <c r="X1376" s="14"/>
      <c r="Y1376" s="14"/>
      <c r="Z1376" s="14"/>
      <c r="AA1376" s="14"/>
      <c r="AB1376" s="14"/>
      <c r="AC1376" s="14"/>
      <c r="AD1376" s="14"/>
      <c r="AE1376" s="14"/>
      <c r="AF1376" s="14"/>
      <c r="AG1376" s="14"/>
      <c r="AH1376" s="14"/>
      <c r="AI1376" s="14"/>
      <c r="AJ1376" s="14"/>
      <c r="AK1376" s="14"/>
      <c r="AL1376" s="14"/>
      <c r="AM1376" s="14"/>
      <c r="AN1376" s="14"/>
      <c r="AO1376" s="14"/>
      <c r="AP1376" s="14"/>
      <c r="AQ1376" s="14"/>
      <c r="AR1376" s="14"/>
      <c r="AS1376" s="14"/>
      <c r="AT1376" s="14"/>
      <c r="AU1376" s="14"/>
      <c r="AV1376" s="14"/>
      <c r="AW1376" s="14"/>
      <c r="AX1376" s="14"/>
      <c r="AY1376" s="14"/>
      <c r="AZ1376" s="14"/>
      <c r="BA1376" s="14"/>
      <c r="BB1376" s="14"/>
      <c r="BC1376" s="14"/>
      <c r="BD1376" s="14"/>
      <c r="BE1376" s="14"/>
      <c r="BF1376" s="14"/>
    </row>
    <row r="1377" spans="2:58" x14ac:dyDescent="0.35">
      <c r="B1377" t="s">
        <v>405</v>
      </c>
      <c r="C1377" s="14">
        <v>0.118199910384651</v>
      </c>
      <c r="D1377" s="14">
        <v>0.12619516911234899</v>
      </c>
      <c r="E1377" s="14">
        <v>0.111106091827674</v>
      </c>
      <c r="F1377" s="14"/>
      <c r="G1377" s="14">
        <v>0.115196606432533</v>
      </c>
      <c r="H1377" s="14">
        <v>0.18098846767816901</v>
      </c>
      <c r="I1377" s="14">
        <v>9.7782690911630096E-2</v>
      </c>
      <c r="J1377" s="14">
        <v>0.13974681686915999</v>
      </c>
      <c r="K1377" s="14">
        <v>8.7974293605874998E-2</v>
      </c>
      <c r="L1377" s="14">
        <v>8.8790824361325293E-2</v>
      </c>
      <c r="M1377" s="14"/>
      <c r="N1377" s="14">
        <v>0.126574810865209</v>
      </c>
      <c r="O1377" s="14">
        <v>0.11505835110613399</v>
      </c>
      <c r="P1377" s="14">
        <v>0.11167786847160099</v>
      </c>
      <c r="Q1377" s="14">
        <v>0.12027876810330899</v>
      </c>
      <c r="R1377" s="14"/>
      <c r="S1377" s="14">
        <v>0.13165472968492101</v>
      </c>
      <c r="T1377" s="14">
        <v>6.9467315743952193E-2</v>
      </c>
      <c r="U1377" s="14">
        <v>8.2634079757371803E-2</v>
      </c>
      <c r="V1377" s="14">
        <v>8.8405226989848207E-2</v>
      </c>
      <c r="W1377" s="14">
        <v>0.112537673659258</v>
      </c>
      <c r="X1377" s="14">
        <v>0.13544112783429099</v>
      </c>
      <c r="Y1377" s="14">
        <v>0.14005835199845901</v>
      </c>
      <c r="Z1377" s="14">
        <v>0.14843837896940601</v>
      </c>
      <c r="AA1377" s="14">
        <v>0.17648366356216399</v>
      </c>
      <c r="AB1377" s="14">
        <v>9.5733543283840303E-2</v>
      </c>
      <c r="AC1377" s="14">
        <v>0.13741111865984801</v>
      </c>
      <c r="AD1377" s="14">
        <v>0.13534486155537301</v>
      </c>
      <c r="AE1377" s="14"/>
      <c r="AF1377" s="14">
        <v>8.2498229224658298E-2</v>
      </c>
      <c r="AG1377" s="14">
        <v>0.163858721309976</v>
      </c>
      <c r="AH1377" s="14">
        <v>7.8827180280522699E-2</v>
      </c>
      <c r="AI1377" s="14"/>
      <c r="AJ1377" s="14">
        <v>4.7394529042561098E-2</v>
      </c>
      <c r="AK1377" s="14">
        <v>0.21342609886813901</v>
      </c>
      <c r="AL1377" s="14">
        <v>0.12878728487031199</v>
      </c>
      <c r="AM1377" s="14">
        <v>4.0946358590663097E-2</v>
      </c>
      <c r="AN1377" s="14">
        <v>6.7951326036744697E-2</v>
      </c>
      <c r="AO1377" s="14"/>
      <c r="AP1377" s="14">
        <v>3.3204996528828599E-2</v>
      </c>
      <c r="AQ1377" s="14">
        <v>0.23386362490356499</v>
      </c>
      <c r="AR1377" s="14">
        <v>9.2380366271414396E-2</v>
      </c>
      <c r="AS1377" s="14">
        <v>3.83126337313833E-2</v>
      </c>
      <c r="AT1377" s="14">
        <v>1.1778994789294501E-2</v>
      </c>
      <c r="AU1377" s="14"/>
      <c r="AV1377" s="14">
        <v>0.106760196212106</v>
      </c>
      <c r="AW1377" s="14">
        <v>8.9491041612091898E-2</v>
      </c>
      <c r="AX1377" s="14">
        <v>0.136160713370609</v>
      </c>
      <c r="AY1377" s="14">
        <v>0.13970200080722101</v>
      </c>
      <c r="AZ1377" s="14">
        <v>0.18090862907757399</v>
      </c>
      <c r="BA1377" s="14"/>
      <c r="BB1377" s="14">
        <v>0.16690163395087601</v>
      </c>
      <c r="BC1377" s="14">
        <v>3.6654975314039599E-2</v>
      </c>
      <c r="BD1377" s="14">
        <v>0</v>
      </c>
      <c r="BE1377" s="14"/>
      <c r="BF1377" s="14">
        <v>6.5733208266529605E-2</v>
      </c>
    </row>
    <row r="1378" spans="2:58" x14ac:dyDescent="0.35">
      <c r="B1378" t="s">
        <v>406</v>
      </c>
      <c r="C1378" s="14">
        <v>0.30790682738668701</v>
      </c>
      <c r="D1378" s="14">
        <v>0.29497748565797</v>
      </c>
      <c r="E1378" s="14">
        <v>0.31942578474563199</v>
      </c>
      <c r="F1378" s="14"/>
      <c r="G1378" s="14">
        <v>0.30645911686088201</v>
      </c>
      <c r="H1378" s="14">
        <v>0.32529089249122201</v>
      </c>
      <c r="I1378" s="14">
        <v>0.33358249401173601</v>
      </c>
      <c r="J1378" s="14">
        <v>0.32610732940744303</v>
      </c>
      <c r="K1378" s="14">
        <v>0.277107705189441</v>
      </c>
      <c r="L1378" s="14">
        <v>0.27989224690030101</v>
      </c>
      <c r="M1378" s="14"/>
      <c r="N1378" s="14">
        <v>0.33430545456252098</v>
      </c>
      <c r="O1378" s="14">
        <v>0.32254670373118399</v>
      </c>
      <c r="P1378" s="14">
        <v>0.279402652616075</v>
      </c>
      <c r="Q1378" s="14">
        <v>0.28497383809479598</v>
      </c>
      <c r="R1378" s="14"/>
      <c r="S1378" s="14">
        <v>0.28606793095141397</v>
      </c>
      <c r="T1378" s="14">
        <v>0.31215413306936302</v>
      </c>
      <c r="U1378" s="14">
        <v>0.29074651411756203</v>
      </c>
      <c r="V1378" s="14">
        <v>0.32661872906452599</v>
      </c>
      <c r="W1378" s="14">
        <v>0.35669737157827902</v>
      </c>
      <c r="X1378" s="14">
        <v>0.310222174124413</v>
      </c>
      <c r="Y1378" s="14">
        <v>0.217793663245059</v>
      </c>
      <c r="Z1378" s="14">
        <v>0.36134333185031797</v>
      </c>
      <c r="AA1378" s="14">
        <v>0.30105262484457201</v>
      </c>
      <c r="AB1378" s="14">
        <v>0.35619944834296602</v>
      </c>
      <c r="AC1378" s="14">
        <v>0.37572325478313301</v>
      </c>
      <c r="AD1378" s="14">
        <v>0.195935330369264</v>
      </c>
      <c r="AE1378" s="14"/>
      <c r="AF1378" s="14">
        <v>0.23901278520692101</v>
      </c>
      <c r="AG1378" s="14">
        <v>0.37359880627160602</v>
      </c>
      <c r="AH1378" s="14">
        <v>0.32629701962930902</v>
      </c>
      <c r="AI1378" s="14"/>
      <c r="AJ1378" s="14">
        <v>0.25539958001986202</v>
      </c>
      <c r="AK1378" s="14">
        <v>0.40283557463123598</v>
      </c>
      <c r="AL1378" s="14">
        <v>0.36846077172364999</v>
      </c>
      <c r="AM1378" s="14">
        <v>0.33109250607811402</v>
      </c>
      <c r="AN1378" s="14">
        <v>0.24837746909813599</v>
      </c>
      <c r="AO1378" s="14"/>
      <c r="AP1378" s="14">
        <v>0.23300780430263601</v>
      </c>
      <c r="AQ1378" s="14">
        <v>0.44574038968124202</v>
      </c>
      <c r="AR1378" s="14">
        <v>0.33788710685162698</v>
      </c>
      <c r="AS1378" s="14">
        <v>0.17006437132316299</v>
      </c>
      <c r="AT1378" s="14">
        <v>0.18476208959160001</v>
      </c>
      <c r="AU1378" s="14"/>
      <c r="AV1378" s="14">
        <v>0.25573600262698798</v>
      </c>
      <c r="AW1378" s="14">
        <v>0.30774771776589099</v>
      </c>
      <c r="AX1378" s="14">
        <v>0.32782391695976498</v>
      </c>
      <c r="AY1378" s="14">
        <v>0.40363719127897502</v>
      </c>
      <c r="AZ1378" s="14">
        <v>0.374933525490589</v>
      </c>
      <c r="BA1378" s="14"/>
      <c r="BB1378" s="14">
        <v>0.532364207181383</v>
      </c>
      <c r="BC1378" s="14">
        <v>0.177082251740378</v>
      </c>
      <c r="BD1378" s="14">
        <v>0.217807530999402</v>
      </c>
      <c r="BE1378" s="14"/>
      <c r="BF1378" s="14">
        <v>0.29204052186391299</v>
      </c>
    </row>
    <row r="1379" spans="2:58" x14ac:dyDescent="0.35">
      <c r="B1379" t="s">
        <v>407</v>
      </c>
      <c r="C1379" s="14">
        <v>0.247930988906813</v>
      </c>
      <c r="D1379" s="14">
        <v>0.25198613848790902</v>
      </c>
      <c r="E1379" s="14">
        <v>0.24443776128373701</v>
      </c>
      <c r="F1379" s="14"/>
      <c r="G1379" s="14">
        <v>0.26770470302927002</v>
      </c>
      <c r="H1379" s="14">
        <v>0.226910533991766</v>
      </c>
      <c r="I1379" s="14">
        <v>0.25357720969398301</v>
      </c>
      <c r="J1379" s="14">
        <v>0.21514492298493601</v>
      </c>
      <c r="K1379" s="14">
        <v>0.22864396321800201</v>
      </c>
      <c r="L1379" s="14">
        <v>0.28657061395309502</v>
      </c>
      <c r="M1379" s="14"/>
      <c r="N1379" s="14">
        <v>0.27079775333498401</v>
      </c>
      <c r="O1379" s="14">
        <v>0.22466576990708501</v>
      </c>
      <c r="P1379" s="14">
        <v>0.249992682970754</v>
      </c>
      <c r="Q1379" s="14">
        <v>0.24589462622838701</v>
      </c>
      <c r="R1379" s="14"/>
      <c r="S1379" s="14">
        <v>0.26610197836653199</v>
      </c>
      <c r="T1379" s="14">
        <v>0.27869802552002698</v>
      </c>
      <c r="U1379" s="14">
        <v>0.27566445519123001</v>
      </c>
      <c r="V1379" s="14">
        <v>0.242690266735543</v>
      </c>
      <c r="W1379" s="14">
        <v>0.240160089181469</v>
      </c>
      <c r="X1379" s="14">
        <v>0.248279113679333</v>
      </c>
      <c r="Y1379" s="14">
        <v>0.26401227405057998</v>
      </c>
      <c r="Z1379" s="14">
        <v>0.21432475038023599</v>
      </c>
      <c r="AA1379" s="14">
        <v>0.24088198658489501</v>
      </c>
      <c r="AB1379" s="14">
        <v>0.19419559916519399</v>
      </c>
      <c r="AC1379" s="14">
        <v>0.17187119622309899</v>
      </c>
      <c r="AD1379" s="14">
        <v>0.30513832094969301</v>
      </c>
      <c r="AE1379" s="14"/>
      <c r="AF1379" s="14">
        <v>0.27066924730860198</v>
      </c>
      <c r="AG1379" s="14">
        <v>0.22149013923395799</v>
      </c>
      <c r="AH1379" s="14">
        <v>0.26089698373540099</v>
      </c>
      <c r="AI1379" s="14"/>
      <c r="AJ1379" s="14">
        <v>0.27273049670788102</v>
      </c>
      <c r="AK1379" s="14">
        <v>0.198770447826044</v>
      </c>
      <c r="AL1379" s="14">
        <v>0.266084725767954</v>
      </c>
      <c r="AM1379" s="14">
        <v>0.12740266890291699</v>
      </c>
      <c r="AN1379" s="14">
        <v>0.27449544946497401</v>
      </c>
      <c r="AO1379" s="14"/>
      <c r="AP1379" s="14">
        <v>0.29658687226452202</v>
      </c>
      <c r="AQ1379" s="14">
        <v>0.19054905586321499</v>
      </c>
      <c r="AR1379" s="14">
        <v>0.30732604187808399</v>
      </c>
      <c r="AS1379" s="14">
        <v>0.27183520155166102</v>
      </c>
      <c r="AT1379" s="14">
        <v>0.31446369608085101</v>
      </c>
      <c r="AU1379" s="14"/>
      <c r="AV1379" s="14">
        <v>0.28218157474396199</v>
      </c>
      <c r="AW1379" s="14">
        <v>0.25951387076902799</v>
      </c>
      <c r="AX1379" s="14">
        <v>0.22646704207402699</v>
      </c>
      <c r="AY1379" s="14">
        <v>0.22333739018753601</v>
      </c>
      <c r="AZ1379" s="14">
        <v>0.25573528274344098</v>
      </c>
      <c r="BA1379" s="14"/>
      <c r="BB1379" s="14">
        <v>0.19066134897208301</v>
      </c>
      <c r="BC1379" s="14">
        <v>0.27345851868738003</v>
      </c>
      <c r="BD1379" s="14">
        <v>0.293898200313706</v>
      </c>
      <c r="BE1379" s="14"/>
      <c r="BF1379" s="14">
        <v>0.248279008413056</v>
      </c>
    </row>
    <row r="1380" spans="2:58" x14ac:dyDescent="0.35">
      <c r="B1380" t="s">
        <v>408</v>
      </c>
      <c r="C1380" s="14">
        <v>0.13721876974702399</v>
      </c>
      <c r="D1380" s="14">
        <v>0.15434483527891801</v>
      </c>
      <c r="E1380" s="14">
        <v>0.121338555229228</v>
      </c>
      <c r="F1380" s="14"/>
      <c r="G1380" s="14">
        <v>0.14593976461097699</v>
      </c>
      <c r="H1380" s="14">
        <v>9.3399554433444207E-2</v>
      </c>
      <c r="I1380" s="14">
        <v>9.5160064676298506E-2</v>
      </c>
      <c r="J1380" s="14">
        <v>0.13633863818611999</v>
      </c>
      <c r="K1380" s="14">
        <v>0.18526598983523701</v>
      </c>
      <c r="L1380" s="14">
        <v>0.169483714950806</v>
      </c>
      <c r="M1380" s="14"/>
      <c r="N1380" s="14">
        <v>0.111152468879017</v>
      </c>
      <c r="O1380" s="14">
        <v>0.123620185521386</v>
      </c>
      <c r="P1380" s="14">
        <v>0.18323847754119801</v>
      </c>
      <c r="Q1380" s="14">
        <v>0.13749109606258</v>
      </c>
      <c r="R1380" s="14"/>
      <c r="S1380" s="14">
        <v>0.140211910854637</v>
      </c>
      <c r="T1380" s="14">
        <v>0.130871970934203</v>
      </c>
      <c r="U1380" s="14">
        <v>0.16980202351769499</v>
      </c>
      <c r="V1380" s="14">
        <v>0.17709633682199699</v>
      </c>
      <c r="W1380" s="14">
        <v>0.15982406952123401</v>
      </c>
      <c r="X1380" s="14">
        <v>0.118145433377234</v>
      </c>
      <c r="Y1380" s="14">
        <v>0.136417242187682</v>
      </c>
      <c r="Z1380" s="14">
        <v>0.12764162578615701</v>
      </c>
      <c r="AA1380" s="14">
        <v>0.10235905503984501</v>
      </c>
      <c r="AB1380" s="14">
        <v>0.12262681391348799</v>
      </c>
      <c r="AC1380" s="14">
        <v>0.13948575277842701</v>
      </c>
      <c r="AD1380" s="14">
        <v>0.13101889057975399</v>
      </c>
      <c r="AE1380" s="14"/>
      <c r="AF1380" s="14">
        <v>0.18795158400512199</v>
      </c>
      <c r="AG1380" s="14">
        <v>0.102388481918385</v>
      </c>
      <c r="AH1380" s="14">
        <v>0.11379487754888901</v>
      </c>
      <c r="AI1380" s="14"/>
      <c r="AJ1380" s="14">
        <v>0.21015076301008201</v>
      </c>
      <c r="AK1380" s="14">
        <v>7.9085727440395798E-2</v>
      </c>
      <c r="AL1380" s="14">
        <v>0.119479242380779</v>
      </c>
      <c r="AM1380" s="14">
        <v>0.121390358087273</v>
      </c>
      <c r="AN1380" s="14">
        <v>0.140778926476748</v>
      </c>
      <c r="AO1380" s="14"/>
      <c r="AP1380" s="14">
        <v>0.20877176039853501</v>
      </c>
      <c r="AQ1380" s="14">
        <v>5.1557928894956299E-2</v>
      </c>
      <c r="AR1380" s="14">
        <v>0.12008248621418501</v>
      </c>
      <c r="AS1380" s="14">
        <v>0.23664020667139901</v>
      </c>
      <c r="AT1380" s="14">
        <v>0.18906606590803501</v>
      </c>
      <c r="AU1380" s="14"/>
      <c r="AV1380" s="14">
        <v>0.13636470426299299</v>
      </c>
      <c r="AW1380" s="14">
        <v>0.157266435463364</v>
      </c>
      <c r="AX1380" s="14">
        <v>0.113496842038447</v>
      </c>
      <c r="AY1380" s="14">
        <v>9.8380885614404001E-2</v>
      </c>
      <c r="AZ1380" s="14">
        <v>0.13903858486531701</v>
      </c>
      <c r="BA1380" s="14"/>
      <c r="BB1380" s="14">
        <v>4.3059580760688401E-2</v>
      </c>
      <c r="BC1380" s="14">
        <v>0.26501567667951198</v>
      </c>
      <c r="BD1380" s="14">
        <v>0.28986832591711398</v>
      </c>
      <c r="BE1380" s="14"/>
      <c r="BF1380" s="14">
        <v>0.198741269823451</v>
      </c>
    </row>
    <row r="1381" spans="2:58" x14ac:dyDescent="0.35">
      <c r="B1381" t="s">
        <v>409</v>
      </c>
      <c r="C1381" s="14">
        <v>0.102673741531237</v>
      </c>
      <c r="D1381" s="14">
        <v>0.11509374177264201</v>
      </c>
      <c r="E1381" s="14">
        <v>9.0171836084540199E-2</v>
      </c>
      <c r="F1381" s="14"/>
      <c r="G1381" s="14">
        <v>3.4829235812913702E-2</v>
      </c>
      <c r="H1381" s="14">
        <v>7.9450524330042002E-2</v>
      </c>
      <c r="I1381" s="14">
        <v>0.119682735801574</v>
      </c>
      <c r="J1381" s="14">
        <v>0.129485405593461</v>
      </c>
      <c r="K1381" s="14">
        <v>0.14462640223870599</v>
      </c>
      <c r="L1381" s="14">
        <v>0.103284693851159</v>
      </c>
      <c r="M1381" s="14"/>
      <c r="N1381" s="14">
        <v>8.8493169121854703E-2</v>
      </c>
      <c r="O1381" s="14">
        <v>0.124698924037213</v>
      </c>
      <c r="P1381" s="14">
        <v>0.105412623553494</v>
      </c>
      <c r="Q1381" s="14">
        <v>9.4504791874938196E-2</v>
      </c>
      <c r="R1381" s="14"/>
      <c r="S1381" s="14">
        <v>8.4919034692447798E-2</v>
      </c>
      <c r="T1381" s="14">
        <v>9.9456555739321204E-2</v>
      </c>
      <c r="U1381" s="14">
        <v>9.3375519121030995E-2</v>
      </c>
      <c r="V1381" s="14">
        <v>9.7811762032498806E-2</v>
      </c>
      <c r="W1381" s="14">
        <v>6.8041223496871195E-2</v>
      </c>
      <c r="X1381" s="14">
        <v>8.4997300802298198E-2</v>
      </c>
      <c r="Y1381" s="14">
        <v>0.16408130955956399</v>
      </c>
      <c r="Z1381" s="14">
        <v>5.6024457019163698E-2</v>
      </c>
      <c r="AA1381" s="14">
        <v>0.108356813639125</v>
      </c>
      <c r="AB1381" s="14">
        <v>0.15947270050750001</v>
      </c>
      <c r="AC1381" s="14">
        <v>6.5936001553790202E-2</v>
      </c>
      <c r="AD1381" s="14">
        <v>0.14138529367307301</v>
      </c>
      <c r="AE1381" s="14"/>
      <c r="AF1381" s="14">
        <v>0.15588724471628199</v>
      </c>
      <c r="AG1381" s="14">
        <v>7.58088137009824E-2</v>
      </c>
      <c r="AH1381" s="14">
        <v>7.7012815084595204E-2</v>
      </c>
      <c r="AI1381" s="14"/>
      <c r="AJ1381" s="14">
        <v>0.15297657880975399</v>
      </c>
      <c r="AK1381" s="14">
        <v>4.4981961478449399E-2</v>
      </c>
      <c r="AL1381" s="14">
        <v>4.7785864975970302E-2</v>
      </c>
      <c r="AM1381" s="14">
        <v>0.25856144938055098</v>
      </c>
      <c r="AN1381" s="14">
        <v>0.108845025914317</v>
      </c>
      <c r="AO1381" s="14"/>
      <c r="AP1381" s="14">
        <v>0.14450019404939499</v>
      </c>
      <c r="AQ1381" s="14">
        <v>1.8863905979925599E-2</v>
      </c>
      <c r="AR1381" s="14">
        <v>6.3494678727058801E-2</v>
      </c>
      <c r="AS1381" s="14">
        <v>0.237854179367254</v>
      </c>
      <c r="AT1381" s="14">
        <v>0.10293058673702001</v>
      </c>
      <c r="AU1381" s="14"/>
      <c r="AV1381" s="14">
        <v>0.121519330478033</v>
      </c>
      <c r="AW1381" s="14">
        <v>9.3184205435693099E-2</v>
      </c>
      <c r="AX1381" s="14">
        <v>9.6813154644091404E-2</v>
      </c>
      <c r="AY1381" s="14">
        <v>6.84493531788197E-2</v>
      </c>
      <c r="AZ1381" s="14">
        <v>2.43579595253921E-2</v>
      </c>
      <c r="BA1381" s="14"/>
      <c r="BB1381" s="14">
        <v>1.9462669819014799E-2</v>
      </c>
      <c r="BC1381" s="14">
        <v>0.22709686183316399</v>
      </c>
      <c r="BD1381" s="14">
        <v>9.0255077297187902E-2</v>
      </c>
      <c r="BE1381" s="14"/>
      <c r="BF1381" s="14">
        <v>0.13863228403424299</v>
      </c>
    </row>
    <row r="1382" spans="2:58" x14ac:dyDescent="0.35">
      <c r="B1382" t="s">
        <v>117</v>
      </c>
      <c r="C1382" s="14">
        <v>8.6069762043588002E-2</v>
      </c>
      <c r="D1382" s="14">
        <v>5.7402629690211197E-2</v>
      </c>
      <c r="E1382" s="14">
        <v>0.11351997082918799</v>
      </c>
      <c r="F1382" s="14"/>
      <c r="G1382" s="14">
        <v>0.12987057325342399</v>
      </c>
      <c r="H1382" s="14">
        <v>9.3960027075356306E-2</v>
      </c>
      <c r="I1382" s="14">
        <v>0.10021480490477799</v>
      </c>
      <c r="J1382" s="14">
        <v>5.3176886958880003E-2</v>
      </c>
      <c r="K1382" s="14">
        <v>7.6381645912739798E-2</v>
      </c>
      <c r="L1382" s="14">
        <v>7.1977905983313703E-2</v>
      </c>
      <c r="M1382" s="14"/>
      <c r="N1382" s="14">
        <v>6.8676343236413695E-2</v>
      </c>
      <c r="O1382" s="14">
        <v>8.9410065696996402E-2</v>
      </c>
      <c r="P1382" s="14">
        <v>7.0275694846877595E-2</v>
      </c>
      <c r="Q1382" s="14">
        <v>0.11685687963598899</v>
      </c>
      <c r="R1382" s="14"/>
      <c r="S1382" s="14">
        <v>9.1044415450048696E-2</v>
      </c>
      <c r="T1382" s="14">
        <v>0.109351998993133</v>
      </c>
      <c r="U1382" s="14">
        <v>8.7777408295110701E-2</v>
      </c>
      <c r="V1382" s="14">
        <v>6.7377678355587195E-2</v>
      </c>
      <c r="W1382" s="14">
        <v>6.2739572562889798E-2</v>
      </c>
      <c r="X1382" s="14">
        <v>0.10291485018243</v>
      </c>
      <c r="Y1382" s="14">
        <v>7.7637158958656194E-2</v>
      </c>
      <c r="Z1382" s="14">
        <v>9.2227455994718599E-2</v>
      </c>
      <c r="AA1382" s="14">
        <v>7.0865856329398194E-2</v>
      </c>
      <c r="AB1382" s="14">
        <v>7.17718947870125E-2</v>
      </c>
      <c r="AC1382" s="14">
        <v>0.10957267600170301</v>
      </c>
      <c r="AD1382" s="14">
        <v>9.1177302872842897E-2</v>
      </c>
      <c r="AE1382" s="14"/>
      <c r="AF1382" s="14">
        <v>6.3980909538415606E-2</v>
      </c>
      <c r="AG1382" s="14">
        <v>6.2855037565092906E-2</v>
      </c>
      <c r="AH1382" s="14">
        <v>0.14317112372128299</v>
      </c>
      <c r="AI1382" s="14"/>
      <c r="AJ1382" s="14">
        <v>6.1348052409859799E-2</v>
      </c>
      <c r="AK1382" s="14">
        <v>6.0900189755735398E-2</v>
      </c>
      <c r="AL1382" s="14">
        <v>6.9402110281334695E-2</v>
      </c>
      <c r="AM1382" s="14">
        <v>0.120606658960483</v>
      </c>
      <c r="AN1382" s="14">
        <v>0.15955180300908001</v>
      </c>
      <c r="AO1382" s="14"/>
      <c r="AP1382" s="14">
        <v>8.3928372456083505E-2</v>
      </c>
      <c r="AQ1382" s="14">
        <v>5.9425094677096897E-2</v>
      </c>
      <c r="AR1382" s="14">
        <v>7.8829320057630603E-2</v>
      </c>
      <c r="AS1382" s="14">
        <v>4.5293407355140203E-2</v>
      </c>
      <c r="AT1382" s="14">
        <v>0.196998566893199</v>
      </c>
      <c r="AU1382" s="14"/>
      <c r="AV1382" s="14">
        <v>9.7438191675918703E-2</v>
      </c>
      <c r="AW1382" s="14">
        <v>9.2796728953931804E-2</v>
      </c>
      <c r="AX1382" s="14">
        <v>9.92383309130591E-2</v>
      </c>
      <c r="AY1382" s="14">
        <v>6.6493178933043795E-2</v>
      </c>
      <c r="AZ1382" s="14">
        <v>2.50260182976874E-2</v>
      </c>
      <c r="BA1382" s="14"/>
      <c r="BB1382" s="14">
        <v>4.7550559315954699E-2</v>
      </c>
      <c r="BC1382" s="14">
        <v>2.0691715745525901E-2</v>
      </c>
      <c r="BD1382" s="14">
        <v>0.108170865472591</v>
      </c>
      <c r="BE1382" s="14"/>
      <c r="BF1382" s="14">
        <v>5.6573707598807803E-2</v>
      </c>
    </row>
    <row r="1383" spans="2:58" x14ac:dyDescent="0.35">
      <c r="C1383" s="14"/>
      <c r="D1383" s="14"/>
      <c r="E1383" s="14"/>
      <c r="F1383" s="14"/>
      <c r="G1383" s="14"/>
      <c r="H1383" s="14"/>
      <c r="I1383" s="14"/>
      <c r="J1383" s="14"/>
      <c r="K1383" s="14"/>
      <c r="L1383" s="14"/>
      <c r="M1383" s="14"/>
      <c r="N1383" s="14"/>
      <c r="O1383" s="14"/>
      <c r="P1383" s="14"/>
      <c r="Q1383" s="14"/>
      <c r="R1383" s="14"/>
      <c r="S1383" s="14"/>
      <c r="T1383" s="14"/>
      <c r="U1383" s="14"/>
      <c r="V1383" s="14"/>
      <c r="W1383" s="14"/>
      <c r="X1383" s="14"/>
      <c r="Y1383" s="14"/>
      <c r="Z1383" s="14"/>
      <c r="AA1383" s="14"/>
      <c r="AB1383" s="14"/>
      <c r="AC1383" s="14"/>
      <c r="AD1383" s="14"/>
      <c r="AE1383" s="14"/>
      <c r="AF1383" s="14"/>
      <c r="AG1383" s="14"/>
      <c r="AH1383" s="14"/>
      <c r="AI1383" s="14"/>
      <c r="AJ1383" s="14"/>
      <c r="AK1383" s="14"/>
      <c r="AL1383" s="14"/>
      <c r="AM1383" s="14"/>
      <c r="AN1383" s="14"/>
      <c r="AO1383" s="14"/>
      <c r="AP1383" s="14"/>
      <c r="AQ1383" s="14"/>
      <c r="AR1383" s="14"/>
      <c r="AS1383" s="14"/>
      <c r="AT1383" s="14"/>
      <c r="AU1383" s="14"/>
      <c r="AV1383" s="14"/>
      <c r="AW1383" s="14"/>
      <c r="AX1383" s="14"/>
      <c r="AY1383" s="14"/>
      <c r="AZ1383" s="14"/>
      <c r="BA1383" s="14"/>
      <c r="BB1383" s="14"/>
      <c r="BC1383" s="14"/>
      <c r="BD1383" s="14"/>
      <c r="BE1383" s="14"/>
      <c r="BF1383" s="14"/>
    </row>
    <row r="1384" spans="2:58" x14ac:dyDescent="0.35">
      <c r="B1384" s="6" t="s">
        <v>418</v>
      </c>
      <c r="C1384" s="14"/>
      <c r="D1384" s="14"/>
      <c r="E1384" s="14"/>
      <c r="F1384" s="14"/>
      <c r="G1384" s="14"/>
      <c r="H1384" s="14"/>
      <c r="I1384" s="14"/>
      <c r="J1384" s="14"/>
      <c r="K1384" s="14"/>
      <c r="L1384" s="14"/>
      <c r="M1384" s="14"/>
      <c r="N1384" s="14"/>
      <c r="O1384" s="14"/>
      <c r="P1384" s="14"/>
      <c r="Q1384" s="14"/>
      <c r="R1384" s="14"/>
      <c r="S1384" s="14"/>
      <c r="T1384" s="14"/>
      <c r="U1384" s="14"/>
      <c r="V1384" s="14"/>
      <c r="W1384" s="14"/>
      <c r="X1384" s="14"/>
      <c r="Y1384" s="14"/>
      <c r="Z1384" s="14"/>
      <c r="AA1384" s="14"/>
      <c r="AB1384" s="14"/>
      <c r="AC1384" s="14"/>
      <c r="AD1384" s="14"/>
      <c r="AE1384" s="14"/>
      <c r="AF1384" s="14"/>
      <c r="AG1384" s="14"/>
      <c r="AH1384" s="14"/>
      <c r="AI1384" s="14"/>
      <c r="AJ1384" s="14"/>
      <c r="AK1384" s="14"/>
      <c r="AL1384" s="14"/>
      <c r="AM1384" s="14"/>
      <c r="AN1384" s="14"/>
      <c r="AO1384" s="14"/>
      <c r="AP1384" s="14"/>
      <c r="AQ1384" s="14"/>
      <c r="AR1384" s="14"/>
      <c r="AS1384" s="14"/>
      <c r="AT1384" s="14"/>
      <c r="AU1384" s="14"/>
      <c r="AV1384" s="14"/>
      <c r="AW1384" s="14"/>
      <c r="AX1384" s="14"/>
      <c r="AY1384" s="14"/>
      <c r="AZ1384" s="14"/>
      <c r="BA1384" s="14"/>
      <c r="BB1384" s="14"/>
      <c r="BC1384" s="14"/>
      <c r="BD1384" s="14"/>
      <c r="BE1384" s="14"/>
      <c r="BF1384" s="14"/>
    </row>
    <row r="1385" spans="2:58" x14ac:dyDescent="0.35">
      <c r="B1385" s="24" t="s">
        <v>90</v>
      </c>
      <c r="C1385" s="14"/>
      <c r="D1385" s="14"/>
      <c r="E1385" s="14"/>
      <c r="F1385" s="14"/>
      <c r="G1385" s="14"/>
      <c r="H1385" s="14"/>
      <c r="I1385" s="14"/>
      <c r="J1385" s="14"/>
      <c r="K1385" s="14"/>
      <c r="L1385" s="14"/>
      <c r="M1385" s="14"/>
      <c r="N1385" s="14"/>
      <c r="O1385" s="14"/>
      <c r="P1385" s="14"/>
      <c r="Q1385" s="14"/>
      <c r="R1385" s="14"/>
      <c r="S1385" s="14"/>
      <c r="T1385" s="14"/>
      <c r="U1385" s="14"/>
      <c r="V1385" s="14"/>
      <c r="W1385" s="14"/>
      <c r="X1385" s="14"/>
      <c r="Y1385" s="14"/>
      <c r="Z1385" s="14"/>
      <c r="AA1385" s="14"/>
      <c r="AB1385" s="14"/>
      <c r="AC1385" s="14"/>
      <c r="AD1385" s="14"/>
      <c r="AE1385" s="14"/>
      <c r="AF1385" s="14"/>
      <c r="AG1385" s="14"/>
      <c r="AH1385" s="14"/>
      <c r="AI1385" s="14"/>
      <c r="AJ1385" s="14"/>
      <c r="AK1385" s="14"/>
      <c r="AL1385" s="14"/>
      <c r="AM1385" s="14"/>
      <c r="AN1385" s="14"/>
      <c r="AO1385" s="14"/>
      <c r="AP1385" s="14"/>
      <c r="AQ1385" s="14"/>
      <c r="AR1385" s="14"/>
      <c r="AS1385" s="14"/>
      <c r="AT1385" s="14"/>
      <c r="AU1385" s="14"/>
      <c r="AV1385" s="14"/>
      <c r="AW1385" s="14"/>
      <c r="AX1385" s="14"/>
      <c r="AY1385" s="14"/>
      <c r="AZ1385" s="14"/>
      <c r="BA1385" s="14"/>
      <c r="BB1385" s="14"/>
      <c r="BC1385" s="14"/>
      <c r="BD1385" s="14"/>
      <c r="BE1385" s="14"/>
      <c r="BF1385" s="14"/>
    </row>
    <row r="1386" spans="2:58" x14ac:dyDescent="0.35">
      <c r="B1386" t="s">
        <v>405</v>
      </c>
      <c r="C1386" s="14">
        <v>6.3099080682121403E-2</v>
      </c>
      <c r="D1386" s="14">
        <v>7.5541476925051504E-2</v>
      </c>
      <c r="E1386" s="14">
        <v>5.0375009647896499E-2</v>
      </c>
      <c r="F1386" s="14"/>
      <c r="G1386" s="14">
        <v>9.7909612036904695E-2</v>
      </c>
      <c r="H1386" s="14">
        <v>0.103436232705511</v>
      </c>
      <c r="I1386" s="14">
        <v>6.0936101664172099E-2</v>
      </c>
      <c r="J1386" s="14">
        <v>5.5796239663500398E-2</v>
      </c>
      <c r="K1386" s="14">
        <v>4.0201955453079301E-2</v>
      </c>
      <c r="L1386" s="14">
        <v>3.01536987911383E-2</v>
      </c>
      <c r="M1386" s="14"/>
      <c r="N1386" s="14">
        <v>7.2072857080502206E-2</v>
      </c>
      <c r="O1386" s="14">
        <v>5.2248326593663103E-2</v>
      </c>
      <c r="P1386" s="14">
        <v>8.0953533867698907E-2</v>
      </c>
      <c r="Q1386" s="14">
        <v>5.0119805028216897E-2</v>
      </c>
      <c r="R1386" s="14"/>
      <c r="S1386" s="14">
        <v>7.8678715866350599E-2</v>
      </c>
      <c r="T1386" s="14">
        <v>5.3827472551968999E-2</v>
      </c>
      <c r="U1386" s="14">
        <v>7.9795736142690504E-2</v>
      </c>
      <c r="V1386" s="14">
        <v>4.3138393056157E-2</v>
      </c>
      <c r="W1386" s="14">
        <v>6.6784611764626994E-2</v>
      </c>
      <c r="X1386" s="14">
        <v>5.5523359422640001E-2</v>
      </c>
      <c r="Y1386" s="14">
        <v>4.0921274741158802E-2</v>
      </c>
      <c r="Z1386" s="14">
        <v>5.7243851426829001E-2</v>
      </c>
      <c r="AA1386" s="14">
        <v>9.7948322994897002E-2</v>
      </c>
      <c r="AB1386" s="14">
        <v>4.66602189856445E-2</v>
      </c>
      <c r="AC1386" s="14">
        <v>7.4434772267066004E-2</v>
      </c>
      <c r="AD1386" s="14">
        <v>2.92834647398512E-2</v>
      </c>
      <c r="AE1386" s="14"/>
      <c r="AF1386" s="14">
        <v>4.8148867247705202E-2</v>
      </c>
      <c r="AG1386" s="14">
        <v>7.9751178845691995E-2</v>
      </c>
      <c r="AH1386" s="14">
        <v>5.6280006378990097E-2</v>
      </c>
      <c r="AI1386" s="14"/>
      <c r="AJ1386" s="14">
        <v>3.6819296608549802E-2</v>
      </c>
      <c r="AK1386" s="14">
        <v>0.115924626703999</v>
      </c>
      <c r="AL1386" s="14">
        <v>5.4647047639970199E-2</v>
      </c>
      <c r="AM1386" s="14">
        <v>4.0946358590663097E-2</v>
      </c>
      <c r="AN1386" s="14">
        <v>4.2594319050663097E-2</v>
      </c>
      <c r="AO1386" s="14"/>
      <c r="AP1386" s="14">
        <v>2.7948143687056198E-2</v>
      </c>
      <c r="AQ1386" s="14">
        <v>0.111450845617525</v>
      </c>
      <c r="AR1386" s="14">
        <v>8.5494907433631404E-2</v>
      </c>
      <c r="AS1386" s="14">
        <v>3.55547397258398E-2</v>
      </c>
      <c r="AT1386" s="14">
        <v>0</v>
      </c>
      <c r="AU1386" s="14"/>
      <c r="AV1386" s="14">
        <v>5.0309325536621402E-2</v>
      </c>
      <c r="AW1386" s="14">
        <v>4.3858253472240802E-2</v>
      </c>
      <c r="AX1386" s="14">
        <v>6.7927742545944997E-2</v>
      </c>
      <c r="AY1386" s="14">
        <v>0.104398720908689</v>
      </c>
      <c r="AZ1386" s="14">
        <v>0.13459822369010399</v>
      </c>
      <c r="BA1386" s="14"/>
      <c r="BB1386" s="14">
        <v>9.2726797279765502E-2</v>
      </c>
      <c r="BC1386" s="14">
        <v>3.6077031086000598E-2</v>
      </c>
      <c r="BD1386" s="14">
        <v>0</v>
      </c>
      <c r="BE1386" s="14"/>
      <c r="BF1386" s="14">
        <v>5.0013315377144603E-2</v>
      </c>
    </row>
    <row r="1387" spans="2:58" x14ac:dyDescent="0.35">
      <c r="B1387" t="s">
        <v>406</v>
      </c>
      <c r="C1387" s="14">
        <v>0.193117320882184</v>
      </c>
      <c r="D1387" s="14">
        <v>0.19289622012152799</v>
      </c>
      <c r="E1387" s="14">
        <v>0.19355266351763101</v>
      </c>
      <c r="F1387" s="14"/>
      <c r="G1387" s="14">
        <v>0.19464274800918799</v>
      </c>
      <c r="H1387" s="14">
        <v>0.27644033140056301</v>
      </c>
      <c r="I1387" s="14">
        <v>0.20204273483740801</v>
      </c>
      <c r="J1387" s="14">
        <v>0.17824438331314299</v>
      </c>
      <c r="K1387" s="14">
        <v>0.148483251130614</v>
      </c>
      <c r="L1387" s="14">
        <v>0.15936053310630799</v>
      </c>
      <c r="M1387" s="14"/>
      <c r="N1387" s="14">
        <v>0.21080144011883001</v>
      </c>
      <c r="O1387" s="14">
        <v>0.20581947357959701</v>
      </c>
      <c r="P1387" s="14">
        <v>0.187015647420116</v>
      </c>
      <c r="Q1387" s="14">
        <v>0.16959304517992799</v>
      </c>
      <c r="R1387" s="14"/>
      <c r="S1387" s="14">
        <v>0.22941404129686799</v>
      </c>
      <c r="T1387" s="14">
        <v>0.15207469096234799</v>
      </c>
      <c r="U1387" s="14">
        <v>0.13013971042876199</v>
      </c>
      <c r="V1387" s="14">
        <v>0.18712418766611499</v>
      </c>
      <c r="W1387" s="14">
        <v>0.14737401660487801</v>
      </c>
      <c r="X1387" s="14">
        <v>0.26075916755725498</v>
      </c>
      <c r="Y1387" s="14">
        <v>0.14545619617310701</v>
      </c>
      <c r="Z1387" s="14">
        <v>0.234401107788903</v>
      </c>
      <c r="AA1387" s="14">
        <v>0.213125048563923</v>
      </c>
      <c r="AB1387" s="14">
        <v>0.22980727995212999</v>
      </c>
      <c r="AC1387" s="14">
        <v>0.209722481771871</v>
      </c>
      <c r="AD1387" s="14">
        <v>0.15200686493573701</v>
      </c>
      <c r="AE1387" s="14"/>
      <c r="AF1387" s="14">
        <v>0.144856493479667</v>
      </c>
      <c r="AG1387" s="14">
        <v>0.23221662860516301</v>
      </c>
      <c r="AH1387" s="14">
        <v>0.230963707077496</v>
      </c>
      <c r="AI1387" s="14"/>
      <c r="AJ1387" s="14">
        <v>0.15369634797317699</v>
      </c>
      <c r="AK1387" s="14">
        <v>0.27345243207840197</v>
      </c>
      <c r="AL1387" s="14">
        <v>0.183213788678498</v>
      </c>
      <c r="AM1387" s="14">
        <v>0.24978407136997099</v>
      </c>
      <c r="AN1387" s="14">
        <v>0.16117359444971299</v>
      </c>
      <c r="AO1387" s="14"/>
      <c r="AP1387" s="14">
        <v>0.15197604403385201</v>
      </c>
      <c r="AQ1387" s="14">
        <v>0.306854592296184</v>
      </c>
      <c r="AR1387" s="14">
        <v>0.15280023300554199</v>
      </c>
      <c r="AS1387" s="14">
        <v>8.8724676315401804E-2</v>
      </c>
      <c r="AT1387" s="14">
        <v>8.5662581785197603E-2</v>
      </c>
      <c r="AU1387" s="14"/>
      <c r="AV1387" s="14">
        <v>0.15637894092489099</v>
      </c>
      <c r="AW1387" s="14">
        <v>0.166567216897853</v>
      </c>
      <c r="AX1387" s="14">
        <v>0.21533951061249501</v>
      </c>
      <c r="AY1387" s="14">
        <v>0.27672723159462898</v>
      </c>
      <c r="AZ1387" s="14">
        <v>0.28163003739480602</v>
      </c>
      <c r="BA1387" s="14"/>
      <c r="BB1387" s="14">
        <v>0.38477217115351697</v>
      </c>
      <c r="BC1387" s="14">
        <v>0.108144218040808</v>
      </c>
      <c r="BD1387" s="14">
        <v>9.1039610585633104E-2</v>
      </c>
      <c r="BE1387" s="14"/>
      <c r="BF1387" s="14">
        <v>0.17652387057440699</v>
      </c>
    </row>
    <row r="1388" spans="2:58" x14ac:dyDescent="0.35">
      <c r="B1388" t="s">
        <v>407</v>
      </c>
      <c r="C1388" s="14">
        <v>0.29900602973533102</v>
      </c>
      <c r="D1388" s="14">
        <v>0.30915121354923802</v>
      </c>
      <c r="E1388" s="14">
        <v>0.28987590541555303</v>
      </c>
      <c r="F1388" s="14"/>
      <c r="G1388" s="14">
        <v>0.27582419050509799</v>
      </c>
      <c r="H1388" s="14">
        <v>0.24298786526426899</v>
      </c>
      <c r="I1388" s="14">
        <v>0.31544897646485598</v>
      </c>
      <c r="J1388" s="14">
        <v>0.33752059654379402</v>
      </c>
      <c r="K1388" s="14">
        <v>0.28857502641798799</v>
      </c>
      <c r="L1388" s="14">
        <v>0.32236249056177702</v>
      </c>
      <c r="M1388" s="14"/>
      <c r="N1388" s="14">
        <v>0.28986569749562002</v>
      </c>
      <c r="O1388" s="14">
        <v>0.27813968002793599</v>
      </c>
      <c r="P1388" s="14">
        <v>0.305417743020447</v>
      </c>
      <c r="Q1388" s="14">
        <v>0.32414678572067801</v>
      </c>
      <c r="R1388" s="14"/>
      <c r="S1388" s="14">
        <v>0.30126961812248498</v>
      </c>
      <c r="T1388" s="14">
        <v>0.33330416971947702</v>
      </c>
      <c r="U1388" s="14">
        <v>0.33308586546498098</v>
      </c>
      <c r="V1388" s="14">
        <v>0.32857085870318498</v>
      </c>
      <c r="W1388" s="14">
        <v>0.38873539082037301</v>
      </c>
      <c r="X1388" s="14">
        <v>0.252348992614086</v>
      </c>
      <c r="Y1388" s="14">
        <v>0.26225689851032402</v>
      </c>
      <c r="Z1388" s="14">
        <v>0.30404139143319198</v>
      </c>
      <c r="AA1388" s="14">
        <v>0.27041839125656603</v>
      </c>
      <c r="AB1388" s="14">
        <v>0.21921820127100899</v>
      </c>
      <c r="AC1388" s="14">
        <v>0.314506933673522</v>
      </c>
      <c r="AD1388" s="14">
        <v>0.30032695881167998</v>
      </c>
      <c r="AE1388" s="14"/>
      <c r="AF1388" s="14">
        <v>0.301481726260797</v>
      </c>
      <c r="AG1388" s="14">
        <v>0.297311525511816</v>
      </c>
      <c r="AH1388" s="14">
        <v>0.33193471077751202</v>
      </c>
      <c r="AI1388" s="14"/>
      <c r="AJ1388" s="14">
        <v>0.27708795023796001</v>
      </c>
      <c r="AK1388" s="14">
        <v>0.29845704776651699</v>
      </c>
      <c r="AL1388" s="14">
        <v>0.38695254515682598</v>
      </c>
      <c r="AM1388" s="14">
        <v>0.290925028765678</v>
      </c>
      <c r="AN1388" s="14">
        <v>0.32768172838082199</v>
      </c>
      <c r="AO1388" s="14"/>
      <c r="AP1388" s="14">
        <v>0.26704154978885603</v>
      </c>
      <c r="AQ1388" s="14">
        <v>0.305308389071479</v>
      </c>
      <c r="AR1388" s="14">
        <v>0.33940934420709001</v>
      </c>
      <c r="AS1388" s="14">
        <v>0.33418535368366498</v>
      </c>
      <c r="AT1388" s="14">
        <v>0.29454125276535897</v>
      </c>
      <c r="AU1388" s="14"/>
      <c r="AV1388" s="14">
        <v>0.32058891693622799</v>
      </c>
      <c r="AW1388" s="14">
        <v>0.31623248209000498</v>
      </c>
      <c r="AX1388" s="14">
        <v>0.27181942649854002</v>
      </c>
      <c r="AY1388" s="14">
        <v>0.27124494247839198</v>
      </c>
      <c r="AZ1388" s="14">
        <v>0.27881073584382898</v>
      </c>
      <c r="BA1388" s="14"/>
      <c r="BB1388" s="14">
        <v>0.27563442609217098</v>
      </c>
      <c r="BC1388" s="14">
        <v>0.32471270096576599</v>
      </c>
      <c r="BD1388" s="14">
        <v>0.25912696497860199</v>
      </c>
      <c r="BE1388" s="14"/>
      <c r="BF1388" s="14">
        <v>0.29105593695064202</v>
      </c>
    </row>
    <row r="1389" spans="2:58" x14ac:dyDescent="0.35">
      <c r="B1389" t="s">
        <v>408</v>
      </c>
      <c r="C1389" s="14">
        <v>0.178579759917252</v>
      </c>
      <c r="D1389" s="14">
        <v>0.18829503023493999</v>
      </c>
      <c r="E1389" s="14">
        <v>0.16916058802764899</v>
      </c>
      <c r="F1389" s="14"/>
      <c r="G1389" s="14">
        <v>0.19125526341657001</v>
      </c>
      <c r="H1389" s="14">
        <v>0.15866622909070199</v>
      </c>
      <c r="I1389" s="14">
        <v>0.13942574713738101</v>
      </c>
      <c r="J1389" s="14">
        <v>0.14892490017552501</v>
      </c>
      <c r="K1389" s="14">
        <v>0.21170756138893301</v>
      </c>
      <c r="L1389" s="14">
        <v>0.21976610226901799</v>
      </c>
      <c r="M1389" s="14"/>
      <c r="N1389" s="14">
        <v>0.20156362620278401</v>
      </c>
      <c r="O1389" s="14">
        <v>0.176426251516065</v>
      </c>
      <c r="P1389" s="14">
        <v>0.169808734161285</v>
      </c>
      <c r="Q1389" s="14">
        <v>0.15707065419281099</v>
      </c>
      <c r="R1389" s="14"/>
      <c r="S1389" s="14">
        <v>0.164392204083157</v>
      </c>
      <c r="T1389" s="14">
        <v>0.20365004851135701</v>
      </c>
      <c r="U1389" s="14">
        <v>0.19415378081519799</v>
      </c>
      <c r="V1389" s="14">
        <v>0.13885906042158699</v>
      </c>
      <c r="W1389" s="14">
        <v>0.17991512837422499</v>
      </c>
      <c r="X1389" s="14">
        <v>0.17084777301288401</v>
      </c>
      <c r="Y1389" s="14">
        <v>0.212912507901998</v>
      </c>
      <c r="Z1389" s="14">
        <v>0.12769504225721001</v>
      </c>
      <c r="AA1389" s="14">
        <v>0.17712279082937499</v>
      </c>
      <c r="AB1389" s="14">
        <v>0.194225984477431</v>
      </c>
      <c r="AC1389" s="14">
        <v>0.13393177708427501</v>
      </c>
      <c r="AD1389" s="14">
        <v>0.24345205575730799</v>
      </c>
      <c r="AE1389" s="14"/>
      <c r="AF1389" s="14">
        <v>0.20802276148082999</v>
      </c>
      <c r="AG1389" s="14">
        <v>0.169099533715832</v>
      </c>
      <c r="AH1389" s="14">
        <v>0.111566891966977</v>
      </c>
      <c r="AI1389" s="14"/>
      <c r="AJ1389" s="14">
        <v>0.24956581670582101</v>
      </c>
      <c r="AK1389" s="14">
        <v>0.124397104819765</v>
      </c>
      <c r="AL1389" s="14">
        <v>0.150176517535976</v>
      </c>
      <c r="AM1389" s="14">
        <v>0.13853629373749399</v>
      </c>
      <c r="AN1389" s="14">
        <v>0.118940056956546</v>
      </c>
      <c r="AO1389" s="14"/>
      <c r="AP1389" s="14">
        <v>0.276921554886216</v>
      </c>
      <c r="AQ1389" s="14">
        <v>0.11497084741069701</v>
      </c>
      <c r="AR1389" s="14">
        <v>0.17347219350055801</v>
      </c>
      <c r="AS1389" s="14">
        <v>0.23645192068554599</v>
      </c>
      <c r="AT1389" s="14">
        <v>0.21986965489680799</v>
      </c>
      <c r="AU1389" s="14"/>
      <c r="AV1389" s="14">
        <v>0.17442070930529699</v>
      </c>
      <c r="AW1389" s="14">
        <v>0.21241505200338101</v>
      </c>
      <c r="AX1389" s="14">
        <v>0.18139969609763801</v>
      </c>
      <c r="AY1389" s="14">
        <v>0.14133204734490001</v>
      </c>
      <c r="AZ1389" s="14">
        <v>0.13579017482118799</v>
      </c>
      <c r="BA1389" s="14"/>
      <c r="BB1389" s="14">
        <v>0.10416596037482199</v>
      </c>
      <c r="BC1389" s="14">
        <v>0.20867593487328001</v>
      </c>
      <c r="BD1389" s="14">
        <v>0.27771010592790302</v>
      </c>
      <c r="BE1389" s="14"/>
      <c r="BF1389" s="14">
        <v>0.195866240078513</v>
      </c>
    </row>
    <row r="1390" spans="2:58" x14ac:dyDescent="0.35">
      <c r="B1390" t="s">
        <v>409</v>
      </c>
      <c r="C1390" s="14">
        <v>0.12541191604712601</v>
      </c>
      <c r="D1390" s="14">
        <v>0.14630221359982001</v>
      </c>
      <c r="E1390" s="14">
        <v>0.104789308161954</v>
      </c>
      <c r="F1390" s="14"/>
      <c r="G1390" s="14">
        <v>0.101783380512409</v>
      </c>
      <c r="H1390" s="14">
        <v>8.8758896822658695E-2</v>
      </c>
      <c r="I1390" s="14">
        <v>0.110838113908009</v>
      </c>
      <c r="J1390" s="14">
        <v>0.161550775388762</v>
      </c>
      <c r="K1390" s="14">
        <v>0.165457218119757</v>
      </c>
      <c r="L1390" s="14">
        <v>0.126652031282003</v>
      </c>
      <c r="M1390" s="14"/>
      <c r="N1390" s="14">
        <v>0.128753994386645</v>
      </c>
      <c r="O1390" s="14">
        <v>0.12797999666575799</v>
      </c>
      <c r="P1390" s="14">
        <v>0.133592086206998</v>
      </c>
      <c r="Q1390" s="14">
        <v>0.112227789266067</v>
      </c>
      <c r="R1390" s="14"/>
      <c r="S1390" s="14">
        <v>0.10123195725641999</v>
      </c>
      <c r="T1390" s="14">
        <v>9.5206735601857495E-2</v>
      </c>
      <c r="U1390" s="14">
        <v>0.123242921611513</v>
      </c>
      <c r="V1390" s="14">
        <v>0.124758420461321</v>
      </c>
      <c r="W1390" s="14">
        <v>0.106898425076073</v>
      </c>
      <c r="X1390" s="14">
        <v>9.8866881862977096E-2</v>
      </c>
      <c r="Y1390" s="14">
        <v>0.223040919184783</v>
      </c>
      <c r="Z1390" s="14">
        <v>0.103424267640795</v>
      </c>
      <c r="AA1390" s="14">
        <v>0.126539339626032</v>
      </c>
      <c r="AB1390" s="14">
        <v>0.171861879355412</v>
      </c>
      <c r="AC1390" s="14">
        <v>0.12985595315649701</v>
      </c>
      <c r="AD1390" s="14">
        <v>0.117396120843516</v>
      </c>
      <c r="AE1390" s="14"/>
      <c r="AF1390" s="14">
        <v>0.16793069482470299</v>
      </c>
      <c r="AG1390" s="14">
        <v>9.7946287630809897E-2</v>
      </c>
      <c r="AH1390" s="14">
        <v>8.2997088428263005E-2</v>
      </c>
      <c r="AI1390" s="14"/>
      <c r="AJ1390" s="14">
        <v>0.167354526379309</v>
      </c>
      <c r="AK1390" s="14">
        <v>7.9396003813832106E-2</v>
      </c>
      <c r="AL1390" s="14">
        <v>6.5345307696853899E-2</v>
      </c>
      <c r="AM1390" s="14">
        <v>0.16263347457432001</v>
      </c>
      <c r="AN1390" s="14">
        <v>0.121718764752988</v>
      </c>
      <c r="AO1390" s="14"/>
      <c r="AP1390" s="14">
        <v>0.16416876858215099</v>
      </c>
      <c r="AQ1390" s="14">
        <v>4.4069260721952198E-2</v>
      </c>
      <c r="AR1390" s="14">
        <v>0.100125775166356</v>
      </c>
      <c r="AS1390" s="14">
        <v>0.206098367902981</v>
      </c>
      <c r="AT1390" s="14">
        <v>0.12855225599275599</v>
      </c>
      <c r="AU1390" s="14"/>
      <c r="AV1390" s="14">
        <v>0.108266073258557</v>
      </c>
      <c r="AW1390" s="14">
        <v>0.13667957562302199</v>
      </c>
      <c r="AX1390" s="14">
        <v>0.123869152261982</v>
      </c>
      <c r="AY1390" s="14">
        <v>0.104129916281669</v>
      </c>
      <c r="AZ1390" s="14">
        <v>9.7575327935474299E-2</v>
      </c>
      <c r="BA1390" s="14"/>
      <c r="BB1390" s="14">
        <v>5.1228161525173101E-2</v>
      </c>
      <c r="BC1390" s="14">
        <v>0.22194508801896201</v>
      </c>
      <c r="BD1390" s="14">
        <v>0.121118340548901</v>
      </c>
      <c r="BE1390" s="14"/>
      <c r="BF1390" s="14">
        <v>0.148570429054391</v>
      </c>
    </row>
    <row r="1391" spans="2:58" x14ac:dyDescent="0.35">
      <c r="B1391" t="s">
        <v>117</v>
      </c>
      <c r="C1391" s="14">
        <v>0.14078589273598599</v>
      </c>
      <c r="D1391" s="14">
        <v>8.7813845569422996E-2</v>
      </c>
      <c r="E1391" s="14">
        <v>0.19224652522931601</v>
      </c>
      <c r="F1391" s="14"/>
      <c r="G1391" s="14">
        <v>0.13858480551982999</v>
      </c>
      <c r="H1391" s="14">
        <v>0.129710444716298</v>
      </c>
      <c r="I1391" s="14">
        <v>0.171308325988174</v>
      </c>
      <c r="J1391" s="14">
        <v>0.11796310491527599</v>
      </c>
      <c r="K1391" s="14">
        <v>0.14557498748962999</v>
      </c>
      <c r="L1391" s="14">
        <v>0.14170514398975501</v>
      </c>
      <c r="M1391" s="14"/>
      <c r="N1391" s="14">
        <v>9.6942384715619501E-2</v>
      </c>
      <c r="O1391" s="14">
        <v>0.15938627161698099</v>
      </c>
      <c r="P1391" s="14">
        <v>0.12321225532345501</v>
      </c>
      <c r="Q1391" s="14">
        <v>0.18684192061230001</v>
      </c>
      <c r="R1391" s="14"/>
      <c r="S1391" s="14">
        <v>0.125013463374719</v>
      </c>
      <c r="T1391" s="14">
        <v>0.161936882652991</v>
      </c>
      <c r="U1391" s="14">
        <v>0.139581985536855</v>
      </c>
      <c r="V1391" s="14">
        <v>0.177549079691634</v>
      </c>
      <c r="W1391" s="14">
        <v>0.110292427359823</v>
      </c>
      <c r="X1391" s="14">
        <v>0.161653825530159</v>
      </c>
      <c r="Y1391" s="14">
        <v>0.115412203488629</v>
      </c>
      <c r="Z1391" s="14">
        <v>0.173194339453072</v>
      </c>
      <c r="AA1391" s="14">
        <v>0.114846106729208</v>
      </c>
      <c r="AB1391" s="14">
        <v>0.138226435958373</v>
      </c>
      <c r="AC1391" s="14">
        <v>0.13754808204676999</v>
      </c>
      <c r="AD1391" s="14">
        <v>0.157534534911909</v>
      </c>
      <c r="AE1391" s="14"/>
      <c r="AF1391" s="14">
        <v>0.12955945670629901</v>
      </c>
      <c r="AG1391" s="14">
        <v>0.123674845690688</v>
      </c>
      <c r="AH1391" s="14">
        <v>0.186257595370763</v>
      </c>
      <c r="AI1391" s="14"/>
      <c r="AJ1391" s="14">
        <v>0.115476062095183</v>
      </c>
      <c r="AK1391" s="14">
        <v>0.108372784817485</v>
      </c>
      <c r="AL1391" s="14">
        <v>0.15966479329187599</v>
      </c>
      <c r="AM1391" s="14">
        <v>0.11717477296187299</v>
      </c>
      <c r="AN1391" s="14">
        <v>0.22789153640926699</v>
      </c>
      <c r="AO1391" s="14"/>
      <c r="AP1391" s="14">
        <v>0.111943939021868</v>
      </c>
      <c r="AQ1391" s="14">
        <v>0.117346064882163</v>
      </c>
      <c r="AR1391" s="14">
        <v>0.148697546686823</v>
      </c>
      <c r="AS1391" s="14">
        <v>9.8984941686566699E-2</v>
      </c>
      <c r="AT1391" s="14">
        <v>0.27137425455988001</v>
      </c>
      <c r="AU1391" s="14"/>
      <c r="AV1391" s="14">
        <v>0.19003603403840399</v>
      </c>
      <c r="AW1391" s="14">
        <v>0.124247419913498</v>
      </c>
      <c r="AX1391" s="14">
        <v>0.13964447198340099</v>
      </c>
      <c r="AY1391" s="14">
        <v>0.10216714139172101</v>
      </c>
      <c r="AZ1391" s="14">
        <v>7.1595500314598798E-2</v>
      </c>
      <c r="BA1391" s="14"/>
      <c r="BB1391" s="14">
        <v>9.1472483574550498E-2</v>
      </c>
      <c r="BC1391" s="14">
        <v>0.100445027015183</v>
      </c>
      <c r="BD1391" s="14">
        <v>0.25100497795895998</v>
      </c>
      <c r="BE1391" s="14"/>
      <c r="BF1391" s="14">
        <v>0.137970207964902</v>
      </c>
    </row>
    <row r="1392" spans="2:58" x14ac:dyDescent="0.35">
      <c r="C1392" s="14"/>
      <c r="D1392" s="14"/>
      <c r="E1392" s="14"/>
      <c r="F1392" s="14"/>
      <c r="G1392" s="14"/>
      <c r="H1392" s="14"/>
      <c r="I1392" s="14"/>
      <c r="J1392" s="14"/>
      <c r="K1392" s="14"/>
      <c r="L1392" s="14"/>
      <c r="M1392" s="14"/>
      <c r="N1392" s="14"/>
      <c r="O1392" s="14"/>
      <c r="P1392" s="14"/>
      <c r="Q1392" s="14"/>
      <c r="R1392" s="14"/>
      <c r="S1392" s="14"/>
      <c r="T1392" s="14"/>
      <c r="U1392" s="14"/>
      <c r="V1392" s="14"/>
      <c r="W1392" s="14"/>
      <c r="X1392" s="14"/>
      <c r="Y1392" s="14"/>
      <c r="Z1392" s="14"/>
      <c r="AA1392" s="14"/>
      <c r="AB1392" s="14"/>
      <c r="AC1392" s="14"/>
      <c r="AD1392" s="14"/>
      <c r="AE1392" s="14"/>
      <c r="AF1392" s="14"/>
      <c r="AG1392" s="14"/>
      <c r="AH1392" s="14"/>
      <c r="AI1392" s="14"/>
      <c r="AJ1392" s="14"/>
      <c r="AK1392" s="14"/>
      <c r="AL1392" s="14"/>
      <c r="AM1392" s="14"/>
      <c r="AN1392" s="14"/>
      <c r="AO1392" s="14"/>
      <c r="AP1392" s="14"/>
      <c r="AQ1392" s="14"/>
      <c r="AR1392" s="14"/>
      <c r="AS1392" s="14"/>
      <c r="AT1392" s="14"/>
      <c r="AU1392" s="14"/>
      <c r="AV1392" s="14"/>
      <c r="AW1392" s="14"/>
      <c r="AX1392" s="14"/>
      <c r="AY1392" s="14"/>
      <c r="AZ1392" s="14"/>
      <c r="BA1392" s="14"/>
      <c r="BB1392" s="14"/>
      <c r="BC1392" s="14"/>
      <c r="BD1392" s="14"/>
      <c r="BE1392" s="14"/>
      <c r="BF1392" s="14"/>
    </row>
    <row r="1393" spans="2:58" x14ac:dyDescent="0.35">
      <c r="B1393" s="6" t="s">
        <v>419</v>
      </c>
      <c r="C1393" s="14"/>
      <c r="D1393" s="14"/>
      <c r="E1393" s="14"/>
      <c r="F1393" s="14"/>
      <c r="G1393" s="14"/>
      <c r="H1393" s="14"/>
      <c r="I1393" s="14"/>
      <c r="J1393" s="14"/>
      <c r="K1393" s="14"/>
      <c r="L1393" s="14"/>
      <c r="M1393" s="14"/>
      <c r="N1393" s="14"/>
      <c r="O1393" s="14"/>
      <c r="P1393" s="14"/>
      <c r="Q1393" s="14"/>
      <c r="R1393" s="14"/>
      <c r="S1393" s="14"/>
      <c r="T1393" s="14"/>
      <c r="U1393" s="14"/>
      <c r="V1393" s="14"/>
      <c r="W1393" s="14"/>
      <c r="X1393" s="14"/>
      <c r="Y1393" s="14"/>
      <c r="Z1393" s="14"/>
      <c r="AA1393" s="14"/>
      <c r="AB1393" s="14"/>
      <c r="AC1393" s="14"/>
      <c r="AD1393" s="14"/>
      <c r="AE1393" s="14"/>
      <c r="AF1393" s="14"/>
      <c r="AG1393" s="14"/>
      <c r="AH1393" s="14"/>
      <c r="AI1393" s="14"/>
      <c r="AJ1393" s="14"/>
      <c r="AK1393" s="14"/>
      <c r="AL1393" s="14"/>
      <c r="AM1393" s="14"/>
      <c r="AN1393" s="14"/>
      <c r="AO1393" s="14"/>
      <c r="AP1393" s="14"/>
      <c r="AQ1393" s="14"/>
      <c r="AR1393" s="14"/>
      <c r="AS1393" s="14"/>
      <c r="AT1393" s="14"/>
      <c r="AU1393" s="14"/>
      <c r="AV1393" s="14"/>
      <c r="AW1393" s="14"/>
      <c r="AX1393" s="14"/>
      <c r="AY1393" s="14"/>
      <c r="AZ1393" s="14"/>
      <c r="BA1393" s="14"/>
      <c r="BB1393" s="14"/>
      <c r="BC1393" s="14"/>
      <c r="BD1393" s="14"/>
      <c r="BE1393" s="14"/>
      <c r="BF1393" s="14"/>
    </row>
    <row r="1394" spans="2:58" x14ac:dyDescent="0.35">
      <c r="B1394" s="24" t="s">
        <v>90</v>
      </c>
      <c r="C1394" s="14"/>
      <c r="D1394" s="14"/>
      <c r="E1394" s="14"/>
      <c r="F1394" s="14"/>
      <c r="G1394" s="14"/>
      <c r="H1394" s="14"/>
      <c r="I1394" s="14"/>
      <c r="J1394" s="14"/>
      <c r="K1394" s="14"/>
      <c r="L1394" s="14"/>
      <c r="M1394" s="14"/>
      <c r="N1394" s="14"/>
      <c r="O1394" s="14"/>
      <c r="P1394" s="14"/>
      <c r="Q1394" s="14"/>
      <c r="R1394" s="14"/>
      <c r="S1394" s="14"/>
      <c r="T1394" s="14"/>
      <c r="U1394" s="14"/>
      <c r="V1394" s="14"/>
      <c r="W1394" s="14"/>
      <c r="X1394" s="14"/>
      <c r="Y1394" s="14"/>
      <c r="Z1394" s="14"/>
      <c r="AA1394" s="14"/>
      <c r="AB1394" s="14"/>
      <c r="AC1394" s="14"/>
      <c r="AD1394" s="14"/>
      <c r="AE1394" s="14"/>
      <c r="AF1394" s="14"/>
      <c r="AG1394" s="14"/>
      <c r="AH1394" s="14"/>
      <c r="AI1394" s="14"/>
      <c r="AJ1394" s="14"/>
      <c r="AK1394" s="14"/>
      <c r="AL1394" s="14"/>
      <c r="AM1394" s="14"/>
      <c r="AN1394" s="14"/>
      <c r="AO1394" s="14"/>
      <c r="AP1394" s="14"/>
      <c r="AQ1394" s="14"/>
      <c r="AR1394" s="14"/>
      <c r="AS1394" s="14"/>
      <c r="AT1394" s="14"/>
      <c r="AU1394" s="14"/>
      <c r="AV1394" s="14"/>
      <c r="AW1394" s="14"/>
      <c r="AX1394" s="14"/>
      <c r="AY1394" s="14"/>
      <c r="AZ1394" s="14"/>
      <c r="BA1394" s="14"/>
      <c r="BB1394" s="14"/>
      <c r="BC1394" s="14"/>
      <c r="BD1394" s="14"/>
      <c r="BE1394" s="14"/>
      <c r="BF1394" s="14"/>
    </row>
    <row r="1395" spans="2:58" x14ac:dyDescent="0.35">
      <c r="B1395" t="s">
        <v>405</v>
      </c>
      <c r="C1395" s="14">
        <v>7.6725371725550995E-2</v>
      </c>
      <c r="D1395" s="14">
        <v>8.0232499788007505E-2</v>
      </c>
      <c r="E1395" s="14">
        <v>7.2789971483841601E-2</v>
      </c>
      <c r="F1395" s="14"/>
      <c r="G1395" s="14">
        <v>7.26928037517659E-2</v>
      </c>
      <c r="H1395" s="14">
        <v>0.146262690927498</v>
      </c>
      <c r="I1395" s="14">
        <v>8.7680663701448003E-2</v>
      </c>
      <c r="J1395" s="14">
        <v>6.6845275383108804E-2</v>
      </c>
      <c r="K1395" s="14">
        <v>4.4756571903094199E-2</v>
      </c>
      <c r="L1395" s="14">
        <v>4.3672638959770797E-2</v>
      </c>
      <c r="M1395" s="14"/>
      <c r="N1395" s="14">
        <v>9.3507313182002297E-2</v>
      </c>
      <c r="O1395" s="14">
        <v>6.4834144296022606E-2</v>
      </c>
      <c r="P1395" s="14">
        <v>7.6059830235354994E-2</v>
      </c>
      <c r="Q1395" s="14">
        <v>7.2924703253671702E-2</v>
      </c>
      <c r="R1395" s="14"/>
      <c r="S1395" s="14">
        <v>8.4021039972640599E-2</v>
      </c>
      <c r="T1395" s="14">
        <v>6.10798631218483E-2</v>
      </c>
      <c r="U1395" s="14">
        <v>6.4869733686051395E-2</v>
      </c>
      <c r="V1395" s="14">
        <v>7.5570309034904096E-2</v>
      </c>
      <c r="W1395" s="14">
        <v>6.6898716667931402E-2</v>
      </c>
      <c r="X1395" s="14">
        <v>0.102391018970431</v>
      </c>
      <c r="Y1395" s="14">
        <v>7.71115837818864E-2</v>
      </c>
      <c r="Z1395" s="14">
        <v>5.5931895756357097E-2</v>
      </c>
      <c r="AA1395" s="14">
        <v>0.12595704060132101</v>
      </c>
      <c r="AB1395" s="14">
        <v>5.2344147593974898E-2</v>
      </c>
      <c r="AC1395" s="14">
        <v>7.4914236949372701E-2</v>
      </c>
      <c r="AD1395" s="14">
        <v>1.3477035790219799E-2</v>
      </c>
      <c r="AE1395" s="14"/>
      <c r="AF1395" s="14">
        <v>5.6896377254999901E-2</v>
      </c>
      <c r="AG1395" s="14">
        <v>9.7818425632591896E-2</v>
      </c>
      <c r="AH1395" s="14">
        <v>7.9788404327375995E-2</v>
      </c>
      <c r="AI1395" s="14"/>
      <c r="AJ1395" s="14">
        <v>3.32100598373102E-2</v>
      </c>
      <c r="AK1395" s="14">
        <v>0.14645642000328299</v>
      </c>
      <c r="AL1395" s="14">
        <v>7.7508345893394406E-2</v>
      </c>
      <c r="AM1395" s="14">
        <v>4.0946358590663097E-2</v>
      </c>
      <c r="AN1395" s="14">
        <v>5.9280451583339201E-2</v>
      </c>
      <c r="AO1395" s="14"/>
      <c r="AP1395" s="14">
        <v>2.4419436607374501E-2</v>
      </c>
      <c r="AQ1395" s="14">
        <v>0.15576702975694801</v>
      </c>
      <c r="AR1395" s="14">
        <v>6.5556471683488104E-2</v>
      </c>
      <c r="AS1395" s="14">
        <v>2.0572074409863E-2</v>
      </c>
      <c r="AT1395" s="14">
        <v>1.15763649135901E-2</v>
      </c>
      <c r="AU1395" s="14"/>
      <c r="AV1395" s="14">
        <v>5.9678203285564703E-2</v>
      </c>
      <c r="AW1395" s="14">
        <v>4.1332813075812401E-2</v>
      </c>
      <c r="AX1395" s="14">
        <v>8.6309502775965594E-2</v>
      </c>
      <c r="AY1395" s="14">
        <v>0.13611098546213901</v>
      </c>
      <c r="AZ1395" s="14">
        <v>0.140095231665647</v>
      </c>
      <c r="BA1395" s="14"/>
      <c r="BB1395" s="14">
        <v>0.12531649796312799</v>
      </c>
      <c r="BC1395" s="14">
        <v>1.4068184965562201E-2</v>
      </c>
      <c r="BD1395" s="14">
        <v>0</v>
      </c>
      <c r="BE1395" s="14"/>
      <c r="BF1395" s="14">
        <v>4.4864336913815001E-2</v>
      </c>
    </row>
    <row r="1396" spans="2:58" x14ac:dyDescent="0.35">
      <c r="B1396" t="s">
        <v>406</v>
      </c>
      <c r="C1396" s="14">
        <v>0.245087617451305</v>
      </c>
      <c r="D1396" s="14">
        <v>0.24587088935654999</v>
      </c>
      <c r="E1396" s="14">
        <v>0.24577205192475701</v>
      </c>
      <c r="F1396" s="14"/>
      <c r="G1396" s="14">
        <v>0.28090328904813699</v>
      </c>
      <c r="H1396" s="14">
        <v>0.343242551969901</v>
      </c>
      <c r="I1396" s="14">
        <v>0.26142216295613002</v>
      </c>
      <c r="J1396" s="14">
        <v>0.253665331991903</v>
      </c>
      <c r="K1396" s="14">
        <v>0.19877026043888699</v>
      </c>
      <c r="L1396" s="14">
        <v>0.152514687291775</v>
      </c>
      <c r="M1396" s="14"/>
      <c r="N1396" s="14">
        <v>0.29603577272683801</v>
      </c>
      <c r="O1396" s="14">
        <v>0.25613270198603699</v>
      </c>
      <c r="P1396" s="14">
        <v>0.220127694385818</v>
      </c>
      <c r="Q1396" s="14">
        <v>0.20300274840510699</v>
      </c>
      <c r="R1396" s="14"/>
      <c r="S1396" s="14">
        <v>0.30888699727116098</v>
      </c>
      <c r="T1396" s="14">
        <v>0.21833492510504399</v>
      </c>
      <c r="U1396" s="14">
        <v>0.187241545982131</v>
      </c>
      <c r="V1396" s="14">
        <v>0.187694298807487</v>
      </c>
      <c r="W1396" s="14">
        <v>0.23820177238314899</v>
      </c>
      <c r="X1396" s="14">
        <v>0.26263248297671798</v>
      </c>
      <c r="Y1396" s="14">
        <v>0.19963856173165401</v>
      </c>
      <c r="Z1396" s="14">
        <v>0.35622047043254801</v>
      </c>
      <c r="AA1396" s="14">
        <v>0.255982421152673</v>
      </c>
      <c r="AB1396" s="14">
        <v>0.249797159330995</v>
      </c>
      <c r="AC1396" s="14">
        <v>0.28056810803841598</v>
      </c>
      <c r="AD1396" s="14">
        <v>0.212820466580458</v>
      </c>
      <c r="AE1396" s="14"/>
      <c r="AF1396" s="14">
        <v>0.17386982485834501</v>
      </c>
      <c r="AG1396" s="14">
        <v>0.29469173620972899</v>
      </c>
      <c r="AH1396" s="14">
        <v>0.284315376102381</v>
      </c>
      <c r="AI1396" s="14"/>
      <c r="AJ1396" s="14">
        <v>0.17140712759781401</v>
      </c>
      <c r="AK1396" s="14">
        <v>0.36944930872932802</v>
      </c>
      <c r="AL1396" s="14">
        <v>0.24840753115111699</v>
      </c>
      <c r="AM1396" s="14">
        <v>0.20642145122913499</v>
      </c>
      <c r="AN1396" s="14">
        <v>0.18008724306051199</v>
      </c>
      <c r="AO1396" s="14"/>
      <c r="AP1396" s="14">
        <v>0.167768981894938</v>
      </c>
      <c r="AQ1396" s="14">
        <v>0.39722620077479498</v>
      </c>
      <c r="AR1396" s="14">
        <v>0.23433144280704801</v>
      </c>
      <c r="AS1396" s="14">
        <v>9.06063139419402E-2</v>
      </c>
      <c r="AT1396" s="14">
        <v>0.11491578447291501</v>
      </c>
      <c r="AU1396" s="14"/>
      <c r="AV1396" s="14">
        <v>0.15911758299017401</v>
      </c>
      <c r="AW1396" s="14">
        <v>0.258413908557311</v>
      </c>
      <c r="AX1396" s="14">
        <v>0.26410802979500703</v>
      </c>
      <c r="AY1396" s="14">
        <v>0.33757939372116602</v>
      </c>
      <c r="AZ1396" s="14">
        <v>0.31961971553688401</v>
      </c>
      <c r="BA1396" s="14"/>
      <c r="BB1396" s="14">
        <v>0.43507673323176599</v>
      </c>
      <c r="BC1396" s="14">
        <v>7.8518165172772103E-2</v>
      </c>
      <c r="BD1396" s="14">
        <v>9.2461263714173902E-2</v>
      </c>
      <c r="BE1396" s="14"/>
      <c r="BF1396" s="14">
        <v>0.18483268011824899</v>
      </c>
    </row>
    <row r="1397" spans="2:58" x14ac:dyDescent="0.35">
      <c r="B1397" t="s">
        <v>407</v>
      </c>
      <c r="C1397" s="14">
        <v>0.27222991050003098</v>
      </c>
      <c r="D1397" s="14">
        <v>0.27124451149596501</v>
      </c>
      <c r="E1397" s="14">
        <v>0.27378930920415001</v>
      </c>
      <c r="F1397" s="14"/>
      <c r="G1397" s="14">
        <v>0.30866879566888</v>
      </c>
      <c r="H1397" s="14">
        <v>0.20877462228659399</v>
      </c>
      <c r="I1397" s="14">
        <v>0.27107660138690998</v>
      </c>
      <c r="J1397" s="14">
        <v>0.28159308631146601</v>
      </c>
      <c r="K1397" s="14">
        <v>0.260480474186564</v>
      </c>
      <c r="L1397" s="14">
        <v>0.300430044286983</v>
      </c>
      <c r="M1397" s="14"/>
      <c r="N1397" s="14">
        <v>0.252664232522543</v>
      </c>
      <c r="O1397" s="14">
        <v>0.26048236540481401</v>
      </c>
      <c r="P1397" s="14">
        <v>0.28289979857152198</v>
      </c>
      <c r="Q1397" s="14">
        <v>0.29529562092891998</v>
      </c>
      <c r="R1397" s="14"/>
      <c r="S1397" s="14">
        <v>0.23661458276177499</v>
      </c>
      <c r="T1397" s="14">
        <v>0.316532017623947</v>
      </c>
      <c r="U1397" s="14">
        <v>0.266231954620822</v>
      </c>
      <c r="V1397" s="14">
        <v>0.285007933067564</v>
      </c>
      <c r="W1397" s="14">
        <v>0.33978121056938099</v>
      </c>
      <c r="X1397" s="14">
        <v>0.23479596359223201</v>
      </c>
      <c r="Y1397" s="14">
        <v>0.26291194808406199</v>
      </c>
      <c r="Z1397" s="14">
        <v>0.228651979355593</v>
      </c>
      <c r="AA1397" s="14">
        <v>0.262012874803562</v>
      </c>
      <c r="AB1397" s="14">
        <v>0.27978397606896099</v>
      </c>
      <c r="AC1397" s="14">
        <v>0.25948486742077997</v>
      </c>
      <c r="AD1397" s="14">
        <v>0.29806982086935402</v>
      </c>
      <c r="AE1397" s="14"/>
      <c r="AF1397" s="14">
        <v>0.27401823833254602</v>
      </c>
      <c r="AG1397" s="14">
        <v>0.26947009513880299</v>
      </c>
      <c r="AH1397" s="14">
        <v>0.27188212103855403</v>
      </c>
      <c r="AI1397" s="14"/>
      <c r="AJ1397" s="14">
        <v>0.26668768677861798</v>
      </c>
      <c r="AK1397" s="14">
        <v>0.24581479439168299</v>
      </c>
      <c r="AL1397" s="14">
        <v>0.30600978215352198</v>
      </c>
      <c r="AM1397" s="14">
        <v>0.21113568595266699</v>
      </c>
      <c r="AN1397" s="14">
        <v>0.272329137569151</v>
      </c>
      <c r="AO1397" s="14"/>
      <c r="AP1397" s="14">
        <v>0.27284231433593698</v>
      </c>
      <c r="AQ1397" s="14">
        <v>0.25794742885836602</v>
      </c>
      <c r="AR1397" s="14">
        <v>0.28595392881186799</v>
      </c>
      <c r="AS1397" s="14">
        <v>0.30165204303356202</v>
      </c>
      <c r="AT1397" s="14">
        <v>0.29700987630952103</v>
      </c>
      <c r="AU1397" s="14"/>
      <c r="AV1397" s="14">
        <v>0.30831433305987399</v>
      </c>
      <c r="AW1397" s="14">
        <v>0.27590684271370403</v>
      </c>
      <c r="AX1397" s="14">
        <v>0.256276782451625</v>
      </c>
      <c r="AY1397" s="14">
        <v>0.263037390067834</v>
      </c>
      <c r="AZ1397" s="14">
        <v>0.27720116850229098</v>
      </c>
      <c r="BA1397" s="14"/>
      <c r="BB1397" s="14">
        <v>0.26145808799845999</v>
      </c>
      <c r="BC1397" s="14">
        <v>0.30128537345304202</v>
      </c>
      <c r="BD1397" s="14">
        <v>0.319683798949016</v>
      </c>
      <c r="BE1397" s="14"/>
      <c r="BF1397" s="14">
        <v>0.28034993098956601</v>
      </c>
    </row>
    <row r="1398" spans="2:58" x14ac:dyDescent="0.35">
      <c r="B1398" t="s">
        <v>408</v>
      </c>
      <c r="C1398" s="14">
        <v>0.152074031449596</v>
      </c>
      <c r="D1398" s="14">
        <v>0.17237217895109999</v>
      </c>
      <c r="E1398" s="14">
        <v>0.13226917266664501</v>
      </c>
      <c r="F1398" s="14"/>
      <c r="G1398" s="14">
        <v>0.13425376943478501</v>
      </c>
      <c r="H1398" s="14">
        <v>0.12554519879242201</v>
      </c>
      <c r="I1398" s="14">
        <v>0.12836868692856701</v>
      </c>
      <c r="J1398" s="14">
        <v>0.134866427027348</v>
      </c>
      <c r="K1398" s="14">
        <v>0.185715187690775</v>
      </c>
      <c r="L1398" s="14">
        <v>0.196083912700522</v>
      </c>
      <c r="M1398" s="14"/>
      <c r="N1398" s="14">
        <v>0.150707479700422</v>
      </c>
      <c r="O1398" s="14">
        <v>0.15394675180188899</v>
      </c>
      <c r="P1398" s="14">
        <v>0.16210895210162601</v>
      </c>
      <c r="Q1398" s="14">
        <v>0.13917049026678199</v>
      </c>
      <c r="R1398" s="14"/>
      <c r="S1398" s="14">
        <v>0.14836053150985601</v>
      </c>
      <c r="T1398" s="14">
        <v>0.135533071742413</v>
      </c>
      <c r="U1398" s="14">
        <v>0.21787037585976199</v>
      </c>
      <c r="V1398" s="14">
        <v>0.15932122727919701</v>
      </c>
      <c r="W1398" s="14">
        <v>0.161300123826632</v>
      </c>
      <c r="X1398" s="14">
        <v>0.14625102273191601</v>
      </c>
      <c r="Y1398" s="14">
        <v>0.15873168545462699</v>
      </c>
      <c r="Z1398" s="14">
        <v>0.118457429229121</v>
      </c>
      <c r="AA1398" s="14">
        <v>0.11499782626848699</v>
      </c>
      <c r="AB1398" s="14">
        <v>0.17248191977333599</v>
      </c>
      <c r="AC1398" s="14">
        <v>0.119815554217505</v>
      </c>
      <c r="AD1398" s="14">
        <v>0.19521201921696901</v>
      </c>
      <c r="AE1398" s="14"/>
      <c r="AF1398" s="14">
        <v>0.17785275840982601</v>
      </c>
      <c r="AG1398" s="14">
        <v>0.139833948854103</v>
      </c>
      <c r="AH1398" s="14">
        <v>0.12182538816569601</v>
      </c>
      <c r="AI1398" s="14"/>
      <c r="AJ1398" s="14">
        <v>0.21667491567414501</v>
      </c>
      <c r="AK1398" s="14">
        <v>9.2943135165934707E-2</v>
      </c>
      <c r="AL1398" s="14">
        <v>0.13333301753759799</v>
      </c>
      <c r="AM1398" s="14">
        <v>0.155664111565403</v>
      </c>
      <c r="AN1398" s="14">
        <v>0.15773331110840799</v>
      </c>
      <c r="AO1398" s="14"/>
      <c r="AP1398" s="14">
        <v>0.23002865975075101</v>
      </c>
      <c r="AQ1398" s="14">
        <v>6.6333362405241403E-2</v>
      </c>
      <c r="AR1398" s="14">
        <v>0.150326156539799</v>
      </c>
      <c r="AS1398" s="14">
        <v>0.210962205985052</v>
      </c>
      <c r="AT1398" s="14">
        <v>0.20769102636928</v>
      </c>
      <c r="AU1398" s="14"/>
      <c r="AV1398" s="14">
        <v>0.17003729701118001</v>
      </c>
      <c r="AW1398" s="14">
        <v>0.15416912890460099</v>
      </c>
      <c r="AX1398" s="14">
        <v>0.15497474475755099</v>
      </c>
      <c r="AY1398" s="14">
        <v>9.0716257561411995E-2</v>
      </c>
      <c r="AZ1398" s="14">
        <v>0.18819176208201399</v>
      </c>
      <c r="BA1398" s="14"/>
      <c r="BB1398" s="14">
        <v>6.66313154432666E-2</v>
      </c>
      <c r="BC1398" s="14">
        <v>0.201662742566005</v>
      </c>
      <c r="BD1398" s="14">
        <v>0.26829456569652399</v>
      </c>
      <c r="BE1398" s="14"/>
      <c r="BF1398" s="14">
        <v>0.184325117631812</v>
      </c>
    </row>
    <row r="1399" spans="2:58" x14ac:dyDescent="0.35">
      <c r="B1399" t="s">
        <v>409</v>
      </c>
      <c r="C1399" s="14">
        <v>0.11381022347046101</v>
      </c>
      <c r="D1399" s="14">
        <v>0.13412408512403601</v>
      </c>
      <c r="E1399" s="14">
        <v>9.2675130483887494E-2</v>
      </c>
      <c r="F1399" s="14"/>
      <c r="G1399" s="14">
        <v>5.0865559742224398E-2</v>
      </c>
      <c r="H1399" s="14">
        <v>5.6493948677935703E-2</v>
      </c>
      <c r="I1399" s="14">
        <v>0.119723797494822</v>
      </c>
      <c r="J1399" s="14">
        <v>0.13994215965364401</v>
      </c>
      <c r="K1399" s="14">
        <v>0.167106716096348</v>
      </c>
      <c r="L1399" s="14">
        <v>0.140685078532161</v>
      </c>
      <c r="M1399" s="14"/>
      <c r="N1399" s="14">
        <v>0.100491847271915</v>
      </c>
      <c r="O1399" s="14">
        <v>0.101896097263365</v>
      </c>
      <c r="P1399" s="14">
        <v>0.14119986159228301</v>
      </c>
      <c r="Q1399" s="14">
        <v>0.116530823856516</v>
      </c>
      <c r="R1399" s="14"/>
      <c r="S1399" s="14">
        <v>9.91106535093048E-2</v>
      </c>
      <c r="T1399" s="14">
        <v>0.11143437527922399</v>
      </c>
      <c r="U1399" s="14">
        <v>0.111247486168325</v>
      </c>
      <c r="V1399" s="14">
        <v>0.121455335577847</v>
      </c>
      <c r="W1399" s="14">
        <v>0.105986812925315</v>
      </c>
      <c r="X1399" s="14">
        <v>8.4993565792568795E-2</v>
      </c>
      <c r="Y1399" s="14">
        <v>0.14415515836860199</v>
      </c>
      <c r="Z1399" s="14">
        <v>9.0124440168605005E-2</v>
      </c>
      <c r="AA1399" s="14">
        <v>0.11181318873568601</v>
      </c>
      <c r="AB1399" s="14">
        <v>0.14230183111436201</v>
      </c>
      <c r="AC1399" s="14">
        <v>0.109789353169815</v>
      </c>
      <c r="AD1399" s="14">
        <v>0.16065453144867001</v>
      </c>
      <c r="AE1399" s="14"/>
      <c r="AF1399" s="14">
        <v>0.183899571994279</v>
      </c>
      <c r="AG1399" s="14">
        <v>7.95629801168556E-2</v>
      </c>
      <c r="AH1399" s="14">
        <v>6.3030195185131005E-2</v>
      </c>
      <c r="AI1399" s="14"/>
      <c r="AJ1399" s="14">
        <v>0.183594743167699</v>
      </c>
      <c r="AK1399" s="14">
        <v>4.2407314997937602E-2</v>
      </c>
      <c r="AL1399" s="14">
        <v>7.3965419833493501E-2</v>
      </c>
      <c r="AM1399" s="14">
        <v>0.219254122933598</v>
      </c>
      <c r="AN1399" s="14">
        <v>0.10655795192131499</v>
      </c>
      <c r="AO1399" s="14"/>
      <c r="AP1399" s="14">
        <v>0.17265989997845799</v>
      </c>
      <c r="AQ1399" s="14">
        <v>2.0194247783160101E-2</v>
      </c>
      <c r="AR1399" s="14">
        <v>9.3844251691646396E-2</v>
      </c>
      <c r="AS1399" s="14">
        <v>0.27684356841799501</v>
      </c>
      <c r="AT1399" s="14">
        <v>8.05377664689165E-2</v>
      </c>
      <c r="AU1399" s="14"/>
      <c r="AV1399" s="14">
        <v>0.12548551584429599</v>
      </c>
      <c r="AW1399" s="14">
        <v>0.10831414395946599</v>
      </c>
      <c r="AX1399" s="14">
        <v>0.11047665162277</v>
      </c>
      <c r="AY1399" s="14">
        <v>8.7356862878068403E-2</v>
      </c>
      <c r="AZ1399" s="14">
        <v>0</v>
      </c>
      <c r="BA1399" s="14"/>
      <c r="BB1399" s="14">
        <v>3.7436902467443002E-2</v>
      </c>
      <c r="BC1399" s="14">
        <v>0.30103851934992598</v>
      </c>
      <c r="BD1399" s="14">
        <v>8.9930173367170796E-2</v>
      </c>
      <c r="BE1399" s="14"/>
      <c r="BF1399" s="14">
        <v>0.17009582918160501</v>
      </c>
    </row>
    <row r="1400" spans="2:58" x14ac:dyDescent="0.35">
      <c r="B1400" t="s">
        <v>117</v>
      </c>
      <c r="C1400" s="14">
        <v>0.14007284540305601</v>
      </c>
      <c r="D1400" s="14">
        <v>9.6155835284341198E-2</v>
      </c>
      <c r="E1400" s="14">
        <v>0.18270436423671901</v>
      </c>
      <c r="F1400" s="14"/>
      <c r="G1400" s="14">
        <v>0.152615782354208</v>
      </c>
      <c r="H1400" s="14">
        <v>0.11968098734565</v>
      </c>
      <c r="I1400" s="14">
        <v>0.13172808753212301</v>
      </c>
      <c r="J1400" s="14">
        <v>0.12308771963253</v>
      </c>
      <c r="K1400" s="14">
        <v>0.143170789684332</v>
      </c>
      <c r="L1400" s="14">
        <v>0.166613638228788</v>
      </c>
      <c r="M1400" s="14"/>
      <c r="N1400" s="14">
        <v>0.10659335459628</v>
      </c>
      <c r="O1400" s="14">
        <v>0.162707939247872</v>
      </c>
      <c r="P1400" s="14">
        <v>0.117603863113396</v>
      </c>
      <c r="Q1400" s="14">
        <v>0.17307561328900201</v>
      </c>
      <c r="R1400" s="14"/>
      <c r="S1400" s="14">
        <v>0.12300619497526299</v>
      </c>
      <c r="T1400" s="14">
        <v>0.15708574712752499</v>
      </c>
      <c r="U1400" s="14">
        <v>0.15253890368290901</v>
      </c>
      <c r="V1400" s="14">
        <v>0.170950896233001</v>
      </c>
      <c r="W1400" s="14">
        <v>8.7831363627592002E-2</v>
      </c>
      <c r="X1400" s="14">
        <v>0.16893594593613301</v>
      </c>
      <c r="Y1400" s="14">
        <v>0.15745106257916899</v>
      </c>
      <c r="Z1400" s="14">
        <v>0.15061378505777701</v>
      </c>
      <c r="AA1400" s="14">
        <v>0.12923664843827101</v>
      </c>
      <c r="AB1400" s="14">
        <v>0.10329096611837101</v>
      </c>
      <c r="AC1400" s="14">
        <v>0.155427880204112</v>
      </c>
      <c r="AD1400" s="14">
        <v>0.11976612609433</v>
      </c>
      <c r="AE1400" s="14"/>
      <c r="AF1400" s="14">
        <v>0.133463229150005</v>
      </c>
      <c r="AG1400" s="14">
        <v>0.118622814047917</v>
      </c>
      <c r="AH1400" s="14">
        <v>0.17915851518086201</v>
      </c>
      <c r="AI1400" s="14"/>
      <c r="AJ1400" s="14">
        <v>0.12842546694441401</v>
      </c>
      <c r="AK1400" s="14">
        <v>0.102929026711834</v>
      </c>
      <c r="AL1400" s="14">
        <v>0.160775903430875</v>
      </c>
      <c r="AM1400" s="14">
        <v>0.16657826972853401</v>
      </c>
      <c r="AN1400" s="14">
        <v>0.22401190475727401</v>
      </c>
      <c r="AO1400" s="14"/>
      <c r="AP1400" s="14">
        <v>0.132280707432542</v>
      </c>
      <c r="AQ1400" s="14">
        <v>0.10253173042149</v>
      </c>
      <c r="AR1400" s="14">
        <v>0.169987748466151</v>
      </c>
      <c r="AS1400" s="14">
        <v>9.9363794211587503E-2</v>
      </c>
      <c r="AT1400" s="14">
        <v>0.28826918146577701</v>
      </c>
      <c r="AU1400" s="14"/>
      <c r="AV1400" s="14">
        <v>0.17736706780891201</v>
      </c>
      <c r="AW1400" s="14">
        <v>0.16186316278910601</v>
      </c>
      <c r="AX1400" s="14">
        <v>0.12785428859708101</v>
      </c>
      <c r="AY1400" s="14">
        <v>8.5199110309380904E-2</v>
      </c>
      <c r="AZ1400" s="14">
        <v>7.4892122213163298E-2</v>
      </c>
      <c r="BA1400" s="14"/>
      <c r="BB1400" s="14">
        <v>7.4080462895937296E-2</v>
      </c>
      <c r="BC1400" s="14">
        <v>0.103427014492693</v>
      </c>
      <c r="BD1400" s="14">
        <v>0.22963019827311501</v>
      </c>
      <c r="BE1400" s="14"/>
      <c r="BF1400" s="14">
        <v>0.13553210516495301</v>
      </c>
    </row>
    <row r="1401" spans="2:58" x14ac:dyDescent="0.35">
      <c r="C1401" s="14"/>
      <c r="D1401" s="14"/>
      <c r="E1401" s="14"/>
      <c r="F1401" s="14"/>
      <c r="G1401" s="14"/>
      <c r="H1401" s="14"/>
      <c r="I1401" s="14"/>
      <c r="J1401" s="14"/>
      <c r="K1401" s="14"/>
      <c r="L1401" s="14"/>
      <c r="M1401" s="14"/>
      <c r="N1401" s="14"/>
      <c r="O1401" s="14"/>
      <c r="P1401" s="14"/>
      <c r="Q1401" s="14"/>
      <c r="R1401" s="14"/>
      <c r="S1401" s="14"/>
      <c r="T1401" s="14"/>
      <c r="U1401" s="14"/>
      <c r="V1401" s="14"/>
      <c r="W1401" s="14"/>
      <c r="X1401" s="14"/>
      <c r="Y1401" s="14"/>
      <c r="Z1401" s="14"/>
      <c r="AA1401" s="14"/>
      <c r="AB1401" s="14"/>
      <c r="AC1401" s="14"/>
      <c r="AD1401" s="14"/>
      <c r="AE1401" s="14"/>
      <c r="AF1401" s="14"/>
      <c r="AG1401" s="14"/>
      <c r="AH1401" s="14"/>
      <c r="AI1401" s="14"/>
      <c r="AJ1401" s="14"/>
      <c r="AK1401" s="14"/>
      <c r="AL1401" s="14"/>
      <c r="AM1401" s="14"/>
      <c r="AN1401" s="14"/>
      <c r="AO1401" s="14"/>
      <c r="AP1401" s="14"/>
      <c r="AQ1401" s="14"/>
      <c r="AR1401" s="14"/>
      <c r="AS1401" s="14"/>
      <c r="AT1401" s="14"/>
      <c r="AU1401" s="14"/>
      <c r="AV1401" s="14"/>
      <c r="AW1401" s="14"/>
      <c r="AX1401" s="14"/>
      <c r="AY1401" s="14"/>
      <c r="AZ1401" s="14"/>
      <c r="BA1401" s="14"/>
      <c r="BB1401" s="14"/>
      <c r="BC1401" s="14"/>
      <c r="BD1401" s="14"/>
      <c r="BE1401" s="14"/>
      <c r="BF1401" s="14"/>
    </row>
    <row r="1402" spans="2:58" x14ac:dyDescent="0.35">
      <c r="B1402" s="6" t="s">
        <v>420</v>
      </c>
      <c r="C1402" s="14"/>
      <c r="D1402" s="14"/>
      <c r="E1402" s="14"/>
      <c r="F1402" s="14"/>
      <c r="G1402" s="14"/>
      <c r="H1402" s="14"/>
      <c r="I1402" s="14"/>
      <c r="J1402" s="14"/>
      <c r="K1402" s="14"/>
      <c r="L1402" s="14"/>
      <c r="M1402" s="14"/>
      <c r="N1402" s="14"/>
      <c r="O1402" s="14"/>
      <c r="P1402" s="14"/>
      <c r="Q1402" s="14"/>
      <c r="R1402" s="14"/>
      <c r="S1402" s="14"/>
      <c r="T1402" s="14"/>
      <c r="U1402" s="14"/>
      <c r="V1402" s="14"/>
      <c r="W1402" s="14"/>
      <c r="X1402" s="14"/>
      <c r="Y1402" s="14"/>
      <c r="Z1402" s="14"/>
      <c r="AA1402" s="14"/>
      <c r="AB1402" s="14"/>
      <c r="AC1402" s="14"/>
      <c r="AD1402" s="14"/>
      <c r="AE1402" s="14"/>
      <c r="AF1402" s="14"/>
      <c r="AG1402" s="14"/>
      <c r="AH1402" s="14"/>
      <c r="AI1402" s="14"/>
      <c r="AJ1402" s="14"/>
      <c r="AK1402" s="14"/>
      <c r="AL1402" s="14"/>
      <c r="AM1402" s="14"/>
      <c r="AN1402" s="14"/>
      <c r="AO1402" s="14"/>
      <c r="AP1402" s="14"/>
      <c r="AQ1402" s="14"/>
      <c r="AR1402" s="14"/>
      <c r="AS1402" s="14"/>
      <c r="AT1402" s="14"/>
      <c r="AU1402" s="14"/>
      <c r="AV1402" s="14"/>
      <c r="AW1402" s="14"/>
      <c r="AX1402" s="14"/>
      <c r="AY1402" s="14"/>
      <c r="AZ1402" s="14"/>
      <c r="BA1402" s="14"/>
      <c r="BB1402" s="14"/>
      <c r="BC1402" s="14"/>
      <c r="BD1402" s="14"/>
      <c r="BE1402" s="14"/>
      <c r="BF1402" s="14"/>
    </row>
    <row r="1403" spans="2:58" x14ac:dyDescent="0.35">
      <c r="B1403" s="24" t="s">
        <v>90</v>
      </c>
      <c r="C1403" s="14"/>
      <c r="D1403" s="14"/>
      <c r="E1403" s="14"/>
      <c r="F1403" s="14"/>
      <c r="G1403" s="14"/>
      <c r="H1403" s="14"/>
      <c r="I1403" s="14"/>
      <c r="J1403" s="14"/>
      <c r="K1403" s="14"/>
      <c r="L1403" s="14"/>
      <c r="M1403" s="14"/>
      <c r="N1403" s="14"/>
      <c r="O1403" s="14"/>
      <c r="P1403" s="14"/>
      <c r="Q1403" s="14"/>
      <c r="R1403" s="14"/>
      <c r="S1403" s="14"/>
      <c r="T1403" s="14"/>
      <c r="U1403" s="14"/>
      <c r="V1403" s="14"/>
      <c r="W1403" s="14"/>
      <c r="X1403" s="14"/>
      <c r="Y1403" s="14"/>
      <c r="Z1403" s="14"/>
      <c r="AA1403" s="14"/>
      <c r="AB1403" s="14"/>
      <c r="AC1403" s="14"/>
      <c r="AD1403" s="14"/>
      <c r="AE1403" s="14"/>
      <c r="AF1403" s="14"/>
      <c r="AG1403" s="14"/>
      <c r="AH1403" s="14"/>
      <c r="AI1403" s="14"/>
      <c r="AJ1403" s="14"/>
      <c r="AK1403" s="14"/>
      <c r="AL1403" s="14"/>
      <c r="AM1403" s="14"/>
      <c r="AN1403" s="14"/>
      <c r="AO1403" s="14"/>
      <c r="AP1403" s="14"/>
      <c r="AQ1403" s="14"/>
      <c r="AR1403" s="14"/>
      <c r="AS1403" s="14"/>
      <c r="AT1403" s="14"/>
      <c r="AU1403" s="14"/>
      <c r="AV1403" s="14"/>
      <c r="AW1403" s="14"/>
      <c r="AX1403" s="14"/>
      <c r="AY1403" s="14"/>
      <c r="AZ1403" s="14"/>
      <c r="BA1403" s="14"/>
      <c r="BB1403" s="14"/>
      <c r="BC1403" s="14"/>
      <c r="BD1403" s="14"/>
      <c r="BE1403" s="14"/>
      <c r="BF1403" s="14"/>
    </row>
    <row r="1404" spans="2:58" x14ac:dyDescent="0.35">
      <c r="B1404" t="s">
        <v>405</v>
      </c>
      <c r="C1404" s="14">
        <v>7.2708088950798097E-2</v>
      </c>
      <c r="D1404" s="14">
        <v>8.0912194705205498E-2</v>
      </c>
      <c r="E1404" s="14">
        <v>6.5141998664940901E-2</v>
      </c>
      <c r="F1404" s="14"/>
      <c r="G1404" s="14">
        <v>9.1672506836866105E-2</v>
      </c>
      <c r="H1404" s="14">
        <v>0.130206883059616</v>
      </c>
      <c r="I1404" s="14">
        <v>8.5580537662629894E-2</v>
      </c>
      <c r="J1404" s="14">
        <v>6.1445511862916698E-2</v>
      </c>
      <c r="K1404" s="14">
        <v>4.5648982710986399E-2</v>
      </c>
      <c r="L1404" s="14">
        <v>3.0273235158890702E-2</v>
      </c>
      <c r="M1404" s="14"/>
      <c r="N1404" s="14">
        <v>9.3203285491749596E-2</v>
      </c>
      <c r="O1404" s="14">
        <v>5.7340063017810999E-2</v>
      </c>
      <c r="P1404" s="14">
        <v>7.3850918030401197E-2</v>
      </c>
      <c r="Q1404" s="14">
        <v>6.6848825326724703E-2</v>
      </c>
      <c r="R1404" s="14"/>
      <c r="S1404" s="14">
        <v>9.4035895962339994E-2</v>
      </c>
      <c r="T1404" s="14">
        <v>7.2174655504102694E-2</v>
      </c>
      <c r="U1404" s="14">
        <v>6.5004996348755395E-2</v>
      </c>
      <c r="V1404" s="14">
        <v>5.24359761997834E-2</v>
      </c>
      <c r="W1404" s="14">
        <v>7.2693373003719697E-2</v>
      </c>
      <c r="X1404" s="14">
        <v>8.3877333125872394E-2</v>
      </c>
      <c r="Y1404" s="14">
        <v>4.8728910510583298E-2</v>
      </c>
      <c r="Z1404" s="14">
        <v>7.9155356315229297E-2</v>
      </c>
      <c r="AA1404" s="14">
        <v>0.106215958808595</v>
      </c>
      <c r="AB1404" s="14">
        <v>4.21967232637456E-2</v>
      </c>
      <c r="AC1404" s="14">
        <v>6.5450020539195505E-2</v>
      </c>
      <c r="AD1404" s="14">
        <v>5.9563580773154899E-2</v>
      </c>
      <c r="AE1404" s="14"/>
      <c r="AF1404" s="14">
        <v>5.8522845178992797E-2</v>
      </c>
      <c r="AG1404" s="14">
        <v>8.4796244117306505E-2</v>
      </c>
      <c r="AH1404" s="14">
        <v>6.6565051251399401E-2</v>
      </c>
      <c r="AI1404" s="14"/>
      <c r="AJ1404" s="14">
        <v>3.77364774638064E-2</v>
      </c>
      <c r="AK1404" s="14">
        <v>0.13056231514504801</v>
      </c>
      <c r="AL1404" s="14">
        <v>7.8218526570591695E-2</v>
      </c>
      <c r="AM1404" s="14">
        <v>7.8836914905118793E-2</v>
      </c>
      <c r="AN1404" s="14">
        <v>6.0186546819222697E-2</v>
      </c>
      <c r="AO1404" s="14"/>
      <c r="AP1404" s="14">
        <v>2.67772245010649E-2</v>
      </c>
      <c r="AQ1404" s="14">
        <v>0.14191244995205801</v>
      </c>
      <c r="AR1404" s="14">
        <v>8.5858823276788399E-2</v>
      </c>
      <c r="AS1404" s="14">
        <v>2.0968568638649002E-2</v>
      </c>
      <c r="AT1404" s="14">
        <v>0</v>
      </c>
      <c r="AU1404" s="14"/>
      <c r="AV1404" s="14">
        <v>5.1955952954270801E-2</v>
      </c>
      <c r="AW1404" s="14">
        <v>4.78792093725934E-2</v>
      </c>
      <c r="AX1404" s="14">
        <v>6.7569857060795505E-2</v>
      </c>
      <c r="AY1404" s="14">
        <v>0.137748888831109</v>
      </c>
      <c r="AZ1404" s="14">
        <v>0.28244946722245001</v>
      </c>
      <c r="BA1404" s="14"/>
      <c r="BB1404" s="14">
        <v>0.114262105994602</v>
      </c>
      <c r="BC1404" s="14">
        <v>2.1936819646118499E-2</v>
      </c>
      <c r="BD1404" s="14">
        <v>0</v>
      </c>
      <c r="BE1404" s="14"/>
      <c r="BF1404" s="14">
        <v>4.4788737249070003E-2</v>
      </c>
    </row>
    <row r="1405" spans="2:58" x14ac:dyDescent="0.35">
      <c r="B1405" t="s">
        <v>406</v>
      </c>
      <c r="C1405" s="14">
        <v>0.20809085037209901</v>
      </c>
      <c r="D1405" s="14">
        <v>0.20312135034826201</v>
      </c>
      <c r="E1405" s="14">
        <v>0.213192654734812</v>
      </c>
      <c r="F1405" s="14"/>
      <c r="G1405" s="14">
        <v>0.26541039568799002</v>
      </c>
      <c r="H1405" s="14">
        <v>0.30283187428731201</v>
      </c>
      <c r="I1405" s="14">
        <v>0.22116743643769099</v>
      </c>
      <c r="J1405" s="14">
        <v>0.19308464878420301</v>
      </c>
      <c r="K1405" s="14">
        <v>0.153857619595693</v>
      </c>
      <c r="L1405" s="14">
        <v>0.13090929330704601</v>
      </c>
      <c r="M1405" s="14"/>
      <c r="N1405" s="14">
        <v>0.226671136009442</v>
      </c>
      <c r="O1405" s="14">
        <v>0.204011062584252</v>
      </c>
      <c r="P1405" s="14">
        <v>0.20706559724481999</v>
      </c>
      <c r="Q1405" s="14">
        <v>0.19688597824613599</v>
      </c>
      <c r="R1405" s="14"/>
      <c r="S1405" s="14">
        <v>0.27300838294095398</v>
      </c>
      <c r="T1405" s="14">
        <v>0.15837608465133601</v>
      </c>
      <c r="U1405" s="14">
        <v>0.16001360778221199</v>
      </c>
      <c r="V1405" s="14">
        <v>0.19231917021546599</v>
      </c>
      <c r="W1405" s="14">
        <v>0.21215023261344201</v>
      </c>
      <c r="X1405" s="14">
        <v>0.24516813949386901</v>
      </c>
      <c r="Y1405" s="14">
        <v>0.147020605191477</v>
      </c>
      <c r="Z1405" s="14">
        <v>0.238155697827029</v>
      </c>
      <c r="AA1405" s="14">
        <v>0.206053429588757</v>
      </c>
      <c r="AB1405" s="14">
        <v>0.25408672282295303</v>
      </c>
      <c r="AC1405" s="14">
        <v>0.22702408775355601</v>
      </c>
      <c r="AD1405" s="14">
        <v>0.135012568639993</v>
      </c>
      <c r="AE1405" s="14"/>
      <c r="AF1405" s="14">
        <v>0.13077098932287601</v>
      </c>
      <c r="AG1405" s="14">
        <v>0.26308919781607198</v>
      </c>
      <c r="AH1405" s="14">
        <v>0.253390182027941</v>
      </c>
      <c r="AI1405" s="14"/>
      <c r="AJ1405" s="14">
        <v>0.12836351943978999</v>
      </c>
      <c r="AK1405" s="14">
        <v>0.34032004984737702</v>
      </c>
      <c r="AL1405" s="14">
        <v>0.17162531223329899</v>
      </c>
      <c r="AM1405" s="14">
        <v>0.126039805178291</v>
      </c>
      <c r="AN1405" s="14">
        <v>0.141069295941783</v>
      </c>
      <c r="AO1405" s="14"/>
      <c r="AP1405" s="14">
        <v>0.13702039828557899</v>
      </c>
      <c r="AQ1405" s="14">
        <v>0.35447075556056101</v>
      </c>
      <c r="AR1405" s="14">
        <v>0.146776262227443</v>
      </c>
      <c r="AS1405" s="14">
        <v>5.5288048707126301E-2</v>
      </c>
      <c r="AT1405" s="14">
        <v>8.0159387887659306E-2</v>
      </c>
      <c r="AU1405" s="14"/>
      <c r="AV1405" s="14">
        <v>0.16367555573557299</v>
      </c>
      <c r="AW1405" s="14">
        <v>0.21026836279536301</v>
      </c>
      <c r="AX1405" s="14">
        <v>0.230952304655452</v>
      </c>
      <c r="AY1405" s="14">
        <v>0.28778382396753099</v>
      </c>
      <c r="AZ1405" s="14">
        <v>0.19982047725414101</v>
      </c>
      <c r="BA1405" s="14"/>
      <c r="BB1405" s="14">
        <v>0.39576027962641103</v>
      </c>
      <c r="BC1405" s="14">
        <v>5.7649838605716902E-2</v>
      </c>
      <c r="BD1405" s="14">
        <v>3.2094851674400703E-2</v>
      </c>
      <c r="BE1405" s="14"/>
      <c r="BF1405" s="14">
        <v>0.14806943497837599</v>
      </c>
    </row>
    <row r="1406" spans="2:58" x14ac:dyDescent="0.35">
      <c r="B1406" t="s">
        <v>407</v>
      </c>
      <c r="C1406" s="14">
        <v>0.29512791743890698</v>
      </c>
      <c r="D1406" s="14">
        <v>0.316894815830989</v>
      </c>
      <c r="E1406" s="14">
        <v>0.27464853764342601</v>
      </c>
      <c r="F1406" s="14"/>
      <c r="G1406" s="14">
        <v>0.30683253325495302</v>
      </c>
      <c r="H1406" s="14">
        <v>0.24475566137848401</v>
      </c>
      <c r="I1406" s="14">
        <v>0.32043934245008399</v>
      </c>
      <c r="J1406" s="14">
        <v>0.31680249314574199</v>
      </c>
      <c r="K1406" s="14">
        <v>0.24984131951935001</v>
      </c>
      <c r="L1406" s="14">
        <v>0.320344399033688</v>
      </c>
      <c r="M1406" s="14"/>
      <c r="N1406" s="14">
        <v>0.29627880831332698</v>
      </c>
      <c r="O1406" s="14">
        <v>0.300945108570632</v>
      </c>
      <c r="P1406" s="14">
        <v>0.29204967094969803</v>
      </c>
      <c r="Q1406" s="14">
        <v>0.28807494792046801</v>
      </c>
      <c r="R1406" s="14"/>
      <c r="S1406" s="14">
        <v>0.28929744965806897</v>
      </c>
      <c r="T1406" s="14">
        <v>0.31481070336991201</v>
      </c>
      <c r="U1406" s="14">
        <v>0.30799855156674599</v>
      </c>
      <c r="V1406" s="14">
        <v>0.32305335185675699</v>
      </c>
      <c r="W1406" s="14">
        <v>0.35178425814854197</v>
      </c>
      <c r="X1406" s="14">
        <v>0.23620329780032301</v>
      </c>
      <c r="Y1406" s="14">
        <v>0.30568370168013898</v>
      </c>
      <c r="Z1406" s="14">
        <v>0.27898867490102103</v>
      </c>
      <c r="AA1406" s="14">
        <v>0.34529809745038298</v>
      </c>
      <c r="AB1406" s="14">
        <v>0.20574379722480701</v>
      </c>
      <c r="AC1406" s="14">
        <v>0.260332221588083</v>
      </c>
      <c r="AD1406" s="14">
        <v>0.299539262194081</v>
      </c>
      <c r="AE1406" s="14"/>
      <c r="AF1406" s="14">
        <v>0.28769080968265298</v>
      </c>
      <c r="AG1406" s="14">
        <v>0.29325019873609998</v>
      </c>
      <c r="AH1406" s="14">
        <v>0.328902186084988</v>
      </c>
      <c r="AI1406" s="14"/>
      <c r="AJ1406" s="14">
        <v>0.30331345199249399</v>
      </c>
      <c r="AK1406" s="14">
        <v>0.25768488724931699</v>
      </c>
      <c r="AL1406" s="14">
        <v>0.37865582853165802</v>
      </c>
      <c r="AM1406" s="14">
        <v>0.27321819175311801</v>
      </c>
      <c r="AN1406" s="14">
        <v>0.31907970858065898</v>
      </c>
      <c r="AO1406" s="14"/>
      <c r="AP1406" s="14">
        <v>0.29865178956437999</v>
      </c>
      <c r="AQ1406" s="14">
        <v>0.28380418295769499</v>
      </c>
      <c r="AR1406" s="14">
        <v>0.36100311370933102</v>
      </c>
      <c r="AS1406" s="14">
        <v>0.30158912701281099</v>
      </c>
      <c r="AT1406" s="14">
        <v>0.36642527717373102</v>
      </c>
      <c r="AU1406" s="14"/>
      <c r="AV1406" s="14">
        <v>0.30576722580073001</v>
      </c>
      <c r="AW1406" s="14">
        <v>0.30242603919695998</v>
      </c>
      <c r="AX1406" s="14">
        <v>0.28993569887079701</v>
      </c>
      <c r="AY1406" s="14">
        <v>0.27345819162361901</v>
      </c>
      <c r="AZ1406" s="14">
        <v>0.22770819179677901</v>
      </c>
      <c r="BA1406" s="14"/>
      <c r="BB1406" s="14">
        <v>0.326532958641855</v>
      </c>
      <c r="BC1406" s="14">
        <v>0.30216981205226001</v>
      </c>
      <c r="BD1406" s="14">
        <v>0.32259625965835997</v>
      </c>
      <c r="BE1406" s="14"/>
      <c r="BF1406" s="14">
        <v>0.30840691305122198</v>
      </c>
    </row>
    <row r="1407" spans="2:58" x14ac:dyDescent="0.35">
      <c r="B1407" t="s">
        <v>408</v>
      </c>
      <c r="C1407" s="14">
        <v>0.14953089701257799</v>
      </c>
      <c r="D1407" s="14">
        <v>0.164829657413679</v>
      </c>
      <c r="E1407" s="14">
        <v>0.133577605524415</v>
      </c>
      <c r="F1407" s="14"/>
      <c r="G1407" s="14">
        <v>0.13881849057660001</v>
      </c>
      <c r="H1407" s="14">
        <v>0.122645203582229</v>
      </c>
      <c r="I1407" s="14">
        <v>0.13337287516863799</v>
      </c>
      <c r="J1407" s="14">
        <v>0.129157505606351</v>
      </c>
      <c r="K1407" s="14">
        <v>0.17238416201286499</v>
      </c>
      <c r="L1407" s="14">
        <v>0.19273756328542199</v>
      </c>
      <c r="M1407" s="14"/>
      <c r="N1407" s="14">
        <v>0.15786762517317901</v>
      </c>
      <c r="O1407" s="14">
        <v>0.132230849815129</v>
      </c>
      <c r="P1407" s="14">
        <v>0.160821517017256</v>
      </c>
      <c r="Q1407" s="14">
        <v>0.14697926524350299</v>
      </c>
      <c r="R1407" s="14"/>
      <c r="S1407" s="14">
        <v>0.12948952613276599</v>
      </c>
      <c r="T1407" s="14">
        <v>0.15209085512253201</v>
      </c>
      <c r="U1407" s="14">
        <v>0.18687897640836901</v>
      </c>
      <c r="V1407" s="14">
        <v>0.15691911584065499</v>
      </c>
      <c r="W1407" s="14">
        <v>0.15252987674898499</v>
      </c>
      <c r="X1407" s="14">
        <v>0.13353836204820599</v>
      </c>
      <c r="Y1407" s="14">
        <v>0.15968092586089</v>
      </c>
      <c r="Z1407" s="14">
        <v>0.15169841935213799</v>
      </c>
      <c r="AA1407" s="14">
        <v>0.11547733323430601</v>
      </c>
      <c r="AB1407" s="14">
        <v>0.17220705202665701</v>
      </c>
      <c r="AC1407" s="14">
        <v>0.141482570228392</v>
      </c>
      <c r="AD1407" s="14">
        <v>0.19170098890259599</v>
      </c>
      <c r="AE1407" s="14"/>
      <c r="AF1407" s="14">
        <v>0.167914061043442</v>
      </c>
      <c r="AG1407" s="14">
        <v>0.15459061979904701</v>
      </c>
      <c r="AH1407" s="14">
        <v>8.4663566299678097E-2</v>
      </c>
      <c r="AI1407" s="14"/>
      <c r="AJ1407" s="14">
        <v>0.20543464186081101</v>
      </c>
      <c r="AK1407" s="14">
        <v>0.102281182813436</v>
      </c>
      <c r="AL1407" s="14">
        <v>0.11933908615278301</v>
      </c>
      <c r="AM1407" s="14">
        <v>8.0901283929117704E-2</v>
      </c>
      <c r="AN1407" s="14">
        <v>0.12926990724777501</v>
      </c>
      <c r="AO1407" s="14"/>
      <c r="AP1407" s="14">
        <v>0.227058648021324</v>
      </c>
      <c r="AQ1407" s="14">
        <v>7.4792558214716101E-2</v>
      </c>
      <c r="AR1407" s="14">
        <v>0.15576944199128001</v>
      </c>
      <c r="AS1407" s="14">
        <v>0.21478607219009699</v>
      </c>
      <c r="AT1407" s="14">
        <v>0.13755321397494399</v>
      </c>
      <c r="AU1407" s="14"/>
      <c r="AV1407" s="14">
        <v>0.138974981887445</v>
      </c>
      <c r="AW1407" s="14">
        <v>0.177000389037134</v>
      </c>
      <c r="AX1407" s="14">
        <v>0.143301338580473</v>
      </c>
      <c r="AY1407" s="14">
        <v>0.12368529933594501</v>
      </c>
      <c r="AZ1407" s="14">
        <v>9.3867371681383302E-2</v>
      </c>
      <c r="BA1407" s="14"/>
      <c r="BB1407" s="14">
        <v>4.3935821325636601E-2</v>
      </c>
      <c r="BC1407" s="14">
        <v>0.19431835137810799</v>
      </c>
      <c r="BD1407" s="14">
        <v>0.22307306262211901</v>
      </c>
      <c r="BE1407" s="14"/>
      <c r="BF1407" s="14">
        <v>0.16904978650260299</v>
      </c>
    </row>
    <row r="1408" spans="2:58" x14ac:dyDescent="0.35">
      <c r="B1408" t="s">
        <v>409</v>
      </c>
      <c r="C1408" s="14">
        <v>0.11545570626527001</v>
      </c>
      <c r="D1408" s="14">
        <v>0.13287405737571401</v>
      </c>
      <c r="E1408" s="14">
        <v>9.8157990573188303E-2</v>
      </c>
      <c r="F1408" s="14"/>
      <c r="G1408" s="14">
        <v>5.5087715148178298E-2</v>
      </c>
      <c r="H1408" s="14">
        <v>6.0181459625321003E-2</v>
      </c>
      <c r="I1408" s="14">
        <v>9.9747962550629204E-2</v>
      </c>
      <c r="J1408" s="14">
        <v>0.14541452356559101</v>
      </c>
      <c r="K1408" s="14">
        <v>0.179222578500286</v>
      </c>
      <c r="L1408" s="14">
        <v>0.14638489097863899</v>
      </c>
      <c r="M1408" s="14"/>
      <c r="N1408" s="14">
        <v>0.102554809602026</v>
      </c>
      <c r="O1408" s="14">
        <v>0.113824850154091</v>
      </c>
      <c r="P1408" s="14">
        <v>0.13799689696675499</v>
      </c>
      <c r="Q1408" s="14">
        <v>0.10935475601314</v>
      </c>
      <c r="R1408" s="14"/>
      <c r="S1408" s="14">
        <v>8.4794159188098794E-2</v>
      </c>
      <c r="T1408" s="14">
        <v>0.123168442711849</v>
      </c>
      <c r="U1408" s="14">
        <v>0.116424663992544</v>
      </c>
      <c r="V1408" s="14">
        <v>0.114057554125701</v>
      </c>
      <c r="W1408" s="14">
        <v>0.101001443394028</v>
      </c>
      <c r="X1408" s="14">
        <v>9.9206363926115898E-2</v>
      </c>
      <c r="Y1408" s="14">
        <v>0.17730072213134601</v>
      </c>
      <c r="Z1408" s="14">
        <v>0.101753611523565</v>
      </c>
      <c r="AA1408" s="14">
        <v>8.4889634497026606E-2</v>
      </c>
      <c r="AB1408" s="14">
        <v>0.156049239573229</v>
      </c>
      <c r="AC1408" s="14">
        <v>0.121234970863626</v>
      </c>
      <c r="AD1408" s="14">
        <v>0.14328987942304799</v>
      </c>
      <c r="AE1408" s="14"/>
      <c r="AF1408" s="14">
        <v>0.19423953933490101</v>
      </c>
      <c r="AG1408" s="14">
        <v>7.21437475475568E-2</v>
      </c>
      <c r="AH1408" s="14">
        <v>6.4038008532916996E-2</v>
      </c>
      <c r="AI1408" s="14"/>
      <c r="AJ1408" s="14">
        <v>0.18884274427830999</v>
      </c>
      <c r="AK1408" s="14">
        <v>4.9266658092621401E-2</v>
      </c>
      <c r="AL1408" s="14">
        <v>4.6230591514248E-2</v>
      </c>
      <c r="AM1408" s="14">
        <v>0.27949518964880199</v>
      </c>
      <c r="AN1408" s="14">
        <v>0.10669371998566</v>
      </c>
      <c r="AO1408" s="14"/>
      <c r="AP1408" s="14">
        <v>0.170313832233975</v>
      </c>
      <c r="AQ1408" s="14">
        <v>2.6587754858461401E-2</v>
      </c>
      <c r="AR1408" s="14">
        <v>5.4321234507417999E-2</v>
      </c>
      <c r="AS1408" s="14">
        <v>0.28268665123217801</v>
      </c>
      <c r="AT1408" s="14">
        <v>0.122594552905301</v>
      </c>
      <c r="AU1408" s="14"/>
      <c r="AV1408" s="14">
        <v>0.14122643505044499</v>
      </c>
      <c r="AW1408" s="14">
        <v>9.5775188752566798E-2</v>
      </c>
      <c r="AX1408" s="14">
        <v>0.11553706462402601</v>
      </c>
      <c r="AY1408" s="14">
        <v>7.2325977821114107E-2</v>
      </c>
      <c r="AZ1408" s="14">
        <v>4.4835598407778697E-2</v>
      </c>
      <c r="BA1408" s="14"/>
      <c r="BB1408" s="14">
        <v>4.0404656628272702E-2</v>
      </c>
      <c r="BC1408" s="14">
        <v>0.31003640424270601</v>
      </c>
      <c r="BD1408" s="14">
        <v>0.145570707410734</v>
      </c>
      <c r="BE1408" s="14"/>
      <c r="BF1408" s="14">
        <v>0.182499404348552</v>
      </c>
    </row>
    <row r="1409" spans="2:58" x14ac:dyDescent="0.35">
      <c r="B1409" t="s">
        <v>117</v>
      </c>
      <c r="C1409" s="14">
        <v>0.15908653996034799</v>
      </c>
      <c r="D1409" s="14">
        <v>0.10136792432615099</v>
      </c>
      <c r="E1409" s="14">
        <v>0.215281212859218</v>
      </c>
      <c r="F1409" s="14"/>
      <c r="G1409" s="14">
        <v>0.14217835849541199</v>
      </c>
      <c r="H1409" s="14">
        <v>0.13937891806703701</v>
      </c>
      <c r="I1409" s="14">
        <v>0.139691845730328</v>
      </c>
      <c r="J1409" s="14">
        <v>0.154095317035195</v>
      </c>
      <c r="K1409" s="14">
        <v>0.19904533766082</v>
      </c>
      <c r="L1409" s="14">
        <v>0.17935061823631401</v>
      </c>
      <c r="M1409" s="14"/>
      <c r="N1409" s="14">
        <v>0.123424335410276</v>
      </c>
      <c r="O1409" s="14">
        <v>0.191648065858085</v>
      </c>
      <c r="P1409" s="14">
        <v>0.12821539979106999</v>
      </c>
      <c r="Q1409" s="14">
        <v>0.19185622725002699</v>
      </c>
      <c r="R1409" s="14"/>
      <c r="S1409" s="14">
        <v>0.129374586117771</v>
      </c>
      <c r="T1409" s="14">
        <v>0.17937925864026799</v>
      </c>
      <c r="U1409" s="14">
        <v>0.163679203901374</v>
      </c>
      <c r="V1409" s="14">
        <v>0.16121483176163701</v>
      </c>
      <c r="W1409" s="14">
        <v>0.109840816091283</v>
      </c>
      <c r="X1409" s="14">
        <v>0.20200650360561401</v>
      </c>
      <c r="Y1409" s="14">
        <v>0.16158513462556501</v>
      </c>
      <c r="Z1409" s="14">
        <v>0.150248240081018</v>
      </c>
      <c r="AA1409" s="14">
        <v>0.142065546420932</v>
      </c>
      <c r="AB1409" s="14">
        <v>0.16971646508860799</v>
      </c>
      <c r="AC1409" s="14">
        <v>0.18447612902714799</v>
      </c>
      <c r="AD1409" s="14">
        <v>0.170893720067126</v>
      </c>
      <c r="AE1409" s="14"/>
      <c r="AF1409" s="14">
        <v>0.16086175543713599</v>
      </c>
      <c r="AG1409" s="14">
        <v>0.13212999198391701</v>
      </c>
      <c r="AH1409" s="14">
        <v>0.202441005803077</v>
      </c>
      <c r="AI1409" s="14"/>
      <c r="AJ1409" s="14">
        <v>0.13630916496478901</v>
      </c>
      <c r="AK1409" s="14">
        <v>0.1198849068522</v>
      </c>
      <c r="AL1409" s="14">
        <v>0.205930654997421</v>
      </c>
      <c r="AM1409" s="14">
        <v>0.16150861458555199</v>
      </c>
      <c r="AN1409" s="14">
        <v>0.24370082142489999</v>
      </c>
      <c r="AO1409" s="14"/>
      <c r="AP1409" s="14">
        <v>0.14017810739367501</v>
      </c>
      <c r="AQ1409" s="14">
        <v>0.118432298456509</v>
      </c>
      <c r="AR1409" s="14">
        <v>0.19627112428773999</v>
      </c>
      <c r="AS1409" s="14">
        <v>0.124681532219139</v>
      </c>
      <c r="AT1409" s="14">
        <v>0.29326756805836401</v>
      </c>
      <c r="AU1409" s="14"/>
      <c r="AV1409" s="14">
        <v>0.198399848571536</v>
      </c>
      <c r="AW1409" s="14">
        <v>0.166650810845382</v>
      </c>
      <c r="AX1409" s="14">
        <v>0.15270373620845601</v>
      </c>
      <c r="AY1409" s="14">
        <v>0.104997818420682</v>
      </c>
      <c r="AZ1409" s="14">
        <v>0.151318893637469</v>
      </c>
      <c r="BA1409" s="14"/>
      <c r="BB1409" s="14">
        <v>7.9104177783222096E-2</v>
      </c>
      <c r="BC1409" s="14">
        <v>0.113888774075091</v>
      </c>
      <c r="BD1409" s="14">
        <v>0.27666511863438598</v>
      </c>
      <c r="BE1409" s="14"/>
      <c r="BF1409" s="14">
        <v>0.147185723870177</v>
      </c>
    </row>
    <row r="1410" spans="2:58" x14ac:dyDescent="0.35">
      <c r="C1410" s="14"/>
      <c r="D1410" s="14"/>
      <c r="E1410" s="14"/>
      <c r="F1410" s="14"/>
      <c r="G1410" s="14"/>
      <c r="H1410" s="14"/>
      <c r="I1410" s="14"/>
      <c r="J1410" s="14"/>
      <c r="K1410" s="14"/>
      <c r="L1410" s="14"/>
      <c r="M1410" s="14"/>
      <c r="N1410" s="14"/>
      <c r="O1410" s="14"/>
      <c r="P1410" s="14"/>
      <c r="Q1410" s="14"/>
      <c r="R1410" s="14"/>
      <c r="S1410" s="14"/>
      <c r="T1410" s="14"/>
      <c r="U1410" s="14"/>
      <c r="V1410" s="14"/>
      <c r="W1410" s="14"/>
      <c r="X1410" s="14"/>
      <c r="Y1410" s="14"/>
      <c r="Z1410" s="14"/>
      <c r="AA1410" s="14"/>
      <c r="AB1410" s="14"/>
      <c r="AC1410" s="14"/>
      <c r="AD1410" s="14"/>
      <c r="AE1410" s="14"/>
      <c r="AF1410" s="14"/>
      <c r="AG1410" s="14"/>
      <c r="AH1410" s="14"/>
      <c r="AI1410" s="14"/>
      <c r="AJ1410" s="14"/>
      <c r="AK1410" s="14"/>
      <c r="AL1410" s="14"/>
      <c r="AM1410" s="14"/>
      <c r="AN1410" s="14"/>
      <c r="AO1410" s="14"/>
      <c r="AP1410" s="14"/>
      <c r="AQ1410" s="14"/>
      <c r="AR1410" s="14"/>
      <c r="AS1410" s="14"/>
      <c r="AT1410" s="14"/>
      <c r="AU1410" s="14"/>
      <c r="AV1410" s="14"/>
      <c r="AW1410" s="14"/>
      <c r="AX1410" s="14"/>
      <c r="AY1410" s="14"/>
      <c r="AZ1410" s="14"/>
      <c r="BA1410" s="14"/>
      <c r="BB1410" s="14"/>
      <c r="BC1410" s="14"/>
      <c r="BD1410" s="14"/>
      <c r="BE1410" s="14"/>
      <c r="BF1410" s="14"/>
    </row>
    <row r="1411" spans="2:58" x14ac:dyDescent="0.35">
      <c r="B1411" s="6" t="s">
        <v>421</v>
      </c>
      <c r="C1411" s="14"/>
      <c r="D1411" s="14"/>
      <c r="E1411" s="14"/>
      <c r="F1411" s="14"/>
      <c r="G1411" s="14"/>
      <c r="H1411" s="14"/>
      <c r="I1411" s="14"/>
      <c r="J1411" s="14"/>
      <c r="K1411" s="14"/>
      <c r="L1411" s="14"/>
      <c r="M1411" s="14"/>
      <c r="N1411" s="14"/>
      <c r="O1411" s="14"/>
      <c r="P1411" s="14"/>
      <c r="Q1411" s="14"/>
      <c r="R1411" s="14"/>
      <c r="S1411" s="14"/>
      <c r="T1411" s="14"/>
      <c r="U1411" s="14"/>
      <c r="V1411" s="14"/>
      <c r="W1411" s="14"/>
      <c r="X1411" s="14"/>
      <c r="Y1411" s="14"/>
      <c r="Z1411" s="14"/>
      <c r="AA1411" s="14"/>
      <c r="AB1411" s="14"/>
      <c r="AC1411" s="14"/>
      <c r="AD1411" s="14"/>
      <c r="AE1411" s="14"/>
      <c r="AF1411" s="14"/>
      <c r="AG1411" s="14"/>
      <c r="AH1411" s="14"/>
      <c r="AI1411" s="14"/>
      <c r="AJ1411" s="14"/>
      <c r="AK1411" s="14"/>
      <c r="AL1411" s="14"/>
      <c r="AM1411" s="14"/>
      <c r="AN1411" s="14"/>
      <c r="AO1411" s="14"/>
      <c r="AP1411" s="14"/>
      <c r="AQ1411" s="14"/>
      <c r="AR1411" s="14"/>
      <c r="AS1411" s="14"/>
      <c r="AT1411" s="14"/>
      <c r="AU1411" s="14"/>
      <c r="AV1411" s="14"/>
      <c r="AW1411" s="14"/>
      <c r="AX1411" s="14"/>
      <c r="AY1411" s="14"/>
      <c r="AZ1411" s="14"/>
      <c r="BA1411" s="14"/>
      <c r="BB1411" s="14"/>
      <c r="BC1411" s="14"/>
      <c r="BD1411" s="14"/>
      <c r="BE1411" s="14"/>
      <c r="BF1411" s="14"/>
    </row>
    <row r="1412" spans="2:58" x14ac:dyDescent="0.35">
      <c r="B1412" s="24" t="s">
        <v>90</v>
      </c>
      <c r="C1412" s="14"/>
      <c r="D1412" s="14"/>
      <c r="E1412" s="14"/>
      <c r="F1412" s="14"/>
      <c r="G1412" s="14"/>
      <c r="H1412" s="14"/>
      <c r="I1412" s="14"/>
      <c r="J1412" s="14"/>
      <c r="K1412" s="14"/>
      <c r="L1412" s="14"/>
      <c r="M1412" s="14"/>
      <c r="N1412" s="14"/>
      <c r="O1412" s="14"/>
      <c r="P1412" s="14"/>
      <c r="Q1412" s="14"/>
      <c r="R1412" s="14"/>
      <c r="S1412" s="14"/>
      <c r="T1412" s="14"/>
      <c r="U1412" s="14"/>
      <c r="V1412" s="14"/>
      <c r="W1412" s="14"/>
      <c r="X1412" s="14"/>
      <c r="Y1412" s="14"/>
      <c r="Z1412" s="14"/>
      <c r="AA1412" s="14"/>
      <c r="AB1412" s="14"/>
      <c r="AC1412" s="14"/>
      <c r="AD1412" s="14"/>
      <c r="AE1412" s="14"/>
      <c r="AF1412" s="14"/>
      <c r="AG1412" s="14"/>
      <c r="AH1412" s="14"/>
      <c r="AI1412" s="14"/>
      <c r="AJ1412" s="14"/>
      <c r="AK1412" s="14"/>
      <c r="AL1412" s="14"/>
      <c r="AM1412" s="14"/>
      <c r="AN1412" s="14"/>
      <c r="AO1412" s="14"/>
      <c r="AP1412" s="14"/>
      <c r="AQ1412" s="14"/>
      <c r="AR1412" s="14"/>
      <c r="AS1412" s="14"/>
      <c r="AT1412" s="14"/>
      <c r="AU1412" s="14"/>
      <c r="AV1412" s="14"/>
      <c r="AW1412" s="14"/>
      <c r="AX1412" s="14"/>
      <c r="AY1412" s="14"/>
      <c r="AZ1412" s="14"/>
      <c r="BA1412" s="14"/>
      <c r="BB1412" s="14"/>
      <c r="BC1412" s="14"/>
      <c r="BD1412" s="14"/>
      <c r="BE1412" s="14"/>
      <c r="BF1412" s="14"/>
    </row>
    <row r="1413" spans="2:58" x14ac:dyDescent="0.35">
      <c r="B1413" t="s">
        <v>405</v>
      </c>
      <c r="C1413" s="14">
        <v>0.12459926548509399</v>
      </c>
      <c r="D1413" s="14">
        <v>0.14494966852251501</v>
      </c>
      <c r="E1413" s="14">
        <v>0.10550211378381601</v>
      </c>
      <c r="F1413" s="14"/>
      <c r="G1413" s="14">
        <v>0.12460966839915801</v>
      </c>
      <c r="H1413" s="14">
        <v>0.19149051083478699</v>
      </c>
      <c r="I1413" s="14">
        <v>0.119216095723157</v>
      </c>
      <c r="J1413" s="14">
        <v>0.12560757226904201</v>
      </c>
      <c r="K1413" s="14">
        <v>9.9460084814317604E-2</v>
      </c>
      <c r="L1413" s="14">
        <v>9.0855040334631695E-2</v>
      </c>
      <c r="M1413" s="14"/>
      <c r="N1413" s="14">
        <v>0.15914701252809299</v>
      </c>
      <c r="O1413" s="14">
        <v>0.110776128653301</v>
      </c>
      <c r="P1413" s="14">
        <v>0.12372781571536599</v>
      </c>
      <c r="Q1413" s="14">
        <v>0.104631974339391</v>
      </c>
      <c r="R1413" s="14"/>
      <c r="S1413" s="14">
        <v>0.15312295070408399</v>
      </c>
      <c r="T1413" s="14">
        <v>9.5116588721631701E-2</v>
      </c>
      <c r="U1413" s="14">
        <v>0.109378092827408</v>
      </c>
      <c r="V1413" s="14">
        <v>6.8141522381136604E-2</v>
      </c>
      <c r="W1413" s="14">
        <v>0.116836165344854</v>
      </c>
      <c r="X1413" s="14">
        <v>0.124749001803809</v>
      </c>
      <c r="Y1413" s="14">
        <v>0.119376745988673</v>
      </c>
      <c r="Z1413" s="14">
        <v>0.18382490084299</v>
      </c>
      <c r="AA1413" s="14">
        <v>0.18563770942800201</v>
      </c>
      <c r="AB1413" s="14">
        <v>0.10799954948802</v>
      </c>
      <c r="AC1413" s="14">
        <v>0.15491935473052601</v>
      </c>
      <c r="AD1413" s="14">
        <v>5.6973147055832202E-2</v>
      </c>
      <c r="AE1413" s="14"/>
      <c r="AF1413" s="14">
        <v>0.100514414599257</v>
      </c>
      <c r="AG1413" s="14">
        <v>0.15885515372109299</v>
      </c>
      <c r="AH1413" s="14">
        <v>0.11015894866432401</v>
      </c>
      <c r="AI1413" s="14"/>
      <c r="AJ1413" s="14">
        <v>7.5265548608016902E-2</v>
      </c>
      <c r="AK1413" s="14">
        <v>0.23075103917154</v>
      </c>
      <c r="AL1413" s="14">
        <v>9.4301115885996101E-2</v>
      </c>
      <c r="AM1413" s="14">
        <v>0</v>
      </c>
      <c r="AN1413" s="14">
        <v>5.0337080022325897E-2</v>
      </c>
      <c r="AO1413" s="14"/>
      <c r="AP1413" s="14">
        <v>5.77117289982799E-2</v>
      </c>
      <c r="AQ1413" s="14">
        <v>0.23669875677014299</v>
      </c>
      <c r="AR1413" s="14">
        <v>9.4077782394981505E-2</v>
      </c>
      <c r="AS1413" s="14">
        <v>5.0460624792751298E-2</v>
      </c>
      <c r="AT1413" s="14">
        <v>2.9647338224179299E-2</v>
      </c>
      <c r="AU1413" s="14"/>
      <c r="AV1413" s="14">
        <v>9.3665148432373405E-2</v>
      </c>
      <c r="AW1413" s="14">
        <v>0.108021312515117</v>
      </c>
      <c r="AX1413" s="14">
        <v>0.126520374218415</v>
      </c>
      <c r="AY1413" s="14">
        <v>0.18819854379679199</v>
      </c>
      <c r="AZ1413" s="14">
        <v>0.23609764335139199</v>
      </c>
      <c r="BA1413" s="14"/>
      <c r="BB1413" s="14">
        <v>0.22817980533324</v>
      </c>
      <c r="BC1413" s="14">
        <v>4.9330072155959401E-2</v>
      </c>
      <c r="BD1413" s="14">
        <v>4.5504819279769002E-2</v>
      </c>
      <c r="BE1413" s="14"/>
      <c r="BF1413" s="14">
        <v>0.102556332298987</v>
      </c>
    </row>
    <row r="1414" spans="2:58" x14ac:dyDescent="0.35">
      <c r="B1414" t="s">
        <v>406</v>
      </c>
      <c r="C1414" s="14">
        <v>0.31754944378289701</v>
      </c>
      <c r="D1414" s="14">
        <v>0.31209121753466801</v>
      </c>
      <c r="E1414" s="14">
        <v>0.32377415504694801</v>
      </c>
      <c r="F1414" s="14"/>
      <c r="G1414" s="14">
        <v>0.27255277562723501</v>
      </c>
      <c r="H1414" s="14">
        <v>0.32898449386706402</v>
      </c>
      <c r="I1414" s="14">
        <v>0.32377162011008498</v>
      </c>
      <c r="J1414" s="14">
        <v>0.34106229343391897</v>
      </c>
      <c r="K1414" s="14">
        <v>0.29616326217368999</v>
      </c>
      <c r="L1414" s="14">
        <v>0.32868808059995003</v>
      </c>
      <c r="M1414" s="14"/>
      <c r="N1414" s="14">
        <v>0.33560271973871703</v>
      </c>
      <c r="O1414" s="14">
        <v>0.31945016916700902</v>
      </c>
      <c r="P1414" s="14">
        <v>0.29575517838735499</v>
      </c>
      <c r="Q1414" s="14">
        <v>0.31296435523551602</v>
      </c>
      <c r="R1414" s="14"/>
      <c r="S1414" s="14">
        <v>0.30464474058039798</v>
      </c>
      <c r="T1414" s="14">
        <v>0.33069452791925102</v>
      </c>
      <c r="U1414" s="14">
        <v>0.25824998123820497</v>
      </c>
      <c r="V1414" s="14">
        <v>0.36479679202764198</v>
      </c>
      <c r="W1414" s="14">
        <v>0.31177392616365801</v>
      </c>
      <c r="X1414" s="14">
        <v>0.27064962201242398</v>
      </c>
      <c r="Y1414" s="14">
        <v>0.33876911891289901</v>
      </c>
      <c r="Z1414" s="14">
        <v>0.40826175243646701</v>
      </c>
      <c r="AA1414" s="14">
        <v>0.31441914879876698</v>
      </c>
      <c r="AB1414" s="14">
        <v>0.31946758237306</v>
      </c>
      <c r="AC1414" s="14">
        <v>0.36111218474842599</v>
      </c>
      <c r="AD1414" s="14">
        <v>0.24719121014751999</v>
      </c>
      <c r="AE1414" s="14"/>
      <c r="AF1414" s="14">
        <v>0.26009808626445702</v>
      </c>
      <c r="AG1414" s="14">
        <v>0.37596514924490199</v>
      </c>
      <c r="AH1414" s="14">
        <v>0.32997350642342999</v>
      </c>
      <c r="AI1414" s="14"/>
      <c r="AJ1414" s="14">
        <v>0.28887230953656101</v>
      </c>
      <c r="AK1414" s="14">
        <v>0.37403462701507201</v>
      </c>
      <c r="AL1414" s="14">
        <v>0.41965537999960001</v>
      </c>
      <c r="AM1414" s="14">
        <v>0.29503658811392502</v>
      </c>
      <c r="AN1414" s="14">
        <v>0.30265316356566202</v>
      </c>
      <c r="AO1414" s="14"/>
      <c r="AP1414" s="14">
        <v>0.262203880250092</v>
      </c>
      <c r="AQ1414" s="14">
        <v>0.44095177000686497</v>
      </c>
      <c r="AR1414" s="14">
        <v>0.384998383088828</v>
      </c>
      <c r="AS1414" s="14">
        <v>0.224714210366216</v>
      </c>
      <c r="AT1414" s="14">
        <v>0.185126113986296</v>
      </c>
      <c r="AU1414" s="14"/>
      <c r="AV1414" s="14">
        <v>0.30365263222529298</v>
      </c>
      <c r="AW1414" s="14">
        <v>0.31484401823441199</v>
      </c>
      <c r="AX1414" s="14">
        <v>0.32307938117333401</v>
      </c>
      <c r="AY1414" s="14">
        <v>0.37725744750033402</v>
      </c>
      <c r="AZ1414" s="14">
        <v>0.323075480437089</v>
      </c>
      <c r="BA1414" s="14"/>
      <c r="BB1414" s="14">
        <v>0.52331481856117901</v>
      </c>
      <c r="BC1414" s="14">
        <v>0.254899631231988</v>
      </c>
      <c r="BD1414" s="14">
        <v>0.206790521216734</v>
      </c>
      <c r="BE1414" s="14"/>
      <c r="BF1414" s="14">
        <v>0.324924906530135</v>
      </c>
    </row>
    <row r="1415" spans="2:58" x14ac:dyDescent="0.35">
      <c r="B1415" t="s">
        <v>407</v>
      </c>
      <c r="C1415" s="14">
        <v>0.244880138245404</v>
      </c>
      <c r="D1415" s="14">
        <v>0.248180001667234</v>
      </c>
      <c r="E1415" s="14">
        <v>0.24118068728807199</v>
      </c>
      <c r="F1415" s="14"/>
      <c r="G1415" s="14">
        <v>0.286851600036865</v>
      </c>
      <c r="H1415" s="14">
        <v>0.22202779197727401</v>
      </c>
      <c r="I1415" s="14">
        <v>0.23484219142228499</v>
      </c>
      <c r="J1415" s="14">
        <v>0.198320473724547</v>
      </c>
      <c r="K1415" s="14">
        <v>0.23730542877695801</v>
      </c>
      <c r="L1415" s="14">
        <v>0.28615834417344999</v>
      </c>
      <c r="M1415" s="14"/>
      <c r="N1415" s="14">
        <v>0.225459420375974</v>
      </c>
      <c r="O1415" s="14">
        <v>0.25584410879059</v>
      </c>
      <c r="P1415" s="14">
        <v>0.27938270937234999</v>
      </c>
      <c r="Q1415" s="14">
        <v>0.22658418855590301</v>
      </c>
      <c r="R1415" s="14"/>
      <c r="S1415" s="14">
        <v>0.25523941951169798</v>
      </c>
      <c r="T1415" s="14">
        <v>0.30179095348100099</v>
      </c>
      <c r="U1415" s="14">
        <v>0.233842961069431</v>
      </c>
      <c r="V1415" s="14">
        <v>0.25029788665820202</v>
      </c>
      <c r="W1415" s="14">
        <v>0.247129359200608</v>
      </c>
      <c r="X1415" s="14">
        <v>0.27108048662292</v>
      </c>
      <c r="Y1415" s="14">
        <v>0.17667262798675701</v>
      </c>
      <c r="Z1415" s="14">
        <v>0.22364522887116101</v>
      </c>
      <c r="AA1415" s="14">
        <v>0.202687158065255</v>
      </c>
      <c r="AB1415" s="14">
        <v>0.20320906996174201</v>
      </c>
      <c r="AC1415" s="14">
        <v>0.229637487825151</v>
      </c>
      <c r="AD1415" s="14">
        <v>0.395653577416191</v>
      </c>
      <c r="AE1415" s="14"/>
      <c r="AF1415" s="14">
        <v>0.26010897504270097</v>
      </c>
      <c r="AG1415" s="14">
        <v>0.21943455603803499</v>
      </c>
      <c r="AH1415" s="14">
        <v>0.26612509144891799</v>
      </c>
      <c r="AI1415" s="14"/>
      <c r="AJ1415" s="14">
        <v>0.26380150881602399</v>
      </c>
      <c r="AK1415" s="14">
        <v>0.17561422798225601</v>
      </c>
      <c r="AL1415" s="14">
        <v>0.24251410797293699</v>
      </c>
      <c r="AM1415" s="14">
        <v>0.25987080384495997</v>
      </c>
      <c r="AN1415" s="14">
        <v>0.28883685150059701</v>
      </c>
      <c r="AO1415" s="14"/>
      <c r="AP1415" s="14">
        <v>0.28661475105337297</v>
      </c>
      <c r="AQ1415" s="14">
        <v>0.17918717812437801</v>
      </c>
      <c r="AR1415" s="14">
        <v>0.24959272275517699</v>
      </c>
      <c r="AS1415" s="14">
        <v>0.27137708286498902</v>
      </c>
      <c r="AT1415" s="14">
        <v>0.33647907699079099</v>
      </c>
      <c r="AU1415" s="14"/>
      <c r="AV1415" s="14">
        <v>0.25866566722645301</v>
      </c>
      <c r="AW1415" s="14">
        <v>0.259131477115425</v>
      </c>
      <c r="AX1415" s="14">
        <v>0.231832462766345</v>
      </c>
      <c r="AY1415" s="14">
        <v>0.19174981340696101</v>
      </c>
      <c r="AZ1415" s="14">
        <v>0.251337511046552</v>
      </c>
      <c r="BA1415" s="14"/>
      <c r="BB1415" s="14">
        <v>0.17402560365616301</v>
      </c>
      <c r="BC1415" s="14">
        <v>0.234310278882395</v>
      </c>
      <c r="BD1415" s="14">
        <v>0.33496976503833098</v>
      </c>
      <c r="BE1415" s="14"/>
      <c r="BF1415" s="14">
        <v>0.23714791023107801</v>
      </c>
    </row>
    <row r="1416" spans="2:58" x14ac:dyDescent="0.35">
      <c r="B1416" t="s">
        <v>408</v>
      </c>
      <c r="C1416" s="14">
        <v>0.139255583490632</v>
      </c>
      <c r="D1416" s="14">
        <v>0.14268109213156899</v>
      </c>
      <c r="E1416" s="14">
        <v>0.13673975552127901</v>
      </c>
      <c r="F1416" s="14"/>
      <c r="G1416" s="14">
        <v>0.11135132247538899</v>
      </c>
      <c r="H1416" s="14">
        <v>0.11051976155561601</v>
      </c>
      <c r="I1416" s="14">
        <v>0.14851686334048</v>
      </c>
      <c r="J1416" s="14">
        <v>0.150847306399056</v>
      </c>
      <c r="K1416" s="14">
        <v>0.1677177364413</v>
      </c>
      <c r="L1416" s="14">
        <v>0.14522739130041801</v>
      </c>
      <c r="M1416" s="14"/>
      <c r="N1416" s="14">
        <v>0.116266265021262</v>
      </c>
      <c r="O1416" s="14">
        <v>0.14659092812951899</v>
      </c>
      <c r="P1416" s="14">
        <v>0.14472919950269</v>
      </c>
      <c r="Q1416" s="14">
        <v>0.150102684389674</v>
      </c>
      <c r="R1416" s="14"/>
      <c r="S1416" s="14">
        <v>0.11802461275187</v>
      </c>
      <c r="T1416" s="14">
        <v>0.10928413434898999</v>
      </c>
      <c r="U1416" s="14">
        <v>0.22137333129964101</v>
      </c>
      <c r="V1416" s="14">
        <v>0.136389721126668</v>
      </c>
      <c r="W1416" s="14">
        <v>0.16347835977102099</v>
      </c>
      <c r="X1416" s="14">
        <v>0.137333063619476</v>
      </c>
      <c r="Y1416" s="14">
        <v>0.136918216737896</v>
      </c>
      <c r="Z1416" s="14">
        <v>5.65004973572171E-2</v>
      </c>
      <c r="AA1416" s="14">
        <v>0.13409045461355401</v>
      </c>
      <c r="AB1416" s="14">
        <v>0.169887816396038</v>
      </c>
      <c r="AC1416" s="14">
        <v>0.125181733678975</v>
      </c>
      <c r="AD1416" s="14">
        <v>0.173512380233557</v>
      </c>
      <c r="AE1416" s="14"/>
      <c r="AF1416" s="14">
        <v>0.17859524364291399</v>
      </c>
      <c r="AG1416" s="14">
        <v>0.114277335444228</v>
      </c>
      <c r="AH1416" s="14">
        <v>0.11731288793667</v>
      </c>
      <c r="AI1416" s="14"/>
      <c r="AJ1416" s="14">
        <v>0.19250445340115699</v>
      </c>
      <c r="AK1416" s="14">
        <v>9.5277186716651599E-2</v>
      </c>
      <c r="AL1416" s="14">
        <v>9.8369101159436298E-2</v>
      </c>
      <c r="AM1416" s="14">
        <v>0.239809001444623</v>
      </c>
      <c r="AN1416" s="14">
        <v>0.122539884764664</v>
      </c>
      <c r="AO1416" s="14"/>
      <c r="AP1416" s="14">
        <v>0.20866843292881801</v>
      </c>
      <c r="AQ1416" s="14">
        <v>5.8578319964608702E-2</v>
      </c>
      <c r="AR1416" s="14">
        <v>0.124837381485955</v>
      </c>
      <c r="AS1416" s="14">
        <v>0.21127422088297501</v>
      </c>
      <c r="AT1416" s="14">
        <v>0.18985163620554099</v>
      </c>
      <c r="AU1416" s="14"/>
      <c r="AV1416" s="14">
        <v>0.14870093356806299</v>
      </c>
      <c r="AW1416" s="14">
        <v>0.13112493437257999</v>
      </c>
      <c r="AX1416" s="14">
        <v>0.146158781395617</v>
      </c>
      <c r="AY1416" s="14">
        <v>0.104737259758885</v>
      </c>
      <c r="AZ1416" s="14">
        <v>0.11949194207807</v>
      </c>
      <c r="BA1416" s="14"/>
      <c r="BB1416" s="14">
        <v>4.7081266357305203E-2</v>
      </c>
      <c r="BC1416" s="14">
        <v>0.208055754350989</v>
      </c>
      <c r="BD1416" s="14">
        <v>0.244166696664852</v>
      </c>
      <c r="BE1416" s="14"/>
      <c r="BF1416" s="14">
        <v>0.16937542389375401</v>
      </c>
    </row>
    <row r="1417" spans="2:58" x14ac:dyDescent="0.35">
      <c r="B1417" t="s">
        <v>409</v>
      </c>
      <c r="C1417" s="14">
        <v>9.0834938952216601E-2</v>
      </c>
      <c r="D1417" s="14">
        <v>0.104839283726974</v>
      </c>
      <c r="E1417" s="14">
        <v>7.6719020366913804E-2</v>
      </c>
      <c r="F1417" s="14"/>
      <c r="G1417" s="14">
        <v>7.5111462316557701E-2</v>
      </c>
      <c r="H1417" s="14">
        <v>7.8757513402718402E-2</v>
      </c>
      <c r="I1417" s="14">
        <v>7.5137794071866104E-2</v>
      </c>
      <c r="J1417" s="14">
        <v>0.115264741671085</v>
      </c>
      <c r="K1417" s="14">
        <v>0.123456681318883</v>
      </c>
      <c r="L1417" s="14">
        <v>8.2249777462396895E-2</v>
      </c>
      <c r="M1417" s="14"/>
      <c r="N1417" s="14">
        <v>9.1505323742621505E-2</v>
      </c>
      <c r="O1417" s="14">
        <v>8.4737307072119697E-2</v>
      </c>
      <c r="P1417" s="14">
        <v>0.104089655458435</v>
      </c>
      <c r="Q1417" s="14">
        <v>8.2403945048994495E-2</v>
      </c>
      <c r="R1417" s="14"/>
      <c r="S1417" s="14">
        <v>9.4243155458449301E-2</v>
      </c>
      <c r="T1417" s="14">
        <v>7.0969246480618003E-2</v>
      </c>
      <c r="U1417" s="14">
        <v>8.22369328006608E-2</v>
      </c>
      <c r="V1417" s="14">
        <v>0.10690445218780199</v>
      </c>
      <c r="W1417" s="14">
        <v>8.5839928959569295E-2</v>
      </c>
      <c r="X1417" s="14">
        <v>6.5811928979000206E-2</v>
      </c>
      <c r="Y1417" s="14">
        <v>0.150265538905236</v>
      </c>
      <c r="Z1417" s="14">
        <v>5.7926932060003003E-2</v>
      </c>
      <c r="AA1417" s="14">
        <v>8.8584413673279599E-2</v>
      </c>
      <c r="AB1417" s="14">
        <v>0.106093454562648</v>
      </c>
      <c r="AC1417" s="14">
        <v>8.2842266914096893E-2</v>
      </c>
      <c r="AD1417" s="14">
        <v>8.3189319046059404E-2</v>
      </c>
      <c r="AE1417" s="14"/>
      <c r="AF1417" s="14">
        <v>0.12950319502368399</v>
      </c>
      <c r="AG1417" s="14">
        <v>6.9851648207277905E-2</v>
      </c>
      <c r="AH1417" s="14">
        <v>6.12372016481895E-2</v>
      </c>
      <c r="AI1417" s="14"/>
      <c r="AJ1417" s="14">
        <v>0.12779741408397699</v>
      </c>
      <c r="AK1417" s="14">
        <v>5.7734837957801398E-2</v>
      </c>
      <c r="AL1417" s="14">
        <v>4.3357106215250102E-2</v>
      </c>
      <c r="AM1417" s="14">
        <v>0.12154343671146101</v>
      </c>
      <c r="AN1417" s="14">
        <v>8.6621993688963297E-2</v>
      </c>
      <c r="AO1417" s="14"/>
      <c r="AP1417" s="14">
        <v>0.117890720866756</v>
      </c>
      <c r="AQ1417" s="14">
        <v>2.8865591880138201E-2</v>
      </c>
      <c r="AR1417" s="14">
        <v>6.0699771734194601E-2</v>
      </c>
      <c r="AS1417" s="14">
        <v>0.18110299884584499</v>
      </c>
      <c r="AT1417" s="14">
        <v>8.1430965538052305E-2</v>
      </c>
      <c r="AU1417" s="14"/>
      <c r="AV1417" s="14">
        <v>8.63419051409796E-2</v>
      </c>
      <c r="AW1417" s="14">
        <v>9.0732290546237798E-2</v>
      </c>
      <c r="AX1417" s="14">
        <v>9.6185576525761499E-2</v>
      </c>
      <c r="AY1417" s="14">
        <v>7.9108034074394304E-2</v>
      </c>
      <c r="AZ1417" s="14">
        <v>4.4971404789209697E-2</v>
      </c>
      <c r="BA1417" s="14"/>
      <c r="BB1417" s="14">
        <v>8.6607794926646005E-3</v>
      </c>
      <c r="BC1417" s="14">
        <v>0.20336751414638701</v>
      </c>
      <c r="BD1417" s="14">
        <v>7.7317069972574995E-2</v>
      </c>
      <c r="BE1417" s="14"/>
      <c r="BF1417" s="14">
        <v>0.118660277064126</v>
      </c>
    </row>
    <row r="1418" spans="2:58" x14ac:dyDescent="0.35">
      <c r="B1418" t="s">
        <v>117</v>
      </c>
      <c r="C1418" s="14">
        <v>8.2880630043756703E-2</v>
      </c>
      <c r="D1418" s="14">
        <v>4.72587364170396E-2</v>
      </c>
      <c r="E1418" s="14">
        <v>0.116084267992971</v>
      </c>
      <c r="F1418" s="14"/>
      <c r="G1418" s="14">
        <v>0.129523171144796</v>
      </c>
      <c r="H1418" s="14">
        <v>6.8219928362540899E-2</v>
      </c>
      <c r="I1418" s="14">
        <v>9.8515435332126394E-2</v>
      </c>
      <c r="J1418" s="14">
        <v>6.8897612502350103E-2</v>
      </c>
      <c r="K1418" s="14">
        <v>7.5896806474850406E-2</v>
      </c>
      <c r="L1418" s="14">
        <v>6.68213661291545E-2</v>
      </c>
      <c r="M1418" s="14"/>
      <c r="N1418" s="14">
        <v>7.2019258593332594E-2</v>
      </c>
      <c r="O1418" s="14">
        <v>8.2601358187460894E-2</v>
      </c>
      <c r="P1418" s="14">
        <v>5.2315441563804799E-2</v>
      </c>
      <c r="Q1418" s="14">
        <v>0.12331285243052099</v>
      </c>
      <c r="R1418" s="14"/>
      <c r="S1418" s="14">
        <v>7.4725120993500704E-2</v>
      </c>
      <c r="T1418" s="14">
        <v>9.2144549048507399E-2</v>
      </c>
      <c r="U1418" s="14">
        <v>9.4918700764654806E-2</v>
      </c>
      <c r="V1418" s="14">
        <v>7.3469625618548404E-2</v>
      </c>
      <c r="W1418" s="14">
        <v>7.4942260560289797E-2</v>
      </c>
      <c r="X1418" s="14">
        <v>0.13037589696237101</v>
      </c>
      <c r="Y1418" s="14">
        <v>7.7997751468538698E-2</v>
      </c>
      <c r="Z1418" s="14">
        <v>6.9840688432161596E-2</v>
      </c>
      <c r="AA1418" s="14">
        <v>7.4581115421141903E-2</v>
      </c>
      <c r="AB1418" s="14">
        <v>9.3342527218490706E-2</v>
      </c>
      <c r="AC1418" s="14">
        <v>4.6306972102825202E-2</v>
      </c>
      <c r="AD1418" s="14">
        <v>4.34803661008413E-2</v>
      </c>
      <c r="AE1418" s="14"/>
      <c r="AF1418" s="14">
        <v>7.11800854269872E-2</v>
      </c>
      <c r="AG1418" s="14">
        <v>6.16161573444634E-2</v>
      </c>
      <c r="AH1418" s="14">
        <v>0.115192363878468</v>
      </c>
      <c r="AI1418" s="14"/>
      <c r="AJ1418" s="14">
        <v>5.1758765554263897E-2</v>
      </c>
      <c r="AK1418" s="14">
        <v>6.6588081156680107E-2</v>
      </c>
      <c r="AL1418" s="14">
        <v>0.10180318876678</v>
      </c>
      <c r="AM1418" s="14">
        <v>8.3740169885030497E-2</v>
      </c>
      <c r="AN1418" s="14">
        <v>0.14901102645778799</v>
      </c>
      <c r="AO1418" s="14"/>
      <c r="AP1418" s="14">
        <v>6.6910485902682101E-2</v>
      </c>
      <c r="AQ1418" s="14">
        <v>5.5718383253866702E-2</v>
      </c>
      <c r="AR1418" s="14">
        <v>8.5793958540863302E-2</v>
      </c>
      <c r="AS1418" s="14">
        <v>6.1070862247223502E-2</v>
      </c>
      <c r="AT1418" s="14">
        <v>0.17746486905514</v>
      </c>
      <c r="AU1418" s="14"/>
      <c r="AV1418" s="14">
        <v>0.10897371340683799</v>
      </c>
      <c r="AW1418" s="14">
        <v>9.6145967216228298E-2</v>
      </c>
      <c r="AX1418" s="14">
        <v>7.6223423920527306E-2</v>
      </c>
      <c r="AY1418" s="14">
        <v>5.89489014626337E-2</v>
      </c>
      <c r="AZ1418" s="14">
        <v>2.50260182976874E-2</v>
      </c>
      <c r="BA1418" s="14"/>
      <c r="BB1418" s="14">
        <v>1.8737726599448001E-2</v>
      </c>
      <c r="BC1418" s="14">
        <v>5.0036749232282199E-2</v>
      </c>
      <c r="BD1418" s="14">
        <v>9.1251127827738698E-2</v>
      </c>
      <c r="BE1418" s="14"/>
      <c r="BF1418" s="14">
        <v>4.7335149981921301E-2</v>
      </c>
    </row>
    <row r="1419" spans="2:58" x14ac:dyDescent="0.35">
      <c r="C1419" s="14"/>
      <c r="D1419" s="14"/>
      <c r="E1419" s="14"/>
      <c r="F1419" s="14"/>
      <c r="G1419" s="14"/>
      <c r="H1419" s="14"/>
      <c r="I1419" s="14"/>
      <c r="J1419" s="14"/>
      <c r="K1419" s="14"/>
      <c r="L1419" s="14"/>
      <c r="M1419" s="14"/>
      <c r="N1419" s="14"/>
      <c r="O1419" s="14"/>
      <c r="P1419" s="14"/>
      <c r="Q1419" s="14"/>
      <c r="R1419" s="14"/>
      <c r="S1419" s="14"/>
      <c r="T1419" s="14"/>
      <c r="U1419" s="14"/>
      <c r="V1419" s="14"/>
      <c r="W1419" s="14"/>
      <c r="X1419" s="14"/>
      <c r="Y1419" s="14"/>
      <c r="Z1419" s="14"/>
      <c r="AA1419" s="14"/>
      <c r="AB1419" s="14"/>
      <c r="AC1419" s="14"/>
      <c r="AD1419" s="14"/>
      <c r="AE1419" s="14"/>
      <c r="AF1419" s="14"/>
      <c r="AG1419" s="14"/>
      <c r="AH1419" s="14"/>
      <c r="AI1419" s="14"/>
      <c r="AJ1419" s="14"/>
      <c r="AK1419" s="14"/>
      <c r="AL1419" s="14"/>
      <c r="AM1419" s="14"/>
      <c r="AN1419" s="14"/>
      <c r="AO1419" s="14"/>
      <c r="AP1419" s="14"/>
      <c r="AQ1419" s="14"/>
      <c r="AR1419" s="14"/>
      <c r="AS1419" s="14"/>
      <c r="AT1419" s="14"/>
      <c r="AU1419" s="14"/>
      <c r="AV1419" s="14"/>
      <c r="AW1419" s="14"/>
      <c r="AX1419" s="14"/>
      <c r="AY1419" s="14"/>
      <c r="AZ1419" s="14"/>
      <c r="BA1419" s="14"/>
      <c r="BB1419" s="14"/>
      <c r="BC1419" s="14"/>
      <c r="BD1419" s="14"/>
      <c r="BE1419" s="14"/>
      <c r="BF1419" s="14"/>
    </row>
    <row r="1420" spans="2:58" x14ac:dyDescent="0.35">
      <c r="B1420" s="6" t="s">
        <v>422</v>
      </c>
      <c r="C1420" s="14"/>
      <c r="D1420" s="14"/>
      <c r="E1420" s="14"/>
      <c r="F1420" s="14"/>
      <c r="G1420" s="14"/>
      <c r="H1420" s="14"/>
      <c r="I1420" s="14"/>
      <c r="J1420" s="14"/>
      <c r="K1420" s="14"/>
      <c r="L1420" s="14"/>
      <c r="M1420" s="14"/>
      <c r="N1420" s="14"/>
      <c r="O1420" s="14"/>
      <c r="P1420" s="14"/>
      <c r="Q1420" s="14"/>
      <c r="R1420" s="14"/>
      <c r="S1420" s="14"/>
      <c r="T1420" s="14"/>
      <c r="U1420" s="14"/>
      <c r="V1420" s="14"/>
      <c r="W1420" s="14"/>
      <c r="X1420" s="14"/>
      <c r="Y1420" s="14"/>
      <c r="Z1420" s="14"/>
      <c r="AA1420" s="14"/>
      <c r="AB1420" s="14"/>
      <c r="AC1420" s="14"/>
      <c r="AD1420" s="14"/>
      <c r="AE1420" s="14"/>
      <c r="AF1420" s="14"/>
      <c r="AG1420" s="14"/>
      <c r="AH1420" s="14"/>
      <c r="AI1420" s="14"/>
      <c r="AJ1420" s="14"/>
      <c r="AK1420" s="14"/>
      <c r="AL1420" s="14"/>
      <c r="AM1420" s="14"/>
      <c r="AN1420" s="14"/>
      <c r="AO1420" s="14"/>
      <c r="AP1420" s="14"/>
      <c r="AQ1420" s="14"/>
      <c r="AR1420" s="14"/>
      <c r="AS1420" s="14"/>
      <c r="AT1420" s="14"/>
      <c r="AU1420" s="14"/>
      <c r="AV1420" s="14"/>
      <c r="AW1420" s="14"/>
      <c r="AX1420" s="14"/>
      <c r="AY1420" s="14"/>
      <c r="AZ1420" s="14"/>
      <c r="BA1420" s="14"/>
      <c r="BB1420" s="14"/>
      <c r="BC1420" s="14"/>
      <c r="BD1420" s="14"/>
      <c r="BE1420" s="14"/>
      <c r="BF1420" s="14"/>
    </row>
    <row r="1421" spans="2:58" x14ac:dyDescent="0.35">
      <c r="B1421" s="24" t="s">
        <v>90</v>
      </c>
      <c r="C1421" s="14"/>
      <c r="D1421" s="14"/>
      <c r="E1421" s="14"/>
      <c r="F1421" s="14"/>
      <c r="G1421" s="14"/>
      <c r="H1421" s="14"/>
      <c r="I1421" s="14"/>
      <c r="J1421" s="14"/>
      <c r="K1421" s="14"/>
      <c r="L1421" s="14"/>
      <c r="M1421" s="14"/>
      <c r="N1421" s="14"/>
      <c r="O1421" s="14"/>
      <c r="P1421" s="14"/>
      <c r="Q1421" s="14"/>
      <c r="R1421" s="14"/>
      <c r="S1421" s="14"/>
      <c r="T1421" s="14"/>
      <c r="U1421" s="14"/>
      <c r="V1421" s="14"/>
      <c r="W1421" s="14"/>
      <c r="X1421" s="14"/>
      <c r="Y1421" s="14"/>
      <c r="Z1421" s="14"/>
      <c r="AA1421" s="14"/>
      <c r="AB1421" s="14"/>
      <c r="AC1421" s="14"/>
      <c r="AD1421" s="14"/>
      <c r="AE1421" s="14"/>
      <c r="AF1421" s="14"/>
      <c r="AG1421" s="14"/>
      <c r="AH1421" s="14"/>
      <c r="AI1421" s="14"/>
      <c r="AJ1421" s="14"/>
      <c r="AK1421" s="14"/>
      <c r="AL1421" s="14"/>
      <c r="AM1421" s="14"/>
      <c r="AN1421" s="14"/>
      <c r="AO1421" s="14"/>
      <c r="AP1421" s="14"/>
      <c r="AQ1421" s="14"/>
      <c r="AR1421" s="14"/>
      <c r="AS1421" s="14"/>
      <c r="AT1421" s="14"/>
      <c r="AU1421" s="14"/>
      <c r="AV1421" s="14"/>
      <c r="AW1421" s="14"/>
      <c r="AX1421" s="14"/>
      <c r="AY1421" s="14"/>
      <c r="AZ1421" s="14"/>
      <c r="BA1421" s="14"/>
      <c r="BB1421" s="14"/>
      <c r="BC1421" s="14"/>
      <c r="BD1421" s="14"/>
      <c r="BE1421" s="14"/>
      <c r="BF1421" s="14"/>
    </row>
    <row r="1422" spans="2:58" x14ac:dyDescent="0.35">
      <c r="B1422" t="s">
        <v>405</v>
      </c>
      <c r="C1422" s="14">
        <v>0.15711911036621301</v>
      </c>
      <c r="D1422" s="14">
        <v>0.16401696765260201</v>
      </c>
      <c r="E1422" s="14">
        <v>0.15035406468277901</v>
      </c>
      <c r="F1422" s="14"/>
      <c r="G1422" s="14">
        <v>0.119154530722432</v>
      </c>
      <c r="H1422" s="14">
        <v>0.20578273660558399</v>
      </c>
      <c r="I1422" s="14">
        <v>0.15942715991397499</v>
      </c>
      <c r="J1422" s="14">
        <v>0.18060966225626801</v>
      </c>
      <c r="K1422" s="14">
        <v>0.12046485770658399</v>
      </c>
      <c r="L1422" s="14">
        <v>0.14684566888845099</v>
      </c>
      <c r="M1422" s="14"/>
      <c r="N1422" s="14">
        <v>0.18671255682560001</v>
      </c>
      <c r="O1422" s="14">
        <v>0.14779691052737101</v>
      </c>
      <c r="P1422" s="14">
        <v>0.14745680799660299</v>
      </c>
      <c r="Q1422" s="14">
        <v>0.14614370360107801</v>
      </c>
      <c r="R1422" s="14"/>
      <c r="S1422" s="14">
        <v>0.16707165253133899</v>
      </c>
      <c r="T1422" s="14">
        <v>0.12581013245963499</v>
      </c>
      <c r="U1422" s="14">
        <v>0.14449952206049699</v>
      </c>
      <c r="V1422" s="14">
        <v>0.123152684820157</v>
      </c>
      <c r="W1422" s="14">
        <v>0.168359998141344</v>
      </c>
      <c r="X1422" s="14">
        <v>0.165211074720435</v>
      </c>
      <c r="Y1422" s="14">
        <v>0.177625947241972</v>
      </c>
      <c r="Z1422" s="14">
        <v>0.19688916334484</v>
      </c>
      <c r="AA1422" s="14">
        <v>0.18327175468975199</v>
      </c>
      <c r="AB1422" s="14">
        <v>0.149239667645504</v>
      </c>
      <c r="AC1422" s="14">
        <v>0.191733817827627</v>
      </c>
      <c r="AD1422" s="14">
        <v>9.3160011358387598E-2</v>
      </c>
      <c r="AE1422" s="14"/>
      <c r="AF1422" s="14">
        <v>0.10198912587314</v>
      </c>
      <c r="AG1422" s="14">
        <v>0.233254696538782</v>
      </c>
      <c r="AH1422" s="14">
        <v>0.114291931313752</v>
      </c>
      <c r="AI1422" s="14"/>
      <c r="AJ1422" s="14">
        <v>6.5570111877641099E-2</v>
      </c>
      <c r="AK1422" s="14">
        <v>0.31025177644653201</v>
      </c>
      <c r="AL1422" s="14">
        <v>0.178741713486291</v>
      </c>
      <c r="AM1422" s="14">
        <v>0</v>
      </c>
      <c r="AN1422" s="14">
        <v>5.5286430459453299E-2</v>
      </c>
      <c r="AO1422" s="14"/>
      <c r="AP1422" s="14">
        <v>4.5898281347982801E-2</v>
      </c>
      <c r="AQ1422" s="14">
        <v>0.310869043874826</v>
      </c>
      <c r="AR1422" s="14">
        <v>0.141166367218134</v>
      </c>
      <c r="AS1422" s="14">
        <v>3.4447229470996502E-2</v>
      </c>
      <c r="AT1422" s="14">
        <v>2.27475571257383E-2</v>
      </c>
      <c r="AU1422" s="14"/>
      <c r="AV1422" s="14">
        <v>0.12927719793600501</v>
      </c>
      <c r="AW1422" s="14">
        <v>0.118274266324991</v>
      </c>
      <c r="AX1422" s="14">
        <v>0.17231909768991299</v>
      </c>
      <c r="AY1422" s="14">
        <v>0.217497648484267</v>
      </c>
      <c r="AZ1422" s="14">
        <v>0.31602373570191</v>
      </c>
      <c r="BA1422" s="14"/>
      <c r="BB1422" s="14">
        <v>0.25728705250379102</v>
      </c>
      <c r="BC1422" s="14">
        <v>4.3735492180375098E-2</v>
      </c>
      <c r="BD1422" s="14">
        <v>0</v>
      </c>
      <c r="BE1422" s="14"/>
      <c r="BF1422" s="14">
        <v>9.7443951959282599E-2</v>
      </c>
    </row>
    <row r="1423" spans="2:58" x14ac:dyDescent="0.35">
      <c r="B1423" t="s">
        <v>406</v>
      </c>
      <c r="C1423" s="14">
        <v>0.27024406951454299</v>
      </c>
      <c r="D1423" s="14">
        <v>0.27197114491854901</v>
      </c>
      <c r="E1423" s="14">
        <v>0.26914820097879699</v>
      </c>
      <c r="F1423" s="14"/>
      <c r="G1423" s="14">
        <v>0.31133978663776402</v>
      </c>
      <c r="H1423" s="14">
        <v>0.31489459882820497</v>
      </c>
      <c r="I1423" s="14">
        <v>0.30379410850919403</v>
      </c>
      <c r="J1423" s="14">
        <v>0.27350017512658198</v>
      </c>
      <c r="K1423" s="14">
        <v>0.247018943412665</v>
      </c>
      <c r="L1423" s="14">
        <v>0.192296996246898</v>
      </c>
      <c r="M1423" s="14"/>
      <c r="N1423" s="14">
        <v>0.29917487443227903</v>
      </c>
      <c r="O1423" s="14">
        <v>0.265499236557869</v>
      </c>
      <c r="P1423" s="14">
        <v>0.26213043892564702</v>
      </c>
      <c r="Q1423" s="14">
        <v>0.25189224799410398</v>
      </c>
      <c r="R1423" s="14"/>
      <c r="S1423" s="14">
        <v>0.30454594756624298</v>
      </c>
      <c r="T1423" s="14">
        <v>0.272072105564305</v>
      </c>
      <c r="U1423" s="14">
        <v>0.22543484654356999</v>
      </c>
      <c r="V1423" s="14">
        <v>0.27993910821867102</v>
      </c>
      <c r="W1423" s="14">
        <v>0.219893313494259</v>
      </c>
      <c r="X1423" s="14">
        <v>0.32429559675666297</v>
      </c>
      <c r="Y1423" s="14">
        <v>0.18572989065687601</v>
      </c>
      <c r="Z1423" s="14">
        <v>0.36148997820734402</v>
      </c>
      <c r="AA1423" s="14">
        <v>0.26726037702928601</v>
      </c>
      <c r="AB1423" s="14">
        <v>0.26697409761065399</v>
      </c>
      <c r="AC1423" s="14">
        <v>0.30762789912103999</v>
      </c>
      <c r="AD1423" s="14">
        <v>0.21031094626150099</v>
      </c>
      <c r="AE1423" s="14"/>
      <c r="AF1423" s="14">
        <v>0.20140530508924301</v>
      </c>
      <c r="AG1423" s="14">
        <v>0.31532946627675101</v>
      </c>
      <c r="AH1423" s="14">
        <v>0.30516718429723799</v>
      </c>
      <c r="AI1423" s="14"/>
      <c r="AJ1423" s="14">
        <v>0.197626819864512</v>
      </c>
      <c r="AK1423" s="14">
        <v>0.34925790536006901</v>
      </c>
      <c r="AL1423" s="14">
        <v>0.31816064607546402</v>
      </c>
      <c r="AM1423" s="14">
        <v>0.255240988617016</v>
      </c>
      <c r="AN1423" s="14">
        <v>0.25758628404310202</v>
      </c>
      <c r="AO1423" s="14"/>
      <c r="AP1423" s="14">
        <v>0.16448965081255901</v>
      </c>
      <c r="AQ1423" s="14">
        <v>0.41716923565318198</v>
      </c>
      <c r="AR1423" s="14">
        <v>0.30289689713694201</v>
      </c>
      <c r="AS1423" s="14">
        <v>0.124701007355572</v>
      </c>
      <c r="AT1423" s="14">
        <v>0.15170288900361001</v>
      </c>
      <c r="AU1423" s="14"/>
      <c r="AV1423" s="14">
        <v>0.25296244457442502</v>
      </c>
      <c r="AW1423" s="14">
        <v>0.27150112392804598</v>
      </c>
      <c r="AX1423" s="14">
        <v>0.28660438079782302</v>
      </c>
      <c r="AY1423" s="14">
        <v>0.321602499754854</v>
      </c>
      <c r="AZ1423" s="14">
        <v>0.284763410496925</v>
      </c>
      <c r="BA1423" s="14"/>
      <c r="BB1423" s="14">
        <v>0.53693178172975398</v>
      </c>
      <c r="BC1423" s="14">
        <v>0.11320806062543599</v>
      </c>
      <c r="BD1423" s="14">
        <v>0.16750419827086499</v>
      </c>
      <c r="BE1423" s="14"/>
      <c r="BF1423" s="14">
        <v>0.253601472662143</v>
      </c>
    </row>
    <row r="1424" spans="2:58" x14ac:dyDescent="0.35">
      <c r="B1424" t="s">
        <v>407</v>
      </c>
      <c r="C1424" s="14">
        <v>0.20814748303444899</v>
      </c>
      <c r="D1424" s="14">
        <v>0.19274329402936699</v>
      </c>
      <c r="E1424" s="14">
        <v>0.22338401905357799</v>
      </c>
      <c r="F1424" s="14"/>
      <c r="G1424" s="14">
        <v>0.27777643195900198</v>
      </c>
      <c r="H1424" s="14">
        <v>0.19408143710713299</v>
      </c>
      <c r="I1424" s="14">
        <v>0.21937693524572799</v>
      </c>
      <c r="J1424" s="14">
        <v>0.18538886665128801</v>
      </c>
      <c r="K1424" s="14">
        <v>0.141630925703397</v>
      </c>
      <c r="L1424" s="14">
        <v>0.22679380426391399</v>
      </c>
      <c r="M1424" s="14"/>
      <c r="N1424" s="14">
        <v>0.205528235970729</v>
      </c>
      <c r="O1424" s="14">
        <v>0.211168287656674</v>
      </c>
      <c r="P1424" s="14">
        <v>0.20085888904454599</v>
      </c>
      <c r="Q1424" s="14">
        <v>0.20981896582627099</v>
      </c>
      <c r="R1424" s="14"/>
      <c r="S1424" s="14">
        <v>0.218742619721325</v>
      </c>
      <c r="T1424" s="14">
        <v>0.20355981028283399</v>
      </c>
      <c r="U1424" s="14">
        <v>0.26422376532401498</v>
      </c>
      <c r="V1424" s="14">
        <v>0.20326744036214101</v>
      </c>
      <c r="W1424" s="14">
        <v>0.20848319044770899</v>
      </c>
      <c r="X1424" s="14">
        <v>0.21189719409845301</v>
      </c>
      <c r="Y1424" s="14">
        <v>0.18504673530627899</v>
      </c>
      <c r="Z1424" s="14">
        <v>0.19965632806023401</v>
      </c>
      <c r="AA1424" s="14">
        <v>0.22997206154452801</v>
      </c>
      <c r="AB1424" s="14">
        <v>0.159537698942356</v>
      </c>
      <c r="AC1424" s="14">
        <v>0.17644993648599799</v>
      </c>
      <c r="AD1424" s="14">
        <v>0.22344784871846399</v>
      </c>
      <c r="AE1424" s="14"/>
      <c r="AF1424" s="14">
        <v>0.201278945376065</v>
      </c>
      <c r="AG1424" s="14">
        <v>0.185336275894977</v>
      </c>
      <c r="AH1424" s="14">
        <v>0.24324610770511601</v>
      </c>
      <c r="AI1424" s="14"/>
      <c r="AJ1424" s="14">
        <v>0.21553843144474999</v>
      </c>
      <c r="AK1424" s="14">
        <v>0.16155114091485701</v>
      </c>
      <c r="AL1424" s="14">
        <v>0.216321912541585</v>
      </c>
      <c r="AM1424" s="14">
        <v>0.202255375546497</v>
      </c>
      <c r="AN1424" s="14">
        <v>0.255359625775119</v>
      </c>
      <c r="AO1424" s="14"/>
      <c r="AP1424" s="14">
        <v>0.23362310829014901</v>
      </c>
      <c r="AQ1424" s="14">
        <v>0.16148621462777701</v>
      </c>
      <c r="AR1424" s="14">
        <v>0.231514237708871</v>
      </c>
      <c r="AS1424" s="14">
        <v>0.22319885691191599</v>
      </c>
      <c r="AT1424" s="14">
        <v>0.32048191710639501</v>
      </c>
      <c r="AU1424" s="14"/>
      <c r="AV1424" s="14">
        <v>0.23201529750024599</v>
      </c>
      <c r="AW1424" s="14">
        <v>0.20109795280741399</v>
      </c>
      <c r="AX1424" s="14">
        <v>0.20472373595190499</v>
      </c>
      <c r="AY1424" s="14">
        <v>0.21024787441241</v>
      </c>
      <c r="AZ1424" s="14">
        <v>0.17997281651695299</v>
      </c>
      <c r="BA1424" s="14"/>
      <c r="BB1424" s="14">
        <v>0.155273050576585</v>
      </c>
      <c r="BC1424" s="14">
        <v>0.20435118789597301</v>
      </c>
      <c r="BD1424" s="14">
        <v>0.29607842163312298</v>
      </c>
      <c r="BE1424" s="14"/>
      <c r="BF1424" s="14">
        <v>0.20381052124677501</v>
      </c>
    </row>
    <row r="1425" spans="2:58" x14ac:dyDescent="0.35">
      <c r="B1425" t="s">
        <v>408</v>
      </c>
      <c r="C1425" s="14">
        <v>0.15407796347667399</v>
      </c>
      <c r="D1425" s="14">
        <v>0.16847342301691601</v>
      </c>
      <c r="E1425" s="14">
        <v>0.140037612448599</v>
      </c>
      <c r="F1425" s="14"/>
      <c r="G1425" s="14">
        <v>0.10449580744408</v>
      </c>
      <c r="H1425" s="14">
        <v>0.14367070813810101</v>
      </c>
      <c r="I1425" s="14">
        <v>9.9836242287108107E-2</v>
      </c>
      <c r="J1425" s="14">
        <v>0.15708741340988</v>
      </c>
      <c r="K1425" s="14">
        <v>0.204491399545075</v>
      </c>
      <c r="L1425" s="14">
        <v>0.203490677131903</v>
      </c>
      <c r="M1425" s="14"/>
      <c r="N1425" s="14">
        <v>0.13786766405554199</v>
      </c>
      <c r="O1425" s="14">
        <v>0.17385281224254401</v>
      </c>
      <c r="P1425" s="14">
        <v>0.161423074593773</v>
      </c>
      <c r="Q1425" s="14">
        <v>0.14354460146995701</v>
      </c>
      <c r="R1425" s="14"/>
      <c r="S1425" s="14">
        <v>0.12746357114366999</v>
      </c>
      <c r="T1425" s="14">
        <v>0.17607896105663401</v>
      </c>
      <c r="U1425" s="14">
        <v>0.13547678653042999</v>
      </c>
      <c r="V1425" s="14">
        <v>0.180650508105614</v>
      </c>
      <c r="W1425" s="14">
        <v>0.180794371927118</v>
      </c>
      <c r="X1425" s="14">
        <v>0.119072933806673</v>
      </c>
      <c r="Y1425" s="14">
        <v>0.183665394674845</v>
      </c>
      <c r="Z1425" s="14">
        <v>0.128017647837183</v>
      </c>
      <c r="AA1425" s="14">
        <v>0.12435744443114299</v>
      </c>
      <c r="AB1425" s="14">
        <v>0.18396207271759801</v>
      </c>
      <c r="AC1425" s="14">
        <v>0.12122129584210301</v>
      </c>
      <c r="AD1425" s="14">
        <v>0.226006160983797</v>
      </c>
      <c r="AE1425" s="14"/>
      <c r="AF1425" s="14">
        <v>0.20268719728139101</v>
      </c>
      <c r="AG1425" s="14">
        <v>0.13635740827734499</v>
      </c>
      <c r="AH1425" s="14">
        <v>0.105933136715905</v>
      </c>
      <c r="AI1425" s="14"/>
      <c r="AJ1425" s="14">
        <v>0.24466894393661201</v>
      </c>
      <c r="AK1425" s="14">
        <v>7.6406435284392005E-2</v>
      </c>
      <c r="AL1425" s="14">
        <v>0.15036452000193201</v>
      </c>
      <c r="AM1425" s="14">
        <v>0.27634146788553698</v>
      </c>
      <c r="AN1425" s="14">
        <v>0.117649469081374</v>
      </c>
      <c r="AO1425" s="14"/>
      <c r="AP1425" s="14">
        <v>0.27494925259133302</v>
      </c>
      <c r="AQ1425" s="14">
        <v>4.3280777356987203E-2</v>
      </c>
      <c r="AR1425" s="14">
        <v>0.182102259673775</v>
      </c>
      <c r="AS1425" s="14">
        <v>0.23469068772519799</v>
      </c>
      <c r="AT1425" s="14">
        <v>0.182953911856197</v>
      </c>
      <c r="AU1425" s="14"/>
      <c r="AV1425" s="14">
        <v>0.173454560797068</v>
      </c>
      <c r="AW1425" s="14">
        <v>0.16345955976940901</v>
      </c>
      <c r="AX1425" s="14">
        <v>0.139200260362494</v>
      </c>
      <c r="AY1425" s="14">
        <v>0.10798201029255899</v>
      </c>
      <c r="AZ1425" s="14">
        <v>0.144029146452643</v>
      </c>
      <c r="BA1425" s="14"/>
      <c r="BB1425" s="14">
        <v>3.1804890397623402E-2</v>
      </c>
      <c r="BC1425" s="14">
        <v>0.222661231650855</v>
      </c>
      <c r="BD1425" s="14">
        <v>0.28319461598498502</v>
      </c>
      <c r="BE1425" s="14"/>
      <c r="BF1425" s="14">
        <v>0.18825280833503799</v>
      </c>
    </row>
    <row r="1426" spans="2:58" x14ac:dyDescent="0.35">
      <c r="B1426" t="s">
        <v>409</v>
      </c>
      <c r="C1426" s="14">
        <v>0.13505543591022201</v>
      </c>
      <c r="D1426" s="14">
        <v>0.152649185145354</v>
      </c>
      <c r="E1426" s="14">
        <v>0.11770256081741701</v>
      </c>
      <c r="F1426" s="14"/>
      <c r="G1426" s="14">
        <v>6.4814033181118003E-2</v>
      </c>
      <c r="H1426" s="14">
        <v>6.7305828748722596E-2</v>
      </c>
      <c r="I1426" s="14">
        <v>0.128523082028764</v>
      </c>
      <c r="J1426" s="14">
        <v>0.157897355552436</v>
      </c>
      <c r="K1426" s="14">
        <v>0.214044762854535</v>
      </c>
      <c r="L1426" s="14">
        <v>0.17079991252809801</v>
      </c>
      <c r="M1426" s="14"/>
      <c r="N1426" s="14">
        <v>0.116309168660035</v>
      </c>
      <c r="O1426" s="14">
        <v>0.13260647011429799</v>
      </c>
      <c r="P1426" s="14">
        <v>0.17809891355511101</v>
      </c>
      <c r="Q1426" s="14">
        <v>0.12039335230932501</v>
      </c>
      <c r="R1426" s="14"/>
      <c r="S1426" s="14">
        <v>0.10180436344321001</v>
      </c>
      <c r="T1426" s="14">
        <v>0.141818612449926</v>
      </c>
      <c r="U1426" s="14">
        <v>0.14867287929948</v>
      </c>
      <c r="V1426" s="14">
        <v>0.151213208116663</v>
      </c>
      <c r="W1426" s="14">
        <v>0.159174546527069</v>
      </c>
      <c r="X1426" s="14">
        <v>8.2582679689606406E-2</v>
      </c>
      <c r="Y1426" s="14">
        <v>0.20871921733402299</v>
      </c>
      <c r="Z1426" s="14">
        <v>5.5930662087988497E-2</v>
      </c>
      <c r="AA1426" s="14">
        <v>0.13160488596008801</v>
      </c>
      <c r="AB1426" s="14">
        <v>0.16672728721604299</v>
      </c>
      <c r="AC1426" s="14">
        <v>0.113383471332604</v>
      </c>
      <c r="AD1426" s="14">
        <v>0.139763956473451</v>
      </c>
      <c r="AE1426" s="14"/>
      <c r="AF1426" s="14">
        <v>0.23385692204535999</v>
      </c>
      <c r="AG1426" s="14">
        <v>7.9430317541897999E-2</v>
      </c>
      <c r="AH1426" s="14">
        <v>8.7745016672703902E-2</v>
      </c>
      <c r="AI1426" s="14"/>
      <c r="AJ1426" s="14">
        <v>0.23221660073995201</v>
      </c>
      <c r="AK1426" s="14">
        <v>5.3797652350889E-2</v>
      </c>
      <c r="AL1426" s="14">
        <v>7.3317307869896195E-2</v>
      </c>
      <c r="AM1426" s="14">
        <v>0.22347767172100499</v>
      </c>
      <c r="AN1426" s="14">
        <v>0.13620474642222499</v>
      </c>
      <c r="AO1426" s="14"/>
      <c r="AP1426" s="14">
        <v>0.22608757462939599</v>
      </c>
      <c r="AQ1426" s="14">
        <v>2.0029695706357799E-2</v>
      </c>
      <c r="AR1426" s="14">
        <v>7.8928719880763207E-2</v>
      </c>
      <c r="AS1426" s="14">
        <v>0.33583494118116503</v>
      </c>
      <c r="AT1426" s="14">
        <v>0.12522571813241101</v>
      </c>
      <c r="AU1426" s="14"/>
      <c r="AV1426" s="14">
        <v>0.12967730974986799</v>
      </c>
      <c r="AW1426" s="14">
        <v>0.157552221748783</v>
      </c>
      <c r="AX1426" s="14">
        <v>0.116757025842674</v>
      </c>
      <c r="AY1426" s="14">
        <v>9.0872368091631905E-2</v>
      </c>
      <c r="AZ1426" s="14">
        <v>5.01848725338815E-2</v>
      </c>
      <c r="BA1426" s="14"/>
      <c r="BB1426" s="14">
        <v>8.6607794926646005E-3</v>
      </c>
      <c r="BC1426" s="14">
        <v>0.38185563987429599</v>
      </c>
      <c r="BD1426" s="14">
        <v>0.14505189863843701</v>
      </c>
      <c r="BE1426" s="14"/>
      <c r="BF1426" s="14">
        <v>0.21252795396326099</v>
      </c>
    </row>
    <row r="1427" spans="2:58" x14ac:dyDescent="0.35">
      <c r="B1427" t="s">
        <v>117</v>
      </c>
      <c r="C1427" s="14">
        <v>7.5355937697900097E-2</v>
      </c>
      <c r="D1427" s="14">
        <v>5.01459852372131E-2</v>
      </c>
      <c r="E1427" s="14">
        <v>9.9373542018831001E-2</v>
      </c>
      <c r="F1427" s="14"/>
      <c r="G1427" s="14">
        <v>0.122419410055604</v>
      </c>
      <c r="H1427" s="14">
        <v>7.4264690572254002E-2</v>
      </c>
      <c r="I1427" s="14">
        <v>8.9042472015230301E-2</v>
      </c>
      <c r="J1427" s="14">
        <v>4.5516527003546497E-2</v>
      </c>
      <c r="K1427" s="14">
        <v>7.2349110777744002E-2</v>
      </c>
      <c r="L1427" s="14">
        <v>5.9772940940735299E-2</v>
      </c>
      <c r="M1427" s="14"/>
      <c r="N1427" s="14">
        <v>5.4407500055814399E-2</v>
      </c>
      <c r="O1427" s="14">
        <v>6.9076282901243305E-2</v>
      </c>
      <c r="P1427" s="14">
        <v>5.0031875884320801E-2</v>
      </c>
      <c r="Q1427" s="14">
        <v>0.12820712879926499</v>
      </c>
      <c r="R1427" s="14"/>
      <c r="S1427" s="14">
        <v>8.0371845594213107E-2</v>
      </c>
      <c r="T1427" s="14">
        <v>8.0660378186665604E-2</v>
      </c>
      <c r="U1427" s="14">
        <v>8.1692200242007601E-2</v>
      </c>
      <c r="V1427" s="14">
        <v>6.1777050376754003E-2</v>
      </c>
      <c r="W1427" s="14">
        <v>6.3294579462502706E-2</v>
      </c>
      <c r="X1427" s="14">
        <v>9.6940520928170307E-2</v>
      </c>
      <c r="Y1427" s="14">
        <v>5.9212814786004798E-2</v>
      </c>
      <c r="Z1427" s="14">
        <v>5.8016220462410298E-2</v>
      </c>
      <c r="AA1427" s="14">
        <v>6.3533476345203094E-2</v>
      </c>
      <c r="AB1427" s="14">
        <v>7.3559175867845203E-2</v>
      </c>
      <c r="AC1427" s="14">
        <v>8.9583579390629803E-2</v>
      </c>
      <c r="AD1427" s="14">
        <v>0.1073110762044</v>
      </c>
      <c r="AE1427" s="14"/>
      <c r="AF1427" s="14">
        <v>5.8782504334800201E-2</v>
      </c>
      <c r="AG1427" s="14">
        <v>5.0291835470247903E-2</v>
      </c>
      <c r="AH1427" s="14">
        <v>0.14361662329528599</v>
      </c>
      <c r="AI1427" s="14"/>
      <c r="AJ1427" s="14">
        <v>4.43790921365326E-2</v>
      </c>
      <c r="AK1427" s="14">
        <v>4.8735089643261197E-2</v>
      </c>
      <c r="AL1427" s="14">
        <v>6.3093900024831603E-2</v>
      </c>
      <c r="AM1427" s="14">
        <v>4.2684496229944698E-2</v>
      </c>
      <c r="AN1427" s="14">
        <v>0.17791344421872701</v>
      </c>
      <c r="AO1427" s="14"/>
      <c r="AP1427" s="14">
        <v>5.4952132328580497E-2</v>
      </c>
      <c r="AQ1427" s="14">
        <v>4.7165032780870503E-2</v>
      </c>
      <c r="AR1427" s="14">
        <v>6.3391518381516507E-2</v>
      </c>
      <c r="AS1427" s="14">
        <v>4.7127277355152701E-2</v>
      </c>
      <c r="AT1427" s="14">
        <v>0.19688800677564799</v>
      </c>
      <c r="AU1427" s="14"/>
      <c r="AV1427" s="14">
        <v>8.2613189442388199E-2</v>
      </c>
      <c r="AW1427" s="14">
        <v>8.8114875421356695E-2</v>
      </c>
      <c r="AX1427" s="14">
        <v>8.0395499355192496E-2</v>
      </c>
      <c r="AY1427" s="14">
        <v>5.17975989642784E-2</v>
      </c>
      <c r="AZ1427" s="14">
        <v>2.50260182976874E-2</v>
      </c>
      <c r="BA1427" s="14"/>
      <c r="BB1427" s="14">
        <v>1.0042445299582099E-2</v>
      </c>
      <c r="BC1427" s="14">
        <v>3.4188387773064301E-2</v>
      </c>
      <c r="BD1427" s="14">
        <v>0.108170865472591</v>
      </c>
      <c r="BE1427" s="14"/>
      <c r="BF1427" s="14">
        <v>4.4363291833501198E-2</v>
      </c>
    </row>
    <row r="1428" spans="2:58" x14ac:dyDescent="0.35">
      <c r="C1428" s="14"/>
      <c r="D1428" s="14"/>
      <c r="E1428" s="14"/>
      <c r="F1428" s="14"/>
      <c r="G1428" s="14"/>
      <c r="H1428" s="14"/>
      <c r="I1428" s="14"/>
      <c r="J1428" s="14"/>
      <c r="K1428" s="14"/>
      <c r="L1428" s="14"/>
      <c r="M1428" s="14"/>
      <c r="N1428" s="14"/>
      <c r="O1428" s="14"/>
      <c r="P1428" s="14"/>
      <c r="Q1428" s="14"/>
      <c r="R1428" s="14"/>
      <c r="S1428" s="14"/>
      <c r="T1428" s="14"/>
      <c r="U1428" s="14"/>
      <c r="V1428" s="14"/>
      <c r="W1428" s="14"/>
      <c r="X1428" s="14"/>
      <c r="Y1428" s="14"/>
      <c r="Z1428" s="14"/>
      <c r="AA1428" s="14"/>
      <c r="AB1428" s="14"/>
      <c r="AC1428" s="14"/>
      <c r="AD1428" s="14"/>
      <c r="AE1428" s="14"/>
      <c r="AF1428" s="14"/>
      <c r="AG1428" s="14"/>
      <c r="AH1428" s="14"/>
      <c r="AI1428" s="14"/>
      <c r="AJ1428" s="14"/>
      <c r="AK1428" s="14"/>
      <c r="AL1428" s="14"/>
      <c r="AM1428" s="14"/>
      <c r="AN1428" s="14"/>
      <c r="AO1428" s="14"/>
      <c r="AP1428" s="14"/>
      <c r="AQ1428" s="14"/>
      <c r="AR1428" s="14"/>
      <c r="AS1428" s="14"/>
      <c r="AT1428" s="14"/>
      <c r="AU1428" s="14"/>
      <c r="AV1428" s="14"/>
      <c r="AW1428" s="14"/>
      <c r="AX1428" s="14"/>
      <c r="AY1428" s="14"/>
      <c r="AZ1428" s="14"/>
      <c r="BA1428" s="14"/>
      <c r="BB1428" s="14"/>
      <c r="BC1428" s="14"/>
      <c r="BD1428" s="14"/>
      <c r="BE1428" s="14"/>
      <c r="BF1428" s="14"/>
    </row>
    <row r="1429" spans="2:58" x14ac:dyDescent="0.35">
      <c r="B1429" s="6" t="s">
        <v>423</v>
      </c>
      <c r="C1429" s="14"/>
      <c r="D1429" s="14"/>
      <c r="E1429" s="14"/>
      <c r="F1429" s="14"/>
      <c r="G1429" s="14"/>
      <c r="H1429" s="14"/>
      <c r="I1429" s="14"/>
      <c r="J1429" s="14"/>
      <c r="K1429" s="14"/>
      <c r="L1429" s="14"/>
      <c r="M1429" s="14"/>
      <c r="N1429" s="14"/>
      <c r="O1429" s="14"/>
      <c r="P1429" s="14"/>
      <c r="Q1429" s="14"/>
      <c r="R1429" s="14"/>
      <c r="S1429" s="14"/>
      <c r="T1429" s="14"/>
      <c r="U1429" s="14"/>
      <c r="V1429" s="14"/>
      <c r="W1429" s="14"/>
      <c r="X1429" s="14"/>
      <c r="Y1429" s="14"/>
      <c r="Z1429" s="14"/>
      <c r="AA1429" s="14"/>
      <c r="AB1429" s="14"/>
      <c r="AC1429" s="14"/>
      <c r="AD1429" s="14"/>
      <c r="AE1429" s="14"/>
      <c r="AF1429" s="14"/>
      <c r="AG1429" s="14"/>
      <c r="AH1429" s="14"/>
      <c r="AI1429" s="14"/>
      <c r="AJ1429" s="14"/>
      <c r="AK1429" s="14"/>
      <c r="AL1429" s="14"/>
      <c r="AM1429" s="14"/>
      <c r="AN1429" s="14"/>
      <c r="AO1429" s="14"/>
      <c r="AP1429" s="14"/>
      <c r="AQ1429" s="14"/>
      <c r="AR1429" s="14"/>
      <c r="AS1429" s="14"/>
      <c r="AT1429" s="14"/>
      <c r="AU1429" s="14"/>
      <c r="AV1429" s="14"/>
      <c r="AW1429" s="14"/>
      <c r="AX1429" s="14"/>
      <c r="AY1429" s="14"/>
      <c r="AZ1429" s="14"/>
      <c r="BA1429" s="14"/>
      <c r="BB1429" s="14"/>
      <c r="BC1429" s="14"/>
      <c r="BD1429" s="14"/>
      <c r="BE1429" s="14"/>
      <c r="BF1429" s="14"/>
    </row>
    <row r="1430" spans="2:58" x14ac:dyDescent="0.35">
      <c r="B1430" s="24" t="s">
        <v>90</v>
      </c>
      <c r="C1430" s="14"/>
      <c r="D1430" s="14"/>
      <c r="E1430" s="14"/>
      <c r="F1430" s="14"/>
      <c r="G1430" s="14"/>
      <c r="H1430" s="14"/>
      <c r="I1430" s="14"/>
      <c r="J1430" s="14"/>
      <c r="K1430" s="14"/>
      <c r="L1430" s="14"/>
      <c r="M1430" s="14"/>
      <c r="N1430" s="14"/>
      <c r="O1430" s="14"/>
      <c r="P1430" s="14"/>
      <c r="Q1430" s="14"/>
      <c r="R1430" s="14"/>
      <c r="S1430" s="14"/>
      <c r="T1430" s="14"/>
      <c r="U1430" s="14"/>
      <c r="V1430" s="14"/>
      <c r="W1430" s="14"/>
      <c r="X1430" s="14"/>
      <c r="Y1430" s="14"/>
      <c r="Z1430" s="14"/>
      <c r="AA1430" s="14"/>
      <c r="AB1430" s="14"/>
      <c r="AC1430" s="14"/>
      <c r="AD1430" s="14"/>
      <c r="AE1430" s="14"/>
      <c r="AF1430" s="14"/>
      <c r="AG1430" s="14"/>
      <c r="AH1430" s="14"/>
      <c r="AI1430" s="14"/>
      <c r="AJ1430" s="14"/>
      <c r="AK1430" s="14"/>
      <c r="AL1430" s="14"/>
      <c r="AM1430" s="14"/>
      <c r="AN1430" s="14"/>
      <c r="AO1430" s="14"/>
      <c r="AP1430" s="14"/>
      <c r="AQ1430" s="14"/>
      <c r="AR1430" s="14"/>
      <c r="AS1430" s="14"/>
      <c r="AT1430" s="14"/>
      <c r="AU1430" s="14"/>
      <c r="AV1430" s="14"/>
      <c r="AW1430" s="14"/>
      <c r="AX1430" s="14"/>
      <c r="AY1430" s="14"/>
      <c r="AZ1430" s="14"/>
      <c r="BA1430" s="14"/>
      <c r="BB1430" s="14"/>
      <c r="BC1430" s="14"/>
      <c r="BD1430" s="14"/>
      <c r="BE1430" s="14"/>
      <c r="BF1430" s="14"/>
    </row>
    <row r="1431" spans="2:58" x14ac:dyDescent="0.35">
      <c r="B1431" t="s">
        <v>405</v>
      </c>
      <c r="C1431" s="14">
        <v>0.110914698981809</v>
      </c>
      <c r="D1431" s="14">
        <v>0.11221954564105301</v>
      </c>
      <c r="E1431" s="14">
        <v>0.10932757440325799</v>
      </c>
      <c r="F1431" s="14"/>
      <c r="G1431" s="14">
        <v>0.109500328818564</v>
      </c>
      <c r="H1431" s="14">
        <v>0.20036650243780699</v>
      </c>
      <c r="I1431" s="14">
        <v>0.103520913122243</v>
      </c>
      <c r="J1431" s="14">
        <v>9.5446736958166897E-2</v>
      </c>
      <c r="K1431" s="14">
        <v>8.5887030322668506E-2</v>
      </c>
      <c r="L1431" s="14">
        <v>7.4748244491642593E-2</v>
      </c>
      <c r="M1431" s="14"/>
      <c r="N1431" s="14">
        <v>0.13461988966109101</v>
      </c>
      <c r="O1431" s="14">
        <v>0.100294875138771</v>
      </c>
      <c r="P1431" s="14">
        <v>0.104350378659398</v>
      </c>
      <c r="Q1431" s="14">
        <v>0.102278309212036</v>
      </c>
      <c r="R1431" s="14"/>
      <c r="S1431" s="14">
        <v>0.13320307454782501</v>
      </c>
      <c r="T1431" s="14">
        <v>5.5087684104810998E-2</v>
      </c>
      <c r="U1431" s="14">
        <v>0.11640005778427499</v>
      </c>
      <c r="V1431" s="14">
        <v>6.5221685452921396E-2</v>
      </c>
      <c r="W1431" s="14">
        <v>9.8722646677467704E-2</v>
      </c>
      <c r="X1431" s="14">
        <v>0.142733015965746</v>
      </c>
      <c r="Y1431" s="14">
        <v>0.122130647383286</v>
      </c>
      <c r="Z1431" s="14">
        <v>0.101058686024544</v>
      </c>
      <c r="AA1431" s="14">
        <v>0.180620400181358</v>
      </c>
      <c r="AB1431" s="14">
        <v>8.8943629211243699E-2</v>
      </c>
      <c r="AC1431" s="14">
        <v>0.133422311914528</v>
      </c>
      <c r="AD1431" s="14">
        <v>5.9503914212955401E-2</v>
      </c>
      <c r="AE1431" s="14"/>
      <c r="AF1431" s="14">
        <v>7.9076696236357699E-2</v>
      </c>
      <c r="AG1431" s="14">
        <v>0.141952795666314</v>
      </c>
      <c r="AH1431" s="14">
        <v>0.105315519222363</v>
      </c>
      <c r="AI1431" s="14"/>
      <c r="AJ1431" s="14">
        <v>5.9610799289292402E-2</v>
      </c>
      <c r="AK1431" s="14">
        <v>0.19632889678127399</v>
      </c>
      <c r="AL1431" s="14">
        <v>0.14470444296172</v>
      </c>
      <c r="AM1431" s="14">
        <v>4.0956064380567501E-2</v>
      </c>
      <c r="AN1431" s="14">
        <v>7.8351028427541505E-2</v>
      </c>
      <c r="AO1431" s="14"/>
      <c r="AP1431" s="14">
        <v>3.9272631715094999E-2</v>
      </c>
      <c r="AQ1431" s="14">
        <v>0.21177737506213001</v>
      </c>
      <c r="AR1431" s="14">
        <v>0.114044965669549</v>
      </c>
      <c r="AS1431" s="14">
        <v>3.7298614985284903E-2</v>
      </c>
      <c r="AT1431" s="14">
        <v>1.7392309626414099E-2</v>
      </c>
      <c r="AU1431" s="14"/>
      <c r="AV1431" s="14">
        <v>9.0630575281162806E-2</v>
      </c>
      <c r="AW1431" s="14">
        <v>7.4691855997235004E-2</v>
      </c>
      <c r="AX1431" s="14">
        <v>0.12232367830799699</v>
      </c>
      <c r="AY1431" s="14">
        <v>0.180499661962818</v>
      </c>
      <c r="AZ1431" s="14">
        <v>0.26969802152864802</v>
      </c>
      <c r="BA1431" s="14"/>
      <c r="BB1431" s="14">
        <v>0.19978845508187501</v>
      </c>
      <c r="BC1431" s="14">
        <v>4.2326237541192302E-2</v>
      </c>
      <c r="BD1431" s="14">
        <v>0</v>
      </c>
      <c r="BE1431" s="14"/>
      <c r="BF1431" s="14">
        <v>8.2940202502791605E-2</v>
      </c>
    </row>
    <row r="1432" spans="2:58" x14ac:dyDescent="0.35">
      <c r="B1432" t="s">
        <v>406</v>
      </c>
      <c r="C1432" s="14">
        <v>0.32644472721078399</v>
      </c>
      <c r="D1432" s="14">
        <v>0.32216662431304199</v>
      </c>
      <c r="E1432" s="14">
        <v>0.33153340679106402</v>
      </c>
      <c r="F1432" s="14"/>
      <c r="G1432" s="14">
        <v>0.33975980087254198</v>
      </c>
      <c r="H1432" s="14">
        <v>0.37613971200854401</v>
      </c>
      <c r="I1432" s="14">
        <v>0.318036967607501</v>
      </c>
      <c r="J1432" s="14">
        <v>0.35148903578058899</v>
      </c>
      <c r="K1432" s="14">
        <v>0.31578731499854001</v>
      </c>
      <c r="L1432" s="14">
        <v>0.27101650566484797</v>
      </c>
      <c r="M1432" s="14"/>
      <c r="N1432" s="14">
        <v>0.35408887957718899</v>
      </c>
      <c r="O1432" s="14">
        <v>0.326602776170132</v>
      </c>
      <c r="P1432" s="14">
        <v>0.31346335124938701</v>
      </c>
      <c r="Q1432" s="14">
        <v>0.30774119954787899</v>
      </c>
      <c r="R1432" s="14"/>
      <c r="S1432" s="14">
        <v>0.342918887043896</v>
      </c>
      <c r="T1432" s="14">
        <v>0.34875096560315899</v>
      </c>
      <c r="U1432" s="14">
        <v>0.25957802856249201</v>
      </c>
      <c r="V1432" s="14">
        <v>0.36577455018489902</v>
      </c>
      <c r="W1432" s="14">
        <v>0.30405729311350599</v>
      </c>
      <c r="X1432" s="14">
        <v>0.32965583643252799</v>
      </c>
      <c r="Y1432" s="14">
        <v>0.23634710009821</v>
      </c>
      <c r="Z1432" s="14">
        <v>0.46547465344535299</v>
      </c>
      <c r="AA1432" s="14">
        <v>0.299056245100982</v>
      </c>
      <c r="AB1432" s="14">
        <v>0.36243873554276501</v>
      </c>
      <c r="AC1432" s="14">
        <v>0.342225259545269</v>
      </c>
      <c r="AD1432" s="14">
        <v>0.277721714781069</v>
      </c>
      <c r="AE1432" s="14"/>
      <c r="AF1432" s="14">
        <v>0.24912337127706</v>
      </c>
      <c r="AG1432" s="14">
        <v>0.39811762589148803</v>
      </c>
      <c r="AH1432" s="14">
        <v>0.33465520472732502</v>
      </c>
      <c r="AI1432" s="14"/>
      <c r="AJ1432" s="14">
        <v>0.24112089762414901</v>
      </c>
      <c r="AK1432" s="14">
        <v>0.44323262374474198</v>
      </c>
      <c r="AL1432" s="14">
        <v>0.35391072083345898</v>
      </c>
      <c r="AM1432" s="14">
        <v>0.25228001136922301</v>
      </c>
      <c r="AN1432" s="14">
        <v>0.27375414887872901</v>
      </c>
      <c r="AO1432" s="14"/>
      <c r="AP1432" s="14">
        <v>0.22009713827880101</v>
      </c>
      <c r="AQ1432" s="14">
        <v>0.48789158750739198</v>
      </c>
      <c r="AR1432" s="14">
        <v>0.35082672492554501</v>
      </c>
      <c r="AS1432" s="14">
        <v>0.183758778732381</v>
      </c>
      <c r="AT1432" s="14">
        <v>0.16456464067572199</v>
      </c>
      <c r="AU1432" s="14"/>
      <c r="AV1432" s="14">
        <v>0.28469687991548198</v>
      </c>
      <c r="AW1432" s="14">
        <v>0.31474972034757498</v>
      </c>
      <c r="AX1432" s="14">
        <v>0.355125852100318</v>
      </c>
      <c r="AY1432" s="14">
        <v>0.39100976366791301</v>
      </c>
      <c r="AZ1432" s="14">
        <v>0.38921974092245498</v>
      </c>
      <c r="BA1432" s="14"/>
      <c r="BB1432" s="14">
        <v>0.564379351197006</v>
      </c>
      <c r="BC1432" s="14">
        <v>0.166103465305384</v>
      </c>
      <c r="BD1432" s="14">
        <v>0.21503813755460399</v>
      </c>
      <c r="BE1432" s="14"/>
      <c r="BF1432" s="14">
        <v>0.293816346460397</v>
      </c>
    </row>
    <row r="1433" spans="2:58" x14ac:dyDescent="0.35">
      <c r="B1433" t="s">
        <v>407</v>
      </c>
      <c r="C1433" s="14">
        <v>0.26149807210460102</v>
      </c>
      <c r="D1433" s="14">
        <v>0.26296401629819499</v>
      </c>
      <c r="E1433" s="14">
        <v>0.26069319010465702</v>
      </c>
      <c r="F1433" s="14"/>
      <c r="G1433" s="14">
        <v>0.26245911748483902</v>
      </c>
      <c r="H1433" s="14">
        <v>0.19311643365842601</v>
      </c>
      <c r="I1433" s="14">
        <v>0.28470706184260602</v>
      </c>
      <c r="J1433" s="14">
        <v>0.25199850470138702</v>
      </c>
      <c r="K1433" s="14">
        <v>0.23915801641836801</v>
      </c>
      <c r="L1433" s="14">
        <v>0.32002534235573499</v>
      </c>
      <c r="M1433" s="14"/>
      <c r="N1433" s="14">
        <v>0.24975647472378101</v>
      </c>
      <c r="O1433" s="14">
        <v>0.276025764862248</v>
      </c>
      <c r="P1433" s="14">
        <v>0.26302997460976901</v>
      </c>
      <c r="Q1433" s="14">
        <v>0.256115358699534</v>
      </c>
      <c r="R1433" s="14"/>
      <c r="S1433" s="14">
        <v>0.24442655238288899</v>
      </c>
      <c r="T1433" s="14">
        <v>0.28930414324949599</v>
      </c>
      <c r="U1433" s="14">
        <v>0.260079243908997</v>
      </c>
      <c r="V1433" s="14">
        <v>0.27261098169829401</v>
      </c>
      <c r="W1433" s="14">
        <v>0.30795371393409898</v>
      </c>
      <c r="X1433" s="14">
        <v>0.28719764038232998</v>
      </c>
      <c r="Y1433" s="14">
        <v>0.259515234660048</v>
      </c>
      <c r="Z1433" s="14">
        <v>0.21793494453278101</v>
      </c>
      <c r="AA1433" s="14">
        <v>0.26923046673372097</v>
      </c>
      <c r="AB1433" s="14">
        <v>0.17111068848596001</v>
      </c>
      <c r="AC1433" s="14">
        <v>0.22739032249375901</v>
      </c>
      <c r="AD1433" s="14">
        <v>0.36950193523754099</v>
      </c>
      <c r="AE1433" s="14"/>
      <c r="AF1433" s="14">
        <v>0.27569360462534098</v>
      </c>
      <c r="AG1433" s="14">
        <v>0.24156882724088</v>
      </c>
      <c r="AH1433" s="14">
        <v>0.27221140278653</v>
      </c>
      <c r="AI1433" s="14"/>
      <c r="AJ1433" s="14">
        <v>0.31602563702462</v>
      </c>
      <c r="AK1433" s="14">
        <v>0.18791971924254799</v>
      </c>
      <c r="AL1433" s="14">
        <v>0.27068740447168499</v>
      </c>
      <c r="AM1433" s="14">
        <v>0.24314743678165601</v>
      </c>
      <c r="AN1433" s="14">
        <v>0.27140231057554498</v>
      </c>
      <c r="AO1433" s="14"/>
      <c r="AP1433" s="14">
        <v>0.33579963110953698</v>
      </c>
      <c r="AQ1433" s="14">
        <v>0.18446392852377899</v>
      </c>
      <c r="AR1433" s="14">
        <v>0.29908629263615899</v>
      </c>
      <c r="AS1433" s="14">
        <v>0.28276958945602299</v>
      </c>
      <c r="AT1433" s="14">
        <v>0.38822812632568798</v>
      </c>
      <c r="AU1433" s="14"/>
      <c r="AV1433" s="14">
        <v>0.31869124914820202</v>
      </c>
      <c r="AW1433" s="14">
        <v>0.27564199070377199</v>
      </c>
      <c r="AX1433" s="14">
        <v>0.22840604647752799</v>
      </c>
      <c r="AY1433" s="14">
        <v>0.23872205991995499</v>
      </c>
      <c r="AZ1433" s="14">
        <v>0.18225121333525601</v>
      </c>
      <c r="BA1433" s="14"/>
      <c r="BB1433" s="14">
        <v>0.157617728728699</v>
      </c>
      <c r="BC1433" s="14">
        <v>0.29002594127626102</v>
      </c>
      <c r="BD1433" s="14">
        <v>0.44465597552853497</v>
      </c>
      <c r="BE1433" s="14"/>
      <c r="BF1433" s="14">
        <v>0.27426682807353903</v>
      </c>
    </row>
    <row r="1434" spans="2:58" x14ac:dyDescent="0.35">
      <c r="B1434" t="s">
        <v>408</v>
      </c>
      <c r="C1434" s="14">
        <v>0.124364453557215</v>
      </c>
      <c r="D1434" s="14">
        <v>0.14159010626872701</v>
      </c>
      <c r="E1434" s="14">
        <v>0.10730551253005199</v>
      </c>
      <c r="F1434" s="14"/>
      <c r="G1434" s="14">
        <v>0.108251482813759</v>
      </c>
      <c r="H1434" s="14">
        <v>0.104797189389427</v>
      </c>
      <c r="I1434" s="14">
        <v>0.11329387058799199</v>
      </c>
      <c r="J1434" s="14">
        <v>0.120919145441767</v>
      </c>
      <c r="K1434" s="14">
        <v>0.12620424801524699</v>
      </c>
      <c r="L1434" s="14">
        <v>0.16152763944110499</v>
      </c>
      <c r="M1434" s="14"/>
      <c r="N1434" s="14">
        <v>0.11815603006278599</v>
      </c>
      <c r="O1434" s="14">
        <v>0.121610245676514</v>
      </c>
      <c r="P1434" s="14">
        <v>0.13495962470668499</v>
      </c>
      <c r="Q1434" s="14">
        <v>0.122928599040624</v>
      </c>
      <c r="R1434" s="14"/>
      <c r="S1434" s="14">
        <v>0.13739461197472599</v>
      </c>
      <c r="T1434" s="14">
        <v>0.115087461244994</v>
      </c>
      <c r="U1434" s="14">
        <v>0.15455449526289899</v>
      </c>
      <c r="V1434" s="14">
        <v>0.124321135142421</v>
      </c>
      <c r="W1434" s="14">
        <v>0.146698050009265</v>
      </c>
      <c r="X1434" s="14">
        <v>8.7002923337618193E-2</v>
      </c>
      <c r="Y1434" s="14">
        <v>0.146596418523019</v>
      </c>
      <c r="Z1434" s="14">
        <v>0.100879592834743</v>
      </c>
      <c r="AA1434" s="14">
        <v>0.10455141148322999</v>
      </c>
      <c r="AB1434" s="14">
        <v>0.159461288521064</v>
      </c>
      <c r="AC1434" s="14">
        <v>7.57577789468242E-2</v>
      </c>
      <c r="AD1434" s="14">
        <v>0.10341701751153801</v>
      </c>
      <c r="AE1434" s="14"/>
      <c r="AF1434" s="14">
        <v>0.18218329181794601</v>
      </c>
      <c r="AG1434" s="14">
        <v>9.41955712707436E-2</v>
      </c>
      <c r="AH1434" s="14">
        <v>9.2780007249501598E-2</v>
      </c>
      <c r="AI1434" s="14"/>
      <c r="AJ1434" s="14">
        <v>0.170130168953674</v>
      </c>
      <c r="AK1434" s="14">
        <v>7.1260290451645295E-2</v>
      </c>
      <c r="AL1434" s="14">
        <v>0.10870226829672</v>
      </c>
      <c r="AM1434" s="14">
        <v>0.30411884388844002</v>
      </c>
      <c r="AN1434" s="14">
        <v>0.13503516939596499</v>
      </c>
      <c r="AO1434" s="14"/>
      <c r="AP1434" s="14">
        <v>0.19201371314653401</v>
      </c>
      <c r="AQ1434" s="14">
        <v>4.4252379951331897E-2</v>
      </c>
      <c r="AR1434" s="14">
        <v>0.132611367497427</v>
      </c>
      <c r="AS1434" s="14">
        <v>0.216520513781952</v>
      </c>
      <c r="AT1434" s="14">
        <v>0.11175362342765401</v>
      </c>
      <c r="AU1434" s="14"/>
      <c r="AV1434" s="14">
        <v>0.111508160987549</v>
      </c>
      <c r="AW1434" s="14">
        <v>0.14594255946616699</v>
      </c>
      <c r="AX1434" s="14">
        <v>0.11683341752307901</v>
      </c>
      <c r="AY1434" s="14">
        <v>9.1544605738848206E-2</v>
      </c>
      <c r="AZ1434" s="14">
        <v>8.4408589031298303E-2</v>
      </c>
      <c r="BA1434" s="14"/>
      <c r="BB1434" s="14">
        <v>3.93001246642379E-2</v>
      </c>
      <c r="BC1434" s="14">
        <v>0.19260646646850699</v>
      </c>
      <c r="BD1434" s="14">
        <v>0.126263489651393</v>
      </c>
      <c r="BE1434" s="14"/>
      <c r="BF1434" s="14">
        <v>0.142810460331802</v>
      </c>
    </row>
    <row r="1435" spans="2:58" x14ac:dyDescent="0.35">
      <c r="B1435" t="s">
        <v>409</v>
      </c>
      <c r="C1435" s="14">
        <v>8.3493493441062994E-2</v>
      </c>
      <c r="D1435" s="14">
        <v>9.3016882985569996E-2</v>
      </c>
      <c r="E1435" s="14">
        <v>7.3701277804769497E-2</v>
      </c>
      <c r="F1435" s="14"/>
      <c r="G1435" s="14">
        <v>5.1002167185986297E-2</v>
      </c>
      <c r="H1435" s="14">
        <v>5.4277351167394197E-2</v>
      </c>
      <c r="I1435" s="14">
        <v>8.5867065305717694E-2</v>
      </c>
      <c r="J1435" s="14">
        <v>0.116626731046863</v>
      </c>
      <c r="K1435" s="14">
        <v>0.127325055956549</v>
      </c>
      <c r="L1435" s="14">
        <v>7.0788657238252797E-2</v>
      </c>
      <c r="M1435" s="14"/>
      <c r="N1435" s="14">
        <v>7.4216782686708505E-2</v>
      </c>
      <c r="O1435" s="14">
        <v>8.4973845131676107E-2</v>
      </c>
      <c r="P1435" s="14">
        <v>0.102012168695613</v>
      </c>
      <c r="Q1435" s="14">
        <v>7.7194816673590697E-2</v>
      </c>
      <c r="R1435" s="14"/>
      <c r="S1435" s="14">
        <v>7.6630827421441103E-2</v>
      </c>
      <c r="T1435" s="14">
        <v>7.6238045248559205E-2</v>
      </c>
      <c r="U1435" s="14">
        <v>7.06811194585511E-2</v>
      </c>
      <c r="V1435" s="14">
        <v>0.103372153464886</v>
      </c>
      <c r="W1435" s="14">
        <v>6.8488299016433801E-2</v>
      </c>
      <c r="X1435" s="14">
        <v>5.46802098515154E-2</v>
      </c>
      <c r="Y1435" s="14">
        <v>0.14383431158106599</v>
      </c>
      <c r="Z1435" s="14">
        <v>4.6147779443815998E-2</v>
      </c>
      <c r="AA1435" s="14">
        <v>6.6508691255380906E-2</v>
      </c>
      <c r="AB1435" s="14">
        <v>0.10888002068257099</v>
      </c>
      <c r="AC1435" s="14">
        <v>9.4555691350952195E-2</v>
      </c>
      <c r="AD1435" s="14">
        <v>9.9118412422664504E-2</v>
      </c>
      <c r="AE1435" s="14"/>
      <c r="AF1435" s="14">
        <v>0.123919698517251</v>
      </c>
      <c r="AG1435" s="14">
        <v>6.30276490565089E-2</v>
      </c>
      <c r="AH1435" s="14">
        <v>5.3015617010383903E-2</v>
      </c>
      <c r="AI1435" s="14"/>
      <c r="AJ1435" s="14">
        <v>0.13460493663933901</v>
      </c>
      <c r="AK1435" s="14">
        <v>3.90841551887555E-2</v>
      </c>
      <c r="AL1435" s="14">
        <v>2.9996474855964201E-2</v>
      </c>
      <c r="AM1435" s="14">
        <v>7.9946658274715296E-2</v>
      </c>
      <c r="AN1435" s="14">
        <v>9.0475042004381098E-2</v>
      </c>
      <c r="AO1435" s="14"/>
      <c r="AP1435" s="14">
        <v>0.126963005031133</v>
      </c>
      <c r="AQ1435" s="14">
        <v>1.3544979375547699E-2</v>
      </c>
      <c r="AR1435" s="14">
        <v>3.9684710199647401E-2</v>
      </c>
      <c r="AS1435" s="14">
        <v>0.20270012272990201</v>
      </c>
      <c r="AT1435" s="14">
        <v>9.7828195559114303E-2</v>
      </c>
      <c r="AU1435" s="14"/>
      <c r="AV1435" s="14">
        <v>8.2541965346658294E-2</v>
      </c>
      <c r="AW1435" s="14">
        <v>7.7711285682848505E-2</v>
      </c>
      <c r="AX1435" s="14">
        <v>8.9168249599635999E-2</v>
      </c>
      <c r="AY1435" s="14">
        <v>5.9745362290424202E-2</v>
      </c>
      <c r="AZ1435" s="14">
        <v>0</v>
      </c>
      <c r="BA1435" s="14"/>
      <c r="BB1435" s="14">
        <v>8.6607794926646005E-3</v>
      </c>
      <c r="BC1435" s="14">
        <v>0.23020837742722799</v>
      </c>
      <c r="BD1435" s="14">
        <v>7.5015997495154599E-2</v>
      </c>
      <c r="BE1435" s="14"/>
      <c r="BF1435" s="14">
        <v>0.128575778800253</v>
      </c>
    </row>
    <row r="1436" spans="2:58" x14ac:dyDescent="0.35">
      <c r="B1436" t="s">
        <v>117</v>
      </c>
      <c r="C1436" s="14">
        <v>9.32845547045279E-2</v>
      </c>
      <c r="D1436" s="14">
        <v>6.8042824493412493E-2</v>
      </c>
      <c r="E1436" s="14">
        <v>0.1174390383662</v>
      </c>
      <c r="F1436" s="14"/>
      <c r="G1436" s="14">
        <v>0.12902710282431001</v>
      </c>
      <c r="H1436" s="14">
        <v>7.1302811338401495E-2</v>
      </c>
      <c r="I1436" s="14">
        <v>9.4574121533939903E-2</v>
      </c>
      <c r="J1436" s="14">
        <v>6.3519846071228403E-2</v>
      </c>
      <c r="K1436" s="14">
        <v>0.105638334288627</v>
      </c>
      <c r="L1436" s="14">
        <v>0.101893610808416</v>
      </c>
      <c r="M1436" s="14"/>
      <c r="N1436" s="14">
        <v>6.9161943288444994E-2</v>
      </c>
      <c r="O1436" s="14">
        <v>9.0492493020659898E-2</v>
      </c>
      <c r="P1436" s="14">
        <v>8.2184502079146904E-2</v>
      </c>
      <c r="Q1436" s="14">
        <v>0.13374171682633701</v>
      </c>
      <c r="R1436" s="14"/>
      <c r="S1436" s="14">
        <v>6.5426046629222107E-2</v>
      </c>
      <c r="T1436" s="14">
        <v>0.115531700548981</v>
      </c>
      <c r="U1436" s="14">
        <v>0.13870705502278499</v>
      </c>
      <c r="V1436" s="14">
        <v>6.8699494056579102E-2</v>
      </c>
      <c r="W1436" s="14">
        <v>7.4079997249228494E-2</v>
      </c>
      <c r="X1436" s="14">
        <v>9.8730374030262594E-2</v>
      </c>
      <c r="Y1436" s="14">
        <v>9.1576287754370697E-2</v>
      </c>
      <c r="Z1436" s="14">
        <v>6.8504343718761906E-2</v>
      </c>
      <c r="AA1436" s="14">
        <v>8.0032785245327906E-2</v>
      </c>
      <c r="AB1436" s="14">
        <v>0.10916563755639599</v>
      </c>
      <c r="AC1436" s="14">
        <v>0.126648635748668</v>
      </c>
      <c r="AD1436" s="14">
        <v>9.0737005834232207E-2</v>
      </c>
      <c r="AE1436" s="14"/>
      <c r="AF1436" s="14">
        <v>9.00033375260441E-2</v>
      </c>
      <c r="AG1436" s="14">
        <v>6.1137530874065198E-2</v>
      </c>
      <c r="AH1436" s="14">
        <v>0.14202224900389801</v>
      </c>
      <c r="AI1436" s="14"/>
      <c r="AJ1436" s="14">
        <v>7.8507560468925403E-2</v>
      </c>
      <c r="AK1436" s="14">
        <v>6.2174314591035999E-2</v>
      </c>
      <c r="AL1436" s="14">
        <v>9.1998688580451404E-2</v>
      </c>
      <c r="AM1436" s="14">
        <v>7.9550985305397004E-2</v>
      </c>
      <c r="AN1436" s="14">
        <v>0.150982300717839</v>
      </c>
      <c r="AO1436" s="14"/>
      <c r="AP1436" s="14">
        <v>8.5853880718900405E-2</v>
      </c>
      <c r="AQ1436" s="14">
        <v>5.8069749579819599E-2</v>
      </c>
      <c r="AR1436" s="14">
        <v>6.3745939071672905E-2</v>
      </c>
      <c r="AS1436" s="14">
        <v>7.6952380314457197E-2</v>
      </c>
      <c r="AT1436" s="14">
        <v>0.220233104385407</v>
      </c>
      <c r="AU1436" s="14"/>
      <c r="AV1436" s="14">
        <v>0.111931169320946</v>
      </c>
      <c r="AW1436" s="14">
        <v>0.111262587802402</v>
      </c>
      <c r="AX1436" s="14">
        <v>8.8142755991442903E-2</v>
      </c>
      <c r="AY1436" s="14">
        <v>3.8478546420040498E-2</v>
      </c>
      <c r="AZ1436" s="14">
        <v>7.44224351823429E-2</v>
      </c>
      <c r="BA1436" s="14"/>
      <c r="BB1436" s="14">
        <v>3.0253560835518299E-2</v>
      </c>
      <c r="BC1436" s="14">
        <v>7.8729511981427205E-2</v>
      </c>
      <c r="BD1436" s="14">
        <v>0.139026399770314</v>
      </c>
      <c r="BE1436" s="14"/>
      <c r="BF1436" s="14">
        <v>7.7590383831217205E-2</v>
      </c>
    </row>
    <row r="1437" spans="2:58" x14ac:dyDescent="0.35">
      <c r="C1437" s="14"/>
      <c r="D1437" s="14"/>
      <c r="E1437" s="14"/>
      <c r="F1437" s="14"/>
      <c r="G1437" s="14"/>
      <c r="H1437" s="14"/>
      <c r="I1437" s="14"/>
      <c r="J1437" s="14"/>
      <c r="K1437" s="14"/>
      <c r="L1437" s="14"/>
      <c r="M1437" s="14"/>
      <c r="N1437" s="14"/>
      <c r="O1437" s="14"/>
      <c r="P1437" s="14"/>
      <c r="Q1437" s="14"/>
      <c r="R1437" s="14"/>
      <c r="S1437" s="14"/>
      <c r="T1437" s="14"/>
      <c r="U1437" s="14"/>
      <c r="V1437" s="14"/>
      <c r="W1437" s="14"/>
      <c r="X1437" s="14"/>
      <c r="Y1437" s="14"/>
      <c r="Z1437" s="14"/>
      <c r="AA1437" s="14"/>
      <c r="AB1437" s="14"/>
      <c r="AC1437" s="14"/>
      <c r="AD1437" s="14"/>
      <c r="AE1437" s="14"/>
      <c r="AF1437" s="14"/>
      <c r="AG1437" s="14"/>
      <c r="AH1437" s="14"/>
      <c r="AI1437" s="14"/>
      <c r="AJ1437" s="14"/>
      <c r="AK1437" s="14"/>
      <c r="AL1437" s="14"/>
      <c r="AM1437" s="14"/>
      <c r="AN1437" s="14"/>
      <c r="AO1437" s="14"/>
      <c r="AP1437" s="14"/>
      <c r="AQ1437" s="14"/>
      <c r="AR1437" s="14"/>
      <c r="AS1437" s="14"/>
      <c r="AT1437" s="14"/>
      <c r="AU1437" s="14"/>
      <c r="AV1437" s="14"/>
      <c r="AW1437" s="14"/>
      <c r="AX1437" s="14"/>
      <c r="AY1437" s="14"/>
      <c r="AZ1437" s="14"/>
      <c r="BA1437" s="14"/>
      <c r="BB1437" s="14"/>
      <c r="BC1437" s="14"/>
      <c r="BD1437" s="14"/>
      <c r="BE1437" s="14"/>
      <c r="BF1437" s="14"/>
    </row>
    <row r="1438" spans="2:58" x14ac:dyDescent="0.35">
      <c r="B1438" s="6" t="s">
        <v>424</v>
      </c>
      <c r="C1438" s="14"/>
      <c r="D1438" s="14"/>
      <c r="E1438" s="14"/>
      <c r="F1438" s="14"/>
      <c r="G1438" s="14"/>
      <c r="H1438" s="14"/>
      <c r="I1438" s="14"/>
      <c r="J1438" s="14"/>
      <c r="K1438" s="14"/>
      <c r="L1438" s="14"/>
      <c r="M1438" s="14"/>
      <c r="N1438" s="14"/>
      <c r="O1438" s="14"/>
      <c r="P1438" s="14"/>
      <c r="Q1438" s="14"/>
      <c r="R1438" s="14"/>
      <c r="S1438" s="14"/>
      <c r="T1438" s="14"/>
      <c r="U1438" s="14"/>
      <c r="V1438" s="14"/>
      <c r="W1438" s="14"/>
      <c r="X1438" s="14"/>
      <c r="Y1438" s="14"/>
      <c r="Z1438" s="14"/>
      <c r="AA1438" s="14"/>
      <c r="AB1438" s="14"/>
      <c r="AC1438" s="14"/>
      <c r="AD1438" s="14"/>
      <c r="AE1438" s="14"/>
      <c r="AF1438" s="14"/>
      <c r="AG1438" s="14"/>
      <c r="AH1438" s="14"/>
      <c r="AI1438" s="14"/>
      <c r="AJ1438" s="14"/>
      <c r="AK1438" s="14"/>
      <c r="AL1438" s="14"/>
      <c r="AM1438" s="14"/>
      <c r="AN1438" s="14"/>
      <c r="AO1438" s="14"/>
      <c r="AP1438" s="14"/>
      <c r="AQ1438" s="14"/>
      <c r="AR1438" s="14"/>
      <c r="AS1438" s="14"/>
      <c r="AT1438" s="14"/>
      <c r="AU1438" s="14"/>
      <c r="AV1438" s="14"/>
      <c r="AW1438" s="14"/>
      <c r="AX1438" s="14"/>
      <c r="AY1438" s="14"/>
      <c r="AZ1438" s="14"/>
      <c r="BA1438" s="14"/>
      <c r="BB1438" s="14"/>
      <c r="BC1438" s="14"/>
      <c r="BD1438" s="14"/>
      <c r="BE1438" s="14"/>
      <c r="BF1438" s="14"/>
    </row>
    <row r="1439" spans="2:58" x14ac:dyDescent="0.35">
      <c r="B1439" s="24" t="s">
        <v>90</v>
      </c>
      <c r="C1439" s="14"/>
      <c r="D1439" s="14"/>
      <c r="E1439" s="14"/>
      <c r="F1439" s="14"/>
      <c r="G1439" s="14"/>
      <c r="H1439" s="14"/>
      <c r="I1439" s="14"/>
      <c r="J1439" s="14"/>
      <c r="K1439" s="14"/>
      <c r="L1439" s="14"/>
      <c r="M1439" s="14"/>
      <c r="N1439" s="14"/>
      <c r="O1439" s="14"/>
      <c r="P1439" s="14"/>
      <c r="Q1439" s="14"/>
      <c r="R1439" s="14"/>
      <c r="S1439" s="14"/>
      <c r="T1439" s="14"/>
      <c r="U1439" s="14"/>
      <c r="V1439" s="14"/>
      <c r="W1439" s="14"/>
      <c r="X1439" s="14"/>
      <c r="Y1439" s="14"/>
      <c r="Z1439" s="14"/>
      <c r="AA1439" s="14"/>
      <c r="AB1439" s="14"/>
      <c r="AC1439" s="14"/>
      <c r="AD1439" s="14"/>
      <c r="AE1439" s="14"/>
      <c r="AF1439" s="14"/>
      <c r="AG1439" s="14"/>
      <c r="AH1439" s="14"/>
      <c r="AI1439" s="14"/>
      <c r="AJ1439" s="14"/>
      <c r="AK1439" s="14"/>
      <c r="AL1439" s="14"/>
      <c r="AM1439" s="14"/>
      <c r="AN1439" s="14"/>
      <c r="AO1439" s="14"/>
      <c r="AP1439" s="14"/>
      <c r="AQ1439" s="14"/>
      <c r="AR1439" s="14"/>
      <c r="AS1439" s="14"/>
      <c r="AT1439" s="14"/>
      <c r="AU1439" s="14"/>
      <c r="AV1439" s="14"/>
      <c r="AW1439" s="14"/>
      <c r="AX1439" s="14"/>
      <c r="AY1439" s="14"/>
      <c r="AZ1439" s="14"/>
      <c r="BA1439" s="14"/>
      <c r="BB1439" s="14"/>
      <c r="BC1439" s="14"/>
      <c r="BD1439" s="14"/>
      <c r="BE1439" s="14"/>
      <c r="BF1439" s="14"/>
    </row>
    <row r="1440" spans="2:58" x14ac:dyDescent="0.35">
      <c r="B1440" t="s">
        <v>405</v>
      </c>
      <c r="C1440" s="14">
        <v>0.15925168442930801</v>
      </c>
      <c r="D1440" s="14">
        <v>0.160996441795317</v>
      </c>
      <c r="E1440" s="14">
        <v>0.15849201352891801</v>
      </c>
      <c r="F1440" s="14"/>
      <c r="G1440" s="14">
        <v>0.193139321576658</v>
      </c>
      <c r="H1440" s="14">
        <v>0.234344649488676</v>
      </c>
      <c r="I1440" s="14">
        <v>0.128525027731653</v>
      </c>
      <c r="J1440" s="14">
        <v>0.18521663482390499</v>
      </c>
      <c r="K1440" s="14">
        <v>0.119544187980398</v>
      </c>
      <c r="L1440" s="14">
        <v>0.106331771187973</v>
      </c>
      <c r="M1440" s="14"/>
      <c r="N1440" s="14">
        <v>0.193295128702621</v>
      </c>
      <c r="O1440" s="14">
        <v>0.13376546974190501</v>
      </c>
      <c r="P1440" s="14">
        <v>0.15781285393589101</v>
      </c>
      <c r="Q1440" s="14">
        <v>0.15127971821916</v>
      </c>
      <c r="R1440" s="14"/>
      <c r="S1440" s="14">
        <v>0.16313827237291101</v>
      </c>
      <c r="T1440" s="14">
        <v>0.14202339200998701</v>
      </c>
      <c r="U1440" s="14">
        <v>0.137076980323872</v>
      </c>
      <c r="V1440" s="14">
        <v>0.11204405623529699</v>
      </c>
      <c r="W1440" s="14">
        <v>0.19955751742640501</v>
      </c>
      <c r="X1440" s="14">
        <v>0.15090472115127801</v>
      </c>
      <c r="Y1440" s="14">
        <v>0.144620230024505</v>
      </c>
      <c r="Z1440" s="14">
        <v>0.16337576120883401</v>
      </c>
      <c r="AA1440" s="14">
        <v>0.23378660183163599</v>
      </c>
      <c r="AB1440" s="14">
        <v>0.13722915221957199</v>
      </c>
      <c r="AC1440" s="14">
        <v>0.181940545291218</v>
      </c>
      <c r="AD1440" s="14">
        <v>0.13577998218340501</v>
      </c>
      <c r="AE1440" s="14"/>
      <c r="AF1440" s="14">
        <v>0.10692057967047899</v>
      </c>
      <c r="AG1440" s="14">
        <v>0.20169680013910801</v>
      </c>
      <c r="AH1440" s="14">
        <v>0.15809320844743899</v>
      </c>
      <c r="AI1440" s="14"/>
      <c r="AJ1440" s="14">
        <v>7.6935941242026407E-2</v>
      </c>
      <c r="AK1440" s="14">
        <v>0.267436541107819</v>
      </c>
      <c r="AL1440" s="14">
        <v>0.13935015787118499</v>
      </c>
      <c r="AM1440" s="14">
        <v>4.2856186019220401E-2</v>
      </c>
      <c r="AN1440" s="14">
        <v>0.103996838684648</v>
      </c>
      <c r="AO1440" s="14"/>
      <c r="AP1440" s="14">
        <v>5.9989361291057801E-2</v>
      </c>
      <c r="AQ1440" s="14">
        <v>0.29399181607957697</v>
      </c>
      <c r="AR1440" s="14">
        <v>0.15093638993501099</v>
      </c>
      <c r="AS1440" s="14">
        <v>5.01978000429441E-2</v>
      </c>
      <c r="AT1440" s="14">
        <v>4.7141968656719199E-2</v>
      </c>
      <c r="AU1440" s="14"/>
      <c r="AV1440" s="14">
        <v>0.131126318777497</v>
      </c>
      <c r="AW1440" s="14">
        <v>0.14803641705680601</v>
      </c>
      <c r="AX1440" s="14">
        <v>0.167803483125404</v>
      </c>
      <c r="AY1440" s="14">
        <v>0.21023483742290699</v>
      </c>
      <c r="AZ1440" s="14">
        <v>0.25996926092887601</v>
      </c>
      <c r="BA1440" s="14"/>
      <c r="BB1440" s="14">
        <v>0.23866106580810101</v>
      </c>
      <c r="BC1440" s="14">
        <v>4.85289674392229E-2</v>
      </c>
      <c r="BD1440" s="14">
        <v>4.3703029125513798E-2</v>
      </c>
      <c r="BE1440" s="14"/>
      <c r="BF1440" s="14">
        <v>0.107678152428047</v>
      </c>
    </row>
    <row r="1441" spans="2:58" x14ac:dyDescent="0.35">
      <c r="B1441" t="s">
        <v>406</v>
      </c>
      <c r="C1441" s="14">
        <v>0.29794559250159203</v>
      </c>
      <c r="D1441" s="14">
        <v>0.29568116309870102</v>
      </c>
      <c r="E1441" s="14">
        <v>0.299011844655731</v>
      </c>
      <c r="F1441" s="14"/>
      <c r="G1441" s="14">
        <v>0.29720230934022801</v>
      </c>
      <c r="H1441" s="14">
        <v>0.27623502930077898</v>
      </c>
      <c r="I1441" s="14">
        <v>0.31397992602350999</v>
      </c>
      <c r="J1441" s="14">
        <v>0.31626182127546099</v>
      </c>
      <c r="K1441" s="14">
        <v>0.30520979801169301</v>
      </c>
      <c r="L1441" s="14">
        <v>0.28331896373885401</v>
      </c>
      <c r="M1441" s="14"/>
      <c r="N1441" s="14">
        <v>0.32128325717748901</v>
      </c>
      <c r="O1441" s="14">
        <v>0.31209036004060198</v>
      </c>
      <c r="P1441" s="14">
        <v>0.27905750968224002</v>
      </c>
      <c r="Q1441" s="14">
        <v>0.27401244137004499</v>
      </c>
      <c r="R1441" s="14"/>
      <c r="S1441" s="14">
        <v>0.293147467923078</v>
      </c>
      <c r="T1441" s="14">
        <v>0.323783598113008</v>
      </c>
      <c r="U1441" s="14">
        <v>0.273866586353612</v>
      </c>
      <c r="V1441" s="14">
        <v>0.35228119729951002</v>
      </c>
      <c r="W1441" s="14">
        <v>0.214825293443906</v>
      </c>
      <c r="X1441" s="14">
        <v>0.304910805845864</v>
      </c>
      <c r="Y1441" s="14">
        <v>0.26221699616622601</v>
      </c>
      <c r="Z1441" s="14">
        <v>0.39824607972103399</v>
      </c>
      <c r="AA1441" s="14">
        <v>0.26312698102859999</v>
      </c>
      <c r="AB1441" s="14">
        <v>0.30194605565140098</v>
      </c>
      <c r="AC1441" s="14">
        <v>0.355860567570909</v>
      </c>
      <c r="AD1441" s="14">
        <v>0.26387413182071301</v>
      </c>
      <c r="AE1441" s="14"/>
      <c r="AF1441" s="14">
        <v>0.26071197398876</v>
      </c>
      <c r="AG1441" s="14">
        <v>0.35375527700260601</v>
      </c>
      <c r="AH1441" s="14">
        <v>0.24878144810393801</v>
      </c>
      <c r="AI1441" s="14"/>
      <c r="AJ1441" s="14">
        <v>0.26049022373145198</v>
      </c>
      <c r="AK1441" s="14">
        <v>0.37778016189084201</v>
      </c>
      <c r="AL1441" s="14">
        <v>0.39193859312351498</v>
      </c>
      <c r="AM1441" s="14">
        <v>0.31026638750616797</v>
      </c>
      <c r="AN1441" s="14">
        <v>0.208860518999374</v>
      </c>
      <c r="AO1441" s="14"/>
      <c r="AP1441" s="14">
        <v>0.216610824070786</v>
      </c>
      <c r="AQ1441" s="14">
        <v>0.40083187871450499</v>
      </c>
      <c r="AR1441" s="14">
        <v>0.36078672386534699</v>
      </c>
      <c r="AS1441" s="14">
        <v>0.21751866271336401</v>
      </c>
      <c r="AT1441" s="14">
        <v>0.19324742300940401</v>
      </c>
      <c r="AU1441" s="14"/>
      <c r="AV1441" s="14">
        <v>0.28093522742420901</v>
      </c>
      <c r="AW1441" s="14">
        <v>0.30156335955526498</v>
      </c>
      <c r="AX1441" s="14">
        <v>0.28653511982054802</v>
      </c>
      <c r="AY1441" s="14">
        <v>0.37532208597790701</v>
      </c>
      <c r="AZ1441" s="14">
        <v>0.31762524570036699</v>
      </c>
      <c r="BA1441" s="14"/>
      <c r="BB1441" s="14">
        <v>0.46954677484826601</v>
      </c>
      <c r="BC1441" s="14">
        <v>0.26094304725085199</v>
      </c>
      <c r="BD1441" s="14">
        <v>0.249476681548644</v>
      </c>
      <c r="BE1441" s="14"/>
      <c r="BF1441" s="14">
        <v>0.30827957675772599</v>
      </c>
    </row>
    <row r="1442" spans="2:58" x14ac:dyDescent="0.35">
      <c r="B1442" t="s">
        <v>407</v>
      </c>
      <c r="C1442" s="14">
        <v>0.23871510313550401</v>
      </c>
      <c r="D1442" s="14">
        <v>0.24503440740355401</v>
      </c>
      <c r="E1442" s="14">
        <v>0.23396656042167799</v>
      </c>
      <c r="F1442" s="14"/>
      <c r="G1442" s="14">
        <v>0.25218227087489697</v>
      </c>
      <c r="H1442" s="14">
        <v>0.225446165354557</v>
      </c>
      <c r="I1442" s="14">
        <v>0.25401702709337898</v>
      </c>
      <c r="J1442" s="14">
        <v>0.19587694035783701</v>
      </c>
      <c r="K1442" s="14">
        <v>0.18586061302371901</v>
      </c>
      <c r="L1442" s="14">
        <v>0.29809820124348002</v>
      </c>
      <c r="M1442" s="14"/>
      <c r="N1442" s="14">
        <v>0.215551560701713</v>
      </c>
      <c r="O1442" s="14">
        <v>0.230647020126657</v>
      </c>
      <c r="P1442" s="14">
        <v>0.26116961269316002</v>
      </c>
      <c r="Q1442" s="14">
        <v>0.25054941306036699</v>
      </c>
      <c r="R1442" s="14"/>
      <c r="S1442" s="14">
        <v>0.27374277834642702</v>
      </c>
      <c r="T1442" s="14">
        <v>0.23654866835080701</v>
      </c>
      <c r="U1442" s="14">
        <v>0.228930199471298</v>
      </c>
      <c r="V1442" s="14">
        <v>0.20270418249226299</v>
      </c>
      <c r="W1442" s="14">
        <v>0.29186281919495199</v>
      </c>
      <c r="X1442" s="14">
        <v>0.25917219863544799</v>
      </c>
      <c r="Y1442" s="14">
        <v>0.25614989381963399</v>
      </c>
      <c r="Z1442" s="14">
        <v>0.19870864992845999</v>
      </c>
      <c r="AA1442" s="14">
        <v>0.24139198078995</v>
      </c>
      <c r="AB1442" s="14">
        <v>0.20219449097516901</v>
      </c>
      <c r="AC1442" s="14">
        <v>0.15142088621684499</v>
      </c>
      <c r="AD1442" s="14">
        <v>0.28569824751196499</v>
      </c>
      <c r="AE1442" s="14"/>
      <c r="AF1442" s="14">
        <v>0.256312728735546</v>
      </c>
      <c r="AG1442" s="14">
        <v>0.21033807840857599</v>
      </c>
      <c r="AH1442" s="14">
        <v>0.28187916186985101</v>
      </c>
      <c r="AI1442" s="14"/>
      <c r="AJ1442" s="14">
        <v>0.29083080100735598</v>
      </c>
      <c r="AK1442" s="14">
        <v>0.17689286828312201</v>
      </c>
      <c r="AL1442" s="14">
        <v>0.21260944252735101</v>
      </c>
      <c r="AM1442" s="14">
        <v>0.36854043419297799</v>
      </c>
      <c r="AN1442" s="14">
        <v>0.28894079901570002</v>
      </c>
      <c r="AO1442" s="14"/>
      <c r="AP1442" s="14">
        <v>0.34402340265036702</v>
      </c>
      <c r="AQ1442" s="14">
        <v>0.17062963921714</v>
      </c>
      <c r="AR1442" s="14">
        <v>0.244418748600604</v>
      </c>
      <c r="AS1442" s="14">
        <v>0.25875473612473898</v>
      </c>
      <c r="AT1442" s="14">
        <v>0.278539489871799</v>
      </c>
      <c r="AU1442" s="14"/>
      <c r="AV1442" s="14">
        <v>0.26163966592353399</v>
      </c>
      <c r="AW1442" s="14">
        <v>0.25306585676299898</v>
      </c>
      <c r="AX1442" s="14">
        <v>0.23931446430442899</v>
      </c>
      <c r="AY1442" s="14">
        <v>0.196435564081373</v>
      </c>
      <c r="AZ1442" s="14">
        <v>9.21392583108189E-2</v>
      </c>
      <c r="BA1442" s="14"/>
      <c r="BB1442" s="14">
        <v>0.20144847960912299</v>
      </c>
      <c r="BC1442" s="14">
        <v>0.220228747503878</v>
      </c>
      <c r="BD1442" s="14">
        <v>0.26083242632585302</v>
      </c>
      <c r="BE1442" s="14"/>
      <c r="BF1442" s="14">
        <v>0.23610419341723199</v>
      </c>
    </row>
    <row r="1443" spans="2:58" x14ac:dyDescent="0.35">
      <c r="B1443" t="s">
        <v>408</v>
      </c>
      <c r="C1443" s="14">
        <v>0.12645448729405201</v>
      </c>
      <c r="D1443" s="14">
        <v>0.14422282265715</v>
      </c>
      <c r="E1443" s="14">
        <v>0.109884738808674</v>
      </c>
      <c r="F1443" s="14"/>
      <c r="G1443" s="14">
        <v>8.1489696598744596E-2</v>
      </c>
      <c r="H1443" s="14">
        <v>9.2167726444830206E-2</v>
      </c>
      <c r="I1443" s="14">
        <v>9.2032766611549396E-2</v>
      </c>
      <c r="J1443" s="14">
        <v>0.13367456499761299</v>
      </c>
      <c r="K1443" s="14">
        <v>0.188152944084548</v>
      </c>
      <c r="L1443" s="14">
        <v>0.16504921536578199</v>
      </c>
      <c r="M1443" s="14"/>
      <c r="N1443" s="14">
        <v>0.123842008652117</v>
      </c>
      <c r="O1443" s="14">
        <v>0.128371097209762</v>
      </c>
      <c r="P1443" s="14">
        <v>0.14401231209573401</v>
      </c>
      <c r="Q1443" s="14">
        <v>0.11003564561495199</v>
      </c>
      <c r="R1443" s="14"/>
      <c r="S1443" s="14">
        <v>0.122354989456022</v>
      </c>
      <c r="T1443" s="14">
        <v>0.115020887531764</v>
      </c>
      <c r="U1443" s="14">
        <v>0.17222906049940401</v>
      </c>
      <c r="V1443" s="14">
        <v>0.126770104983631</v>
      </c>
      <c r="W1443" s="14">
        <v>0.16630376029096799</v>
      </c>
      <c r="X1443" s="14">
        <v>0.12674059670810101</v>
      </c>
      <c r="Y1443" s="14">
        <v>0.10297048216563399</v>
      </c>
      <c r="Z1443" s="14">
        <v>0.104212919526807</v>
      </c>
      <c r="AA1443" s="14">
        <v>9.8156150749349497E-2</v>
      </c>
      <c r="AB1443" s="14">
        <v>0.15096343311562499</v>
      </c>
      <c r="AC1443" s="14">
        <v>0.101806694558233</v>
      </c>
      <c r="AD1443" s="14">
        <v>0.141630324265415</v>
      </c>
      <c r="AE1443" s="14"/>
      <c r="AF1443" s="14">
        <v>0.17392901278488199</v>
      </c>
      <c r="AG1443" s="14">
        <v>0.10442210551699201</v>
      </c>
      <c r="AH1443" s="14">
        <v>8.7679560381682106E-2</v>
      </c>
      <c r="AI1443" s="14"/>
      <c r="AJ1443" s="14">
        <v>0.18602313644117999</v>
      </c>
      <c r="AK1443" s="14">
        <v>7.4540195109076807E-2</v>
      </c>
      <c r="AL1443" s="14">
        <v>0.15639022455816401</v>
      </c>
      <c r="AM1443" s="14">
        <v>8.1568112632193004E-2</v>
      </c>
      <c r="AN1443" s="14">
        <v>0.10827152486708699</v>
      </c>
      <c r="AO1443" s="14"/>
      <c r="AP1443" s="14">
        <v>0.19639937295624099</v>
      </c>
      <c r="AQ1443" s="14">
        <v>5.1590671762476198E-2</v>
      </c>
      <c r="AR1443" s="14">
        <v>9.7001301330052303E-2</v>
      </c>
      <c r="AS1443" s="14">
        <v>0.203326506357183</v>
      </c>
      <c r="AT1443" s="14">
        <v>0.191665978015125</v>
      </c>
      <c r="AU1443" s="14"/>
      <c r="AV1443" s="14">
        <v>0.132387523472008</v>
      </c>
      <c r="AW1443" s="14">
        <v>0.121886796079406</v>
      </c>
      <c r="AX1443" s="14">
        <v>0.116118556242488</v>
      </c>
      <c r="AY1443" s="14">
        <v>8.1924929916766795E-2</v>
      </c>
      <c r="AZ1443" s="14">
        <v>0.236411280208217</v>
      </c>
      <c r="BA1443" s="14"/>
      <c r="BB1443" s="14">
        <v>4.1428368554434603E-2</v>
      </c>
      <c r="BC1443" s="14">
        <v>0.20726132731455499</v>
      </c>
      <c r="BD1443" s="14">
        <v>0.247723746805951</v>
      </c>
      <c r="BE1443" s="14"/>
      <c r="BF1443" s="14">
        <v>0.16034107230530201</v>
      </c>
    </row>
    <row r="1444" spans="2:58" x14ac:dyDescent="0.35">
      <c r="B1444" t="s">
        <v>409</v>
      </c>
      <c r="C1444" s="14">
        <v>8.4893917917980996E-2</v>
      </c>
      <c r="D1444" s="14">
        <v>8.8841689693875903E-2</v>
      </c>
      <c r="E1444" s="14">
        <v>7.9538150906104305E-2</v>
      </c>
      <c r="F1444" s="14"/>
      <c r="G1444" s="14">
        <v>4.4530706211493902E-2</v>
      </c>
      <c r="H1444" s="14">
        <v>7.4620668667093201E-2</v>
      </c>
      <c r="I1444" s="14">
        <v>8.8639971007197907E-2</v>
      </c>
      <c r="J1444" s="14">
        <v>0.110266992104583</v>
      </c>
      <c r="K1444" s="14">
        <v>0.11597931946666699</v>
      </c>
      <c r="L1444" s="14">
        <v>7.5834307596457096E-2</v>
      </c>
      <c r="M1444" s="14"/>
      <c r="N1444" s="14">
        <v>7.3238646844988403E-2</v>
      </c>
      <c r="O1444" s="14">
        <v>9.5613908323812599E-2</v>
      </c>
      <c r="P1444" s="14">
        <v>9.6812205581515404E-2</v>
      </c>
      <c r="Q1444" s="14">
        <v>7.7374688594695706E-2</v>
      </c>
      <c r="R1444" s="14"/>
      <c r="S1444" s="14">
        <v>7.0713558428714796E-2</v>
      </c>
      <c r="T1444" s="14">
        <v>7.8308338510164402E-2</v>
      </c>
      <c r="U1444" s="14">
        <v>7.5086220431707207E-2</v>
      </c>
      <c r="V1444" s="14">
        <v>0.108603486655967</v>
      </c>
      <c r="W1444" s="14">
        <v>6.5147704375231902E-2</v>
      </c>
      <c r="X1444" s="14">
        <v>5.5908671016563702E-2</v>
      </c>
      <c r="Y1444" s="14">
        <v>0.14950293386206601</v>
      </c>
      <c r="Z1444" s="14">
        <v>4.3813443241026401E-2</v>
      </c>
      <c r="AA1444" s="14">
        <v>8.1570143422129204E-2</v>
      </c>
      <c r="AB1444" s="14">
        <v>0.114972533845538</v>
      </c>
      <c r="AC1444" s="14">
        <v>6.8043475972924802E-2</v>
      </c>
      <c r="AD1444" s="14">
        <v>0.100103604672361</v>
      </c>
      <c r="AE1444" s="14"/>
      <c r="AF1444" s="14">
        <v>0.12685099864039201</v>
      </c>
      <c r="AG1444" s="14">
        <v>6.12480824054768E-2</v>
      </c>
      <c r="AH1444" s="14">
        <v>7.0621743415029206E-2</v>
      </c>
      <c r="AI1444" s="14"/>
      <c r="AJ1444" s="14">
        <v>0.12471400120545</v>
      </c>
      <c r="AK1444" s="14">
        <v>3.2103798290972201E-2</v>
      </c>
      <c r="AL1444" s="14">
        <v>3.0788452746407201E-2</v>
      </c>
      <c r="AM1444" s="14">
        <v>0.11721789434404301</v>
      </c>
      <c r="AN1444" s="14">
        <v>0.10733777348191099</v>
      </c>
      <c r="AO1444" s="14"/>
      <c r="AP1444" s="14">
        <v>0.106112156781671</v>
      </c>
      <c r="AQ1444" s="14">
        <v>1.6855939853938701E-2</v>
      </c>
      <c r="AR1444" s="14">
        <v>5.5200776810391199E-2</v>
      </c>
      <c r="AS1444" s="14">
        <v>0.220203698084974</v>
      </c>
      <c r="AT1444" s="14">
        <v>9.1008600819169894E-2</v>
      </c>
      <c r="AU1444" s="14"/>
      <c r="AV1444" s="14">
        <v>8.78081306981702E-2</v>
      </c>
      <c r="AW1444" s="14">
        <v>8.25451038209285E-2</v>
      </c>
      <c r="AX1444" s="14">
        <v>8.4551426486034406E-2</v>
      </c>
      <c r="AY1444" s="14">
        <v>7.2493147643913597E-2</v>
      </c>
      <c r="AZ1444" s="14">
        <v>2.43579595253921E-2</v>
      </c>
      <c r="BA1444" s="14"/>
      <c r="BB1444" s="14">
        <v>1.9462669819014799E-2</v>
      </c>
      <c r="BC1444" s="14">
        <v>0.22232647563912999</v>
      </c>
      <c r="BD1444" s="14">
        <v>8.6828388028964795E-2</v>
      </c>
      <c r="BE1444" s="14"/>
      <c r="BF1444" s="14">
        <v>0.128352338877504</v>
      </c>
    </row>
    <row r="1445" spans="2:58" x14ac:dyDescent="0.35">
      <c r="B1445" t="s">
        <v>117</v>
      </c>
      <c r="C1445" s="14">
        <v>9.2739214721564406E-2</v>
      </c>
      <c r="D1445" s="14">
        <v>6.52234753514018E-2</v>
      </c>
      <c r="E1445" s="14">
        <v>0.119106691678895</v>
      </c>
      <c r="F1445" s="14"/>
      <c r="G1445" s="14">
        <v>0.13145569539797899</v>
      </c>
      <c r="H1445" s="14">
        <v>9.7185760744064806E-2</v>
      </c>
      <c r="I1445" s="14">
        <v>0.122805281532711</v>
      </c>
      <c r="J1445" s="14">
        <v>5.8703046440601897E-2</v>
      </c>
      <c r="K1445" s="14">
        <v>8.5253137432973899E-2</v>
      </c>
      <c r="L1445" s="14">
        <v>7.1367540867454393E-2</v>
      </c>
      <c r="M1445" s="14"/>
      <c r="N1445" s="14">
        <v>7.2789397921071794E-2</v>
      </c>
      <c r="O1445" s="14">
        <v>9.9512144557261997E-2</v>
      </c>
      <c r="P1445" s="14">
        <v>6.1135506011458902E-2</v>
      </c>
      <c r="Q1445" s="14">
        <v>0.13674809314078101</v>
      </c>
      <c r="R1445" s="14"/>
      <c r="S1445" s="14">
        <v>7.6902933472846602E-2</v>
      </c>
      <c r="T1445" s="14">
        <v>0.104315115484269</v>
      </c>
      <c r="U1445" s="14">
        <v>0.112810952920106</v>
      </c>
      <c r="V1445" s="14">
        <v>9.7596972333331797E-2</v>
      </c>
      <c r="W1445" s="14">
        <v>6.2302905268537802E-2</v>
      </c>
      <c r="X1445" s="14">
        <v>0.102363006642745</v>
      </c>
      <c r="Y1445" s="14">
        <v>8.4539463961934402E-2</v>
      </c>
      <c r="Z1445" s="14">
        <v>9.16431463738379E-2</v>
      </c>
      <c r="AA1445" s="14">
        <v>8.1968142178335299E-2</v>
      </c>
      <c r="AB1445" s="14">
        <v>9.2694334192695294E-2</v>
      </c>
      <c r="AC1445" s="14">
        <v>0.140927830389871</v>
      </c>
      <c r="AD1445" s="14">
        <v>7.2913709546141001E-2</v>
      </c>
      <c r="AE1445" s="14"/>
      <c r="AF1445" s="14">
        <v>7.5274706179941406E-2</v>
      </c>
      <c r="AG1445" s="14">
        <v>6.85396565272407E-2</v>
      </c>
      <c r="AH1445" s="14">
        <v>0.15294487778206101</v>
      </c>
      <c r="AI1445" s="14"/>
      <c r="AJ1445" s="14">
        <v>6.1005896372535597E-2</v>
      </c>
      <c r="AK1445" s="14">
        <v>7.1246435318167503E-2</v>
      </c>
      <c r="AL1445" s="14">
        <v>6.8923129173378103E-2</v>
      </c>
      <c r="AM1445" s="14">
        <v>7.9550985305397004E-2</v>
      </c>
      <c r="AN1445" s="14">
        <v>0.18259254495127999</v>
      </c>
      <c r="AO1445" s="14"/>
      <c r="AP1445" s="14">
        <v>7.6864882249877503E-2</v>
      </c>
      <c r="AQ1445" s="14">
        <v>6.6100054372363798E-2</v>
      </c>
      <c r="AR1445" s="14">
        <v>9.1656059458593897E-2</v>
      </c>
      <c r="AS1445" s="14">
        <v>4.9998596676794897E-2</v>
      </c>
      <c r="AT1445" s="14">
        <v>0.198396539627782</v>
      </c>
      <c r="AU1445" s="14"/>
      <c r="AV1445" s="14">
        <v>0.10610313370458201</v>
      </c>
      <c r="AW1445" s="14">
        <v>9.2902466724595401E-2</v>
      </c>
      <c r="AX1445" s="14">
        <v>0.105676950021097</v>
      </c>
      <c r="AY1445" s="14">
        <v>6.3589434957132901E-2</v>
      </c>
      <c r="AZ1445" s="14">
        <v>6.9496995326328401E-2</v>
      </c>
      <c r="BA1445" s="14"/>
      <c r="BB1445" s="14">
        <v>2.94526413610607E-2</v>
      </c>
      <c r="BC1445" s="14">
        <v>4.0711434852362699E-2</v>
      </c>
      <c r="BD1445" s="14">
        <v>0.11143572816507299</v>
      </c>
      <c r="BE1445" s="14"/>
      <c r="BF1445" s="14">
        <v>5.92446662141888E-2</v>
      </c>
    </row>
    <row r="1446" spans="2:58" x14ac:dyDescent="0.35">
      <c r="C1446" s="14"/>
      <c r="D1446" s="14"/>
      <c r="E1446" s="14"/>
      <c r="F1446" s="14"/>
      <c r="G1446" s="14"/>
      <c r="H1446" s="14"/>
      <c r="I1446" s="14"/>
      <c r="J1446" s="14"/>
      <c r="K1446" s="14"/>
      <c r="L1446" s="14"/>
      <c r="M1446" s="14"/>
      <c r="N1446" s="14"/>
      <c r="O1446" s="14"/>
      <c r="P1446" s="14"/>
      <c r="Q1446" s="14"/>
      <c r="R1446" s="14"/>
      <c r="S1446" s="14"/>
      <c r="T1446" s="14"/>
      <c r="U1446" s="14"/>
      <c r="V1446" s="14"/>
      <c r="W1446" s="14"/>
      <c r="X1446" s="14"/>
      <c r="Y1446" s="14"/>
      <c r="Z1446" s="14"/>
      <c r="AA1446" s="14"/>
      <c r="AB1446" s="14"/>
      <c r="AC1446" s="14"/>
      <c r="AD1446" s="14"/>
      <c r="AE1446" s="14"/>
      <c r="AF1446" s="14"/>
      <c r="AG1446" s="14"/>
      <c r="AH1446" s="14"/>
      <c r="AI1446" s="14"/>
      <c r="AJ1446" s="14"/>
      <c r="AK1446" s="14"/>
      <c r="AL1446" s="14"/>
      <c r="AM1446" s="14"/>
      <c r="AN1446" s="14"/>
      <c r="AO1446" s="14"/>
      <c r="AP1446" s="14"/>
      <c r="AQ1446" s="14"/>
      <c r="AR1446" s="14"/>
      <c r="AS1446" s="14"/>
      <c r="AT1446" s="14"/>
      <c r="AU1446" s="14"/>
      <c r="AV1446" s="14"/>
      <c r="AW1446" s="14"/>
      <c r="AX1446" s="14"/>
      <c r="AY1446" s="14"/>
      <c r="AZ1446" s="14"/>
      <c r="BA1446" s="14"/>
      <c r="BB1446" s="14"/>
      <c r="BC1446" s="14"/>
      <c r="BD1446" s="14"/>
      <c r="BE1446" s="14"/>
      <c r="BF1446" s="14"/>
    </row>
    <row r="1447" spans="2:58" x14ac:dyDescent="0.35">
      <c r="B1447" s="6" t="s">
        <v>425</v>
      </c>
      <c r="C1447" s="14"/>
      <c r="D1447" s="14"/>
      <c r="E1447" s="14"/>
      <c r="F1447" s="14"/>
      <c r="G1447" s="14"/>
      <c r="H1447" s="14"/>
      <c r="I1447" s="14"/>
      <c r="J1447" s="14"/>
      <c r="K1447" s="14"/>
      <c r="L1447" s="14"/>
      <c r="M1447" s="14"/>
      <c r="N1447" s="14"/>
      <c r="O1447" s="14"/>
      <c r="P1447" s="14"/>
      <c r="Q1447" s="14"/>
      <c r="R1447" s="14"/>
      <c r="S1447" s="14"/>
      <c r="T1447" s="14"/>
      <c r="U1447" s="14"/>
      <c r="V1447" s="14"/>
      <c r="W1447" s="14"/>
      <c r="X1447" s="14"/>
      <c r="Y1447" s="14"/>
      <c r="Z1447" s="14"/>
      <c r="AA1447" s="14"/>
      <c r="AB1447" s="14"/>
      <c r="AC1447" s="14"/>
      <c r="AD1447" s="14"/>
      <c r="AE1447" s="14"/>
      <c r="AF1447" s="14"/>
      <c r="AG1447" s="14"/>
      <c r="AH1447" s="14"/>
      <c r="AI1447" s="14"/>
      <c r="AJ1447" s="14"/>
      <c r="AK1447" s="14"/>
      <c r="AL1447" s="14"/>
      <c r="AM1447" s="14"/>
      <c r="AN1447" s="14"/>
      <c r="AO1447" s="14"/>
      <c r="AP1447" s="14"/>
      <c r="AQ1447" s="14"/>
      <c r="AR1447" s="14"/>
      <c r="AS1447" s="14"/>
      <c r="AT1447" s="14"/>
      <c r="AU1447" s="14"/>
      <c r="AV1447" s="14"/>
      <c r="AW1447" s="14"/>
      <c r="AX1447" s="14"/>
      <c r="AY1447" s="14"/>
      <c r="AZ1447" s="14"/>
      <c r="BA1447" s="14"/>
      <c r="BB1447" s="14"/>
      <c r="BC1447" s="14"/>
      <c r="BD1447" s="14"/>
      <c r="BE1447" s="14"/>
      <c r="BF1447" s="14"/>
    </row>
    <row r="1448" spans="2:58" x14ac:dyDescent="0.35">
      <c r="B1448" s="24" t="s">
        <v>90</v>
      </c>
      <c r="C1448" s="14"/>
      <c r="D1448" s="14"/>
      <c r="E1448" s="14"/>
      <c r="F1448" s="14"/>
      <c r="G1448" s="14"/>
      <c r="H1448" s="14"/>
      <c r="I1448" s="14"/>
      <c r="J1448" s="14"/>
      <c r="K1448" s="14"/>
      <c r="L1448" s="14"/>
      <c r="M1448" s="14"/>
      <c r="N1448" s="14"/>
      <c r="O1448" s="14"/>
      <c r="P1448" s="14"/>
      <c r="Q1448" s="14"/>
      <c r="R1448" s="14"/>
      <c r="S1448" s="14"/>
      <c r="T1448" s="14"/>
      <c r="U1448" s="14"/>
      <c r="V1448" s="14"/>
      <c r="W1448" s="14"/>
      <c r="X1448" s="14"/>
      <c r="Y1448" s="14"/>
      <c r="Z1448" s="14"/>
      <c r="AA1448" s="14"/>
      <c r="AB1448" s="14"/>
      <c r="AC1448" s="14"/>
      <c r="AD1448" s="14"/>
      <c r="AE1448" s="14"/>
      <c r="AF1448" s="14"/>
      <c r="AG1448" s="14"/>
      <c r="AH1448" s="14"/>
      <c r="AI1448" s="14"/>
      <c r="AJ1448" s="14"/>
      <c r="AK1448" s="14"/>
      <c r="AL1448" s="14"/>
      <c r="AM1448" s="14"/>
      <c r="AN1448" s="14"/>
      <c r="AO1448" s="14"/>
      <c r="AP1448" s="14"/>
      <c r="AQ1448" s="14"/>
      <c r="AR1448" s="14"/>
      <c r="AS1448" s="14"/>
      <c r="AT1448" s="14"/>
      <c r="AU1448" s="14"/>
      <c r="AV1448" s="14"/>
      <c r="AW1448" s="14"/>
      <c r="AX1448" s="14"/>
      <c r="AY1448" s="14"/>
      <c r="AZ1448" s="14"/>
      <c r="BA1448" s="14"/>
      <c r="BB1448" s="14"/>
      <c r="BC1448" s="14"/>
      <c r="BD1448" s="14"/>
      <c r="BE1448" s="14"/>
      <c r="BF1448" s="14"/>
    </row>
    <row r="1449" spans="2:58" x14ac:dyDescent="0.35">
      <c r="B1449" t="s">
        <v>405</v>
      </c>
      <c r="C1449" s="14">
        <v>9.5895905279976199E-2</v>
      </c>
      <c r="D1449" s="14">
        <v>8.3881160115796494E-2</v>
      </c>
      <c r="E1449" s="14">
        <v>0.10720113236204599</v>
      </c>
      <c r="F1449" s="14"/>
      <c r="G1449" s="14">
        <v>0.105877195837718</v>
      </c>
      <c r="H1449" s="14">
        <v>0.158352644266336</v>
      </c>
      <c r="I1449" s="14">
        <v>8.4555084154678203E-2</v>
      </c>
      <c r="J1449" s="14">
        <v>8.9449526997624595E-2</v>
      </c>
      <c r="K1449" s="14">
        <v>6.8121317713309301E-2</v>
      </c>
      <c r="L1449" s="14">
        <v>7.1695959502374701E-2</v>
      </c>
      <c r="M1449" s="14"/>
      <c r="N1449" s="14">
        <v>0.13393368275501999</v>
      </c>
      <c r="O1449" s="14">
        <v>8.5893159410734707E-2</v>
      </c>
      <c r="P1449" s="14">
        <v>8.0082395808131299E-2</v>
      </c>
      <c r="Q1449" s="14">
        <v>8.0803905877991106E-2</v>
      </c>
      <c r="R1449" s="14"/>
      <c r="S1449" s="14">
        <v>9.8284060566130094E-2</v>
      </c>
      <c r="T1449" s="14">
        <v>9.7760460560833401E-2</v>
      </c>
      <c r="U1449" s="14">
        <v>7.9496071176396094E-2</v>
      </c>
      <c r="V1449" s="14">
        <v>6.5459612397160402E-2</v>
      </c>
      <c r="W1449" s="14">
        <v>6.0277654014860002E-2</v>
      </c>
      <c r="X1449" s="14">
        <v>8.3304138266591499E-2</v>
      </c>
      <c r="Y1449" s="14">
        <v>0.102757752163626</v>
      </c>
      <c r="Z1449" s="14">
        <v>0.14935734597452099</v>
      </c>
      <c r="AA1449" s="14">
        <v>0.14865566662157401</v>
      </c>
      <c r="AB1449" s="14">
        <v>9.3370897304883294E-2</v>
      </c>
      <c r="AC1449" s="14">
        <v>0.102714774741525</v>
      </c>
      <c r="AD1449" s="14">
        <v>4.6163398023460998E-2</v>
      </c>
      <c r="AE1449" s="14"/>
      <c r="AF1449" s="14">
        <v>7.5953072736455504E-2</v>
      </c>
      <c r="AG1449" s="14">
        <v>0.118393359155266</v>
      </c>
      <c r="AH1449" s="14">
        <v>8.7431423602622502E-2</v>
      </c>
      <c r="AI1449" s="14"/>
      <c r="AJ1449" s="14">
        <v>5.2008204757536501E-2</v>
      </c>
      <c r="AK1449" s="14">
        <v>0.17394605382470901</v>
      </c>
      <c r="AL1449" s="14">
        <v>0.114070556803886</v>
      </c>
      <c r="AM1449" s="14">
        <v>0</v>
      </c>
      <c r="AN1449" s="14">
        <v>4.1769122748702397E-2</v>
      </c>
      <c r="AO1449" s="14"/>
      <c r="AP1449" s="14">
        <v>4.7240622970003199E-2</v>
      </c>
      <c r="AQ1449" s="14">
        <v>0.18381684343941301</v>
      </c>
      <c r="AR1449" s="14">
        <v>9.7835716565617195E-2</v>
      </c>
      <c r="AS1449" s="14">
        <v>8.4984086490176008E-3</v>
      </c>
      <c r="AT1449" s="14">
        <v>1.7788037163291099E-2</v>
      </c>
      <c r="AU1449" s="14"/>
      <c r="AV1449" s="14">
        <v>7.1854266437823694E-2</v>
      </c>
      <c r="AW1449" s="14">
        <v>7.5628220775363297E-2</v>
      </c>
      <c r="AX1449" s="14">
        <v>0.10743791750941201</v>
      </c>
      <c r="AY1449" s="14">
        <v>0.121862423270116</v>
      </c>
      <c r="AZ1449" s="14">
        <v>0.28202016910817501</v>
      </c>
      <c r="BA1449" s="14"/>
      <c r="BB1449" s="14">
        <v>0.16115285023568701</v>
      </c>
      <c r="BC1449" s="14">
        <v>0</v>
      </c>
      <c r="BD1449" s="14">
        <v>0</v>
      </c>
      <c r="BE1449" s="14"/>
      <c r="BF1449" s="14">
        <v>5.46659541555094E-2</v>
      </c>
    </row>
    <row r="1450" spans="2:58" x14ac:dyDescent="0.35">
      <c r="B1450" t="s">
        <v>406</v>
      </c>
      <c r="C1450" s="14">
        <v>0.28331769676078</v>
      </c>
      <c r="D1450" s="14">
        <v>0.28536608037906303</v>
      </c>
      <c r="E1450" s="14">
        <v>0.281064980137335</v>
      </c>
      <c r="F1450" s="14"/>
      <c r="G1450" s="14">
        <v>0.30290190843721598</v>
      </c>
      <c r="H1450" s="14">
        <v>0.32069211223219801</v>
      </c>
      <c r="I1450" s="14">
        <v>0.30394194748923498</v>
      </c>
      <c r="J1450" s="14">
        <v>0.31464459553429702</v>
      </c>
      <c r="K1450" s="14">
        <v>0.23320911202012801</v>
      </c>
      <c r="L1450" s="14">
        <v>0.231466188308175</v>
      </c>
      <c r="M1450" s="14"/>
      <c r="N1450" s="14">
        <v>0.29267594674813702</v>
      </c>
      <c r="O1450" s="14">
        <v>0.288230694457143</v>
      </c>
      <c r="P1450" s="14">
        <v>0.264096485847087</v>
      </c>
      <c r="Q1450" s="14">
        <v>0.28242551618630901</v>
      </c>
      <c r="R1450" s="14"/>
      <c r="S1450" s="14">
        <v>0.30107058012803101</v>
      </c>
      <c r="T1450" s="14">
        <v>0.29097303787645701</v>
      </c>
      <c r="U1450" s="14">
        <v>0.24196573951571601</v>
      </c>
      <c r="V1450" s="14">
        <v>0.30234305754207802</v>
      </c>
      <c r="W1450" s="14">
        <v>0.25419589820126798</v>
      </c>
      <c r="X1450" s="14">
        <v>0.302362584388712</v>
      </c>
      <c r="Y1450" s="14">
        <v>0.254314101280667</v>
      </c>
      <c r="Z1450" s="14">
        <v>0.40105397899742601</v>
      </c>
      <c r="AA1450" s="14">
        <v>0.26730090884415902</v>
      </c>
      <c r="AB1450" s="14">
        <v>0.264579808126991</v>
      </c>
      <c r="AC1450" s="14">
        <v>0.29340881072891101</v>
      </c>
      <c r="AD1450" s="14">
        <v>0.25050032848530202</v>
      </c>
      <c r="AE1450" s="14"/>
      <c r="AF1450" s="14">
        <v>0.21130069545306501</v>
      </c>
      <c r="AG1450" s="14">
        <v>0.33932748696616</v>
      </c>
      <c r="AH1450" s="14">
        <v>0.29766205280964703</v>
      </c>
      <c r="AI1450" s="14"/>
      <c r="AJ1450" s="14">
        <v>0.19089484610760499</v>
      </c>
      <c r="AK1450" s="14">
        <v>0.405494302501615</v>
      </c>
      <c r="AL1450" s="14">
        <v>0.34573341547575398</v>
      </c>
      <c r="AM1450" s="14">
        <v>0.21123404350404201</v>
      </c>
      <c r="AN1450" s="14">
        <v>0.22698664616736799</v>
      </c>
      <c r="AO1450" s="14"/>
      <c r="AP1450" s="14">
        <v>0.158099701035576</v>
      </c>
      <c r="AQ1450" s="14">
        <v>0.46602697390031</v>
      </c>
      <c r="AR1450" s="14">
        <v>0.28932746433245898</v>
      </c>
      <c r="AS1450" s="14">
        <v>0.12416217157678799</v>
      </c>
      <c r="AT1450" s="14">
        <v>0.121248755434848</v>
      </c>
      <c r="AU1450" s="14"/>
      <c r="AV1450" s="14">
        <v>0.27192984282378502</v>
      </c>
      <c r="AW1450" s="14">
        <v>0.26415237170060002</v>
      </c>
      <c r="AX1450" s="14">
        <v>0.29995614224934503</v>
      </c>
      <c r="AY1450" s="14">
        <v>0.34888813304418098</v>
      </c>
      <c r="AZ1450" s="14">
        <v>0.22882268080823701</v>
      </c>
      <c r="BA1450" s="14"/>
      <c r="BB1450" s="14">
        <v>0.49614786413488998</v>
      </c>
      <c r="BC1450" s="14">
        <v>0.121245955986498</v>
      </c>
      <c r="BD1450" s="14">
        <v>0.14034905291487901</v>
      </c>
      <c r="BE1450" s="14"/>
      <c r="BF1450" s="14">
        <v>0.245135967197365</v>
      </c>
    </row>
    <row r="1451" spans="2:58" x14ac:dyDescent="0.35">
      <c r="B1451" t="s">
        <v>407</v>
      </c>
      <c r="C1451" s="14">
        <v>0.27524121852814298</v>
      </c>
      <c r="D1451" s="14">
        <v>0.27562469012964602</v>
      </c>
      <c r="E1451" s="14">
        <v>0.27548768143568497</v>
      </c>
      <c r="F1451" s="14"/>
      <c r="G1451" s="14">
        <v>0.27970500401845999</v>
      </c>
      <c r="H1451" s="14">
        <v>0.249461585881841</v>
      </c>
      <c r="I1451" s="14">
        <v>0.26844929407886398</v>
      </c>
      <c r="J1451" s="14">
        <v>0.254287529554514</v>
      </c>
      <c r="K1451" s="14">
        <v>0.26869433241205298</v>
      </c>
      <c r="L1451" s="14">
        <v>0.319966806387466</v>
      </c>
      <c r="M1451" s="14"/>
      <c r="N1451" s="14">
        <v>0.29594400721369102</v>
      </c>
      <c r="O1451" s="14">
        <v>0.28065717941139701</v>
      </c>
      <c r="P1451" s="14">
        <v>0.27369628413994301</v>
      </c>
      <c r="Q1451" s="14">
        <v>0.25127682809748098</v>
      </c>
      <c r="R1451" s="14"/>
      <c r="S1451" s="14">
        <v>0.283089000798944</v>
      </c>
      <c r="T1451" s="14">
        <v>0.29190017169032201</v>
      </c>
      <c r="U1451" s="14">
        <v>0.28873976790428801</v>
      </c>
      <c r="V1451" s="14">
        <v>0.26681248989011902</v>
      </c>
      <c r="W1451" s="14">
        <v>0.34779475499065798</v>
      </c>
      <c r="X1451" s="14">
        <v>0.27126351400098497</v>
      </c>
      <c r="Y1451" s="14">
        <v>0.26211494396853502</v>
      </c>
      <c r="Z1451" s="14">
        <v>0.230878983470448</v>
      </c>
      <c r="AA1451" s="14">
        <v>0.26958224665090502</v>
      </c>
      <c r="AB1451" s="14">
        <v>0.22177083833616401</v>
      </c>
      <c r="AC1451" s="14">
        <v>0.23684674666154201</v>
      </c>
      <c r="AD1451" s="14">
        <v>0.337833780192901</v>
      </c>
      <c r="AE1451" s="14"/>
      <c r="AF1451" s="14">
        <v>0.28814429014411003</v>
      </c>
      <c r="AG1451" s="14">
        <v>0.26446613756223197</v>
      </c>
      <c r="AH1451" s="14">
        <v>0.29219695069268597</v>
      </c>
      <c r="AI1451" s="14"/>
      <c r="AJ1451" s="14">
        <v>0.32209211252311498</v>
      </c>
      <c r="AK1451" s="14">
        <v>0.21929174492387499</v>
      </c>
      <c r="AL1451" s="14">
        <v>0.275388062519762</v>
      </c>
      <c r="AM1451" s="14">
        <v>0.288162382703747</v>
      </c>
      <c r="AN1451" s="14">
        <v>0.302832185045802</v>
      </c>
      <c r="AO1451" s="14"/>
      <c r="AP1451" s="14">
        <v>0.36538150258258201</v>
      </c>
      <c r="AQ1451" s="14">
        <v>0.210627689766932</v>
      </c>
      <c r="AR1451" s="14">
        <v>0.30390875325814298</v>
      </c>
      <c r="AS1451" s="14">
        <v>0.28395996922389399</v>
      </c>
      <c r="AT1451" s="14">
        <v>0.34566462656928998</v>
      </c>
      <c r="AU1451" s="14"/>
      <c r="AV1451" s="14">
        <v>0.27590530263034002</v>
      </c>
      <c r="AW1451" s="14">
        <v>0.28912987799211798</v>
      </c>
      <c r="AX1451" s="14">
        <v>0.291898298280026</v>
      </c>
      <c r="AY1451" s="14">
        <v>0.24860457444280101</v>
      </c>
      <c r="AZ1451" s="14">
        <v>0.249241915518052</v>
      </c>
      <c r="BA1451" s="14"/>
      <c r="BB1451" s="14">
        <v>0.264247673422359</v>
      </c>
      <c r="BC1451" s="14">
        <v>0.303053289988996</v>
      </c>
      <c r="BD1451" s="14">
        <v>0.37239594799982401</v>
      </c>
      <c r="BE1451" s="14"/>
      <c r="BF1451" s="14">
        <v>0.28221213589171101</v>
      </c>
    </row>
    <row r="1452" spans="2:58" x14ac:dyDescent="0.35">
      <c r="B1452" t="s">
        <v>408</v>
      </c>
      <c r="C1452" s="14">
        <v>0.14778022401066401</v>
      </c>
      <c r="D1452" s="14">
        <v>0.174187202004078</v>
      </c>
      <c r="E1452" s="14">
        <v>0.122917362642164</v>
      </c>
      <c r="F1452" s="14"/>
      <c r="G1452" s="14">
        <v>0.13149874813384499</v>
      </c>
      <c r="H1452" s="14">
        <v>0.120305594258826</v>
      </c>
      <c r="I1452" s="14">
        <v>0.14312231405079601</v>
      </c>
      <c r="J1452" s="14">
        <v>0.142357409681132</v>
      </c>
      <c r="K1452" s="14">
        <v>0.16108973683007899</v>
      </c>
      <c r="L1452" s="14">
        <v>0.18016391184213301</v>
      </c>
      <c r="M1452" s="14"/>
      <c r="N1452" s="14">
        <v>0.118689595412345</v>
      </c>
      <c r="O1452" s="14">
        <v>0.16309645259832001</v>
      </c>
      <c r="P1452" s="14">
        <v>0.16584545437592901</v>
      </c>
      <c r="Q1452" s="14">
        <v>0.14400554058224899</v>
      </c>
      <c r="R1452" s="14"/>
      <c r="S1452" s="14">
        <v>0.15568800247152401</v>
      </c>
      <c r="T1452" s="14">
        <v>0.12195183206188499</v>
      </c>
      <c r="U1452" s="14">
        <v>0.16941166499904101</v>
      </c>
      <c r="V1452" s="14">
        <v>0.179708285853584</v>
      </c>
      <c r="W1452" s="14">
        <v>0.133268110830988</v>
      </c>
      <c r="X1452" s="14">
        <v>0.14098557501044301</v>
      </c>
      <c r="Y1452" s="14">
        <v>0.155542717784413</v>
      </c>
      <c r="Z1452" s="14">
        <v>7.0049363487628899E-2</v>
      </c>
      <c r="AA1452" s="14">
        <v>0.124275982179697</v>
      </c>
      <c r="AB1452" s="14">
        <v>0.18659102352312601</v>
      </c>
      <c r="AC1452" s="14">
        <v>0.14961427048859299</v>
      </c>
      <c r="AD1452" s="14">
        <v>0.17239173428875201</v>
      </c>
      <c r="AE1452" s="14"/>
      <c r="AF1452" s="14">
        <v>0.18496460637520901</v>
      </c>
      <c r="AG1452" s="14">
        <v>0.125192533121501</v>
      </c>
      <c r="AH1452" s="14">
        <v>0.119096260703666</v>
      </c>
      <c r="AI1452" s="14"/>
      <c r="AJ1452" s="14">
        <v>0.210614407549681</v>
      </c>
      <c r="AK1452" s="14">
        <v>7.6635163693343597E-2</v>
      </c>
      <c r="AL1452" s="14">
        <v>0.118751782190994</v>
      </c>
      <c r="AM1452" s="14">
        <v>0.224787450898147</v>
      </c>
      <c r="AN1452" s="14">
        <v>0.15604288613037101</v>
      </c>
      <c r="AO1452" s="14"/>
      <c r="AP1452" s="14">
        <v>0.201220560930223</v>
      </c>
      <c r="AQ1452" s="14">
        <v>4.6517743341429198E-2</v>
      </c>
      <c r="AR1452" s="14">
        <v>0.16953801903063101</v>
      </c>
      <c r="AS1452" s="14">
        <v>0.27262790522314101</v>
      </c>
      <c r="AT1452" s="14">
        <v>0.19140118568389899</v>
      </c>
      <c r="AU1452" s="14"/>
      <c r="AV1452" s="14">
        <v>0.15964632825693201</v>
      </c>
      <c r="AW1452" s="14">
        <v>0.16252319583678099</v>
      </c>
      <c r="AX1452" s="14">
        <v>0.12301621764526501</v>
      </c>
      <c r="AY1452" s="14">
        <v>0.117102471663173</v>
      </c>
      <c r="AZ1452" s="14">
        <v>9.8101853328018504E-2</v>
      </c>
      <c r="BA1452" s="14"/>
      <c r="BB1452" s="14">
        <v>3.9455646274686403E-2</v>
      </c>
      <c r="BC1452" s="14">
        <v>0.26264840785307397</v>
      </c>
      <c r="BD1452" s="14">
        <v>0.23757502287796101</v>
      </c>
      <c r="BE1452" s="14"/>
      <c r="BF1452" s="14">
        <v>0.207756412518419</v>
      </c>
    </row>
    <row r="1453" spans="2:58" x14ac:dyDescent="0.35">
      <c r="B1453" t="s">
        <v>409</v>
      </c>
      <c r="C1453" s="14">
        <v>0.113139591095719</v>
      </c>
      <c r="D1453" s="14">
        <v>0.126004309415891</v>
      </c>
      <c r="E1453" s="14">
        <v>0.100266094794403</v>
      </c>
      <c r="F1453" s="14"/>
      <c r="G1453" s="14">
        <v>7.1257569206039498E-2</v>
      </c>
      <c r="H1453" s="14">
        <v>7.3759329237406204E-2</v>
      </c>
      <c r="I1453" s="14">
        <v>0.103393342281863</v>
      </c>
      <c r="J1453" s="14">
        <v>0.145446583066524</v>
      </c>
      <c r="K1453" s="14">
        <v>0.17187485643155601</v>
      </c>
      <c r="L1453" s="14">
        <v>0.115462787997457</v>
      </c>
      <c r="M1453" s="14"/>
      <c r="N1453" s="14">
        <v>9.3712691196828998E-2</v>
      </c>
      <c r="O1453" s="14">
        <v>9.2316849574814494E-2</v>
      </c>
      <c r="P1453" s="14">
        <v>0.15294332432430599</v>
      </c>
      <c r="Q1453" s="14">
        <v>0.120815916205835</v>
      </c>
      <c r="R1453" s="14"/>
      <c r="S1453" s="14">
        <v>9.5351567606316606E-2</v>
      </c>
      <c r="T1453" s="14">
        <v>9.9962995816595304E-2</v>
      </c>
      <c r="U1453" s="14">
        <v>0.117240729673198</v>
      </c>
      <c r="V1453" s="14">
        <v>0.11378576352725001</v>
      </c>
      <c r="W1453" s="14">
        <v>0.14259566625027301</v>
      </c>
      <c r="X1453" s="14">
        <v>8.8438198031540405E-2</v>
      </c>
      <c r="Y1453" s="14">
        <v>0.15971672245725199</v>
      </c>
      <c r="Z1453" s="14">
        <v>7.8537902137253701E-2</v>
      </c>
      <c r="AA1453" s="14">
        <v>0.116621494211526</v>
      </c>
      <c r="AB1453" s="14">
        <v>0.1262925246943</v>
      </c>
      <c r="AC1453" s="14">
        <v>0.111223099936619</v>
      </c>
      <c r="AD1453" s="14">
        <v>0.118302846551958</v>
      </c>
      <c r="AE1453" s="14"/>
      <c r="AF1453" s="14">
        <v>0.169699261578142</v>
      </c>
      <c r="AG1453" s="14">
        <v>8.7090125723221501E-2</v>
      </c>
      <c r="AH1453" s="14">
        <v>6.3500928725118394E-2</v>
      </c>
      <c r="AI1453" s="14"/>
      <c r="AJ1453" s="14">
        <v>0.164081911192314</v>
      </c>
      <c r="AK1453" s="14">
        <v>6.0156213083374502E-2</v>
      </c>
      <c r="AL1453" s="14">
        <v>6.0402390335571501E-2</v>
      </c>
      <c r="AM1453" s="14">
        <v>0.23313162666411899</v>
      </c>
      <c r="AN1453" s="14">
        <v>0.119594506280103</v>
      </c>
      <c r="AO1453" s="14"/>
      <c r="AP1453" s="14">
        <v>0.15150375947116099</v>
      </c>
      <c r="AQ1453" s="14">
        <v>3.4687499649328102E-2</v>
      </c>
      <c r="AR1453" s="14">
        <v>7.5935278674364504E-2</v>
      </c>
      <c r="AS1453" s="14">
        <v>0.26732949039489301</v>
      </c>
      <c r="AT1453" s="14">
        <v>0.101571279458972</v>
      </c>
      <c r="AU1453" s="14"/>
      <c r="AV1453" s="14">
        <v>0.115985229424812</v>
      </c>
      <c r="AW1453" s="14">
        <v>0.122262032335733</v>
      </c>
      <c r="AX1453" s="14">
        <v>0.100957757489728</v>
      </c>
      <c r="AY1453" s="14">
        <v>7.7521361762193999E-2</v>
      </c>
      <c r="AZ1453" s="14">
        <v>6.7319198773228006E-2</v>
      </c>
      <c r="BA1453" s="14"/>
      <c r="BB1453" s="14">
        <v>1.9462669819014799E-2</v>
      </c>
      <c r="BC1453" s="14">
        <v>0.277952507778369</v>
      </c>
      <c r="BD1453" s="14">
        <v>0.10636749680117299</v>
      </c>
      <c r="BE1453" s="14"/>
      <c r="BF1453" s="14">
        <v>0.156249189172051</v>
      </c>
    </row>
    <row r="1454" spans="2:58" x14ac:dyDescent="0.35">
      <c r="B1454" t="s">
        <v>117</v>
      </c>
      <c r="C1454" s="14">
        <v>8.4625364324718996E-2</v>
      </c>
      <c r="D1454" s="14">
        <v>5.49365579555261E-2</v>
      </c>
      <c r="E1454" s="14">
        <v>0.113062748628367</v>
      </c>
      <c r="F1454" s="14"/>
      <c r="G1454" s="14">
        <v>0.108759574366722</v>
      </c>
      <c r="H1454" s="14">
        <v>7.7428734123394197E-2</v>
      </c>
      <c r="I1454" s="14">
        <v>9.6538017944563195E-2</v>
      </c>
      <c r="J1454" s="14">
        <v>5.3814355165908198E-2</v>
      </c>
      <c r="K1454" s="14">
        <v>9.7010644592875103E-2</v>
      </c>
      <c r="L1454" s="14">
        <v>8.1244345962393702E-2</v>
      </c>
      <c r="M1454" s="14"/>
      <c r="N1454" s="14">
        <v>6.5044076673977505E-2</v>
      </c>
      <c r="O1454" s="14">
        <v>8.9805664547590897E-2</v>
      </c>
      <c r="P1454" s="14">
        <v>6.3336055504604305E-2</v>
      </c>
      <c r="Q1454" s="14">
        <v>0.12067229305013399</v>
      </c>
      <c r="R1454" s="14"/>
      <c r="S1454" s="14">
        <v>6.6516788429053897E-2</v>
      </c>
      <c r="T1454" s="14">
        <v>9.7451501993907605E-2</v>
      </c>
      <c r="U1454" s="14">
        <v>0.103146026731361</v>
      </c>
      <c r="V1454" s="14">
        <v>7.1890790789808104E-2</v>
      </c>
      <c r="W1454" s="14">
        <v>6.1867915711953998E-2</v>
      </c>
      <c r="X1454" s="14">
        <v>0.11364599030172901</v>
      </c>
      <c r="Y1454" s="14">
        <v>6.5553762345507402E-2</v>
      </c>
      <c r="Z1454" s="14">
        <v>7.0122425932722304E-2</v>
      </c>
      <c r="AA1454" s="14">
        <v>7.3563701492139602E-2</v>
      </c>
      <c r="AB1454" s="14">
        <v>0.107394908014535</v>
      </c>
      <c r="AC1454" s="14">
        <v>0.10619229744281</v>
      </c>
      <c r="AD1454" s="14">
        <v>7.4807912457627093E-2</v>
      </c>
      <c r="AE1454" s="14"/>
      <c r="AF1454" s="14">
        <v>6.9938073713019397E-2</v>
      </c>
      <c r="AG1454" s="14">
        <v>6.5530357471620199E-2</v>
      </c>
      <c r="AH1454" s="14">
        <v>0.14011238346626001</v>
      </c>
      <c r="AI1454" s="14"/>
      <c r="AJ1454" s="14">
        <v>6.03085178697483E-2</v>
      </c>
      <c r="AK1454" s="14">
        <v>6.4476521973083803E-2</v>
      </c>
      <c r="AL1454" s="14">
        <v>8.5653792674032295E-2</v>
      </c>
      <c r="AM1454" s="14">
        <v>4.2684496229944698E-2</v>
      </c>
      <c r="AN1454" s="14">
        <v>0.152774653627653</v>
      </c>
      <c r="AO1454" s="14"/>
      <c r="AP1454" s="14">
        <v>7.6553853010456294E-2</v>
      </c>
      <c r="AQ1454" s="14">
        <v>5.8323249902587401E-2</v>
      </c>
      <c r="AR1454" s="14">
        <v>6.34547681387857E-2</v>
      </c>
      <c r="AS1454" s="14">
        <v>4.3422054932266203E-2</v>
      </c>
      <c r="AT1454" s="14">
        <v>0.22232611568969901</v>
      </c>
      <c r="AU1454" s="14"/>
      <c r="AV1454" s="14">
        <v>0.104679030426307</v>
      </c>
      <c r="AW1454" s="14">
        <v>8.6304301359404798E-2</v>
      </c>
      <c r="AX1454" s="14">
        <v>7.6733666826225594E-2</v>
      </c>
      <c r="AY1454" s="14">
        <v>8.6021035817534494E-2</v>
      </c>
      <c r="AZ1454" s="14">
        <v>7.4494182464290098E-2</v>
      </c>
      <c r="BA1454" s="14"/>
      <c r="BB1454" s="14">
        <v>1.9533296113363401E-2</v>
      </c>
      <c r="BC1454" s="14">
        <v>3.5099838393062702E-2</v>
      </c>
      <c r="BD1454" s="14">
        <v>0.14331247940616301</v>
      </c>
      <c r="BE1454" s="14"/>
      <c r="BF1454" s="14">
        <v>5.39803410649441E-2</v>
      </c>
    </row>
    <row r="1455" spans="2:58" x14ac:dyDescent="0.35">
      <c r="C1455" s="14"/>
      <c r="D1455" s="14"/>
      <c r="E1455" s="14"/>
      <c r="F1455" s="14"/>
      <c r="G1455" s="14"/>
      <c r="H1455" s="14"/>
      <c r="I1455" s="14"/>
      <c r="J1455" s="14"/>
      <c r="K1455" s="14"/>
      <c r="L1455" s="14"/>
      <c r="M1455" s="14"/>
      <c r="N1455" s="14"/>
      <c r="O1455" s="14"/>
      <c r="P1455" s="14"/>
      <c r="Q1455" s="14"/>
      <c r="R1455" s="14"/>
      <c r="S1455" s="14"/>
      <c r="T1455" s="14"/>
      <c r="U1455" s="14"/>
      <c r="V1455" s="14"/>
      <c r="W1455" s="14"/>
      <c r="X1455" s="14"/>
      <c r="Y1455" s="14"/>
      <c r="Z1455" s="14"/>
      <c r="AA1455" s="14"/>
      <c r="AB1455" s="14"/>
      <c r="AC1455" s="14"/>
      <c r="AD1455" s="14"/>
      <c r="AE1455" s="14"/>
      <c r="AF1455" s="14"/>
      <c r="AG1455" s="14"/>
      <c r="AH1455" s="14"/>
      <c r="AI1455" s="14"/>
      <c r="AJ1455" s="14"/>
      <c r="AK1455" s="14"/>
      <c r="AL1455" s="14"/>
      <c r="AM1455" s="14"/>
      <c r="AN1455" s="14"/>
      <c r="AO1455" s="14"/>
      <c r="AP1455" s="14"/>
      <c r="AQ1455" s="14"/>
      <c r="AR1455" s="14"/>
      <c r="AS1455" s="14"/>
      <c r="AT1455" s="14"/>
      <c r="AU1455" s="14"/>
      <c r="AV1455" s="14"/>
      <c r="AW1455" s="14"/>
      <c r="AX1455" s="14"/>
      <c r="AY1455" s="14"/>
      <c r="AZ1455" s="14"/>
      <c r="BA1455" s="14"/>
      <c r="BB1455" s="14"/>
      <c r="BC1455" s="14"/>
      <c r="BD1455" s="14"/>
      <c r="BE1455" s="14"/>
      <c r="BF1455" s="14"/>
    </row>
    <row r="1456" spans="2:58" x14ac:dyDescent="0.35">
      <c r="B1456" s="6" t="s">
        <v>434</v>
      </c>
      <c r="C1456" s="14"/>
      <c r="D1456" s="14"/>
      <c r="E1456" s="14"/>
      <c r="F1456" s="14"/>
      <c r="G1456" s="14"/>
      <c r="H1456" s="14"/>
      <c r="I1456" s="14"/>
      <c r="J1456" s="14"/>
      <c r="K1456" s="14"/>
      <c r="L1456" s="14"/>
      <c r="M1456" s="14"/>
      <c r="N1456" s="14"/>
      <c r="O1456" s="14"/>
      <c r="P1456" s="14"/>
      <c r="Q1456" s="14"/>
      <c r="R1456" s="14"/>
      <c r="S1456" s="14"/>
      <c r="T1456" s="14"/>
      <c r="U1456" s="14"/>
      <c r="V1456" s="14"/>
      <c r="W1456" s="14"/>
      <c r="X1456" s="14"/>
      <c r="Y1456" s="14"/>
      <c r="Z1456" s="14"/>
      <c r="AA1456" s="14"/>
      <c r="AB1456" s="14"/>
      <c r="AC1456" s="14"/>
      <c r="AD1456" s="14"/>
      <c r="AE1456" s="14"/>
      <c r="AF1456" s="14"/>
      <c r="AG1456" s="14"/>
      <c r="AH1456" s="14"/>
      <c r="AI1456" s="14"/>
      <c r="AJ1456" s="14"/>
      <c r="AK1456" s="14"/>
      <c r="AL1456" s="14"/>
      <c r="AM1456" s="14"/>
      <c r="AN1456" s="14"/>
      <c r="AO1456" s="14"/>
      <c r="AP1456" s="14"/>
      <c r="AQ1456" s="14"/>
      <c r="AR1456" s="14"/>
      <c r="AS1456" s="14"/>
      <c r="AT1456" s="14"/>
      <c r="AU1456" s="14"/>
      <c r="AV1456" s="14"/>
      <c r="AW1456" s="14"/>
      <c r="AX1456" s="14"/>
      <c r="AY1456" s="14"/>
      <c r="AZ1456" s="14"/>
      <c r="BA1456" s="14"/>
      <c r="BB1456" s="14"/>
      <c r="BC1456" s="14"/>
      <c r="BD1456" s="14"/>
      <c r="BE1456" s="14"/>
      <c r="BF1456" s="14"/>
    </row>
    <row r="1457" spans="2:58" x14ac:dyDescent="0.35">
      <c r="B1457" s="24" t="s">
        <v>90</v>
      </c>
      <c r="C1457" s="14"/>
      <c r="D1457" s="14"/>
      <c r="E1457" s="14"/>
      <c r="F1457" s="14"/>
      <c r="G1457" s="14"/>
      <c r="H1457" s="14"/>
      <c r="I1457" s="14"/>
      <c r="J1457" s="14"/>
      <c r="K1457" s="14"/>
      <c r="L1457" s="14"/>
      <c r="M1457" s="14"/>
      <c r="N1457" s="14"/>
      <c r="O1457" s="14"/>
      <c r="P1457" s="14"/>
      <c r="Q1457" s="14"/>
      <c r="R1457" s="14"/>
      <c r="S1457" s="14"/>
      <c r="T1457" s="14"/>
      <c r="U1457" s="14"/>
      <c r="V1457" s="14"/>
      <c r="W1457" s="14"/>
      <c r="X1457" s="14"/>
      <c r="Y1457" s="14"/>
      <c r="Z1457" s="14"/>
      <c r="AA1457" s="14"/>
      <c r="AB1457" s="14"/>
      <c r="AC1457" s="14"/>
      <c r="AD1457" s="14"/>
      <c r="AE1457" s="14"/>
      <c r="AF1457" s="14"/>
      <c r="AG1457" s="14"/>
      <c r="AH1457" s="14"/>
      <c r="AI1457" s="14"/>
      <c r="AJ1457" s="14"/>
      <c r="AK1457" s="14"/>
      <c r="AL1457" s="14"/>
      <c r="AM1457" s="14"/>
      <c r="AN1457" s="14"/>
      <c r="AO1457" s="14"/>
      <c r="AP1457" s="14"/>
      <c r="AQ1457" s="14"/>
      <c r="AR1457" s="14"/>
      <c r="AS1457" s="14"/>
      <c r="AT1457" s="14"/>
      <c r="AU1457" s="14"/>
      <c r="AV1457" s="14"/>
      <c r="AW1457" s="14"/>
      <c r="AX1457" s="14"/>
      <c r="AY1457" s="14"/>
      <c r="AZ1457" s="14"/>
      <c r="BA1457" s="14"/>
      <c r="BB1457" s="14"/>
      <c r="BC1457" s="14"/>
      <c r="BD1457" s="14"/>
      <c r="BE1457" s="14"/>
      <c r="BF1457" s="14"/>
    </row>
    <row r="1458" spans="2:58" x14ac:dyDescent="0.35">
      <c r="B1458" t="s">
        <v>430</v>
      </c>
      <c r="C1458" s="14">
        <v>0.43894132869572</v>
      </c>
      <c r="D1458" s="14">
        <v>0.44256093816212799</v>
      </c>
      <c r="E1458" s="14">
        <v>0.43608163919695297</v>
      </c>
      <c r="F1458" s="14"/>
      <c r="G1458" s="14">
        <v>0.31691902675911399</v>
      </c>
      <c r="H1458" s="14">
        <v>0.26376057390851299</v>
      </c>
      <c r="I1458" s="14">
        <v>0.35093002724711198</v>
      </c>
      <c r="J1458" s="14">
        <v>0.477747488148211</v>
      </c>
      <c r="K1458" s="14">
        <v>0.56422066760906098</v>
      </c>
      <c r="L1458" s="14">
        <v>0.61848859324585803</v>
      </c>
      <c r="M1458" s="14"/>
      <c r="N1458" s="14">
        <v>0.458862794084748</v>
      </c>
      <c r="O1458" s="14">
        <v>0.43882335491629598</v>
      </c>
      <c r="P1458" s="14">
        <v>0.45552965246726901</v>
      </c>
      <c r="Q1458" s="14">
        <v>0.39873993454314599</v>
      </c>
      <c r="R1458" s="14"/>
      <c r="S1458" s="14">
        <v>0.333588807516143</v>
      </c>
      <c r="T1458" s="14">
        <v>0.49261949295193902</v>
      </c>
      <c r="U1458" s="14">
        <v>0.49619244271851998</v>
      </c>
      <c r="V1458" s="14">
        <v>0.45281351602055198</v>
      </c>
      <c r="W1458" s="14">
        <v>0.49355523326225398</v>
      </c>
      <c r="X1458" s="14">
        <v>0.36729654278155299</v>
      </c>
      <c r="Y1458" s="14">
        <v>0.48466718663445302</v>
      </c>
      <c r="Z1458" s="14">
        <v>0.33087944585384998</v>
      </c>
      <c r="AA1458" s="14">
        <v>0.41273477923308399</v>
      </c>
      <c r="AB1458" s="14">
        <v>0.48962183774687401</v>
      </c>
      <c r="AC1458" s="14">
        <v>0.41295949467058202</v>
      </c>
      <c r="AD1458" s="14">
        <v>0.60164823472921403</v>
      </c>
      <c r="AE1458" s="14"/>
      <c r="AF1458" s="14">
        <v>0.57809087073417897</v>
      </c>
      <c r="AG1458" s="14">
        <v>0.37169352770439201</v>
      </c>
      <c r="AH1458" s="14">
        <v>0.30686508803405499</v>
      </c>
      <c r="AI1458" s="14"/>
      <c r="AJ1458" s="14">
        <v>0.64770029411218899</v>
      </c>
      <c r="AK1458" s="14">
        <v>0.22896012006684799</v>
      </c>
      <c r="AL1458" s="14">
        <v>0.379938952917869</v>
      </c>
      <c r="AM1458" s="14">
        <v>0.55545952645653396</v>
      </c>
      <c r="AN1458" s="14">
        <v>0.41300286051455398</v>
      </c>
      <c r="AO1458" s="14"/>
      <c r="AP1458" s="14">
        <v>0.67123927218542001</v>
      </c>
      <c r="AQ1458" s="14">
        <v>0.18790762662024099</v>
      </c>
      <c r="AR1458" s="14">
        <v>0.42138154458982902</v>
      </c>
      <c r="AS1458" s="14">
        <v>0.68537978583412495</v>
      </c>
      <c r="AT1458" s="14">
        <v>0.566756197273663</v>
      </c>
      <c r="AU1458" s="14"/>
      <c r="AV1458" s="14">
        <v>0.46639795019717001</v>
      </c>
      <c r="AW1458" s="14">
        <v>0.44879995926042299</v>
      </c>
      <c r="AX1458" s="14">
        <v>0.40840995057094498</v>
      </c>
      <c r="AY1458" s="14">
        <v>0.37316202168822399</v>
      </c>
      <c r="AZ1458" s="14">
        <v>0.391652255530199</v>
      </c>
      <c r="BA1458" s="14"/>
      <c r="BB1458" s="14">
        <v>0.187330828518531</v>
      </c>
      <c r="BC1458" s="14">
        <v>0.76132490746496295</v>
      </c>
      <c r="BD1458" s="14">
        <v>0.74171201236759798</v>
      </c>
      <c r="BE1458" s="14"/>
      <c r="BF1458" s="14">
        <v>0.57161640682778203</v>
      </c>
    </row>
    <row r="1459" spans="2:58" x14ac:dyDescent="0.35">
      <c r="B1459" t="s">
        <v>431</v>
      </c>
      <c r="C1459" s="14">
        <v>0.15877261438761001</v>
      </c>
      <c r="D1459" s="14">
        <v>0.16287875903493901</v>
      </c>
      <c r="E1459" s="14">
        <v>0.155708741332232</v>
      </c>
      <c r="F1459" s="14"/>
      <c r="G1459" s="14">
        <v>0.22342147019053801</v>
      </c>
      <c r="H1459" s="14">
        <v>0.25932031804063999</v>
      </c>
      <c r="I1459" s="14">
        <v>0.247898739980498</v>
      </c>
      <c r="J1459" s="14">
        <v>0.132242614958236</v>
      </c>
      <c r="K1459" s="14">
        <v>7.0382366328934201E-2</v>
      </c>
      <c r="L1459" s="14">
        <v>4.2485275976930602E-2</v>
      </c>
      <c r="M1459" s="14"/>
      <c r="N1459" s="14">
        <v>0.16822680591240499</v>
      </c>
      <c r="O1459" s="14">
        <v>0.15478694072563001</v>
      </c>
      <c r="P1459" s="14">
        <v>0.19071362203221801</v>
      </c>
      <c r="Q1459" s="14">
        <v>0.12744607144528899</v>
      </c>
      <c r="R1459" s="14"/>
      <c r="S1459" s="14">
        <v>0.235264943956043</v>
      </c>
      <c r="T1459" s="14">
        <v>0.14751925664487001</v>
      </c>
      <c r="U1459" s="14">
        <v>0.13050322609996201</v>
      </c>
      <c r="V1459" s="14">
        <v>0.14174006000912201</v>
      </c>
      <c r="W1459" s="14">
        <v>0.18272516269271999</v>
      </c>
      <c r="X1459" s="14">
        <v>0.19719122048163501</v>
      </c>
      <c r="Y1459" s="14">
        <v>9.4057561354260105E-2</v>
      </c>
      <c r="Z1459" s="14">
        <v>0.163632184137772</v>
      </c>
      <c r="AA1459" s="14">
        <v>0.175687823993704</v>
      </c>
      <c r="AB1459" s="14">
        <v>0.115364963935326</v>
      </c>
      <c r="AC1459" s="14">
        <v>0.120848190998328</v>
      </c>
      <c r="AD1459" s="14">
        <v>0.102979090295425</v>
      </c>
      <c r="AE1459" s="14"/>
      <c r="AF1459" s="14">
        <v>0.103992881688943</v>
      </c>
      <c r="AG1459" s="14">
        <v>0.19728815193127699</v>
      </c>
      <c r="AH1459" s="14">
        <v>0.20390272567670301</v>
      </c>
      <c r="AI1459" s="14"/>
      <c r="AJ1459" s="14">
        <v>8.5392249637943105E-2</v>
      </c>
      <c r="AK1459" s="14">
        <v>0.26343095591604299</v>
      </c>
      <c r="AL1459" s="14">
        <v>0.15686424072904401</v>
      </c>
      <c r="AM1459" s="14">
        <v>0.16370492670914299</v>
      </c>
      <c r="AN1459" s="14">
        <v>0.12517095414627399</v>
      </c>
      <c r="AO1459" s="14"/>
      <c r="AP1459" s="14">
        <v>0.10501349565920801</v>
      </c>
      <c r="AQ1459" s="14">
        <v>0.244000121332417</v>
      </c>
      <c r="AR1459" s="14">
        <v>0.15054777927573501</v>
      </c>
      <c r="AS1459" s="14">
        <v>6.0542398874547203E-2</v>
      </c>
      <c r="AT1459" s="14">
        <v>8.6060043696082597E-2</v>
      </c>
      <c r="AU1459" s="14"/>
      <c r="AV1459" s="14">
        <v>0.13037103796243801</v>
      </c>
      <c r="AW1459" s="14">
        <v>0.14487807751856499</v>
      </c>
      <c r="AX1459" s="14">
        <v>0.18496814773422601</v>
      </c>
      <c r="AY1459" s="14">
        <v>0.16513071977034199</v>
      </c>
      <c r="AZ1459" s="14">
        <v>0.29974899249090198</v>
      </c>
      <c r="BA1459" s="14"/>
      <c r="BB1459" s="14">
        <v>0.21484057657195399</v>
      </c>
      <c r="BC1459" s="14">
        <v>2.9766141560084301E-2</v>
      </c>
      <c r="BD1459" s="14">
        <v>7.5987041691700896E-2</v>
      </c>
      <c r="BE1459" s="14"/>
      <c r="BF1459" s="14">
        <v>9.4144663681129601E-2</v>
      </c>
    </row>
    <row r="1460" spans="2:58" x14ac:dyDescent="0.35">
      <c r="B1460" t="s">
        <v>432</v>
      </c>
      <c r="C1460" s="14">
        <v>0.29953265074885099</v>
      </c>
      <c r="D1460" s="14">
        <v>0.31049013119623298</v>
      </c>
      <c r="E1460" s="14">
        <v>0.28864334115117402</v>
      </c>
      <c r="F1460" s="14"/>
      <c r="G1460" s="14">
        <v>0.32306656981049597</v>
      </c>
      <c r="H1460" s="14">
        <v>0.355176354680731</v>
      </c>
      <c r="I1460" s="14">
        <v>0.29152848868979298</v>
      </c>
      <c r="J1460" s="14">
        <v>0.29886840724372998</v>
      </c>
      <c r="K1460" s="14">
        <v>0.26500891775743302</v>
      </c>
      <c r="L1460" s="14">
        <v>0.26891217896736103</v>
      </c>
      <c r="M1460" s="14"/>
      <c r="N1460" s="14">
        <v>0.29862563048801</v>
      </c>
      <c r="O1460" s="14">
        <v>0.31571346969020903</v>
      </c>
      <c r="P1460" s="14">
        <v>0.25996857925028699</v>
      </c>
      <c r="Q1460" s="14">
        <v>0.31793412024376699</v>
      </c>
      <c r="R1460" s="14"/>
      <c r="S1460" s="14">
        <v>0.32074410126360497</v>
      </c>
      <c r="T1460" s="14">
        <v>0.274050063493951</v>
      </c>
      <c r="U1460" s="14">
        <v>0.25508883523183401</v>
      </c>
      <c r="V1460" s="14">
        <v>0.298536366316141</v>
      </c>
      <c r="W1460" s="14">
        <v>0.239097048521306</v>
      </c>
      <c r="X1460" s="14">
        <v>0.31390753642865998</v>
      </c>
      <c r="Y1460" s="14">
        <v>0.35085913522999501</v>
      </c>
      <c r="Z1460" s="14">
        <v>0.39777707159166698</v>
      </c>
      <c r="AA1460" s="14">
        <v>0.30594649283766301</v>
      </c>
      <c r="AB1460" s="14">
        <v>0.30252915399247199</v>
      </c>
      <c r="AC1460" s="14">
        <v>0.33122481184073099</v>
      </c>
      <c r="AD1460" s="14">
        <v>0.17687587355135101</v>
      </c>
      <c r="AE1460" s="14"/>
      <c r="AF1460" s="14">
        <v>0.24689211808890699</v>
      </c>
      <c r="AG1460" s="14">
        <v>0.32679139415285702</v>
      </c>
      <c r="AH1460" s="14">
        <v>0.33656084939401198</v>
      </c>
      <c r="AI1460" s="14"/>
      <c r="AJ1460" s="14">
        <v>0.20689579831486901</v>
      </c>
      <c r="AK1460" s="14">
        <v>0.40551971791061697</v>
      </c>
      <c r="AL1460" s="14">
        <v>0.32404968232096099</v>
      </c>
      <c r="AM1460" s="14">
        <v>0.240690889790277</v>
      </c>
      <c r="AN1460" s="14">
        <v>0.30791806066667399</v>
      </c>
      <c r="AO1460" s="14"/>
      <c r="AP1460" s="14">
        <v>0.14891774292049401</v>
      </c>
      <c r="AQ1460" s="14">
        <v>0.48322176409305201</v>
      </c>
      <c r="AR1460" s="14">
        <v>0.35070465326681</v>
      </c>
      <c r="AS1460" s="14">
        <v>0.18617844943999801</v>
      </c>
      <c r="AT1460" s="14">
        <v>0.13553226988071701</v>
      </c>
      <c r="AU1460" s="14"/>
      <c r="AV1460" s="14">
        <v>0.29978007990375699</v>
      </c>
      <c r="AW1460" s="14">
        <v>0.30087367305693002</v>
      </c>
      <c r="AX1460" s="14">
        <v>0.31511207823024401</v>
      </c>
      <c r="AY1460" s="14">
        <v>0.350975108762414</v>
      </c>
      <c r="AZ1460" s="14">
        <v>0.189275856040621</v>
      </c>
      <c r="BA1460" s="14"/>
      <c r="BB1460" s="14">
        <v>0.53632118926481998</v>
      </c>
      <c r="BC1460" s="14">
        <v>0.155234902435684</v>
      </c>
      <c r="BD1460" s="14">
        <v>0.1064922409434</v>
      </c>
      <c r="BE1460" s="14"/>
      <c r="BF1460" s="14">
        <v>0.27602374770999899</v>
      </c>
    </row>
    <row r="1461" spans="2:58" x14ac:dyDescent="0.35">
      <c r="B1461" t="s">
        <v>83</v>
      </c>
      <c r="C1461" s="14">
        <v>0.102753406167819</v>
      </c>
      <c r="D1461" s="14">
        <v>8.4070171606700994E-2</v>
      </c>
      <c r="E1461" s="14">
        <v>0.11956627831964101</v>
      </c>
      <c r="F1461" s="14"/>
      <c r="G1461" s="14">
        <v>0.136592933239852</v>
      </c>
      <c r="H1461" s="14">
        <v>0.121742753370116</v>
      </c>
      <c r="I1461" s="14">
        <v>0.109642744082596</v>
      </c>
      <c r="J1461" s="14">
        <v>9.1141489649822799E-2</v>
      </c>
      <c r="K1461" s="14">
        <v>0.100388048304572</v>
      </c>
      <c r="L1461" s="14">
        <v>7.0113951809850403E-2</v>
      </c>
      <c r="M1461" s="14"/>
      <c r="N1461" s="14">
        <v>7.4284769514837604E-2</v>
      </c>
      <c r="O1461" s="14">
        <v>9.0676234667863995E-2</v>
      </c>
      <c r="P1461" s="14">
        <v>9.3788146250226606E-2</v>
      </c>
      <c r="Q1461" s="14">
        <v>0.15587987376779899</v>
      </c>
      <c r="R1461" s="14"/>
      <c r="S1461" s="14">
        <v>0.11040214726420999</v>
      </c>
      <c r="T1461" s="14">
        <v>8.5811186909240098E-2</v>
      </c>
      <c r="U1461" s="14">
        <v>0.118215495949684</v>
      </c>
      <c r="V1461" s="14">
        <v>0.106910057654185</v>
      </c>
      <c r="W1461" s="14">
        <v>8.4622555523719903E-2</v>
      </c>
      <c r="X1461" s="14">
        <v>0.121604700308152</v>
      </c>
      <c r="Y1461" s="14">
        <v>7.0416116781291505E-2</v>
      </c>
      <c r="Z1461" s="14">
        <v>0.107711298416711</v>
      </c>
      <c r="AA1461" s="14">
        <v>0.105630903935549</v>
      </c>
      <c r="AB1461" s="14">
        <v>9.2484044325328502E-2</v>
      </c>
      <c r="AC1461" s="14">
        <v>0.13496750249035899</v>
      </c>
      <c r="AD1461" s="14">
        <v>0.11849680142401101</v>
      </c>
      <c r="AE1461" s="14"/>
      <c r="AF1461" s="14">
        <v>7.1024129487971793E-2</v>
      </c>
      <c r="AG1461" s="14">
        <v>0.104226926211474</v>
      </c>
      <c r="AH1461" s="14">
        <v>0.15267133689522999</v>
      </c>
      <c r="AI1461" s="14"/>
      <c r="AJ1461" s="14">
        <v>6.0011657934998297E-2</v>
      </c>
      <c r="AK1461" s="14">
        <v>0.102089206106492</v>
      </c>
      <c r="AL1461" s="14">
        <v>0.13914712403212501</v>
      </c>
      <c r="AM1461" s="14">
        <v>4.0144657044045802E-2</v>
      </c>
      <c r="AN1461" s="14">
        <v>0.15390812467249701</v>
      </c>
      <c r="AO1461" s="14"/>
      <c r="AP1461" s="14">
        <v>7.4829489234877894E-2</v>
      </c>
      <c r="AQ1461" s="14">
        <v>8.4870487954290197E-2</v>
      </c>
      <c r="AR1461" s="14">
        <v>7.73660228676252E-2</v>
      </c>
      <c r="AS1461" s="14">
        <v>6.7899365851328899E-2</v>
      </c>
      <c r="AT1461" s="14">
        <v>0.21165148914953699</v>
      </c>
      <c r="AU1461" s="14"/>
      <c r="AV1461" s="14">
        <v>0.103450931936634</v>
      </c>
      <c r="AW1461" s="14">
        <v>0.105448290164082</v>
      </c>
      <c r="AX1461" s="14">
        <v>9.1509823464585194E-2</v>
      </c>
      <c r="AY1461" s="14">
        <v>0.11073214977902</v>
      </c>
      <c r="AZ1461" s="14">
        <v>0.119322895938278</v>
      </c>
      <c r="BA1461" s="14"/>
      <c r="BB1461" s="14">
        <v>6.1507405644695701E-2</v>
      </c>
      <c r="BC1461" s="14">
        <v>5.3674048539268E-2</v>
      </c>
      <c r="BD1461" s="14">
        <v>7.5808704997300302E-2</v>
      </c>
      <c r="BE1461" s="14"/>
      <c r="BF1461" s="14">
        <v>5.8215181781089698E-2</v>
      </c>
    </row>
    <row r="1462" spans="2:58" x14ac:dyDescent="0.35">
      <c r="C1462" s="14"/>
      <c r="D1462" s="14"/>
      <c r="E1462" s="14"/>
      <c r="F1462" s="14"/>
      <c r="G1462" s="14"/>
      <c r="H1462" s="14"/>
      <c r="I1462" s="14"/>
      <c r="J1462" s="14"/>
      <c r="K1462" s="14"/>
      <c r="L1462" s="14"/>
      <c r="M1462" s="14"/>
      <c r="N1462" s="14"/>
      <c r="O1462" s="14"/>
      <c r="P1462" s="14"/>
      <c r="Q1462" s="14"/>
      <c r="R1462" s="14"/>
      <c r="S1462" s="14"/>
      <c r="T1462" s="14"/>
      <c r="U1462" s="14"/>
      <c r="V1462" s="14"/>
      <c r="W1462" s="14"/>
      <c r="X1462" s="14"/>
      <c r="Y1462" s="14"/>
      <c r="Z1462" s="14"/>
      <c r="AA1462" s="14"/>
      <c r="AB1462" s="14"/>
      <c r="AC1462" s="14"/>
      <c r="AD1462" s="14"/>
      <c r="AE1462" s="14"/>
      <c r="AF1462" s="14"/>
      <c r="AG1462" s="14"/>
      <c r="AH1462" s="14"/>
      <c r="AI1462" s="14"/>
      <c r="AJ1462" s="14"/>
      <c r="AK1462" s="14"/>
      <c r="AL1462" s="14"/>
      <c r="AM1462" s="14"/>
      <c r="AN1462" s="14"/>
      <c r="AO1462" s="14"/>
      <c r="AP1462" s="14"/>
      <c r="AQ1462" s="14"/>
      <c r="AR1462" s="14"/>
      <c r="AS1462" s="14"/>
      <c r="AT1462" s="14"/>
      <c r="AU1462" s="14"/>
      <c r="AV1462" s="14"/>
      <c r="AW1462" s="14"/>
      <c r="AX1462" s="14"/>
      <c r="AY1462" s="14"/>
      <c r="AZ1462" s="14"/>
      <c r="BA1462" s="14"/>
      <c r="BB1462" s="14"/>
      <c r="BC1462" s="14"/>
      <c r="BD1462" s="14"/>
      <c r="BE1462" s="14"/>
      <c r="BF1462" s="14"/>
    </row>
    <row r="1463" spans="2:58" x14ac:dyDescent="0.35">
      <c r="B1463" s="6" t="s">
        <v>435</v>
      </c>
      <c r="C1463" s="14"/>
      <c r="D1463" s="14"/>
      <c r="E1463" s="14"/>
      <c r="F1463" s="14"/>
      <c r="G1463" s="14"/>
      <c r="H1463" s="14"/>
      <c r="I1463" s="14"/>
      <c r="J1463" s="14"/>
      <c r="K1463" s="14"/>
      <c r="L1463" s="14"/>
      <c r="M1463" s="14"/>
      <c r="N1463" s="14"/>
      <c r="O1463" s="14"/>
      <c r="P1463" s="14"/>
      <c r="Q1463" s="14"/>
      <c r="R1463" s="14"/>
      <c r="S1463" s="14"/>
      <c r="T1463" s="14"/>
      <c r="U1463" s="14"/>
      <c r="V1463" s="14"/>
      <c r="W1463" s="14"/>
      <c r="X1463" s="14"/>
      <c r="Y1463" s="14"/>
      <c r="Z1463" s="14"/>
      <c r="AA1463" s="14"/>
      <c r="AB1463" s="14"/>
      <c r="AC1463" s="14"/>
      <c r="AD1463" s="14"/>
      <c r="AE1463" s="14"/>
      <c r="AF1463" s="14"/>
      <c r="AG1463" s="14"/>
      <c r="AH1463" s="14"/>
      <c r="AI1463" s="14"/>
      <c r="AJ1463" s="14"/>
      <c r="AK1463" s="14"/>
      <c r="AL1463" s="14"/>
      <c r="AM1463" s="14"/>
      <c r="AN1463" s="14"/>
      <c r="AO1463" s="14"/>
      <c r="AP1463" s="14"/>
      <c r="AQ1463" s="14"/>
      <c r="AR1463" s="14"/>
      <c r="AS1463" s="14"/>
      <c r="AT1463" s="14"/>
      <c r="AU1463" s="14"/>
      <c r="AV1463" s="14"/>
      <c r="AW1463" s="14"/>
      <c r="AX1463" s="14"/>
      <c r="AY1463" s="14"/>
      <c r="AZ1463" s="14"/>
      <c r="BA1463" s="14"/>
      <c r="BB1463" s="14"/>
      <c r="BC1463" s="14"/>
      <c r="BD1463" s="14"/>
      <c r="BE1463" s="14"/>
      <c r="BF1463" s="14"/>
    </row>
    <row r="1464" spans="2:58" x14ac:dyDescent="0.35">
      <c r="B1464" s="24" t="s">
        <v>90</v>
      </c>
      <c r="C1464" s="14"/>
      <c r="D1464" s="14"/>
      <c r="E1464" s="14"/>
      <c r="F1464" s="14"/>
      <c r="G1464" s="14"/>
      <c r="H1464" s="14"/>
      <c r="I1464" s="14"/>
      <c r="J1464" s="14"/>
      <c r="K1464" s="14"/>
      <c r="L1464" s="14"/>
      <c r="M1464" s="14"/>
      <c r="N1464" s="14"/>
      <c r="O1464" s="14"/>
      <c r="P1464" s="14"/>
      <c r="Q1464" s="14"/>
      <c r="R1464" s="14"/>
      <c r="S1464" s="14"/>
      <c r="T1464" s="14"/>
      <c r="U1464" s="14"/>
      <c r="V1464" s="14"/>
      <c r="W1464" s="14"/>
      <c r="X1464" s="14"/>
      <c r="Y1464" s="14"/>
      <c r="Z1464" s="14"/>
      <c r="AA1464" s="14"/>
      <c r="AB1464" s="14"/>
      <c r="AC1464" s="14"/>
      <c r="AD1464" s="14"/>
      <c r="AE1464" s="14"/>
      <c r="AF1464" s="14"/>
      <c r="AG1464" s="14"/>
      <c r="AH1464" s="14"/>
      <c r="AI1464" s="14"/>
      <c r="AJ1464" s="14"/>
      <c r="AK1464" s="14"/>
      <c r="AL1464" s="14"/>
      <c r="AM1464" s="14"/>
      <c r="AN1464" s="14"/>
      <c r="AO1464" s="14"/>
      <c r="AP1464" s="14"/>
      <c r="AQ1464" s="14"/>
      <c r="AR1464" s="14"/>
      <c r="AS1464" s="14"/>
      <c r="AT1464" s="14"/>
      <c r="AU1464" s="14"/>
      <c r="AV1464" s="14"/>
      <c r="AW1464" s="14"/>
      <c r="AX1464" s="14"/>
      <c r="AY1464" s="14"/>
      <c r="AZ1464" s="14"/>
      <c r="BA1464" s="14"/>
      <c r="BB1464" s="14"/>
      <c r="BC1464" s="14"/>
      <c r="BD1464" s="14"/>
      <c r="BE1464" s="14"/>
      <c r="BF1464" s="14"/>
    </row>
    <row r="1465" spans="2:58" x14ac:dyDescent="0.35">
      <c r="B1465" t="s">
        <v>430</v>
      </c>
      <c r="C1465" s="14">
        <v>0.36357544685541399</v>
      </c>
      <c r="D1465" s="14">
        <v>0.36940883627231702</v>
      </c>
      <c r="E1465" s="14">
        <v>0.35811303425114399</v>
      </c>
      <c r="F1465" s="14"/>
      <c r="G1465" s="14">
        <v>0.23075997474899301</v>
      </c>
      <c r="H1465" s="14">
        <v>0.24205020523528301</v>
      </c>
      <c r="I1465" s="14">
        <v>0.31050228557906601</v>
      </c>
      <c r="J1465" s="14">
        <v>0.38378759456115902</v>
      </c>
      <c r="K1465" s="14">
        <v>0.45467740667254097</v>
      </c>
      <c r="L1465" s="14">
        <v>0.516517413526838</v>
      </c>
      <c r="M1465" s="14"/>
      <c r="N1465" s="14">
        <v>0.332033905899143</v>
      </c>
      <c r="O1465" s="14">
        <v>0.36128048184765998</v>
      </c>
      <c r="P1465" s="14">
        <v>0.39280667540809699</v>
      </c>
      <c r="Q1465" s="14">
        <v>0.37486174993099902</v>
      </c>
      <c r="R1465" s="14"/>
      <c r="S1465" s="14">
        <v>0.2527711053685</v>
      </c>
      <c r="T1465" s="14">
        <v>0.41602411638384901</v>
      </c>
      <c r="U1465" s="14">
        <v>0.40472625503790999</v>
      </c>
      <c r="V1465" s="14">
        <v>0.40744714880324601</v>
      </c>
      <c r="W1465" s="14">
        <v>0.40295648038680398</v>
      </c>
      <c r="X1465" s="14">
        <v>0.29125286034645298</v>
      </c>
      <c r="Y1465" s="14">
        <v>0.40371707025526699</v>
      </c>
      <c r="Z1465" s="14">
        <v>0.28281909080183598</v>
      </c>
      <c r="AA1465" s="14">
        <v>0.30869127265954699</v>
      </c>
      <c r="AB1465" s="14">
        <v>0.459279515365557</v>
      </c>
      <c r="AC1465" s="14">
        <v>0.32793219733803503</v>
      </c>
      <c r="AD1465" s="14">
        <v>0.51241146819170902</v>
      </c>
      <c r="AE1465" s="14"/>
      <c r="AF1465" s="14">
        <v>0.518035088902154</v>
      </c>
      <c r="AG1465" s="14">
        <v>0.282250696167897</v>
      </c>
      <c r="AH1465" s="14">
        <v>0.24867424517086301</v>
      </c>
      <c r="AI1465" s="14"/>
      <c r="AJ1465" s="14">
        <v>0.56191739536857799</v>
      </c>
      <c r="AK1465" s="14">
        <v>0.170420149048159</v>
      </c>
      <c r="AL1465" s="14">
        <v>0.28542714309219003</v>
      </c>
      <c r="AM1465" s="14">
        <v>0.51260334043731404</v>
      </c>
      <c r="AN1465" s="14">
        <v>0.35984215019524901</v>
      </c>
      <c r="AO1465" s="14"/>
      <c r="AP1465" s="14">
        <v>0.576903726593607</v>
      </c>
      <c r="AQ1465" s="14">
        <v>0.119283537249952</v>
      </c>
      <c r="AR1465" s="14">
        <v>0.32354363204119502</v>
      </c>
      <c r="AS1465" s="14">
        <v>0.64820712186932605</v>
      </c>
      <c r="AT1465" s="14">
        <v>0.45261537973258797</v>
      </c>
      <c r="AU1465" s="14"/>
      <c r="AV1465" s="14">
        <v>0.43718857593361599</v>
      </c>
      <c r="AW1465" s="14">
        <v>0.37387827215124902</v>
      </c>
      <c r="AX1465" s="14">
        <v>0.32259261614034801</v>
      </c>
      <c r="AY1465" s="14">
        <v>0.26282110826660099</v>
      </c>
      <c r="AZ1465" s="14">
        <v>0.32668911741866202</v>
      </c>
      <c r="BA1465" s="14"/>
      <c r="BB1465" s="14">
        <v>0.12075754510813499</v>
      </c>
      <c r="BC1465" s="14">
        <v>0.70485170499560001</v>
      </c>
      <c r="BD1465" s="14">
        <v>0.60771227082125201</v>
      </c>
      <c r="BE1465" s="14"/>
      <c r="BF1465" s="14">
        <v>0.48852668115003101</v>
      </c>
    </row>
    <row r="1466" spans="2:58" x14ac:dyDescent="0.35">
      <c r="B1466" t="s">
        <v>431</v>
      </c>
      <c r="C1466" s="14">
        <v>0.188369965239639</v>
      </c>
      <c r="D1466" s="14">
        <v>0.199622040605101</v>
      </c>
      <c r="E1466" s="14">
        <v>0.17754597210762499</v>
      </c>
      <c r="F1466" s="14"/>
      <c r="G1466" s="14">
        <v>0.320876409144147</v>
      </c>
      <c r="H1466" s="14">
        <v>0.25922216800043402</v>
      </c>
      <c r="I1466" s="14">
        <v>0.25051421251806999</v>
      </c>
      <c r="J1466" s="14">
        <v>0.14730959292573301</v>
      </c>
      <c r="K1466" s="14">
        <v>0.109208122121059</v>
      </c>
      <c r="L1466" s="14">
        <v>7.8147611280673199E-2</v>
      </c>
      <c r="M1466" s="14"/>
      <c r="N1466" s="14">
        <v>0.19797539283728999</v>
      </c>
      <c r="O1466" s="14">
        <v>0.185620088417873</v>
      </c>
      <c r="P1466" s="14">
        <v>0.200504571295783</v>
      </c>
      <c r="Q1466" s="14">
        <v>0.16967806926370399</v>
      </c>
      <c r="R1466" s="14"/>
      <c r="S1466" s="14">
        <v>0.29081260820718502</v>
      </c>
      <c r="T1466" s="14">
        <v>0.160575958548001</v>
      </c>
      <c r="U1466" s="14">
        <v>0.14243159935451299</v>
      </c>
      <c r="V1466" s="14">
        <v>0.179041747616695</v>
      </c>
      <c r="W1466" s="14">
        <v>0.18398980083445099</v>
      </c>
      <c r="X1466" s="14">
        <v>0.18761505508359699</v>
      </c>
      <c r="Y1466" s="14">
        <v>0.119564459214903</v>
      </c>
      <c r="Z1466" s="14">
        <v>0.27044353271431198</v>
      </c>
      <c r="AA1466" s="14">
        <v>0.22287210378497299</v>
      </c>
      <c r="AB1466" s="14">
        <v>0.120345147753589</v>
      </c>
      <c r="AC1466" s="14">
        <v>0.18571496107572399</v>
      </c>
      <c r="AD1466" s="14">
        <v>0.14958201000002799</v>
      </c>
      <c r="AE1466" s="14"/>
      <c r="AF1466" s="14">
        <v>0.13052512176765799</v>
      </c>
      <c r="AG1466" s="14">
        <v>0.23021686927416601</v>
      </c>
      <c r="AH1466" s="14">
        <v>0.20680748845013</v>
      </c>
      <c r="AI1466" s="14"/>
      <c r="AJ1466" s="14">
        <v>0.113671031196108</v>
      </c>
      <c r="AK1466" s="14">
        <v>0.299077376957881</v>
      </c>
      <c r="AL1466" s="14">
        <v>0.15059309285112499</v>
      </c>
      <c r="AM1466" s="14">
        <v>0.36626896307811502</v>
      </c>
      <c r="AN1466" s="14">
        <v>0.153058769525552</v>
      </c>
      <c r="AO1466" s="14"/>
      <c r="AP1466" s="14">
        <v>0.12705266200496301</v>
      </c>
      <c r="AQ1466" s="14">
        <v>0.30884775105983098</v>
      </c>
      <c r="AR1466" s="14">
        <v>0.168276925568666</v>
      </c>
      <c r="AS1466" s="14">
        <v>7.9842714559852299E-2</v>
      </c>
      <c r="AT1466" s="14">
        <v>6.1882301879725397E-2</v>
      </c>
      <c r="AU1466" s="14"/>
      <c r="AV1466" s="14">
        <v>0.14856080651539799</v>
      </c>
      <c r="AW1466" s="14">
        <v>0.173680810804721</v>
      </c>
      <c r="AX1466" s="14">
        <v>0.21874416808326599</v>
      </c>
      <c r="AY1466" s="14">
        <v>0.24774367692594301</v>
      </c>
      <c r="AZ1466" s="14">
        <v>0.220179066651088</v>
      </c>
      <c r="BA1466" s="14"/>
      <c r="BB1466" s="14">
        <v>0.29748486368508698</v>
      </c>
      <c r="BC1466" s="14">
        <v>5.0146569040542002E-2</v>
      </c>
      <c r="BD1466" s="14">
        <v>6.1625365493357898E-2</v>
      </c>
      <c r="BE1466" s="14"/>
      <c r="BF1466" s="14">
        <v>0.12871252184662599</v>
      </c>
    </row>
    <row r="1467" spans="2:58" x14ac:dyDescent="0.35">
      <c r="B1467" t="s">
        <v>432</v>
      </c>
      <c r="C1467" s="14">
        <v>0.34963332668976599</v>
      </c>
      <c r="D1467" s="14">
        <v>0.351803237991341</v>
      </c>
      <c r="E1467" s="14">
        <v>0.34756911459462803</v>
      </c>
      <c r="F1467" s="14"/>
      <c r="G1467" s="14">
        <v>0.33234727861845098</v>
      </c>
      <c r="H1467" s="14">
        <v>0.405947267933499</v>
      </c>
      <c r="I1467" s="14">
        <v>0.32737880221612597</v>
      </c>
      <c r="J1467" s="14">
        <v>0.38190328705789101</v>
      </c>
      <c r="K1467" s="14">
        <v>0.31930403061766099</v>
      </c>
      <c r="L1467" s="14">
        <v>0.32791456623472898</v>
      </c>
      <c r="M1467" s="14"/>
      <c r="N1467" s="14">
        <v>0.398151386115984</v>
      </c>
      <c r="O1467" s="14">
        <v>0.35906599462708</v>
      </c>
      <c r="P1467" s="14">
        <v>0.32438083843529097</v>
      </c>
      <c r="Q1467" s="14">
        <v>0.30967168076325702</v>
      </c>
      <c r="R1467" s="14"/>
      <c r="S1467" s="14">
        <v>0.34575279281457</v>
      </c>
      <c r="T1467" s="14">
        <v>0.33795990678895399</v>
      </c>
      <c r="U1467" s="14">
        <v>0.32008566697871899</v>
      </c>
      <c r="V1467" s="14">
        <v>0.328856021021048</v>
      </c>
      <c r="W1467" s="14">
        <v>0.34559005966810002</v>
      </c>
      <c r="X1467" s="14">
        <v>0.42262635478731603</v>
      </c>
      <c r="Y1467" s="14">
        <v>0.39919291996067402</v>
      </c>
      <c r="Z1467" s="14">
        <v>0.36284525632991599</v>
      </c>
      <c r="AA1467" s="14">
        <v>0.34627072390386698</v>
      </c>
      <c r="AB1467" s="14">
        <v>0.35054967338302501</v>
      </c>
      <c r="AC1467" s="14">
        <v>0.36783809333402301</v>
      </c>
      <c r="AD1467" s="14">
        <v>0.178375952378209</v>
      </c>
      <c r="AE1467" s="14"/>
      <c r="AF1467" s="14">
        <v>0.27007399230045698</v>
      </c>
      <c r="AG1467" s="14">
        <v>0.40398280025863498</v>
      </c>
      <c r="AH1467" s="14">
        <v>0.38684900554288099</v>
      </c>
      <c r="AI1467" s="14"/>
      <c r="AJ1467" s="14">
        <v>0.26011733265235798</v>
      </c>
      <c r="AK1467" s="14">
        <v>0.44428904794327101</v>
      </c>
      <c r="AL1467" s="14">
        <v>0.43839007957021198</v>
      </c>
      <c r="AM1467" s="14">
        <v>8.0983039440525595E-2</v>
      </c>
      <c r="AN1467" s="14">
        <v>0.321215810553238</v>
      </c>
      <c r="AO1467" s="14"/>
      <c r="AP1467" s="14">
        <v>0.21746549329308601</v>
      </c>
      <c r="AQ1467" s="14">
        <v>0.50476988769572695</v>
      </c>
      <c r="AR1467" s="14">
        <v>0.43691841967009198</v>
      </c>
      <c r="AS1467" s="14">
        <v>0.174654883406994</v>
      </c>
      <c r="AT1467" s="14">
        <v>0.26104031923834797</v>
      </c>
      <c r="AU1467" s="14"/>
      <c r="AV1467" s="14">
        <v>0.302682618659386</v>
      </c>
      <c r="AW1467" s="14">
        <v>0.34551100045315403</v>
      </c>
      <c r="AX1467" s="14">
        <v>0.38400266193851701</v>
      </c>
      <c r="AY1467" s="14">
        <v>0.400108901338874</v>
      </c>
      <c r="AZ1467" s="14">
        <v>0.33380891999197299</v>
      </c>
      <c r="BA1467" s="14"/>
      <c r="BB1467" s="14">
        <v>0.55330011836430504</v>
      </c>
      <c r="BC1467" s="14">
        <v>0.17653811546175099</v>
      </c>
      <c r="BD1467" s="14">
        <v>0.21855422837659599</v>
      </c>
      <c r="BE1467" s="14"/>
      <c r="BF1467" s="14">
        <v>0.31876291208824598</v>
      </c>
    </row>
    <row r="1468" spans="2:58" x14ac:dyDescent="0.35">
      <c r="B1468" t="s">
        <v>83</v>
      </c>
      <c r="C1468" s="14">
        <v>9.8421261215180994E-2</v>
      </c>
      <c r="D1468" s="14">
        <v>7.9165885131240898E-2</v>
      </c>
      <c r="E1468" s="14">
        <v>0.116771879046602</v>
      </c>
      <c r="F1468" s="14"/>
      <c r="G1468" s="14">
        <v>0.116016337488409</v>
      </c>
      <c r="H1468" s="14">
        <v>9.2780358830784906E-2</v>
      </c>
      <c r="I1468" s="14">
        <v>0.111604699686738</v>
      </c>
      <c r="J1468" s="14">
        <v>8.69995254552174E-2</v>
      </c>
      <c r="K1468" s="14">
        <v>0.116810440588739</v>
      </c>
      <c r="L1468" s="14">
        <v>7.7420408957759798E-2</v>
      </c>
      <c r="M1468" s="14"/>
      <c r="N1468" s="14">
        <v>7.1839315147583405E-2</v>
      </c>
      <c r="O1468" s="14">
        <v>9.4033435107387098E-2</v>
      </c>
      <c r="P1468" s="14">
        <v>8.2307914860829307E-2</v>
      </c>
      <c r="Q1468" s="14">
        <v>0.14578850004204</v>
      </c>
      <c r="R1468" s="14"/>
      <c r="S1468" s="14">
        <v>0.11066349360974501</v>
      </c>
      <c r="T1468" s="14">
        <v>8.5440018279196103E-2</v>
      </c>
      <c r="U1468" s="14">
        <v>0.132756478628858</v>
      </c>
      <c r="V1468" s="14">
        <v>8.4655082559011802E-2</v>
      </c>
      <c r="W1468" s="14">
        <v>6.7463659110645405E-2</v>
      </c>
      <c r="X1468" s="14">
        <v>9.8505729782633805E-2</v>
      </c>
      <c r="Y1468" s="14">
        <v>7.7525550569156901E-2</v>
      </c>
      <c r="Z1468" s="14">
        <v>8.3892120153937003E-2</v>
      </c>
      <c r="AA1468" s="14">
        <v>0.12216589965161299</v>
      </c>
      <c r="AB1468" s="14">
        <v>6.9825663497829302E-2</v>
      </c>
      <c r="AC1468" s="14">
        <v>0.118514748252217</v>
      </c>
      <c r="AD1468" s="14">
        <v>0.15963056943005399</v>
      </c>
      <c r="AE1468" s="14"/>
      <c r="AF1468" s="14">
        <v>8.1365797029732206E-2</v>
      </c>
      <c r="AG1468" s="14">
        <v>8.3549634299301498E-2</v>
      </c>
      <c r="AH1468" s="14">
        <v>0.15766926083612601</v>
      </c>
      <c r="AI1468" s="14"/>
      <c r="AJ1468" s="14">
        <v>6.4294240782955606E-2</v>
      </c>
      <c r="AK1468" s="14">
        <v>8.6213426050688602E-2</v>
      </c>
      <c r="AL1468" s="14">
        <v>0.12558968448647201</v>
      </c>
      <c r="AM1468" s="14">
        <v>4.0144657044045802E-2</v>
      </c>
      <c r="AN1468" s="14">
        <v>0.16588326972596201</v>
      </c>
      <c r="AO1468" s="14"/>
      <c r="AP1468" s="14">
        <v>7.8578118108343406E-2</v>
      </c>
      <c r="AQ1468" s="14">
        <v>6.7098823994489798E-2</v>
      </c>
      <c r="AR1468" s="14">
        <v>7.1261022720046793E-2</v>
      </c>
      <c r="AS1468" s="14">
        <v>9.7295280163828102E-2</v>
      </c>
      <c r="AT1468" s="14">
        <v>0.22446199914933801</v>
      </c>
      <c r="AU1468" s="14"/>
      <c r="AV1468" s="14">
        <v>0.111567998891599</v>
      </c>
      <c r="AW1468" s="14">
        <v>0.106929916590876</v>
      </c>
      <c r="AX1468" s="14">
        <v>7.4660553837868904E-2</v>
      </c>
      <c r="AY1468" s="14">
        <v>8.9326313468581595E-2</v>
      </c>
      <c r="AZ1468" s="14">
        <v>0.119322895938278</v>
      </c>
      <c r="BA1468" s="14"/>
      <c r="BB1468" s="14">
        <v>2.8457472842473099E-2</v>
      </c>
      <c r="BC1468" s="14">
        <v>6.8463610502107197E-2</v>
      </c>
      <c r="BD1468" s="14">
        <v>0.112108135308794</v>
      </c>
      <c r="BE1468" s="14"/>
      <c r="BF1468" s="14">
        <v>6.3997884915097294E-2</v>
      </c>
    </row>
    <row r="1469" spans="2:58" x14ac:dyDescent="0.35">
      <c r="C1469" s="14"/>
      <c r="D1469" s="14"/>
      <c r="E1469" s="14"/>
      <c r="F1469" s="14"/>
      <c r="G1469" s="14"/>
      <c r="H1469" s="14"/>
      <c r="I1469" s="14"/>
      <c r="J1469" s="14"/>
      <c r="K1469" s="14"/>
      <c r="L1469" s="14"/>
      <c r="M1469" s="14"/>
      <c r="N1469" s="14"/>
      <c r="O1469" s="14"/>
      <c r="P1469" s="14"/>
      <c r="Q1469" s="14"/>
      <c r="R1469" s="14"/>
      <c r="S1469" s="14"/>
      <c r="T1469" s="14"/>
      <c r="U1469" s="14"/>
      <c r="V1469" s="14"/>
      <c r="W1469" s="14"/>
      <c r="X1469" s="14"/>
      <c r="Y1469" s="14"/>
      <c r="Z1469" s="14"/>
      <c r="AA1469" s="14"/>
      <c r="AB1469" s="14"/>
      <c r="AC1469" s="14"/>
      <c r="AD1469" s="14"/>
      <c r="AE1469" s="14"/>
      <c r="AF1469" s="14"/>
      <c r="AG1469" s="14"/>
      <c r="AH1469" s="14"/>
      <c r="AI1469" s="14"/>
      <c r="AJ1469" s="14"/>
      <c r="AK1469" s="14"/>
      <c r="AL1469" s="14"/>
      <c r="AM1469" s="14"/>
      <c r="AN1469" s="14"/>
      <c r="AO1469" s="14"/>
      <c r="AP1469" s="14"/>
      <c r="AQ1469" s="14"/>
      <c r="AR1469" s="14"/>
      <c r="AS1469" s="14"/>
      <c r="AT1469" s="14"/>
      <c r="AU1469" s="14"/>
      <c r="AV1469" s="14"/>
      <c r="AW1469" s="14"/>
      <c r="AX1469" s="14"/>
      <c r="AY1469" s="14"/>
      <c r="AZ1469" s="14"/>
      <c r="BA1469" s="14"/>
      <c r="BB1469" s="14"/>
      <c r="BC1469" s="14"/>
      <c r="BD1469" s="14"/>
      <c r="BE1469" s="14"/>
      <c r="BF1469" s="14"/>
    </row>
    <row r="1470" spans="2:58" x14ac:dyDescent="0.35">
      <c r="B1470" s="6" t="s">
        <v>436</v>
      </c>
      <c r="C1470" s="14"/>
      <c r="D1470" s="14"/>
      <c r="E1470" s="14"/>
      <c r="F1470" s="14"/>
      <c r="G1470" s="14"/>
      <c r="H1470" s="14"/>
      <c r="I1470" s="14"/>
      <c r="J1470" s="14"/>
      <c r="K1470" s="14"/>
      <c r="L1470" s="14"/>
      <c r="M1470" s="14"/>
      <c r="N1470" s="14"/>
      <c r="O1470" s="14"/>
      <c r="P1470" s="14"/>
      <c r="Q1470" s="14"/>
      <c r="R1470" s="14"/>
      <c r="S1470" s="14"/>
      <c r="T1470" s="14"/>
      <c r="U1470" s="14"/>
      <c r="V1470" s="14"/>
      <c r="W1470" s="14"/>
      <c r="X1470" s="14"/>
      <c r="Y1470" s="14"/>
      <c r="Z1470" s="14"/>
      <c r="AA1470" s="14"/>
      <c r="AB1470" s="14"/>
      <c r="AC1470" s="14"/>
      <c r="AD1470" s="14"/>
      <c r="AE1470" s="14"/>
      <c r="AF1470" s="14"/>
      <c r="AG1470" s="14"/>
      <c r="AH1470" s="14"/>
      <c r="AI1470" s="14"/>
      <c r="AJ1470" s="14"/>
      <c r="AK1470" s="14"/>
      <c r="AL1470" s="14"/>
      <c r="AM1470" s="14"/>
      <c r="AN1470" s="14"/>
      <c r="AO1470" s="14"/>
      <c r="AP1470" s="14"/>
      <c r="AQ1470" s="14"/>
      <c r="AR1470" s="14"/>
      <c r="AS1470" s="14"/>
      <c r="AT1470" s="14"/>
      <c r="AU1470" s="14"/>
      <c r="AV1470" s="14"/>
      <c r="AW1470" s="14"/>
      <c r="AX1470" s="14"/>
      <c r="AY1470" s="14"/>
      <c r="AZ1470" s="14"/>
      <c r="BA1470" s="14"/>
      <c r="BB1470" s="14"/>
      <c r="BC1470" s="14"/>
      <c r="BD1470" s="14"/>
      <c r="BE1470" s="14"/>
      <c r="BF1470" s="14"/>
    </row>
    <row r="1471" spans="2:58" x14ac:dyDescent="0.35">
      <c r="B1471" s="24" t="s">
        <v>90</v>
      </c>
      <c r="C1471" s="14"/>
      <c r="D1471" s="14"/>
      <c r="E1471" s="14"/>
      <c r="F1471" s="14"/>
      <c r="G1471" s="14"/>
      <c r="H1471" s="14"/>
      <c r="I1471" s="14"/>
      <c r="J1471" s="14"/>
      <c r="K1471" s="14"/>
      <c r="L1471" s="14"/>
      <c r="M1471" s="14"/>
      <c r="N1471" s="14"/>
      <c r="O1471" s="14"/>
      <c r="P1471" s="14"/>
      <c r="Q1471" s="14"/>
      <c r="R1471" s="14"/>
      <c r="S1471" s="14"/>
      <c r="T1471" s="14"/>
      <c r="U1471" s="14"/>
      <c r="V1471" s="14"/>
      <c r="W1471" s="14"/>
      <c r="X1471" s="14"/>
      <c r="Y1471" s="14"/>
      <c r="Z1471" s="14"/>
      <c r="AA1471" s="14"/>
      <c r="AB1471" s="14"/>
      <c r="AC1471" s="14"/>
      <c r="AD1471" s="14"/>
      <c r="AE1471" s="14"/>
      <c r="AF1471" s="14"/>
      <c r="AG1471" s="14"/>
      <c r="AH1471" s="14"/>
      <c r="AI1471" s="14"/>
      <c r="AJ1471" s="14"/>
      <c r="AK1471" s="14"/>
      <c r="AL1471" s="14"/>
      <c r="AM1471" s="14"/>
      <c r="AN1471" s="14"/>
      <c r="AO1471" s="14"/>
      <c r="AP1471" s="14"/>
      <c r="AQ1471" s="14"/>
      <c r="AR1471" s="14"/>
      <c r="AS1471" s="14"/>
      <c r="AT1471" s="14"/>
      <c r="AU1471" s="14"/>
      <c r="AV1471" s="14"/>
      <c r="AW1471" s="14"/>
      <c r="AX1471" s="14"/>
      <c r="AY1471" s="14"/>
      <c r="AZ1471" s="14"/>
      <c r="BA1471" s="14"/>
      <c r="BB1471" s="14"/>
      <c r="BC1471" s="14"/>
      <c r="BD1471" s="14"/>
      <c r="BE1471" s="14"/>
      <c r="BF1471" s="14"/>
    </row>
    <row r="1472" spans="2:58" x14ac:dyDescent="0.35">
      <c r="B1472" t="s">
        <v>430</v>
      </c>
      <c r="C1472" s="14">
        <v>0.32759479155655502</v>
      </c>
      <c r="D1472" s="14">
        <v>0.32260281183885298</v>
      </c>
      <c r="E1472" s="14">
        <v>0.33141127041999802</v>
      </c>
      <c r="F1472" s="14"/>
      <c r="G1472" s="14">
        <v>0.308940903881256</v>
      </c>
      <c r="H1472" s="14">
        <v>0.34518161515819701</v>
      </c>
      <c r="I1472" s="14">
        <v>0.32884443460802698</v>
      </c>
      <c r="J1472" s="14">
        <v>0.34301502365147002</v>
      </c>
      <c r="K1472" s="14">
        <v>0.32987233353699602</v>
      </c>
      <c r="L1472" s="14">
        <v>0.31083629917456701</v>
      </c>
      <c r="M1472" s="14"/>
      <c r="N1472" s="14">
        <v>0.374211585563891</v>
      </c>
      <c r="O1472" s="14">
        <v>0.34948919080277602</v>
      </c>
      <c r="P1472" s="14">
        <v>0.27960304610708597</v>
      </c>
      <c r="Q1472" s="14">
        <v>0.29858968689551701</v>
      </c>
      <c r="R1472" s="14"/>
      <c r="S1472" s="14">
        <v>0.32400797566496398</v>
      </c>
      <c r="T1472" s="14">
        <v>0.30690271022430199</v>
      </c>
      <c r="U1472" s="14">
        <v>0.32517186059738401</v>
      </c>
      <c r="V1472" s="14">
        <v>0.27841938763129598</v>
      </c>
      <c r="W1472" s="14">
        <v>0.30951356042440398</v>
      </c>
      <c r="X1472" s="14">
        <v>0.35512813193857701</v>
      </c>
      <c r="Y1472" s="14">
        <v>0.29891991847556099</v>
      </c>
      <c r="Z1472" s="14">
        <v>0.36742502312430397</v>
      </c>
      <c r="AA1472" s="14">
        <v>0.35254944619002598</v>
      </c>
      <c r="AB1472" s="14">
        <v>0.34296953427990901</v>
      </c>
      <c r="AC1472" s="14">
        <v>0.44762796448101699</v>
      </c>
      <c r="AD1472" s="14">
        <v>0.232117640834096</v>
      </c>
      <c r="AE1472" s="14"/>
      <c r="AF1472" s="14">
        <v>0.241417037554231</v>
      </c>
      <c r="AG1472" s="14">
        <v>0.41739235921886197</v>
      </c>
      <c r="AH1472" s="14">
        <v>0.301418901729823</v>
      </c>
      <c r="AI1472" s="14"/>
      <c r="AJ1472" s="14">
        <v>0.229934422612358</v>
      </c>
      <c r="AK1472" s="14">
        <v>0.46351409104089902</v>
      </c>
      <c r="AL1472" s="14">
        <v>0.38096361210679602</v>
      </c>
      <c r="AM1472" s="14">
        <v>0.16241847218934399</v>
      </c>
      <c r="AN1472" s="14">
        <v>0.226048506857389</v>
      </c>
      <c r="AO1472" s="14"/>
      <c r="AP1472" s="14">
        <v>0.181683183705764</v>
      </c>
      <c r="AQ1472" s="14">
        <v>0.50210130877925296</v>
      </c>
      <c r="AR1472" s="14">
        <v>0.40067233011460501</v>
      </c>
      <c r="AS1472" s="14">
        <v>0.16569440452973899</v>
      </c>
      <c r="AT1472" s="14">
        <v>0.16325919762205801</v>
      </c>
      <c r="AU1472" s="14"/>
      <c r="AV1472" s="14">
        <v>0.33797659270505098</v>
      </c>
      <c r="AW1472" s="14">
        <v>0.298148528951164</v>
      </c>
      <c r="AX1472" s="14">
        <v>0.35814650984330199</v>
      </c>
      <c r="AY1472" s="14">
        <v>0.35466244713832901</v>
      </c>
      <c r="AZ1472" s="14">
        <v>0.48293208547900401</v>
      </c>
      <c r="BA1472" s="14"/>
      <c r="BB1472" s="14">
        <v>0.52421011997835198</v>
      </c>
      <c r="BC1472" s="14">
        <v>0.145381245694574</v>
      </c>
      <c r="BD1472" s="14">
        <v>0.15302370111755401</v>
      </c>
      <c r="BE1472" s="14"/>
      <c r="BF1472" s="14">
        <v>0.27055578353906301</v>
      </c>
    </row>
    <row r="1473" spans="2:58" x14ac:dyDescent="0.35">
      <c r="B1473" t="s">
        <v>431</v>
      </c>
      <c r="C1473" s="14">
        <v>0.24007696955466501</v>
      </c>
      <c r="D1473" s="14">
        <v>0.24676445653499099</v>
      </c>
      <c r="E1473" s="14">
        <v>0.23497764648102901</v>
      </c>
      <c r="F1473" s="14"/>
      <c r="G1473" s="14">
        <v>0.232661157036331</v>
      </c>
      <c r="H1473" s="14">
        <v>0.25813233559804799</v>
      </c>
      <c r="I1473" s="14">
        <v>0.27977583484956597</v>
      </c>
      <c r="J1473" s="14">
        <v>0.23511242569468799</v>
      </c>
      <c r="K1473" s="14">
        <v>0.199262507671952</v>
      </c>
      <c r="L1473" s="14">
        <v>0.22958552493644399</v>
      </c>
      <c r="M1473" s="14"/>
      <c r="N1473" s="14">
        <v>0.21203427780289799</v>
      </c>
      <c r="O1473" s="14">
        <v>0.245200317733136</v>
      </c>
      <c r="P1473" s="14">
        <v>0.31829343168181001</v>
      </c>
      <c r="Q1473" s="14">
        <v>0.19854790566872199</v>
      </c>
      <c r="R1473" s="14"/>
      <c r="S1473" s="14">
        <v>0.22378932517799299</v>
      </c>
      <c r="T1473" s="14">
        <v>0.25132681533483298</v>
      </c>
      <c r="U1473" s="14">
        <v>0.25271147400340799</v>
      </c>
      <c r="V1473" s="14">
        <v>0.24413607702148801</v>
      </c>
      <c r="W1473" s="14">
        <v>0.31463526997664998</v>
      </c>
      <c r="X1473" s="14">
        <v>0.23694609114717499</v>
      </c>
      <c r="Y1473" s="14">
        <v>0.236506603357617</v>
      </c>
      <c r="Z1473" s="14">
        <v>0.24679707497269099</v>
      </c>
      <c r="AA1473" s="14">
        <v>0.20584553855194601</v>
      </c>
      <c r="AB1473" s="14">
        <v>0.26673595888600099</v>
      </c>
      <c r="AC1473" s="14">
        <v>0.15663560744389199</v>
      </c>
      <c r="AD1473" s="14">
        <v>0.24259284027637501</v>
      </c>
      <c r="AE1473" s="14"/>
      <c r="AF1473" s="14">
        <v>0.27663701417243602</v>
      </c>
      <c r="AG1473" s="14">
        <v>0.21781348382083399</v>
      </c>
      <c r="AH1473" s="14">
        <v>0.23152507573625999</v>
      </c>
      <c r="AI1473" s="14"/>
      <c r="AJ1473" s="14">
        <v>0.311083900758862</v>
      </c>
      <c r="AK1473" s="14">
        <v>0.20081887264180201</v>
      </c>
      <c r="AL1473" s="14">
        <v>0.175922187527182</v>
      </c>
      <c r="AM1473" s="14">
        <v>0.38398950118616698</v>
      </c>
      <c r="AN1473" s="14">
        <v>0.24473164260261901</v>
      </c>
      <c r="AO1473" s="14"/>
      <c r="AP1473" s="14">
        <v>0.33782310870301901</v>
      </c>
      <c r="AQ1473" s="14">
        <v>0.17452145738602801</v>
      </c>
      <c r="AR1473" s="14">
        <v>0.14525247729743701</v>
      </c>
      <c r="AS1473" s="14">
        <v>0.36880684824460602</v>
      </c>
      <c r="AT1473" s="14">
        <v>0.196420916101648</v>
      </c>
      <c r="AU1473" s="14"/>
      <c r="AV1473" s="14">
        <v>0.25288899266481202</v>
      </c>
      <c r="AW1473" s="14">
        <v>0.233237459337678</v>
      </c>
      <c r="AX1473" s="14">
        <v>0.25308952952914698</v>
      </c>
      <c r="AY1473" s="14">
        <v>0.23331657305799899</v>
      </c>
      <c r="AZ1473" s="14">
        <v>0.18519880030108599</v>
      </c>
      <c r="BA1473" s="14"/>
      <c r="BB1473" s="14">
        <v>0.16377337974965001</v>
      </c>
      <c r="BC1473" s="14">
        <v>0.40848303462209401</v>
      </c>
      <c r="BD1473" s="14">
        <v>0.20839500707171399</v>
      </c>
      <c r="BE1473" s="14"/>
      <c r="BF1473" s="14">
        <v>0.266033022786684</v>
      </c>
    </row>
    <row r="1474" spans="2:58" x14ac:dyDescent="0.35">
      <c r="B1474" t="s">
        <v>432</v>
      </c>
      <c r="C1474" s="14">
        <v>0.26934405378555698</v>
      </c>
      <c r="D1474" s="14">
        <v>0.299379296779406</v>
      </c>
      <c r="E1474" s="14">
        <v>0.23973657929615999</v>
      </c>
      <c r="F1474" s="14"/>
      <c r="G1474" s="14">
        <v>0.274271230908958</v>
      </c>
      <c r="H1474" s="14">
        <v>0.216481798898882</v>
      </c>
      <c r="I1474" s="14">
        <v>0.24883304579086901</v>
      </c>
      <c r="J1474" s="14">
        <v>0.26334291291204498</v>
      </c>
      <c r="K1474" s="14">
        <v>0.29514617489188799</v>
      </c>
      <c r="L1474" s="14">
        <v>0.31303505297989098</v>
      </c>
      <c r="M1474" s="14"/>
      <c r="N1474" s="14">
        <v>0.27524069646024901</v>
      </c>
      <c r="O1474" s="14">
        <v>0.246252085870347</v>
      </c>
      <c r="P1474" s="14">
        <v>0.279551573816121</v>
      </c>
      <c r="Q1474" s="14">
        <v>0.27693556571848499</v>
      </c>
      <c r="R1474" s="14"/>
      <c r="S1474" s="14">
        <v>0.29587759880327802</v>
      </c>
      <c r="T1474" s="14">
        <v>0.278777132265567</v>
      </c>
      <c r="U1474" s="14">
        <v>0.26592900911259698</v>
      </c>
      <c r="V1474" s="14">
        <v>0.31899996261199798</v>
      </c>
      <c r="W1474" s="14">
        <v>0.26007872658064701</v>
      </c>
      <c r="X1474" s="14">
        <v>0.235394637287727</v>
      </c>
      <c r="Y1474" s="14">
        <v>0.30317944573855399</v>
      </c>
      <c r="Z1474" s="14">
        <v>0.20647475377813501</v>
      </c>
      <c r="AA1474" s="14">
        <v>0.24571586602986201</v>
      </c>
      <c r="AB1474" s="14">
        <v>0.25192545196941102</v>
      </c>
      <c r="AC1474" s="14">
        <v>0.21063293799264801</v>
      </c>
      <c r="AD1474" s="14">
        <v>0.31866457685662303</v>
      </c>
      <c r="AE1474" s="14"/>
      <c r="AF1474" s="14">
        <v>0.34917990730169501</v>
      </c>
      <c r="AG1474" s="14">
        <v>0.211770102388846</v>
      </c>
      <c r="AH1474" s="14">
        <v>0.223151899963735</v>
      </c>
      <c r="AI1474" s="14"/>
      <c r="AJ1474" s="14">
        <v>0.33979372466385299</v>
      </c>
      <c r="AK1474" s="14">
        <v>0.18785728993155401</v>
      </c>
      <c r="AL1474" s="14">
        <v>0.21985611260884799</v>
      </c>
      <c r="AM1474" s="14">
        <v>0.37178610436424497</v>
      </c>
      <c r="AN1474" s="14">
        <v>0.26246781725263602</v>
      </c>
      <c r="AO1474" s="14"/>
      <c r="AP1474" s="14">
        <v>0.36504770008010001</v>
      </c>
      <c r="AQ1474" s="14">
        <v>0.16972037404654899</v>
      </c>
      <c r="AR1474" s="14">
        <v>0.24932063169829399</v>
      </c>
      <c r="AS1474" s="14">
        <v>0.36576776688863399</v>
      </c>
      <c r="AT1474" s="14">
        <v>0.35293679637033698</v>
      </c>
      <c r="AU1474" s="14"/>
      <c r="AV1474" s="14">
        <v>0.237433405872186</v>
      </c>
      <c r="AW1474" s="14">
        <v>0.27992225108168001</v>
      </c>
      <c r="AX1474" s="14">
        <v>0.27281796953825499</v>
      </c>
      <c r="AY1474" s="14">
        <v>0.235264273462474</v>
      </c>
      <c r="AZ1474" s="14">
        <v>0.212546218281632</v>
      </c>
      <c r="BA1474" s="14"/>
      <c r="BB1474" s="14">
        <v>0.17078107319885699</v>
      </c>
      <c r="BC1474" s="14">
        <v>0.35815867972202697</v>
      </c>
      <c r="BD1474" s="14">
        <v>0.40488058593119602</v>
      </c>
      <c r="BE1474" s="14"/>
      <c r="BF1474" s="14">
        <v>0.32275082381090803</v>
      </c>
    </row>
    <row r="1475" spans="2:58" x14ac:dyDescent="0.35">
      <c r="B1475" t="s">
        <v>83</v>
      </c>
      <c r="C1475" s="14">
        <v>0.16298418510322299</v>
      </c>
      <c r="D1475" s="14">
        <v>0.13125343484674901</v>
      </c>
      <c r="E1475" s="14">
        <v>0.19387450380281299</v>
      </c>
      <c r="F1475" s="14"/>
      <c r="G1475" s="14">
        <v>0.184126708173455</v>
      </c>
      <c r="H1475" s="14">
        <v>0.180204250344873</v>
      </c>
      <c r="I1475" s="14">
        <v>0.14254668475153801</v>
      </c>
      <c r="J1475" s="14">
        <v>0.15852963774179701</v>
      </c>
      <c r="K1475" s="14">
        <v>0.17571898389916499</v>
      </c>
      <c r="L1475" s="14">
        <v>0.14654312290909799</v>
      </c>
      <c r="M1475" s="14"/>
      <c r="N1475" s="14">
        <v>0.13851344017296299</v>
      </c>
      <c r="O1475" s="14">
        <v>0.15905840559374099</v>
      </c>
      <c r="P1475" s="14">
        <v>0.122551948394984</v>
      </c>
      <c r="Q1475" s="14">
        <v>0.22592684171727601</v>
      </c>
      <c r="R1475" s="14"/>
      <c r="S1475" s="14">
        <v>0.15632510035376601</v>
      </c>
      <c r="T1475" s="14">
        <v>0.16299334217529801</v>
      </c>
      <c r="U1475" s="14">
        <v>0.15618765628661099</v>
      </c>
      <c r="V1475" s="14">
        <v>0.158444572735218</v>
      </c>
      <c r="W1475" s="14">
        <v>0.115772443018299</v>
      </c>
      <c r="X1475" s="14">
        <v>0.172531139626521</v>
      </c>
      <c r="Y1475" s="14">
        <v>0.161394032428269</v>
      </c>
      <c r="Z1475" s="14">
        <v>0.17930314812487</v>
      </c>
      <c r="AA1475" s="14">
        <v>0.195889149228166</v>
      </c>
      <c r="AB1475" s="14">
        <v>0.13836905486467899</v>
      </c>
      <c r="AC1475" s="14">
        <v>0.18510349008244301</v>
      </c>
      <c r="AD1475" s="14">
        <v>0.20662494203290599</v>
      </c>
      <c r="AE1475" s="14"/>
      <c r="AF1475" s="14">
        <v>0.13276604097163899</v>
      </c>
      <c r="AG1475" s="14">
        <v>0.15302405457145801</v>
      </c>
      <c r="AH1475" s="14">
        <v>0.24390412257018201</v>
      </c>
      <c r="AI1475" s="14"/>
      <c r="AJ1475" s="14">
        <v>0.119187951964927</v>
      </c>
      <c r="AK1475" s="14">
        <v>0.14780974638574501</v>
      </c>
      <c r="AL1475" s="14">
        <v>0.22325808775717401</v>
      </c>
      <c r="AM1475" s="14">
        <v>8.1805922260244704E-2</v>
      </c>
      <c r="AN1475" s="14">
        <v>0.26675203328735603</v>
      </c>
      <c r="AO1475" s="14"/>
      <c r="AP1475" s="14">
        <v>0.115446007511117</v>
      </c>
      <c r="AQ1475" s="14">
        <v>0.15365685978817001</v>
      </c>
      <c r="AR1475" s="14">
        <v>0.20475456088966401</v>
      </c>
      <c r="AS1475" s="14">
        <v>9.9730980337020894E-2</v>
      </c>
      <c r="AT1475" s="14">
        <v>0.28738308990595701</v>
      </c>
      <c r="AU1475" s="14"/>
      <c r="AV1475" s="14">
        <v>0.171701008757951</v>
      </c>
      <c r="AW1475" s="14">
        <v>0.18869176062947701</v>
      </c>
      <c r="AX1475" s="14">
        <v>0.115945991089296</v>
      </c>
      <c r="AY1475" s="14">
        <v>0.176756706341198</v>
      </c>
      <c r="AZ1475" s="14">
        <v>0.119322895938278</v>
      </c>
      <c r="BA1475" s="14"/>
      <c r="BB1475" s="14">
        <v>0.14123542707314099</v>
      </c>
      <c r="BC1475" s="14">
        <v>8.7977039961304196E-2</v>
      </c>
      <c r="BD1475" s="14">
        <v>0.23370070587953601</v>
      </c>
      <c r="BE1475" s="14"/>
      <c r="BF1475" s="14">
        <v>0.14066036986334499</v>
      </c>
    </row>
    <row r="1476" spans="2:58" x14ac:dyDescent="0.35">
      <c r="C1476" s="14"/>
      <c r="D1476" s="14"/>
      <c r="E1476" s="14"/>
      <c r="F1476" s="14"/>
      <c r="G1476" s="14"/>
      <c r="H1476" s="14"/>
      <c r="I1476" s="14"/>
      <c r="J1476" s="14"/>
      <c r="K1476" s="14"/>
      <c r="L1476" s="14"/>
      <c r="M1476" s="14"/>
      <c r="N1476" s="14"/>
      <c r="O1476" s="14"/>
      <c r="P1476" s="14"/>
      <c r="Q1476" s="14"/>
      <c r="R1476" s="14"/>
      <c r="S1476" s="14"/>
      <c r="T1476" s="14"/>
      <c r="U1476" s="14"/>
      <c r="V1476" s="14"/>
      <c r="W1476" s="14"/>
      <c r="X1476" s="14"/>
      <c r="Y1476" s="14"/>
      <c r="Z1476" s="14"/>
      <c r="AA1476" s="14"/>
      <c r="AB1476" s="14"/>
      <c r="AC1476" s="14"/>
      <c r="AD1476" s="14"/>
      <c r="AE1476" s="14"/>
      <c r="AF1476" s="14"/>
      <c r="AG1476" s="14"/>
      <c r="AH1476" s="14"/>
      <c r="AI1476" s="14"/>
      <c r="AJ1476" s="14"/>
      <c r="AK1476" s="14"/>
      <c r="AL1476" s="14"/>
      <c r="AM1476" s="14"/>
      <c r="AN1476" s="14"/>
      <c r="AO1476" s="14"/>
      <c r="AP1476" s="14"/>
      <c r="AQ1476" s="14"/>
      <c r="AR1476" s="14"/>
      <c r="AS1476" s="14"/>
      <c r="AT1476" s="14"/>
      <c r="AU1476" s="14"/>
      <c r="AV1476" s="14"/>
      <c r="AW1476" s="14"/>
      <c r="AX1476" s="14"/>
      <c r="AY1476" s="14"/>
      <c r="AZ1476" s="14"/>
      <c r="BA1476" s="14"/>
      <c r="BB1476" s="14"/>
      <c r="BC1476" s="14"/>
      <c r="BD1476" s="14"/>
      <c r="BE1476" s="14"/>
      <c r="BF1476" s="14"/>
    </row>
    <row r="1477" spans="2:58" x14ac:dyDescent="0.35">
      <c r="B1477" s="6" t="s">
        <v>437</v>
      </c>
      <c r="C1477" s="14"/>
      <c r="D1477" s="14"/>
      <c r="E1477" s="14"/>
      <c r="F1477" s="14"/>
      <c r="G1477" s="14"/>
      <c r="H1477" s="14"/>
      <c r="I1477" s="14"/>
      <c r="J1477" s="14"/>
      <c r="K1477" s="14"/>
      <c r="L1477" s="14"/>
      <c r="M1477" s="14"/>
      <c r="N1477" s="14"/>
      <c r="O1477" s="14"/>
      <c r="P1477" s="14"/>
      <c r="Q1477" s="14"/>
      <c r="R1477" s="14"/>
      <c r="S1477" s="14"/>
      <c r="T1477" s="14"/>
      <c r="U1477" s="14"/>
      <c r="V1477" s="14"/>
      <c r="W1477" s="14"/>
      <c r="X1477" s="14"/>
      <c r="Y1477" s="14"/>
      <c r="Z1477" s="14"/>
      <c r="AA1477" s="14"/>
      <c r="AB1477" s="14"/>
      <c r="AC1477" s="14"/>
      <c r="AD1477" s="14"/>
      <c r="AE1477" s="14"/>
      <c r="AF1477" s="14"/>
      <c r="AG1477" s="14"/>
      <c r="AH1477" s="14"/>
      <c r="AI1477" s="14"/>
      <c r="AJ1477" s="14"/>
      <c r="AK1477" s="14"/>
      <c r="AL1477" s="14"/>
      <c r="AM1477" s="14"/>
      <c r="AN1477" s="14"/>
      <c r="AO1477" s="14"/>
      <c r="AP1477" s="14"/>
      <c r="AQ1477" s="14"/>
      <c r="AR1477" s="14"/>
      <c r="AS1477" s="14"/>
      <c r="AT1477" s="14"/>
      <c r="AU1477" s="14"/>
      <c r="AV1477" s="14"/>
      <c r="AW1477" s="14"/>
      <c r="AX1477" s="14"/>
      <c r="AY1477" s="14"/>
      <c r="AZ1477" s="14"/>
      <c r="BA1477" s="14"/>
      <c r="BB1477" s="14"/>
      <c r="BC1477" s="14"/>
      <c r="BD1477" s="14"/>
      <c r="BE1477" s="14"/>
      <c r="BF1477" s="14"/>
    </row>
    <row r="1478" spans="2:58" x14ac:dyDescent="0.35">
      <c r="B1478" s="24" t="s">
        <v>90</v>
      </c>
      <c r="C1478" s="14"/>
      <c r="D1478" s="14"/>
      <c r="E1478" s="14"/>
      <c r="F1478" s="14"/>
      <c r="G1478" s="14"/>
      <c r="H1478" s="14"/>
      <c r="I1478" s="14"/>
      <c r="J1478" s="14"/>
      <c r="K1478" s="14"/>
      <c r="L1478" s="14"/>
      <c r="M1478" s="14"/>
      <c r="N1478" s="14"/>
      <c r="O1478" s="14"/>
      <c r="P1478" s="14"/>
      <c r="Q1478" s="14"/>
      <c r="R1478" s="14"/>
      <c r="S1478" s="14"/>
      <c r="T1478" s="14"/>
      <c r="U1478" s="14"/>
      <c r="V1478" s="14"/>
      <c r="W1478" s="14"/>
      <c r="X1478" s="14"/>
      <c r="Y1478" s="14"/>
      <c r="Z1478" s="14"/>
      <c r="AA1478" s="14"/>
      <c r="AB1478" s="14"/>
      <c r="AC1478" s="14"/>
      <c r="AD1478" s="14"/>
      <c r="AE1478" s="14"/>
      <c r="AF1478" s="14"/>
      <c r="AG1478" s="14"/>
      <c r="AH1478" s="14"/>
      <c r="AI1478" s="14"/>
      <c r="AJ1478" s="14"/>
      <c r="AK1478" s="14"/>
      <c r="AL1478" s="14"/>
      <c r="AM1478" s="14"/>
      <c r="AN1478" s="14"/>
      <c r="AO1478" s="14"/>
      <c r="AP1478" s="14"/>
      <c r="AQ1478" s="14"/>
      <c r="AR1478" s="14"/>
      <c r="AS1478" s="14"/>
      <c r="AT1478" s="14"/>
      <c r="AU1478" s="14"/>
      <c r="AV1478" s="14"/>
      <c r="AW1478" s="14"/>
      <c r="AX1478" s="14"/>
      <c r="AY1478" s="14"/>
      <c r="AZ1478" s="14"/>
      <c r="BA1478" s="14"/>
      <c r="BB1478" s="14"/>
      <c r="BC1478" s="14"/>
      <c r="BD1478" s="14"/>
      <c r="BE1478" s="14"/>
      <c r="BF1478" s="14"/>
    </row>
    <row r="1479" spans="2:58" x14ac:dyDescent="0.35">
      <c r="B1479" t="s">
        <v>430</v>
      </c>
      <c r="C1479" s="14">
        <v>0.22384508540690001</v>
      </c>
      <c r="D1479" s="14">
        <v>0.21943046332496299</v>
      </c>
      <c r="E1479" s="14">
        <v>0.22849917872113801</v>
      </c>
      <c r="F1479" s="14"/>
      <c r="G1479" s="14">
        <v>0.21199442232502699</v>
      </c>
      <c r="H1479" s="14">
        <v>0.29384308901082801</v>
      </c>
      <c r="I1479" s="14">
        <v>0.24538453370215599</v>
      </c>
      <c r="J1479" s="14">
        <v>0.21234484304149301</v>
      </c>
      <c r="K1479" s="14">
        <v>0.20220009279603701</v>
      </c>
      <c r="L1479" s="14">
        <v>0.181455457646538</v>
      </c>
      <c r="M1479" s="14"/>
      <c r="N1479" s="14">
        <v>0.24198382351835601</v>
      </c>
      <c r="O1479" s="14">
        <v>0.22906800939267799</v>
      </c>
      <c r="P1479" s="14">
        <v>0.19018988382990801</v>
      </c>
      <c r="Q1479" s="14">
        <v>0.232422472902202</v>
      </c>
      <c r="R1479" s="14"/>
      <c r="S1479" s="14">
        <v>0.26618108996912099</v>
      </c>
      <c r="T1479" s="14">
        <v>0.178156050311127</v>
      </c>
      <c r="U1479" s="14">
        <v>0.180425058181651</v>
      </c>
      <c r="V1479" s="14">
        <v>0.17603422096954699</v>
      </c>
      <c r="W1479" s="14">
        <v>0.197777805509776</v>
      </c>
      <c r="X1479" s="14">
        <v>0.24972727080328799</v>
      </c>
      <c r="Y1479" s="14">
        <v>0.21931458081924499</v>
      </c>
      <c r="Z1479" s="14">
        <v>0.29941597877824599</v>
      </c>
      <c r="AA1479" s="14">
        <v>0.25653987334358103</v>
      </c>
      <c r="AB1479" s="14">
        <v>0.21354270285866001</v>
      </c>
      <c r="AC1479" s="14">
        <v>0.28426591137559298</v>
      </c>
      <c r="AD1479" s="14">
        <v>0.18779738778216201</v>
      </c>
      <c r="AE1479" s="14"/>
      <c r="AF1479" s="14">
        <v>0.17482482515879599</v>
      </c>
      <c r="AG1479" s="14">
        <v>0.26159849585163097</v>
      </c>
      <c r="AH1479" s="14">
        <v>0.27263869430065601</v>
      </c>
      <c r="AI1479" s="14"/>
      <c r="AJ1479" s="14">
        <v>0.158533053751891</v>
      </c>
      <c r="AK1479" s="14">
        <v>0.32746030851724101</v>
      </c>
      <c r="AL1479" s="14">
        <v>0.218603518186265</v>
      </c>
      <c r="AM1479" s="14">
        <v>0.15935296412323199</v>
      </c>
      <c r="AN1479" s="14">
        <v>0.16537386206270199</v>
      </c>
      <c r="AO1479" s="14"/>
      <c r="AP1479" s="14">
        <v>0.120097399846575</v>
      </c>
      <c r="AQ1479" s="14">
        <v>0.36737673369358698</v>
      </c>
      <c r="AR1479" s="14">
        <v>0.21677723163457299</v>
      </c>
      <c r="AS1479" s="14">
        <v>0.119904486493081</v>
      </c>
      <c r="AT1479" s="14">
        <v>6.7155071804076996E-2</v>
      </c>
      <c r="AU1479" s="14"/>
      <c r="AV1479" s="14">
        <v>0.231239804146776</v>
      </c>
      <c r="AW1479" s="14">
        <v>0.18640294924222001</v>
      </c>
      <c r="AX1479" s="14">
        <v>0.23150524551391299</v>
      </c>
      <c r="AY1479" s="14">
        <v>0.31759727701630902</v>
      </c>
      <c r="AZ1479" s="14">
        <v>0.35339497113513502</v>
      </c>
      <c r="BA1479" s="14"/>
      <c r="BB1479" s="14">
        <v>0.46009345708813099</v>
      </c>
      <c r="BC1479" s="14">
        <v>9.6935118463313305E-2</v>
      </c>
      <c r="BD1479" s="14">
        <v>2.9177819172478602E-2</v>
      </c>
      <c r="BE1479" s="14"/>
      <c r="BF1479" s="14">
        <v>0.195972070929811</v>
      </c>
    </row>
    <row r="1480" spans="2:58" x14ac:dyDescent="0.35">
      <c r="B1480" t="s">
        <v>431</v>
      </c>
      <c r="C1480" s="14">
        <v>0.33664048900646898</v>
      </c>
      <c r="D1480" s="14">
        <v>0.32875276510889001</v>
      </c>
      <c r="E1480" s="14">
        <v>0.34438634403586199</v>
      </c>
      <c r="F1480" s="14"/>
      <c r="G1480" s="14">
        <v>0.34988157176405199</v>
      </c>
      <c r="H1480" s="14">
        <v>0.30568690451462999</v>
      </c>
      <c r="I1480" s="14">
        <v>0.34333958801730802</v>
      </c>
      <c r="J1480" s="14">
        <v>0.34681798455179902</v>
      </c>
      <c r="K1480" s="14">
        <v>0.32254061261102102</v>
      </c>
      <c r="L1480" s="14">
        <v>0.34861069925357802</v>
      </c>
      <c r="M1480" s="14"/>
      <c r="N1480" s="14">
        <v>0.35675238940793003</v>
      </c>
      <c r="O1480" s="14">
        <v>0.32717875750425002</v>
      </c>
      <c r="P1480" s="14">
        <v>0.37190100985999403</v>
      </c>
      <c r="Q1480" s="14">
        <v>0.29573855909368102</v>
      </c>
      <c r="R1480" s="14"/>
      <c r="S1480" s="14">
        <v>0.29462898559265899</v>
      </c>
      <c r="T1480" s="14">
        <v>0.35565937566567002</v>
      </c>
      <c r="U1480" s="14">
        <v>0.374338269994133</v>
      </c>
      <c r="V1480" s="14">
        <v>0.33621344830069599</v>
      </c>
      <c r="W1480" s="14">
        <v>0.37979578792893698</v>
      </c>
      <c r="X1480" s="14">
        <v>0.33518234682810299</v>
      </c>
      <c r="Y1480" s="14">
        <v>0.322415985772876</v>
      </c>
      <c r="Z1480" s="14">
        <v>0.27052618043785398</v>
      </c>
      <c r="AA1480" s="14">
        <v>0.32819967552447898</v>
      </c>
      <c r="AB1480" s="14">
        <v>0.37262542813329202</v>
      </c>
      <c r="AC1480" s="14">
        <v>0.30546701769388401</v>
      </c>
      <c r="AD1480" s="14">
        <v>0.35582597588419501</v>
      </c>
      <c r="AE1480" s="14"/>
      <c r="AF1480" s="14">
        <v>0.36656962925647102</v>
      </c>
      <c r="AG1480" s="14">
        <v>0.32258286047715201</v>
      </c>
      <c r="AH1480" s="14">
        <v>0.28994815625384901</v>
      </c>
      <c r="AI1480" s="14"/>
      <c r="AJ1480" s="14">
        <v>0.43915517220421602</v>
      </c>
      <c r="AK1480" s="14">
        <v>0.25287523405804202</v>
      </c>
      <c r="AL1480" s="14">
        <v>0.21351879514514199</v>
      </c>
      <c r="AM1480" s="14">
        <v>0.47351845599438303</v>
      </c>
      <c r="AN1480" s="14">
        <v>0.34978167121703302</v>
      </c>
      <c r="AO1480" s="14"/>
      <c r="AP1480" s="14">
        <v>0.50490293139199105</v>
      </c>
      <c r="AQ1480" s="14">
        <v>0.21518593324131</v>
      </c>
      <c r="AR1480" s="14">
        <v>0.28801050095047998</v>
      </c>
      <c r="AS1480" s="14">
        <v>0.42846239938185499</v>
      </c>
      <c r="AT1480" s="14">
        <v>0.320638239714017</v>
      </c>
      <c r="AU1480" s="14"/>
      <c r="AV1480" s="14">
        <v>0.301973155111048</v>
      </c>
      <c r="AW1480" s="14">
        <v>0.38002833706237799</v>
      </c>
      <c r="AX1480" s="14">
        <v>0.338342846468842</v>
      </c>
      <c r="AY1480" s="14">
        <v>0.31727397221495002</v>
      </c>
      <c r="AZ1480" s="14">
        <v>0.27006177565470502</v>
      </c>
      <c r="BA1480" s="14"/>
      <c r="BB1480" s="14">
        <v>0.17985915252298901</v>
      </c>
      <c r="BC1480" s="14">
        <v>0.44864939597697601</v>
      </c>
      <c r="BD1480" s="14">
        <v>0.36494287547821502</v>
      </c>
      <c r="BE1480" s="14"/>
      <c r="BF1480" s="14">
        <v>0.35630617900403999</v>
      </c>
    </row>
    <row r="1481" spans="2:58" x14ac:dyDescent="0.35">
      <c r="B1481" t="s">
        <v>432</v>
      </c>
      <c r="C1481" s="14">
        <v>0.28252202231073498</v>
      </c>
      <c r="D1481" s="14">
        <v>0.32618603996170997</v>
      </c>
      <c r="E1481" s="14">
        <v>0.24063258514378999</v>
      </c>
      <c r="F1481" s="14"/>
      <c r="G1481" s="14">
        <v>0.28543901724807902</v>
      </c>
      <c r="H1481" s="14">
        <v>0.22352250285257999</v>
      </c>
      <c r="I1481" s="14">
        <v>0.25633961778806302</v>
      </c>
      <c r="J1481" s="14">
        <v>0.27662016609434398</v>
      </c>
      <c r="K1481" s="14">
        <v>0.322349792197902</v>
      </c>
      <c r="L1481" s="14">
        <v>0.32764719252861102</v>
      </c>
      <c r="M1481" s="14"/>
      <c r="N1481" s="14">
        <v>0.26133512239770901</v>
      </c>
      <c r="O1481" s="14">
        <v>0.30336392179282801</v>
      </c>
      <c r="P1481" s="14">
        <v>0.312647578794432</v>
      </c>
      <c r="Q1481" s="14">
        <v>0.25447357909143797</v>
      </c>
      <c r="R1481" s="14"/>
      <c r="S1481" s="14">
        <v>0.30398985264754602</v>
      </c>
      <c r="T1481" s="14">
        <v>0.30616364299256099</v>
      </c>
      <c r="U1481" s="14">
        <v>0.29403590400762403</v>
      </c>
      <c r="V1481" s="14">
        <v>0.30754078797755202</v>
      </c>
      <c r="W1481" s="14">
        <v>0.31224607918328301</v>
      </c>
      <c r="X1481" s="14">
        <v>0.22586723909791301</v>
      </c>
      <c r="Y1481" s="14">
        <v>0.31346462874622699</v>
      </c>
      <c r="Z1481" s="14">
        <v>0.22984226954821399</v>
      </c>
      <c r="AA1481" s="14">
        <v>0.27467583796816403</v>
      </c>
      <c r="AB1481" s="14">
        <v>0.260351986439184</v>
      </c>
      <c r="AC1481" s="14">
        <v>0.229831575554241</v>
      </c>
      <c r="AD1481" s="14">
        <v>0.24525902907333899</v>
      </c>
      <c r="AE1481" s="14"/>
      <c r="AF1481" s="14">
        <v>0.33281370005505301</v>
      </c>
      <c r="AG1481" s="14">
        <v>0.25141865805052799</v>
      </c>
      <c r="AH1481" s="14">
        <v>0.23407082656080599</v>
      </c>
      <c r="AI1481" s="14"/>
      <c r="AJ1481" s="14">
        <v>0.30966259448960098</v>
      </c>
      <c r="AK1481" s="14">
        <v>0.242178217436856</v>
      </c>
      <c r="AL1481" s="14">
        <v>0.334340812116454</v>
      </c>
      <c r="AM1481" s="14">
        <v>0.32607290622730001</v>
      </c>
      <c r="AN1481" s="14">
        <v>0.268250011498537</v>
      </c>
      <c r="AO1481" s="14"/>
      <c r="AP1481" s="14">
        <v>0.28089825253649298</v>
      </c>
      <c r="AQ1481" s="14">
        <v>0.23611928748134201</v>
      </c>
      <c r="AR1481" s="14">
        <v>0.334192287768874</v>
      </c>
      <c r="AS1481" s="14">
        <v>0.36318403068359401</v>
      </c>
      <c r="AT1481" s="14">
        <v>0.34798642151235998</v>
      </c>
      <c r="AU1481" s="14"/>
      <c r="AV1481" s="14">
        <v>0.28302232332475902</v>
      </c>
      <c r="AW1481" s="14">
        <v>0.27867822636159501</v>
      </c>
      <c r="AX1481" s="14">
        <v>0.30382687803055702</v>
      </c>
      <c r="AY1481" s="14">
        <v>0.20721215553696801</v>
      </c>
      <c r="AZ1481" s="14">
        <v>0.23426706987561299</v>
      </c>
      <c r="BA1481" s="14"/>
      <c r="BB1481" s="14">
        <v>0.23797274216272599</v>
      </c>
      <c r="BC1481" s="14">
        <v>0.36453110423798801</v>
      </c>
      <c r="BD1481" s="14">
        <v>0.44837009384888199</v>
      </c>
      <c r="BE1481" s="14"/>
      <c r="BF1481" s="14">
        <v>0.33706624056819301</v>
      </c>
    </row>
    <row r="1482" spans="2:58" x14ac:dyDescent="0.35">
      <c r="B1482" t="s">
        <v>83</v>
      </c>
      <c r="C1482" s="14">
        <v>0.156992403275897</v>
      </c>
      <c r="D1482" s="14">
        <v>0.125630731604437</v>
      </c>
      <c r="E1482" s="14">
        <v>0.18648189209921001</v>
      </c>
      <c r="F1482" s="14"/>
      <c r="G1482" s="14">
        <v>0.152684988662842</v>
      </c>
      <c r="H1482" s="14">
        <v>0.17694750362196099</v>
      </c>
      <c r="I1482" s="14">
        <v>0.154936260492474</v>
      </c>
      <c r="J1482" s="14">
        <v>0.16421700631236399</v>
      </c>
      <c r="K1482" s="14">
        <v>0.152909502395041</v>
      </c>
      <c r="L1482" s="14">
        <v>0.14228665057127299</v>
      </c>
      <c r="M1482" s="14"/>
      <c r="N1482" s="14">
        <v>0.13992866467600501</v>
      </c>
      <c r="O1482" s="14">
        <v>0.14038931131024401</v>
      </c>
      <c r="P1482" s="14">
        <v>0.12526152751566699</v>
      </c>
      <c r="Q1482" s="14">
        <v>0.21736538891267801</v>
      </c>
      <c r="R1482" s="14"/>
      <c r="S1482" s="14">
        <v>0.135200071790673</v>
      </c>
      <c r="T1482" s="14">
        <v>0.16002093103064199</v>
      </c>
      <c r="U1482" s="14">
        <v>0.151200767816591</v>
      </c>
      <c r="V1482" s="14">
        <v>0.18021154275220599</v>
      </c>
      <c r="W1482" s="14">
        <v>0.110180327378005</v>
      </c>
      <c r="X1482" s="14">
        <v>0.189223143270695</v>
      </c>
      <c r="Y1482" s="14">
        <v>0.14480480466165199</v>
      </c>
      <c r="Z1482" s="14">
        <v>0.20021557123568601</v>
      </c>
      <c r="AA1482" s="14">
        <v>0.14058461316377599</v>
      </c>
      <c r="AB1482" s="14">
        <v>0.153479882568864</v>
      </c>
      <c r="AC1482" s="14">
        <v>0.18043549537628201</v>
      </c>
      <c r="AD1482" s="14">
        <v>0.21111760726030501</v>
      </c>
      <c r="AE1482" s="14"/>
      <c r="AF1482" s="14">
        <v>0.12579184552968001</v>
      </c>
      <c r="AG1482" s="14">
        <v>0.164399985620689</v>
      </c>
      <c r="AH1482" s="14">
        <v>0.20334232288469001</v>
      </c>
      <c r="AI1482" s="14"/>
      <c r="AJ1482" s="14">
        <v>9.2649179554291902E-2</v>
      </c>
      <c r="AK1482" s="14">
        <v>0.17748623998786101</v>
      </c>
      <c r="AL1482" s="14">
        <v>0.23353687455213901</v>
      </c>
      <c r="AM1482" s="14">
        <v>4.1055673655085799E-2</v>
      </c>
      <c r="AN1482" s="14">
        <v>0.21659445522172899</v>
      </c>
      <c r="AO1482" s="14"/>
      <c r="AP1482" s="14">
        <v>9.4101416224940199E-2</v>
      </c>
      <c r="AQ1482" s="14">
        <v>0.181318045583761</v>
      </c>
      <c r="AR1482" s="14">
        <v>0.16101997964607201</v>
      </c>
      <c r="AS1482" s="14">
        <v>8.8449083441470303E-2</v>
      </c>
      <c r="AT1482" s="14">
        <v>0.26422026696954498</v>
      </c>
      <c r="AU1482" s="14"/>
      <c r="AV1482" s="14">
        <v>0.18376471741741701</v>
      </c>
      <c r="AW1482" s="14">
        <v>0.154890487333808</v>
      </c>
      <c r="AX1482" s="14">
        <v>0.12632502998668699</v>
      </c>
      <c r="AY1482" s="14">
        <v>0.15791659523177201</v>
      </c>
      <c r="AZ1482" s="14">
        <v>0.142276183334547</v>
      </c>
      <c r="BA1482" s="14"/>
      <c r="BB1482" s="14">
        <v>0.12207464822615301</v>
      </c>
      <c r="BC1482" s="14">
        <v>8.9884381321722495E-2</v>
      </c>
      <c r="BD1482" s="14">
        <v>0.15750921150042399</v>
      </c>
      <c r="BE1482" s="14"/>
      <c r="BF1482" s="14">
        <v>0.110655509497956</v>
      </c>
    </row>
    <row r="1483" spans="2:58" x14ac:dyDescent="0.35">
      <c r="C1483" s="14"/>
      <c r="D1483" s="14"/>
      <c r="E1483" s="14"/>
      <c r="F1483" s="14"/>
      <c r="G1483" s="14"/>
      <c r="H1483" s="14"/>
      <c r="I1483" s="14"/>
      <c r="J1483" s="14"/>
      <c r="K1483" s="14"/>
      <c r="L1483" s="14"/>
      <c r="M1483" s="14"/>
      <c r="N1483" s="14"/>
      <c r="O1483" s="14"/>
      <c r="P1483" s="14"/>
      <c r="Q1483" s="14"/>
      <c r="R1483" s="14"/>
      <c r="S1483" s="14"/>
      <c r="T1483" s="14"/>
      <c r="U1483" s="14"/>
      <c r="V1483" s="14"/>
      <c r="W1483" s="14"/>
      <c r="X1483" s="14"/>
      <c r="Y1483" s="14"/>
      <c r="Z1483" s="14"/>
      <c r="AA1483" s="14"/>
      <c r="AB1483" s="14"/>
      <c r="AC1483" s="14"/>
      <c r="AD1483" s="14"/>
      <c r="AE1483" s="14"/>
      <c r="AF1483" s="14"/>
      <c r="AG1483" s="14"/>
      <c r="AH1483" s="14"/>
      <c r="AI1483" s="14"/>
      <c r="AJ1483" s="14"/>
      <c r="AK1483" s="14"/>
      <c r="AL1483" s="14"/>
      <c r="AM1483" s="14"/>
      <c r="AN1483" s="14"/>
      <c r="AO1483" s="14"/>
      <c r="AP1483" s="14"/>
      <c r="AQ1483" s="14"/>
      <c r="AR1483" s="14"/>
      <c r="AS1483" s="14"/>
      <c r="AT1483" s="14"/>
      <c r="AU1483" s="14"/>
      <c r="AV1483" s="14"/>
      <c r="AW1483" s="14"/>
      <c r="AX1483" s="14"/>
      <c r="AY1483" s="14"/>
      <c r="AZ1483" s="14"/>
      <c r="BA1483" s="14"/>
      <c r="BB1483" s="14"/>
      <c r="BC1483" s="14"/>
      <c r="BD1483" s="14"/>
      <c r="BE1483" s="14"/>
      <c r="BF1483" s="14"/>
    </row>
    <row r="1484" spans="2:58" x14ac:dyDescent="0.35">
      <c r="B1484" s="6" t="s">
        <v>453</v>
      </c>
      <c r="C1484" s="14"/>
      <c r="D1484" s="14"/>
      <c r="E1484" s="14"/>
      <c r="F1484" s="14"/>
      <c r="G1484" s="14"/>
      <c r="H1484" s="14"/>
      <c r="I1484" s="14"/>
      <c r="J1484" s="14"/>
      <c r="K1484" s="14"/>
      <c r="L1484" s="14"/>
      <c r="M1484" s="14"/>
      <c r="N1484" s="14"/>
      <c r="O1484" s="14"/>
      <c r="P1484" s="14"/>
      <c r="Q1484" s="14"/>
      <c r="R1484" s="14"/>
      <c r="S1484" s="14"/>
      <c r="T1484" s="14"/>
      <c r="U1484" s="14"/>
      <c r="V1484" s="14"/>
      <c r="W1484" s="14"/>
      <c r="X1484" s="14"/>
      <c r="Y1484" s="14"/>
      <c r="Z1484" s="14"/>
      <c r="AA1484" s="14"/>
      <c r="AB1484" s="14"/>
      <c r="AC1484" s="14"/>
      <c r="AD1484" s="14"/>
      <c r="AE1484" s="14"/>
      <c r="AF1484" s="14"/>
      <c r="AG1484" s="14"/>
      <c r="AH1484" s="14"/>
      <c r="AI1484" s="14"/>
      <c r="AJ1484" s="14"/>
      <c r="AK1484" s="14"/>
      <c r="AL1484" s="14"/>
      <c r="AM1484" s="14"/>
      <c r="AN1484" s="14"/>
      <c r="AO1484" s="14"/>
      <c r="AP1484" s="14"/>
      <c r="AQ1484" s="14"/>
      <c r="AR1484" s="14"/>
      <c r="AS1484" s="14"/>
      <c r="AT1484" s="14"/>
      <c r="AU1484" s="14"/>
      <c r="AV1484" s="14"/>
      <c r="AW1484" s="14"/>
      <c r="AX1484" s="14"/>
      <c r="AY1484" s="14"/>
      <c r="AZ1484" s="14"/>
      <c r="BA1484" s="14"/>
      <c r="BB1484" s="14"/>
      <c r="BC1484" s="14"/>
      <c r="BD1484" s="14"/>
      <c r="BE1484" s="14"/>
      <c r="BF1484" s="14"/>
    </row>
    <row r="1485" spans="2:58" x14ac:dyDescent="0.35">
      <c r="B1485" s="24" t="s">
        <v>90</v>
      </c>
      <c r="C1485" s="14"/>
      <c r="D1485" s="14"/>
      <c r="E1485" s="14"/>
      <c r="F1485" s="14"/>
      <c r="G1485" s="14"/>
      <c r="H1485" s="14"/>
      <c r="I1485" s="14"/>
      <c r="J1485" s="14"/>
      <c r="K1485" s="14"/>
      <c r="L1485" s="14"/>
      <c r="M1485" s="14"/>
      <c r="N1485" s="14"/>
      <c r="O1485" s="14"/>
      <c r="P1485" s="14"/>
      <c r="Q1485" s="14"/>
      <c r="R1485" s="14"/>
      <c r="S1485" s="14"/>
      <c r="T1485" s="14"/>
      <c r="U1485" s="14"/>
      <c r="V1485" s="14"/>
      <c r="W1485" s="14"/>
      <c r="X1485" s="14"/>
      <c r="Y1485" s="14"/>
      <c r="Z1485" s="14"/>
      <c r="AA1485" s="14"/>
      <c r="AB1485" s="14"/>
      <c r="AC1485" s="14"/>
      <c r="AD1485" s="14"/>
      <c r="AE1485" s="14"/>
      <c r="AF1485" s="14"/>
      <c r="AG1485" s="14"/>
      <c r="AH1485" s="14"/>
      <c r="AI1485" s="14"/>
      <c r="AJ1485" s="14"/>
      <c r="AK1485" s="14"/>
      <c r="AL1485" s="14"/>
      <c r="AM1485" s="14"/>
      <c r="AN1485" s="14"/>
      <c r="AO1485" s="14"/>
      <c r="AP1485" s="14"/>
      <c r="AQ1485" s="14"/>
      <c r="AR1485" s="14"/>
      <c r="AS1485" s="14"/>
      <c r="AT1485" s="14"/>
      <c r="AU1485" s="14"/>
      <c r="AV1485" s="14"/>
      <c r="AW1485" s="14"/>
      <c r="AX1485" s="14"/>
      <c r="AY1485" s="14"/>
      <c r="AZ1485" s="14"/>
      <c r="BA1485" s="14"/>
      <c r="BB1485" s="14"/>
      <c r="BC1485" s="14"/>
      <c r="BD1485" s="14"/>
      <c r="BE1485" s="14"/>
      <c r="BF1485" s="14"/>
    </row>
    <row r="1486" spans="2:58" x14ac:dyDescent="0.35">
      <c r="B1486" t="s">
        <v>430</v>
      </c>
      <c r="C1486" s="14">
        <v>0.13307775224781401</v>
      </c>
      <c r="D1486" s="14">
        <v>0.132605569859194</v>
      </c>
      <c r="E1486" s="14">
        <v>0.13234432388797401</v>
      </c>
      <c r="F1486" s="14"/>
      <c r="G1486" s="14">
        <v>0.160330882718865</v>
      </c>
      <c r="H1486" s="14">
        <v>0.198155408556829</v>
      </c>
      <c r="I1486" s="14">
        <v>0.185253545829908</v>
      </c>
      <c r="J1486" s="14">
        <v>0.11996093600927001</v>
      </c>
      <c r="K1486" s="14">
        <v>0.104922095806429</v>
      </c>
      <c r="L1486" s="14">
        <v>4.9298884985699398E-2</v>
      </c>
      <c r="M1486" s="14"/>
      <c r="N1486" s="14">
        <v>0.127766564635482</v>
      </c>
      <c r="O1486" s="14">
        <v>0.13415112357305201</v>
      </c>
      <c r="P1486" s="14">
        <v>0.134096643845354</v>
      </c>
      <c r="Q1486" s="14">
        <v>0.139204779258084</v>
      </c>
      <c r="R1486" s="14"/>
      <c r="S1486" s="14">
        <v>0.17104392043181499</v>
      </c>
      <c r="T1486" s="14">
        <v>0.117860244002821</v>
      </c>
      <c r="U1486" s="14">
        <v>0.12916193502852399</v>
      </c>
      <c r="V1486" s="14">
        <v>0.154289660788553</v>
      </c>
      <c r="W1486" s="14">
        <v>0.105336281353823</v>
      </c>
      <c r="X1486" s="14">
        <v>0.15318515157667201</v>
      </c>
      <c r="Y1486" s="14">
        <v>8.3903648503080394E-2</v>
      </c>
      <c r="Z1486" s="14">
        <v>0.10235008179908001</v>
      </c>
      <c r="AA1486" s="14">
        <v>0.17092395900520299</v>
      </c>
      <c r="AB1486" s="14">
        <v>0.13222004155116901</v>
      </c>
      <c r="AC1486" s="14">
        <v>7.4511058043704906E-2</v>
      </c>
      <c r="AD1486" s="14">
        <v>0.10662299131575401</v>
      </c>
      <c r="AE1486" s="14"/>
      <c r="AF1486" s="14">
        <v>9.9263002130703604E-2</v>
      </c>
      <c r="AG1486" s="14">
        <v>0.13950573294416199</v>
      </c>
      <c r="AH1486" s="14">
        <v>0.18949922171546499</v>
      </c>
      <c r="AI1486" s="14"/>
      <c r="AJ1486" s="14">
        <v>0.107988264308759</v>
      </c>
      <c r="AK1486" s="14">
        <v>0.15782292931956701</v>
      </c>
      <c r="AL1486" s="14">
        <v>0.112464183706819</v>
      </c>
      <c r="AM1486" s="14">
        <v>0.15912752933962801</v>
      </c>
      <c r="AN1486" s="14">
        <v>0.170408238905806</v>
      </c>
      <c r="AO1486" s="14"/>
      <c r="AP1486" s="14">
        <v>0.14436329429531999</v>
      </c>
      <c r="AQ1486" s="14">
        <v>0.14287714836378401</v>
      </c>
      <c r="AR1486" s="14">
        <v>0.10095258655165699</v>
      </c>
      <c r="AS1486" s="14">
        <v>0.116227234766098</v>
      </c>
      <c r="AT1486" s="14">
        <v>7.6636705677132405E-2</v>
      </c>
      <c r="AU1486" s="14"/>
      <c r="AV1486" s="14">
        <v>0.118226023234553</v>
      </c>
      <c r="AW1486" s="14">
        <v>0.117024134846185</v>
      </c>
      <c r="AX1486" s="14">
        <v>0.14511453257194701</v>
      </c>
      <c r="AY1486" s="14">
        <v>0.200124398854958</v>
      </c>
      <c r="AZ1486" s="14">
        <v>0.189326329600426</v>
      </c>
      <c r="BA1486" s="14"/>
      <c r="BB1486" s="14">
        <v>0.109061403688696</v>
      </c>
      <c r="BC1486" s="14">
        <v>0.13107673298142</v>
      </c>
      <c r="BD1486" s="14">
        <v>3.05978990208675E-2</v>
      </c>
      <c r="BE1486" s="14"/>
      <c r="BF1486" s="14">
        <v>9.7439850851050697E-2</v>
      </c>
    </row>
    <row r="1487" spans="2:58" x14ac:dyDescent="0.35">
      <c r="B1487" t="s">
        <v>431</v>
      </c>
      <c r="C1487" s="14">
        <v>0.44906637815752498</v>
      </c>
      <c r="D1487" s="14">
        <v>0.45538245802622002</v>
      </c>
      <c r="E1487" s="14">
        <v>0.44464264475374199</v>
      </c>
      <c r="F1487" s="14"/>
      <c r="G1487" s="14">
        <v>0.43510427307836003</v>
      </c>
      <c r="H1487" s="14">
        <v>0.38815703582451899</v>
      </c>
      <c r="I1487" s="14">
        <v>0.37275369194504399</v>
      </c>
      <c r="J1487" s="14">
        <v>0.43158026640728298</v>
      </c>
      <c r="K1487" s="14">
        <v>0.506810417127598</v>
      </c>
      <c r="L1487" s="14">
        <v>0.54508080031184603</v>
      </c>
      <c r="M1487" s="14"/>
      <c r="N1487" s="14">
        <v>0.48733445032727002</v>
      </c>
      <c r="O1487" s="14">
        <v>0.45784027316442599</v>
      </c>
      <c r="P1487" s="14">
        <v>0.44803913877776602</v>
      </c>
      <c r="Q1487" s="14">
        <v>0.39524881645167198</v>
      </c>
      <c r="R1487" s="14"/>
      <c r="S1487" s="14">
        <v>0.41047750008197198</v>
      </c>
      <c r="T1487" s="14">
        <v>0.4680559665197</v>
      </c>
      <c r="U1487" s="14">
        <v>0.47039681423549601</v>
      </c>
      <c r="V1487" s="14">
        <v>0.42838859395581502</v>
      </c>
      <c r="W1487" s="14">
        <v>0.52793415048816705</v>
      </c>
      <c r="X1487" s="14">
        <v>0.43564606261740002</v>
      </c>
      <c r="Y1487" s="14">
        <v>0.441184840312702</v>
      </c>
      <c r="Z1487" s="14">
        <v>0.40808892737418201</v>
      </c>
      <c r="AA1487" s="14">
        <v>0.41997943762940398</v>
      </c>
      <c r="AB1487" s="14">
        <v>0.52348134690829995</v>
      </c>
      <c r="AC1487" s="14">
        <v>0.38141735554952899</v>
      </c>
      <c r="AD1487" s="14">
        <v>0.48041583695085399</v>
      </c>
      <c r="AE1487" s="14"/>
      <c r="AF1487" s="14">
        <v>0.48180517018287999</v>
      </c>
      <c r="AG1487" s="14">
        <v>0.46889296487374099</v>
      </c>
      <c r="AH1487" s="14">
        <v>0.34182560133861001</v>
      </c>
      <c r="AI1487" s="14"/>
      <c r="AJ1487" s="14">
        <v>0.52440530044690803</v>
      </c>
      <c r="AK1487" s="14">
        <v>0.40189392464671803</v>
      </c>
      <c r="AL1487" s="14">
        <v>0.40441771696147</v>
      </c>
      <c r="AM1487" s="14">
        <v>0.51705804065916705</v>
      </c>
      <c r="AN1487" s="14">
        <v>0.360723822155539</v>
      </c>
      <c r="AO1487" s="14"/>
      <c r="AP1487" s="14">
        <v>0.50173582539085904</v>
      </c>
      <c r="AQ1487" s="14">
        <v>0.41650927040615199</v>
      </c>
      <c r="AR1487" s="14">
        <v>0.417417798690706</v>
      </c>
      <c r="AS1487" s="14">
        <v>0.56209826303026</v>
      </c>
      <c r="AT1487" s="14">
        <v>0.442678381088358</v>
      </c>
      <c r="AU1487" s="14"/>
      <c r="AV1487" s="14">
        <v>0.43550048349811299</v>
      </c>
      <c r="AW1487" s="14">
        <v>0.45087990572707198</v>
      </c>
      <c r="AX1487" s="14">
        <v>0.46770961987107901</v>
      </c>
      <c r="AY1487" s="14">
        <v>0.38155012555212198</v>
      </c>
      <c r="AZ1487" s="14">
        <v>0.48622601271045501</v>
      </c>
      <c r="BA1487" s="14"/>
      <c r="BB1487" s="14">
        <v>0.47155105507653899</v>
      </c>
      <c r="BC1487" s="14">
        <v>0.53412412579964696</v>
      </c>
      <c r="BD1487" s="14">
        <v>0.558683337248706</v>
      </c>
      <c r="BE1487" s="14"/>
      <c r="BF1487" s="14">
        <v>0.51921533489013905</v>
      </c>
    </row>
    <row r="1488" spans="2:58" x14ac:dyDescent="0.35">
      <c r="B1488" t="s">
        <v>432</v>
      </c>
      <c r="C1488" s="14">
        <v>0.231053436029107</v>
      </c>
      <c r="D1488" s="14">
        <v>0.25972339370759201</v>
      </c>
      <c r="E1488" s="14">
        <v>0.20447702661490999</v>
      </c>
      <c r="F1488" s="14"/>
      <c r="G1488" s="14">
        <v>0.19350065616252399</v>
      </c>
      <c r="H1488" s="14">
        <v>0.22428843068082899</v>
      </c>
      <c r="I1488" s="14">
        <v>0.22944382248391601</v>
      </c>
      <c r="J1488" s="14">
        <v>0.25994749813228402</v>
      </c>
      <c r="K1488" s="14">
        <v>0.21214607006463401</v>
      </c>
      <c r="L1488" s="14">
        <v>0.25228026738611498</v>
      </c>
      <c r="M1488" s="14"/>
      <c r="N1488" s="14">
        <v>0.230105958395459</v>
      </c>
      <c r="O1488" s="14">
        <v>0.24630681735764601</v>
      </c>
      <c r="P1488" s="14">
        <v>0.240302788943979</v>
      </c>
      <c r="Q1488" s="14">
        <v>0.20646038924983601</v>
      </c>
      <c r="R1488" s="14"/>
      <c r="S1488" s="14">
        <v>0.21760528987924899</v>
      </c>
      <c r="T1488" s="14">
        <v>0.22802382382219499</v>
      </c>
      <c r="U1488" s="14">
        <v>0.22081935252091101</v>
      </c>
      <c r="V1488" s="14">
        <v>0.212160674505356</v>
      </c>
      <c r="W1488" s="14">
        <v>0.22649087071826399</v>
      </c>
      <c r="X1488" s="14">
        <v>0.23215360644757799</v>
      </c>
      <c r="Y1488" s="14">
        <v>0.27699290171740698</v>
      </c>
      <c r="Z1488" s="14">
        <v>0.27778007161260099</v>
      </c>
      <c r="AA1488" s="14">
        <v>0.23162056681638199</v>
      </c>
      <c r="AB1488" s="14">
        <v>0.19995014239623499</v>
      </c>
      <c r="AC1488" s="14">
        <v>0.31416655301632401</v>
      </c>
      <c r="AD1488" s="14">
        <v>0.16555795834932299</v>
      </c>
      <c r="AE1488" s="14"/>
      <c r="AF1488" s="14">
        <v>0.25396102709824098</v>
      </c>
      <c r="AG1488" s="14">
        <v>0.231346088970806</v>
      </c>
      <c r="AH1488" s="14">
        <v>0.188159300687229</v>
      </c>
      <c r="AI1488" s="14"/>
      <c r="AJ1488" s="14">
        <v>0.24223536218019101</v>
      </c>
      <c r="AK1488" s="14">
        <v>0.25061311594959901</v>
      </c>
      <c r="AL1488" s="14">
        <v>0.29890472971953602</v>
      </c>
      <c r="AM1488" s="14">
        <v>0.11650738312829</v>
      </c>
      <c r="AN1488" s="14">
        <v>0.203051196285983</v>
      </c>
      <c r="AO1488" s="14"/>
      <c r="AP1488" s="14">
        <v>0.230921871003781</v>
      </c>
      <c r="AQ1488" s="14">
        <v>0.26274242287002197</v>
      </c>
      <c r="AR1488" s="14">
        <v>0.31226961121491997</v>
      </c>
      <c r="AS1488" s="14">
        <v>0.18460433357738801</v>
      </c>
      <c r="AT1488" s="14">
        <v>0.14121029147665701</v>
      </c>
      <c r="AU1488" s="14"/>
      <c r="AV1488" s="14">
        <v>0.21704995777285699</v>
      </c>
      <c r="AW1488" s="14">
        <v>0.24294741964021899</v>
      </c>
      <c r="AX1488" s="14">
        <v>0.21063362349532999</v>
      </c>
      <c r="AY1488" s="14">
        <v>0.260880450481281</v>
      </c>
      <c r="AZ1488" s="14">
        <v>0.13710170798660701</v>
      </c>
      <c r="BA1488" s="14"/>
      <c r="BB1488" s="14">
        <v>0.28247414709540802</v>
      </c>
      <c r="BC1488" s="14">
        <v>0.23033186152374399</v>
      </c>
      <c r="BD1488" s="14">
        <v>0.17737329797764301</v>
      </c>
      <c r="BE1488" s="14"/>
      <c r="BF1488" s="14">
        <v>0.246748502211183</v>
      </c>
    </row>
    <row r="1489" spans="2:58" x14ac:dyDescent="0.35">
      <c r="B1489" t="s">
        <v>83</v>
      </c>
      <c r="C1489" s="14">
        <v>0.18680243356555401</v>
      </c>
      <c r="D1489" s="14">
        <v>0.152288578406995</v>
      </c>
      <c r="E1489" s="14">
        <v>0.21853600474337401</v>
      </c>
      <c r="F1489" s="14"/>
      <c r="G1489" s="14">
        <v>0.21106418804025001</v>
      </c>
      <c r="H1489" s="14">
        <v>0.18939912493782299</v>
      </c>
      <c r="I1489" s="14">
        <v>0.21254893974113201</v>
      </c>
      <c r="J1489" s="14">
        <v>0.18851129945116199</v>
      </c>
      <c r="K1489" s="14">
        <v>0.17612141700133799</v>
      </c>
      <c r="L1489" s="14">
        <v>0.15334004731633999</v>
      </c>
      <c r="M1489" s="14"/>
      <c r="N1489" s="14">
        <v>0.15479302664178901</v>
      </c>
      <c r="O1489" s="14">
        <v>0.16170178590487599</v>
      </c>
      <c r="P1489" s="14">
        <v>0.17756142843290201</v>
      </c>
      <c r="Q1489" s="14">
        <v>0.25908601504040801</v>
      </c>
      <c r="R1489" s="14"/>
      <c r="S1489" s="14">
        <v>0.20087328960696399</v>
      </c>
      <c r="T1489" s="14">
        <v>0.18605996565528499</v>
      </c>
      <c r="U1489" s="14">
        <v>0.17962189821506899</v>
      </c>
      <c r="V1489" s="14">
        <v>0.20516107075027601</v>
      </c>
      <c r="W1489" s="14">
        <v>0.14023869743974601</v>
      </c>
      <c r="X1489" s="14">
        <v>0.17901517935834901</v>
      </c>
      <c r="Y1489" s="14">
        <v>0.197918609466811</v>
      </c>
      <c r="Z1489" s="14">
        <v>0.211780919214137</v>
      </c>
      <c r="AA1489" s="14">
        <v>0.17747603654901101</v>
      </c>
      <c r="AB1489" s="14">
        <v>0.144348469144296</v>
      </c>
      <c r="AC1489" s="14">
        <v>0.22990503339044199</v>
      </c>
      <c r="AD1489" s="14">
        <v>0.24740321338406901</v>
      </c>
      <c r="AE1489" s="14"/>
      <c r="AF1489" s="14">
        <v>0.16497080058817501</v>
      </c>
      <c r="AG1489" s="14">
        <v>0.16025521321128999</v>
      </c>
      <c r="AH1489" s="14">
        <v>0.28051587625869501</v>
      </c>
      <c r="AI1489" s="14"/>
      <c r="AJ1489" s="14">
        <v>0.125371073064142</v>
      </c>
      <c r="AK1489" s="14">
        <v>0.18967003008411601</v>
      </c>
      <c r="AL1489" s="14">
        <v>0.18421336961217499</v>
      </c>
      <c r="AM1489" s="14">
        <v>0.20730704687291501</v>
      </c>
      <c r="AN1489" s="14">
        <v>0.26581674265267202</v>
      </c>
      <c r="AO1489" s="14"/>
      <c r="AP1489" s="14">
        <v>0.12297900931003899</v>
      </c>
      <c r="AQ1489" s="14">
        <v>0.177871158360042</v>
      </c>
      <c r="AR1489" s="14">
        <v>0.16936000354271699</v>
      </c>
      <c r="AS1489" s="14">
        <v>0.13707016862625401</v>
      </c>
      <c r="AT1489" s="14">
        <v>0.33947462175785298</v>
      </c>
      <c r="AU1489" s="14"/>
      <c r="AV1489" s="14">
        <v>0.22922353549447699</v>
      </c>
      <c r="AW1489" s="14">
        <v>0.18914853978652399</v>
      </c>
      <c r="AX1489" s="14">
        <v>0.17654222406164499</v>
      </c>
      <c r="AY1489" s="14">
        <v>0.15744502511163799</v>
      </c>
      <c r="AZ1489" s="14">
        <v>0.187345949702512</v>
      </c>
      <c r="BA1489" s="14"/>
      <c r="BB1489" s="14">
        <v>0.13691339413935699</v>
      </c>
      <c r="BC1489" s="14">
        <v>0.104467279695189</v>
      </c>
      <c r="BD1489" s="14">
        <v>0.233345465752784</v>
      </c>
      <c r="BE1489" s="14"/>
      <c r="BF1489" s="14">
        <v>0.13659631204762701</v>
      </c>
    </row>
    <row r="1490" spans="2:58" x14ac:dyDescent="0.35">
      <c r="C1490" s="14"/>
      <c r="D1490" s="14"/>
      <c r="E1490" s="14"/>
      <c r="F1490" s="14"/>
      <c r="G1490" s="14"/>
      <c r="H1490" s="14"/>
      <c r="I1490" s="14"/>
      <c r="J1490" s="14"/>
      <c r="K1490" s="14"/>
      <c r="L1490" s="14"/>
      <c r="M1490" s="14"/>
      <c r="N1490" s="14"/>
      <c r="O1490" s="14"/>
      <c r="P1490" s="14"/>
      <c r="Q1490" s="14"/>
      <c r="R1490" s="14"/>
      <c r="S1490" s="14"/>
      <c r="T1490" s="14"/>
      <c r="U1490" s="14"/>
      <c r="V1490" s="14"/>
      <c r="W1490" s="14"/>
      <c r="X1490" s="14"/>
      <c r="Y1490" s="14"/>
      <c r="Z1490" s="14"/>
      <c r="AA1490" s="14"/>
      <c r="AB1490" s="14"/>
      <c r="AC1490" s="14"/>
      <c r="AD1490" s="14"/>
      <c r="AE1490" s="14"/>
      <c r="AF1490" s="14"/>
      <c r="AG1490" s="14"/>
      <c r="AH1490" s="14"/>
      <c r="AI1490" s="14"/>
      <c r="AJ1490" s="14"/>
      <c r="AK1490" s="14"/>
      <c r="AL1490" s="14"/>
      <c r="AM1490" s="14"/>
      <c r="AN1490" s="14"/>
      <c r="AO1490" s="14"/>
      <c r="AP1490" s="14"/>
      <c r="AQ1490" s="14"/>
      <c r="AR1490" s="14"/>
      <c r="AS1490" s="14"/>
      <c r="AT1490" s="14"/>
      <c r="AU1490" s="14"/>
      <c r="AV1490" s="14"/>
      <c r="AW1490" s="14"/>
      <c r="AX1490" s="14"/>
      <c r="AY1490" s="14"/>
      <c r="AZ1490" s="14"/>
      <c r="BA1490" s="14"/>
      <c r="BB1490" s="14"/>
      <c r="BC1490" s="14"/>
      <c r="BD1490" s="14"/>
      <c r="BE1490" s="14"/>
      <c r="BF1490" s="14"/>
    </row>
    <row r="1491" spans="2:58" x14ac:dyDescent="0.35">
      <c r="B1491" s="6" t="s">
        <v>454</v>
      </c>
      <c r="C1491" s="14"/>
      <c r="D1491" s="14"/>
      <c r="E1491" s="14"/>
      <c r="F1491" s="14"/>
      <c r="G1491" s="14"/>
      <c r="H1491" s="14"/>
      <c r="I1491" s="14"/>
      <c r="J1491" s="14"/>
      <c r="K1491" s="14"/>
      <c r="L1491" s="14"/>
      <c r="M1491" s="14"/>
      <c r="N1491" s="14"/>
      <c r="O1491" s="14"/>
      <c r="P1491" s="14"/>
      <c r="Q1491" s="14"/>
      <c r="R1491" s="14"/>
      <c r="S1491" s="14"/>
      <c r="T1491" s="14"/>
      <c r="U1491" s="14"/>
      <c r="V1491" s="14"/>
      <c r="W1491" s="14"/>
      <c r="X1491" s="14"/>
      <c r="Y1491" s="14"/>
      <c r="Z1491" s="14"/>
      <c r="AA1491" s="14"/>
      <c r="AB1491" s="14"/>
      <c r="AC1491" s="14"/>
      <c r="AD1491" s="14"/>
      <c r="AE1491" s="14"/>
      <c r="AF1491" s="14"/>
      <c r="AG1491" s="14"/>
      <c r="AH1491" s="14"/>
      <c r="AI1491" s="14"/>
      <c r="AJ1491" s="14"/>
      <c r="AK1491" s="14"/>
      <c r="AL1491" s="14"/>
      <c r="AM1491" s="14"/>
      <c r="AN1491" s="14"/>
      <c r="AO1491" s="14"/>
      <c r="AP1491" s="14"/>
      <c r="AQ1491" s="14"/>
      <c r="AR1491" s="14"/>
      <c r="AS1491" s="14"/>
      <c r="AT1491" s="14"/>
      <c r="AU1491" s="14"/>
      <c r="AV1491" s="14"/>
      <c r="AW1491" s="14"/>
      <c r="AX1491" s="14"/>
      <c r="AY1491" s="14"/>
      <c r="AZ1491" s="14"/>
      <c r="BA1491" s="14"/>
      <c r="BB1491" s="14"/>
      <c r="BC1491" s="14"/>
      <c r="BD1491" s="14"/>
      <c r="BE1491" s="14"/>
      <c r="BF1491" s="14"/>
    </row>
    <row r="1492" spans="2:58" x14ac:dyDescent="0.35">
      <c r="B1492" s="24" t="s">
        <v>90</v>
      </c>
      <c r="C1492" s="14"/>
      <c r="D1492" s="14"/>
      <c r="E1492" s="14"/>
      <c r="F1492" s="14"/>
      <c r="G1492" s="14"/>
      <c r="H1492" s="14"/>
      <c r="I1492" s="14"/>
      <c r="J1492" s="14"/>
      <c r="K1492" s="14"/>
      <c r="L1492" s="14"/>
      <c r="M1492" s="14"/>
      <c r="N1492" s="14"/>
      <c r="O1492" s="14"/>
      <c r="P1492" s="14"/>
      <c r="Q1492" s="14"/>
      <c r="R1492" s="14"/>
      <c r="S1492" s="14"/>
      <c r="T1492" s="14"/>
      <c r="U1492" s="14"/>
      <c r="V1492" s="14"/>
      <c r="W1492" s="14"/>
      <c r="X1492" s="14"/>
      <c r="Y1492" s="14"/>
      <c r="Z1492" s="14"/>
      <c r="AA1492" s="14"/>
      <c r="AB1492" s="14"/>
      <c r="AC1492" s="14"/>
      <c r="AD1492" s="14"/>
      <c r="AE1492" s="14"/>
      <c r="AF1492" s="14"/>
      <c r="AG1492" s="14"/>
      <c r="AH1492" s="14"/>
      <c r="AI1492" s="14"/>
      <c r="AJ1492" s="14"/>
      <c r="AK1492" s="14"/>
      <c r="AL1492" s="14"/>
      <c r="AM1492" s="14"/>
      <c r="AN1492" s="14"/>
      <c r="AO1492" s="14"/>
      <c r="AP1492" s="14"/>
      <c r="AQ1492" s="14"/>
      <c r="AR1492" s="14"/>
      <c r="AS1492" s="14"/>
      <c r="AT1492" s="14"/>
      <c r="AU1492" s="14"/>
      <c r="AV1492" s="14"/>
      <c r="AW1492" s="14"/>
      <c r="AX1492" s="14"/>
      <c r="AY1492" s="14"/>
      <c r="AZ1492" s="14"/>
      <c r="BA1492" s="14"/>
      <c r="BB1492" s="14"/>
      <c r="BC1492" s="14"/>
      <c r="BD1492" s="14"/>
      <c r="BE1492" s="14"/>
      <c r="BF1492" s="14"/>
    </row>
    <row r="1493" spans="2:58" x14ac:dyDescent="0.35">
      <c r="B1493" t="s">
        <v>430</v>
      </c>
      <c r="C1493" s="14">
        <v>0.18838253759301399</v>
      </c>
      <c r="D1493" s="14">
        <v>0.202556697886073</v>
      </c>
      <c r="E1493" s="14">
        <v>0.17471079916669299</v>
      </c>
      <c r="F1493" s="14"/>
      <c r="G1493" s="14">
        <v>0.23712384801563199</v>
      </c>
      <c r="H1493" s="14">
        <v>0.27943639390797298</v>
      </c>
      <c r="I1493" s="14">
        <v>0.24181667134406301</v>
      </c>
      <c r="J1493" s="14">
        <v>0.19448399453717</v>
      </c>
      <c r="K1493" s="14">
        <v>0.101722188493948</v>
      </c>
      <c r="L1493" s="14">
        <v>9.1840533545306302E-2</v>
      </c>
      <c r="M1493" s="14"/>
      <c r="N1493" s="14">
        <v>0.20422896510323599</v>
      </c>
      <c r="O1493" s="14">
        <v>0.18296807222879299</v>
      </c>
      <c r="P1493" s="14">
        <v>0.178163639646258</v>
      </c>
      <c r="Q1493" s="14">
        <v>0.18727495166578501</v>
      </c>
      <c r="R1493" s="14"/>
      <c r="S1493" s="14">
        <v>0.25601560719390298</v>
      </c>
      <c r="T1493" s="14">
        <v>0.14238323910115</v>
      </c>
      <c r="U1493" s="14">
        <v>0.16747890358131201</v>
      </c>
      <c r="V1493" s="14">
        <v>0.17708129446892101</v>
      </c>
      <c r="W1493" s="14">
        <v>0.14249588232409</v>
      </c>
      <c r="X1493" s="14">
        <v>0.22097264207386799</v>
      </c>
      <c r="Y1493" s="14">
        <v>0.17076245544971599</v>
      </c>
      <c r="Z1493" s="14">
        <v>0.226437729858735</v>
      </c>
      <c r="AA1493" s="14">
        <v>0.20943062022437001</v>
      </c>
      <c r="AB1493" s="14">
        <v>0.160677256038427</v>
      </c>
      <c r="AC1493" s="14">
        <v>0.20827088290295001</v>
      </c>
      <c r="AD1493" s="14">
        <v>0.13940633456245499</v>
      </c>
      <c r="AE1493" s="14"/>
      <c r="AF1493" s="14">
        <v>0.14654860643650999</v>
      </c>
      <c r="AG1493" s="14">
        <v>0.197480472309328</v>
      </c>
      <c r="AH1493" s="14">
        <v>0.24181407451407799</v>
      </c>
      <c r="AI1493" s="14"/>
      <c r="AJ1493" s="14">
        <v>0.132523857768998</v>
      </c>
      <c r="AK1493" s="14">
        <v>0.251849590449992</v>
      </c>
      <c r="AL1493" s="14">
        <v>0.16740892937992799</v>
      </c>
      <c r="AM1493" s="14">
        <v>0.15888017226145701</v>
      </c>
      <c r="AN1493" s="14">
        <v>0.18041705020037499</v>
      </c>
      <c r="AO1493" s="14"/>
      <c r="AP1493" s="14">
        <v>0.14423238888451001</v>
      </c>
      <c r="AQ1493" s="14">
        <v>0.25787948540678601</v>
      </c>
      <c r="AR1493" s="14">
        <v>0.17081836733088401</v>
      </c>
      <c r="AS1493" s="14">
        <v>0.112805355508245</v>
      </c>
      <c r="AT1493" s="14">
        <v>7.4269288048719601E-2</v>
      </c>
      <c r="AU1493" s="14"/>
      <c r="AV1493" s="14">
        <v>0.146048367407251</v>
      </c>
      <c r="AW1493" s="14">
        <v>0.17329077367856899</v>
      </c>
      <c r="AX1493" s="14">
        <v>0.20608292367518999</v>
      </c>
      <c r="AY1493" s="14">
        <v>0.25138401399031701</v>
      </c>
      <c r="AZ1493" s="14">
        <v>0.35372317991639202</v>
      </c>
      <c r="BA1493" s="14"/>
      <c r="BB1493" s="14">
        <v>0.293669797507282</v>
      </c>
      <c r="BC1493" s="14">
        <v>0.11341335833216901</v>
      </c>
      <c r="BD1493" s="14">
        <v>1.5919287232092901E-2</v>
      </c>
      <c r="BE1493" s="14"/>
      <c r="BF1493" s="14">
        <v>0.14014499663375901</v>
      </c>
    </row>
    <row r="1494" spans="2:58" x14ac:dyDescent="0.35">
      <c r="B1494" t="s">
        <v>431</v>
      </c>
      <c r="C1494" s="14">
        <v>0.29858077913653203</v>
      </c>
      <c r="D1494" s="14">
        <v>0.30332431787884601</v>
      </c>
      <c r="E1494" s="14">
        <v>0.29471250394187898</v>
      </c>
      <c r="F1494" s="14"/>
      <c r="G1494" s="14">
        <v>0.27897833417108903</v>
      </c>
      <c r="H1494" s="14">
        <v>0.25227139511909102</v>
      </c>
      <c r="I1494" s="14">
        <v>0.276155700307886</v>
      </c>
      <c r="J1494" s="14">
        <v>0.277747781329787</v>
      </c>
      <c r="K1494" s="14">
        <v>0.325500030090349</v>
      </c>
      <c r="L1494" s="14">
        <v>0.36619305305855998</v>
      </c>
      <c r="M1494" s="14"/>
      <c r="N1494" s="14">
        <v>0.31200663582983501</v>
      </c>
      <c r="O1494" s="14">
        <v>0.29530500460657999</v>
      </c>
      <c r="P1494" s="14">
        <v>0.33979713275099599</v>
      </c>
      <c r="Q1494" s="14">
        <v>0.25079121038136198</v>
      </c>
      <c r="R1494" s="14"/>
      <c r="S1494" s="14">
        <v>0.28377473823573002</v>
      </c>
      <c r="T1494" s="14">
        <v>0.34665516997822399</v>
      </c>
      <c r="U1494" s="14">
        <v>0.34232891992557901</v>
      </c>
      <c r="V1494" s="14">
        <v>0.26366205691378802</v>
      </c>
      <c r="W1494" s="14">
        <v>0.37862896500905902</v>
      </c>
      <c r="X1494" s="14">
        <v>0.25226555159380498</v>
      </c>
      <c r="Y1494" s="14">
        <v>0.26420512209992197</v>
      </c>
      <c r="Z1494" s="14">
        <v>0.175271785806172</v>
      </c>
      <c r="AA1494" s="14">
        <v>0.33018437734264</v>
      </c>
      <c r="AB1494" s="14">
        <v>0.31107733181083402</v>
      </c>
      <c r="AC1494" s="14">
        <v>0.22656530724137899</v>
      </c>
      <c r="AD1494" s="14">
        <v>0.322417791487495</v>
      </c>
      <c r="AE1494" s="14"/>
      <c r="AF1494" s="14">
        <v>0.367287194879654</v>
      </c>
      <c r="AG1494" s="14">
        <v>0.26868237944487999</v>
      </c>
      <c r="AH1494" s="14">
        <v>0.234600288329678</v>
      </c>
      <c r="AI1494" s="14"/>
      <c r="AJ1494" s="14">
        <v>0.39746819970339498</v>
      </c>
      <c r="AK1494" s="14">
        <v>0.227711704445441</v>
      </c>
      <c r="AL1494" s="14">
        <v>0.22658986067839401</v>
      </c>
      <c r="AM1494" s="14">
        <v>0.48204467421042502</v>
      </c>
      <c r="AN1494" s="14">
        <v>0.28283112528642701</v>
      </c>
      <c r="AO1494" s="14"/>
      <c r="AP1494" s="14">
        <v>0.40983468199760298</v>
      </c>
      <c r="AQ1494" s="14">
        <v>0.20653263425879301</v>
      </c>
      <c r="AR1494" s="14">
        <v>0.30443492366415997</v>
      </c>
      <c r="AS1494" s="14">
        <v>0.44455284338864498</v>
      </c>
      <c r="AT1494" s="14">
        <v>0.313891228288874</v>
      </c>
      <c r="AU1494" s="14"/>
      <c r="AV1494" s="14">
        <v>0.301021118122484</v>
      </c>
      <c r="AW1494" s="14">
        <v>0.29980054955073299</v>
      </c>
      <c r="AX1494" s="14">
        <v>0.32445316128747997</v>
      </c>
      <c r="AY1494" s="14">
        <v>0.226741947602109</v>
      </c>
      <c r="AZ1494" s="14">
        <v>0.196340863500128</v>
      </c>
      <c r="BA1494" s="14"/>
      <c r="BB1494" s="14">
        <v>0.221846812231482</v>
      </c>
      <c r="BC1494" s="14">
        <v>0.43643236049308698</v>
      </c>
      <c r="BD1494" s="14">
        <v>0.41912525527823902</v>
      </c>
      <c r="BE1494" s="14"/>
      <c r="BF1494" s="14">
        <v>0.35913005376917201</v>
      </c>
    </row>
    <row r="1495" spans="2:58" x14ac:dyDescent="0.35">
      <c r="B1495" t="s">
        <v>432</v>
      </c>
      <c r="C1495" s="14">
        <v>0.27773626582017202</v>
      </c>
      <c r="D1495" s="14">
        <v>0.302781360741955</v>
      </c>
      <c r="E1495" s="14">
        <v>0.25304168888927397</v>
      </c>
      <c r="F1495" s="14"/>
      <c r="G1495" s="14">
        <v>0.26834366011203498</v>
      </c>
      <c r="H1495" s="14">
        <v>0.24370648659727201</v>
      </c>
      <c r="I1495" s="14">
        <v>0.21297744156682699</v>
      </c>
      <c r="J1495" s="14">
        <v>0.287306791080361</v>
      </c>
      <c r="K1495" s="14">
        <v>0.33681081936200602</v>
      </c>
      <c r="L1495" s="14">
        <v>0.31678232736468798</v>
      </c>
      <c r="M1495" s="14"/>
      <c r="N1495" s="14">
        <v>0.29804248057546001</v>
      </c>
      <c r="O1495" s="14">
        <v>0.287512946835697</v>
      </c>
      <c r="P1495" s="14">
        <v>0.28849210355946298</v>
      </c>
      <c r="Q1495" s="14">
        <v>0.23279697638472899</v>
      </c>
      <c r="R1495" s="14"/>
      <c r="S1495" s="14">
        <v>0.24979128711851001</v>
      </c>
      <c r="T1495" s="14">
        <v>0.26899064358716002</v>
      </c>
      <c r="U1495" s="14">
        <v>0.23408294649736899</v>
      </c>
      <c r="V1495" s="14">
        <v>0.33068239372464198</v>
      </c>
      <c r="W1495" s="14">
        <v>0.27210081661513602</v>
      </c>
      <c r="X1495" s="14">
        <v>0.27977700007696898</v>
      </c>
      <c r="Y1495" s="14">
        <v>0.298882230998258</v>
      </c>
      <c r="Z1495" s="14">
        <v>0.31736366760616502</v>
      </c>
      <c r="AA1495" s="14">
        <v>0.26879551275142</v>
      </c>
      <c r="AB1495" s="14">
        <v>0.29471742284975799</v>
      </c>
      <c r="AC1495" s="14">
        <v>0.298177775481758</v>
      </c>
      <c r="AD1495" s="14">
        <v>0.249359896446917</v>
      </c>
      <c r="AE1495" s="14"/>
      <c r="AF1495" s="14">
        <v>0.304683066924335</v>
      </c>
      <c r="AG1495" s="14">
        <v>0.27903092293121501</v>
      </c>
      <c r="AH1495" s="14">
        <v>0.22840965950213701</v>
      </c>
      <c r="AI1495" s="14"/>
      <c r="AJ1495" s="14">
        <v>0.32362792059190099</v>
      </c>
      <c r="AK1495" s="14">
        <v>0.256254185802061</v>
      </c>
      <c r="AL1495" s="14">
        <v>0.28543644219280601</v>
      </c>
      <c r="AM1495" s="14">
        <v>0.23621355761278701</v>
      </c>
      <c r="AN1495" s="14">
        <v>0.24008828037471999</v>
      </c>
      <c r="AO1495" s="14"/>
      <c r="AP1495" s="14">
        <v>0.30040588759390702</v>
      </c>
      <c r="AQ1495" s="14">
        <v>0.26271366304195198</v>
      </c>
      <c r="AR1495" s="14">
        <v>0.32959319160112999</v>
      </c>
      <c r="AS1495" s="14">
        <v>0.30257891947615101</v>
      </c>
      <c r="AT1495" s="14">
        <v>0.25238150217069799</v>
      </c>
      <c r="AU1495" s="14"/>
      <c r="AV1495" s="14">
        <v>0.26488882472201603</v>
      </c>
      <c r="AW1495" s="14">
        <v>0.285065728208861</v>
      </c>
      <c r="AX1495" s="14">
        <v>0.25874212250829498</v>
      </c>
      <c r="AY1495" s="14">
        <v>0.30302376039443302</v>
      </c>
      <c r="AZ1495" s="14">
        <v>0.23831854965961899</v>
      </c>
      <c r="BA1495" s="14"/>
      <c r="BB1495" s="14">
        <v>0.249701933429365</v>
      </c>
      <c r="BC1495" s="14">
        <v>0.345328775703104</v>
      </c>
      <c r="BD1495" s="14">
        <v>0.34686438477637199</v>
      </c>
      <c r="BE1495" s="14"/>
      <c r="BF1495" s="14">
        <v>0.33160555807060699</v>
      </c>
    </row>
    <row r="1496" spans="2:58" x14ac:dyDescent="0.35">
      <c r="B1496" t="s">
        <v>83</v>
      </c>
      <c r="C1496" s="14">
        <v>0.23530041745028199</v>
      </c>
      <c r="D1496" s="14">
        <v>0.191337623493125</v>
      </c>
      <c r="E1496" s="14">
        <v>0.27753500800215403</v>
      </c>
      <c r="F1496" s="14"/>
      <c r="G1496" s="14">
        <v>0.215554157701245</v>
      </c>
      <c r="H1496" s="14">
        <v>0.22458572437566399</v>
      </c>
      <c r="I1496" s="14">
        <v>0.269050186781225</v>
      </c>
      <c r="J1496" s="14">
        <v>0.240461433052682</v>
      </c>
      <c r="K1496" s="14">
        <v>0.23596696205369799</v>
      </c>
      <c r="L1496" s="14">
        <v>0.22518408603144599</v>
      </c>
      <c r="M1496" s="14"/>
      <c r="N1496" s="14">
        <v>0.18572191849146899</v>
      </c>
      <c r="O1496" s="14">
        <v>0.23421397632893001</v>
      </c>
      <c r="P1496" s="14">
        <v>0.193547124043284</v>
      </c>
      <c r="Q1496" s="14">
        <v>0.329136861568124</v>
      </c>
      <c r="R1496" s="14"/>
      <c r="S1496" s="14">
        <v>0.21041836745185599</v>
      </c>
      <c r="T1496" s="14">
        <v>0.241970947333466</v>
      </c>
      <c r="U1496" s="14">
        <v>0.25610922999573998</v>
      </c>
      <c r="V1496" s="14">
        <v>0.22857425489264899</v>
      </c>
      <c r="W1496" s="14">
        <v>0.206774336051715</v>
      </c>
      <c r="X1496" s="14">
        <v>0.24698480625535699</v>
      </c>
      <c r="Y1496" s="14">
        <v>0.266150191452104</v>
      </c>
      <c r="Z1496" s="14">
        <v>0.280926816728928</v>
      </c>
      <c r="AA1496" s="14">
        <v>0.19158948968157</v>
      </c>
      <c r="AB1496" s="14">
        <v>0.23352798930098201</v>
      </c>
      <c r="AC1496" s="14">
        <v>0.266986034373912</v>
      </c>
      <c r="AD1496" s="14">
        <v>0.28881597750313298</v>
      </c>
      <c r="AE1496" s="14"/>
      <c r="AF1496" s="14">
        <v>0.18148113175950101</v>
      </c>
      <c r="AG1496" s="14">
        <v>0.25480622531457803</v>
      </c>
      <c r="AH1496" s="14">
        <v>0.29517597765410802</v>
      </c>
      <c r="AI1496" s="14"/>
      <c r="AJ1496" s="14">
        <v>0.14638002193570701</v>
      </c>
      <c r="AK1496" s="14">
        <v>0.26418451930250703</v>
      </c>
      <c r="AL1496" s="14">
        <v>0.32056476774887099</v>
      </c>
      <c r="AM1496" s="14">
        <v>0.12286159591533</v>
      </c>
      <c r="AN1496" s="14">
        <v>0.29666354413847801</v>
      </c>
      <c r="AO1496" s="14"/>
      <c r="AP1496" s="14">
        <v>0.14552704152397999</v>
      </c>
      <c r="AQ1496" s="14">
        <v>0.27287421729246902</v>
      </c>
      <c r="AR1496" s="14">
        <v>0.195153517403826</v>
      </c>
      <c r="AS1496" s="14">
        <v>0.14006288162695901</v>
      </c>
      <c r="AT1496" s="14">
        <v>0.35945798149170799</v>
      </c>
      <c r="AU1496" s="14"/>
      <c r="AV1496" s="14">
        <v>0.28804168974825001</v>
      </c>
      <c r="AW1496" s="14">
        <v>0.241842948561837</v>
      </c>
      <c r="AX1496" s="14">
        <v>0.210721792529035</v>
      </c>
      <c r="AY1496" s="14">
        <v>0.218850278013141</v>
      </c>
      <c r="AZ1496" s="14">
        <v>0.211617406923861</v>
      </c>
      <c r="BA1496" s="14"/>
      <c r="BB1496" s="14">
        <v>0.23478145683187199</v>
      </c>
      <c r="BC1496" s="14">
        <v>0.10482550547164</v>
      </c>
      <c r="BD1496" s="14">
        <v>0.218091072713296</v>
      </c>
      <c r="BE1496" s="14"/>
      <c r="BF1496" s="14">
        <v>0.16911939152646099</v>
      </c>
    </row>
    <row r="1497" spans="2:58" x14ac:dyDescent="0.35">
      <c r="C1497" s="14"/>
      <c r="D1497" s="14"/>
      <c r="E1497" s="14"/>
      <c r="F1497" s="14"/>
      <c r="G1497" s="14"/>
      <c r="H1497" s="14"/>
      <c r="I1497" s="14"/>
      <c r="J1497" s="14"/>
      <c r="K1497" s="14"/>
      <c r="L1497" s="14"/>
      <c r="M1497" s="14"/>
      <c r="N1497" s="14"/>
      <c r="O1497" s="14"/>
      <c r="P1497" s="14"/>
      <c r="Q1497" s="14"/>
      <c r="R1497" s="14"/>
      <c r="S1497" s="14"/>
      <c r="T1497" s="14"/>
      <c r="U1497" s="14"/>
      <c r="V1497" s="14"/>
      <c r="W1497" s="14"/>
      <c r="X1497" s="14"/>
      <c r="Y1497" s="14"/>
      <c r="Z1497" s="14"/>
      <c r="AA1497" s="14"/>
      <c r="AB1497" s="14"/>
      <c r="AC1497" s="14"/>
      <c r="AD1497" s="14"/>
      <c r="AE1497" s="14"/>
      <c r="AF1497" s="14"/>
      <c r="AG1497" s="14"/>
      <c r="AH1497" s="14"/>
      <c r="AI1497" s="14"/>
      <c r="AJ1497" s="14"/>
      <c r="AK1497" s="14"/>
      <c r="AL1497" s="14"/>
      <c r="AM1497" s="14"/>
      <c r="AN1497" s="14"/>
      <c r="AO1497" s="14"/>
      <c r="AP1497" s="14"/>
      <c r="AQ1497" s="14"/>
      <c r="AR1497" s="14"/>
      <c r="AS1497" s="14"/>
      <c r="AT1497" s="14"/>
      <c r="AU1497" s="14"/>
      <c r="AV1497" s="14"/>
      <c r="AW1497" s="14"/>
      <c r="AX1497" s="14"/>
      <c r="AY1497" s="14"/>
      <c r="AZ1497" s="14"/>
      <c r="BA1497" s="14"/>
      <c r="BB1497" s="14"/>
      <c r="BC1497" s="14"/>
      <c r="BD1497" s="14"/>
      <c r="BE1497" s="14"/>
      <c r="BF1497" s="14"/>
    </row>
    <row r="1498" spans="2:58" x14ac:dyDescent="0.35">
      <c r="B1498" s="6" t="s">
        <v>455</v>
      </c>
      <c r="C1498" s="14"/>
      <c r="D1498" s="14"/>
      <c r="E1498" s="14"/>
      <c r="F1498" s="14"/>
      <c r="G1498" s="14"/>
      <c r="H1498" s="14"/>
      <c r="I1498" s="14"/>
      <c r="J1498" s="14"/>
      <c r="K1498" s="14"/>
      <c r="L1498" s="14"/>
      <c r="M1498" s="14"/>
      <c r="N1498" s="14"/>
      <c r="O1498" s="14"/>
      <c r="P1498" s="14"/>
      <c r="Q1498" s="14"/>
      <c r="R1498" s="14"/>
      <c r="S1498" s="14"/>
      <c r="T1498" s="14"/>
      <c r="U1498" s="14"/>
      <c r="V1498" s="14"/>
      <c r="W1498" s="14"/>
      <c r="X1498" s="14"/>
      <c r="Y1498" s="14"/>
      <c r="Z1498" s="14"/>
      <c r="AA1498" s="14"/>
      <c r="AB1498" s="14"/>
      <c r="AC1498" s="14"/>
      <c r="AD1498" s="14"/>
      <c r="AE1498" s="14"/>
      <c r="AF1498" s="14"/>
      <c r="AG1498" s="14"/>
      <c r="AH1498" s="14"/>
      <c r="AI1498" s="14"/>
      <c r="AJ1498" s="14"/>
      <c r="AK1498" s="14"/>
      <c r="AL1498" s="14"/>
      <c r="AM1498" s="14"/>
      <c r="AN1498" s="14"/>
      <c r="AO1498" s="14"/>
      <c r="AP1498" s="14"/>
      <c r="AQ1498" s="14"/>
      <c r="AR1498" s="14"/>
      <c r="AS1498" s="14"/>
      <c r="AT1498" s="14"/>
      <c r="AU1498" s="14"/>
      <c r="AV1498" s="14"/>
      <c r="AW1498" s="14"/>
      <c r="AX1498" s="14"/>
      <c r="AY1498" s="14"/>
      <c r="AZ1498" s="14"/>
      <c r="BA1498" s="14"/>
      <c r="BB1498" s="14"/>
      <c r="BC1498" s="14"/>
      <c r="BD1498" s="14"/>
      <c r="BE1498" s="14"/>
      <c r="BF1498" s="14"/>
    </row>
    <row r="1499" spans="2:58" x14ac:dyDescent="0.35">
      <c r="B1499" s="24" t="s">
        <v>90</v>
      </c>
      <c r="C1499" s="14"/>
      <c r="D1499" s="14"/>
      <c r="E1499" s="14"/>
      <c r="F1499" s="14"/>
      <c r="G1499" s="14"/>
      <c r="H1499" s="14"/>
      <c r="I1499" s="14"/>
      <c r="J1499" s="14"/>
      <c r="K1499" s="14"/>
      <c r="L1499" s="14"/>
      <c r="M1499" s="14"/>
      <c r="N1499" s="14"/>
      <c r="O1499" s="14"/>
      <c r="P1499" s="14"/>
      <c r="Q1499" s="14"/>
      <c r="R1499" s="14"/>
      <c r="S1499" s="14"/>
      <c r="T1499" s="14"/>
      <c r="U1499" s="14"/>
      <c r="V1499" s="14"/>
      <c r="W1499" s="14"/>
      <c r="X1499" s="14"/>
      <c r="Y1499" s="14"/>
      <c r="Z1499" s="14"/>
      <c r="AA1499" s="14"/>
      <c r="AB1499" s="14"/>
      <c r="AC1499" s="14"/>
      <c r="AD1499" s="14"/>
      <c r="AE1499" s="14"/>
      <c r="AF1499" s="14"/>
      <c r="AG1499" s="14"/>
      <c r="AH1499" s="14"/>
      <c r="AI1499" s="14"/>
      <c r="AJ1499" s="14"/>
      <c r="AK1499" s="14"/>
      <c r="AL1499" s="14"/>
      <c r="AM1499" s="14"/>
      <c r="AN1499" s="14"/>
      <c r="AO1499" s="14"/>
      <c r="AP1499" s="14"/>
      <c r="AQ1499" s="14"/>
      <c r="AR1499" s="14"/>
      <c r="AS1499" s="14"/>
      <c r="AT1499" s="14"/>
      <c r="AU1499" s="14"/>
      <c r="AV1499" s="14"/>
      <c r="AW1499" s="14"/>
      <c r="AX1499" s="14"/>
      <c r="AY1499" s="14"/>
      <c r="AZ1499" s="14"/>
      <c r="BA1499" s="14"/>
      <c r="BB1499" s="14"/>
      <c r="BC1499" s="14"/>
      <c r="BD1499" s="14"/>
      <c r="BE1499" s="14"/>
      <c r="BF1499" s="14"/>
    </row>
    <row r="1500" spans="2:58" x14ac:dyDescent="0.35">
      <c r="B1500" t="s">
        <v>430</v>
      </c>
      <c r="C1500" s="14">
        <v>0.22313749928759299</v>
      </c>
      <c r="D1500" s="14">
        <v>0.231546522610416</v>
      </c>
      <c r="E1500" s="14">
        <v>0.21428059028836299</v>
      </c>
      <c r="F1500" s="14"/>
      <c r="G1500" s="14">
        <v>0.30989964002710202</v>
      </c>
      <c r="H1500" s="14">
        <v>0.30288033084633398</v>
      </c>
      <c r="I1500" s="14">
        <v>0.20943772640472499</v>
      </c>
      <c r="J1500" s="14">
        <v>0.25065706810266097</v>
      </c>
      <c r="K1500" s="14">
        <v>0.153514946180801</v>
      </c>
      <c r="L1500" s="14">
        <v>0.13602909820533801</v>
      </c>
      <c r="M1500" s="14"/>
      <c r="N1500" s="14">
        <v>0.25855253870124101</v>
      </c>
      <c r="O1500" s="14">
        <v>0.22968289480953999</v>
      </c>
      <c r="P1500" s="14">
        <v>0.17289375027800999</v>
      </c>
      <c r="Q1500" s="14">
        <v>0.224402802259137</v>
      </c>
      <c r="R1500" s="14"/>
      <c r="S1500" s="14">
        <v>0.258648220682616</v>
      </c>
      <c r="T1500" s="14">
        <v>0.19228446510357899</v>
      </c>
      <c r="U1500" s="14">
        <v>0.21004464122421701</v>
      </c>
      <c r="V1500" s="14">
        <v>0.25574858199053502</v>
      </c>
      <c r="W1500" s="14">
        <v>0.22231052504312099</v>
      </c>
      <c r="X1500" s="14">
        <v>0.324472883151394</v>
      </c>
      <c r="Y1500" s="14">
        <v>0.190735881868562</v>
      </c>
      <c r="Z1500" s="14">
        <v>0.181084268362771</v>
      </c>
      <c r="AA1500" s="14">
        <v>0.22890685825740201</v>
      </c>
      <c r="AB1500" s="14">
        <v>0.17230398587301701</v>
      </c>
      <c r="AC1500" s="14">
        <v>0.192381226747082</v>
      </c>
      <c r="AD1500" s="14">
        <v>0.1504839187791</v>
      </c>
      <c r="AE1500" s="14"/>
      <c r="AF1500" s="14">
        <v>0.15001718470768499</v>
      </c>
      <c r="AG1500" s="14">
        <v>0.25718971178479499</v>
      </c>
      <c r="AH1500" s="14">
        <v>0.27089355558730699</v>
      </c>
      <c r="AI1500" s="14"/>
      <c r="AJ1500" s="14">
        <v>0.15041570471035601</v>
      </c>
      <c r="AK1500" s="14">
        <v>0.30543494627802997</v>
      </c>
      <c r="AL1500" s="14">
        <v>0.25686804238980998</v>
      </c>
      <c r="AM1500" s="14">
        <v>0.24328539191068799</v>
      </c>
      <c r="AN1500" s="14">
        <v>0.21787347940601801</v>
      </c>
      <c r="AO1500" s="14"/>
      <c r="AP1500" s="14">
        <v>0.14719555054403999</v>
      </c>
      <c r="AQ1500" s="14">
        <v>0.32359141972600702</v>
      </c>
      <c r="AR1500" s="14">
        <v>0.23598584811226</v>
      </c>
      <c r="AS1500" s="14">
        <v>0.13799170973369099</v>
      </c>
      <c r="AT1500" s="14">
        <v>0.132245261942873</v>
      </c>
      <c r="AU1500" s="14"/>
      <c r="AV1500" s="14">
        <v>0.17654357083977601</v>
      </c>
      <c r="AW1500" s="14">
        <v>0.22865390945686301</v>
      </c>
      <c r="AX1500" s="14">
        <v>0.25459808194505001</v>
      </c>
      <c r="AY1500" s="14">
        <v>0.29109523847751301</v>
      </c>
      <c r="AZ1500" s="14">
        <v>0.37681043159456501</v>
      </c>
      <c r="BA1500" s="14"/>
      <c r="BB1500" s="14">
        <v>0.26695971479209002</v>
      </c>
      <c r="BC1500" s="14">
        <v>0.13309460556782299</v>
      </c>
      <c r="BD1500" s="14">
        <v>9.5302293284977496E-2</v>
      </c>
      <c r="BE1500" s="14"/>
      <c r="BF1500" s="14">
        <v>0.164393087188693</v>
      </c>
    </row>
    <row r="1501" spans="2:58" x14ac:dyDescent="0.35">
      <c r="B1501" t="s">
        <v>431</v>
      </c>
      <c r="C1501" s="14">
        <v>0.270082777179869</v>
      </c>
      <c r="D1501" s="14">
        <v>0.28333576259832799</v>
      </c>
      <c r="E1501" s="14">
        <v>0.25876207159171</v>
      </c>
      <c r="F1501" s="14"/>
      <c r="G1501" s="14">
        <v>0.22991482718735601</v>
      </c>
      <c r="H1501" s="14">
        <v>0.27048847987117502</v>
      </c>
      <c r="I1501" s="14">
        <v>0.312279723120787</v>
      </c>
      <c r="J1501" s="14">
        <v>0.26333826022017098</v>
      </c>
      <c r="K1501" s="14">
        <v>0.23708987432650599</v>
      </c>
      <c r="L1501" s="14">
        <v>0.28997544841295603</v>
      </c>
      <c r="M1501" s="14"/>
      <c r="N1501" s="14">
        <v>0.273015437256097</v>
      </c>
      <c r="O1501" s="14">
        <v>0.25103192042794098</v>
      </c>
      <c r="P1501" s="14">
        <v>0.324060783842536</v>
      </c>
      <c r="Q1501" s="14">
        <v>0.23986342347183601</v>
      </c>
      <c r="R1501" s="14"/>
      <c r="S1501" s="14">
        <v>0.28317842439366298</v>
      </c>
      <c r="T1501" s="14">
        <v>0.29434475570757701</v>
      </c>
      <c r="U1501" s="14">
        <v>0.301707148077415</v>
      </c>
      <c r="V1501" s="14">
        <v>0.26803411776224401</v>
      </c>
      <c r="W1501" s="14">
        <v>0.265661581914369</v>
      </c>
      <c r="X1501" s="14">
        <v>0.25166650532240997</v>
      </c>
      <c r="Y1501" s="14">
        <v>0.24514564597649699</v>
      </c>
      <c r="Z1501" s="14">
        <v>0.25475115856045499</v>
      </c>
      <c r="AA1501" s="14">
        <v>0.256410271534942</v>
      </c>
      <c r="AB1501" s="14">
        <v>0.27088157671297203</v>
      </c>
      <c r="AC1501" s="14">
        <v>0.198240037807836</v>
      </c>
      <c r="AD1501" s="14">
        <v>0.34650067261486001</v>
      </c>
      <c r="AE1501" s="14"/>
      <c r="AF1501" s="14">
        <v>0.30492400654075502</v>
      </c>
      <c r="AG1501" s="14">
        <v>0.26824640571797898</v>
      </c>
      <c r="AH1501" s="14">
        <v>0.232659528280172</v>
      </c>
      <c r="AI1501" s="14"/>
      <c r="AJ1501" s="14">
        <v>0.35257800180328602</v>
      </c>
      <c r="AK1501" s="14">
        <v>0.20406988788003799</v>
      </c>
      <c r="AL1501" s="14">
        <v>0.178543326377233</v>
      </c>
      <c r="AM1501" s="14">
        <v>0.476012159866604</v>
      </c>
      <c r="AN1501" s="14">
        <v>0.24497823516918699</v>
      </c>
      <c r="AO1501" s="14"/>
      <c r="AP1501" s="14">
        <v>0.39862372188563899</v>
      </c>
      <c r="AQ1501" s="14">
        <v>0.18563882134755799</v>
      </c>
      <c r="AR1501" s="14">
        <v>0.21034273636676301</v>
      </c>
      <c r="AS1501" s="14">
        <v>0.38055617589078899</v>
      </c>
      <c r="AT1501" s="14">
        <v>0.247882164812955</v>
      </c>
      <c r="AU1501" s="14"/>
      <c r="AV1501" s="14">
        <v>0.289866423578932</v>
      </c>
      <c r="AW1501" s="14">
        <v>0.26147054102578798</v>
      </c>
      <c r="AX1501" s="14">
        <v>0.25693663095203501</v>
      </c>
      <c r="AY1501" s="14">
        <v>0.26024992959302601</v>
      </c>
      <c r="AZ1501" s="14">
        <v>0.12842225694460299</v>
      </c>
      <c r="BA1501" s="14"/>
      <c r="BB1501" s="14">
        <v>0.26012625203138301</v>
      </c>
      <c r="BC1501" s="14">
        <v>0.35747507081363</v>
      </c>
      <c r="BD1501" s="14">
        <v>0.280972131745165</v>
      </c>
      <c r="BE1501" s="14"/>
      <c r="BF1501" s="14">
        <v>0.31192644360931598</v>
      </c>
    </row>
    <row r="1502" spans="2:58" x14ac:dyDescent="0.35">
      <c r="B1502" t="s">
        <v>432</v>
      </c>
      <c r="C1502" s="14">
        <v>0.298315547381728</v>
      </c>
      <c r="D1502" s="14">
        <v>0.33044267629565999</v>
      </c>
      <c r="E1502" s="14">
        <v>0.267846231583793</v>
      </c>
      <c r="F1502" s="14"/>
      <c r="G1502" s="14">
        <v>0.25136086229764598</v>
      </c>
      <c r="H1502" s="14">
        <v>0.22203209912163999</v>
      </c>
      <c r="I1502" s="14">
        <v>0.23785778539491401</v>
      </c>
      <c r="J1502" s="14">
        <v>0.30706738641562698</v>
      </c>
      <c r="K1502" s="14">
        <v>0.38460619230717802</v>
      </c>
      <c r="L1502" s="14">
        <v>0.37563965826155998</v>
      </c>
      <c r="M1502" s="14"/>
      <c r="N1502" s="14">
        <v>0.31276276520919</v>
      </c>
      <c r="O1502" s="14">
        <v>0.31301414649931902</v>
      </c>
      <c r="P1502" s="14">
        <v>0.30927887844512197</v>
      </c>
      <c r="Q1502" s="14">
        <v>0.25309188377705899</v>
      </c>
      <c r="R1502" s="14"/>
      <c r="S1502" s="14">
        <v>0.239139055249772</v>
      </c>
      <c r="T1502" s="14">
        <v>0.301698390863257</v>
      </c>
      <c r="U1502" s="14">
        <v>0.27262694351608602</v>
      </c>
      <c r="V1502" s="14">
        <v>0.30788130097216998</v>
      </c>
      <c r="W1502" s="14">
        <v>0.34818746858135802</v>
      </c>
      <c r="X1502" s="14">
        <v>0.202364730602348</v>
      </c>
      <c r="Y1502" s="14">
        <v>0.33769449417141301</v>
      </c>
      <c r="Z1502" s="14">
        <v>0.30248628429263302</v>
      </c>
      <c r="AA1502" s="14">
        <v>0.33444586612190202</v>
      </c>
      <c r="AB1502" s="14">
        <v>0.36362358150570001</v>
      </c>
      <c r="AC1502" s="14">
        <v>0.32414227403581197</v>
      </c>
      <c r="AD1502" s="14">
        <v>0.28921606417860302</v>
      </c>
      <c r="AE1502" s="14"/>
      <c r="AF1502" s="14">
        <v>0.37621613577329999</v>
      </c>
      <c r="AG1502" s="14">
        <v>0.26219155864854798</v>
      </c>
      <c r="AH1502" s="14">
        <v>0.21670267058356199</v>
      </c>
      <c r="AI1502" s="14"/>
      <c r="AJ1502" s="14">
        <v>0.37247227332001998</v>
      </c>
      <c r="AK1502" s="14">
        <v>0.240604146511116</v>
      </c>
      <c r="AL1502" s="14">
        <v>0.328137694224446</v>
      </c>
      <c r="AM1502" s="14">
        <v>0.19889652596246299</v>
      </c>
      <c r="AN1502" s="14">
        <v>0.24869042312187301</v>
      </c>
      <c r="AO1502" s="14"/>
      <c r="AP1502" s="14">
        <v>0.333111569232595</v>
      </c>
      <c r="AQ1502" s="14">
        <v>0.24037389419715899</v>
      </c>
      <c r="AR1502" s="14">
        <v>0.408140767627448</v>
      </c>
      <c r="AS1502" s="14">
        <v>0.382088076986147</v>
      </c>
      <c r="AT1502" s="14">
        <v>0.31481057851463801</v>
      </c>
      <c r="AU1502" s="14"/>
      <c r="AV1502" s="14">
        <v>0.29295570495654599</v>
      </c>
      <c r="AW1502" s="14">
        <v>0.266040183155414</v>
      </c>
      <c r="AX1502" s="14">
        <v>0.30820782384180401</v>
      </c>
      <c r="AY1502" s="14">
        <v>0.27221745205025399</v>
      </c>
      <c r="AZ1502" s="14">
        <v>0.30691870838754898</v>
      </c>
      <c r="BA1502" s="14"/>
      <c r="BB1502" s="14">
        <v>0.27418886962598299</v>
      </c>
      <c r="BC1502" s="14">
        <v>0.42897818233622598</v>
      </c>
      <c r="BD1502" s="14">
        <v>0.43914416730841599</v>
      </c>
      <c r="BE1502" s="14"/>
      <c r="BF1502" s="14">
        <v>0.38387197599810602</v>
      </c>
    </row>
    <row r="1503" spans="2:58" x14ac:dyDescent="0.35">
      <c r="B1503" t="s">
        <v>83</v>
      </c>
      <c r="C1503" s="14">
        <v>0.20846417615081</v>
      </c>
      <c r="D1503" s="14">
        <v>0.154675038495596</v>
      </c>
      <c r="E1503" s="14">
        <v>0.25911110653613401</v>
      </c>
      <c r="F1503" s="14"/>
      <c r="G1503" s="14">
        <v>0.20882467048789599</v>
      </c>
      <c r="H1503" s="14">
        <v>0.20459909016085101</v>
      </c>
      <c r="I1503" s="14">
        <v>0.240424765079575</v>
      </c>
      <c r="J1503" s="14">
        <v>0.17893728526154101</v>
      </c>
      <c r="K1503" s="14">
        <v>0.22478898718551499</v>
      </c>
      <c r="L1503" s="14">
        <v>0.19835579512014601</v>
      </c>
      <c r="M1503" s="14"/>
      <c r="N1503" s="14">
        <v>0.15566925883347199</v>
      </c>
      <c r="O1503" s="14">
        <v>0.20627103826320001</v>
      </c>
      <c r="P1503" s="14">
        <v>0.19376658743433101</v>
      </c>
      <c r="Q1503" s="14">
        <v>0.28264189049196697</v>
      </c>
      <c r="R1503" s="14"/>
      <c r="S1503" s="14">
        <v>0.219034299673948</v>
      </c>
      <c r="T1503" s="14">
        <v>0.21167238832558699</v>
      </c>
      <c r="U1503" s="14">
        <v>0.215621267182281</v>
      </c>
      <c r="V1503" s="14">
        <v>0.16833599927505</v>
      </c>
      <c r="W1503" s="14">
        <v>0.16384042446115099</v>
      </c>
      <c r="X1503" s="14">
        <v>0.221495880923848</v>
      </c>
      <c r="Y1503" s="14">
        <v>0.22642397798352901</v>
      </c>
      <c r="Z1503" s="14">
        <v>0.26167828878414101</v>
      </c>
      <c r="AA1503" s="14">
        <v>0.18023700408575399</v>
      </c>
      <c r="AB1503" s="14">
        <v>0.193190855908311</v>
      </c>
      <c r="AC1503" s="14">
        <v>0.28523646140927</v>
      </c>
      <c r="AD1503" s="14">
        <v>0.213799344427438</v>
      </c>
      <c r="AE1503" s="14"/>
      <c r="AF1503" s="14">
        <v>0.16884267297826</v>
      </c>
      <c r="AG1503" s="14">
        <v>0.21237232384867699</v>
      </c>
      <c r="AH1503" s="14">
        <v>0.27974424554895799</v>
      </c>
      <c r="AI1503" s="14"/>
      <c r="AJ1503" s="14">
        <v>0.12453402016633899</v>
      </c>
      <c r="AK1503" s="14">
        <v>0.249891019330817</v>
      </c>
      <c r="AL1503" s="14">
        <v>0.236450937008511</v>
      </c>
      <c r="AM1503" s="14">
        <v>8.1805922260244704E-2</v>
      </c>
      <c r="AN1503" s="14">
        <v>0.28845786230292197</v>
      </c>
      <c r="AO1503" s="14"/>
      <c r="AP1503" s="14">
        <v>0.121069158337726</v>
      </c>
      <c r="AQ1503" s="14">
        <v>0.250395864729275</v>
      </c>
      <c r="AR1503" s="14">
        <v>0.14553064789353001</v>
      </c>
      <c r="AS1503" s="14">
        <v>9.93640373893733E-2</v>
      </c>
      <c r="AT1503" s="14">
        <v>0.30506199472953299</v>
      </c>
      <c r="AU1503" s="14"/>
      <c r="AV1503" s="14">
        <v>0.240634300624746</v>
      </c>
      <c r="AW1503" s="14">
        <v>0.24383536636193501</v>
      </c>
      <c r="AX1503" s="14">
        <v>0.180257463261112</v>
      </c>
      <c r="AY1503" s="14">
        <v>0.17643737987920699</v>
      </c>
      <c r="AZ1503" s="14">
        <v>0.18784860307328299</v>
      </c>
      <c r="BA1503" s="14"/>
      <c r="BB1503" s="14">
        <v>0.19872516355054401</v>
      </c>
      <c r="BC1503" s="14">
        <v>8.0452141282321393E-2</v>
      </c>
      <c r="BD1503" s="14">
        <v>0.18458140766144099</v>
      </c>
      <c r="BE1503" s="14"/>
      <c r="BF1503" s="14">
        <v>0.139808493203886</v>
      </c>
    </row>
    <row r="1504" spans="2:58" x14ac:dyDescent="0.35">
      <c r="C1504" s="14"/>
      <c r="D1504" s="14"/>
      <c r="E1504" s="14"/>
      <c r="F1504" s="14"/>
      <c r="G1504" s="14"/>
      <c r="H1504" s="14"/>
      <c r="I1504" s="14"/>
      <c r="J1504" s="14"/>
      <c r="K1504" s="14"/>
      <c r="L1504" s="14"/>
      <c r="M1504" s="14"/>
      <c r="N1504" s="14"/>
      <c r="O1504" s="14"/>
      <c r="P1504" s="14"/>
      <c r="Q1504" s="14"/>
      <c r="R1504" s="14"/>
      <c r="S1504" s="14"/>
      <c r="T1504" s="14"/>
      <c r="U1504" s="14"/>
      <c r="V1504" s="14"/>
      <c r="W1504" s="14"/>
      <c r="X1504" s="14"/>
      <c r="Y1504" s="14"/>
      <c r="Z1504" s="14"/>
      <c r="AA1504" s="14"/>
      <c r="AB1504" s="14"/>
      <c r="AC1504" s="14"/>
      <c r="AD1504" s="14"/>
      <c r="AE1504" s="14"/>
      <c r="AF1504" s="14"/>
      <c r="AG1504" s="14"/>
      <c r="AH1504" s="14"/>
      <c r="AI1504" s="14"/>
      <c r="AJ1504" s="14"/>
      <c r="AK1504" s="14"/>
      <c r="AL1504" s="14"/>
      <c r="AM1504" s="14"/>
      <c r="AN1504" s="14"/>
      <c r="AO1504" s="14"/>
      <c r="AP1504" s="14"/>
      <c r="AQ1504" s="14"/>
      <c r="AR1504" s="14"/>
      <c r="AS1504" s="14"/>
      <c r="AT1504" s="14"/>
      <c r="AU1504" s="14"/>
      <c r="AV1504" s="14"/>
      <c r="AW1504" s="14"/>
      <c r="AX1504" s="14"/>
      <c r="AY1504" s="14"/>
      <c r="AZ1504" s="14"/>
      <c r="BA1504" s="14"/>
      <c r="BB1504" s="14"/>
      <c r="BC1504" s="14"/>
      <c r="BD1504" s="14"/>
      <c r="BE1504" s="14"/>
      <c r="BF1504" s="14"/>
    </row>
    <row r="1505" spans="2:58" x14ac:dyDescent="0.35">
      <c r="B1505" s="6" t="s">
        <v>456</v>
      </c>
      <c r="C1505" s="14"/>
      <c r="D1505" s="14"/>
      <c r="E1505" s="14"/>
      <c r="F1505" s="14"/>
      <c r="G1505" s="14"/>
      <c r="H1505" s="14"/>
      <c r="I1505" s="14"/>
      <c r="J1505" s="14"/>
      <c r="K1505" s="14"/>
      <c r="L1505" s="14"/>
      <c r="M1505" s="14"/>
      <c r="N1505" s="14"/>
      <c r="O1505" s="14"/>
      <c r="P1505" s="14"/>
      <c r="Q1505" s="14"/>
      <c r="R1505" s="14"/>
      <c r="S1505" s="14"/>
      <c r="T1505" s="14"/>
      <c r="U1505" s="14"/>
      <c r="V1505" s="14"/>
      <c r="W1505" s="14"/>
      <c r="X1505" s="14"/>
      <c r="Y1505" s="14"/>
      <c r="Z1505" s="14"/>
      <c r="AA1505" s="14"/>
      <c r="AB1505" s="14"/>
      <c r="AC1505" s="14"/>
      <c r="AD1505" s="14"/>
      <c r="AE1505" s="14"/>
      <c r="AF1505" s="14"/>
      <c r="AG1505" s="14"/>
      <c r="AH1505" s="14"/>
      <c r="AI1505" s="14"/>
      <c r="AJ1505" s="14"/>
      <c r="AK1505" s="14"/>
      <c r="AL1505" s="14"/>
      <c r="AM1505" s="14"/>
      <c r="AN1505" s="14"/>
      <c r="AO1505" s="14"/>
      <c r="AP1505" s="14"/>
      <c r="AQ1505" s="14"/>
      <c r="AR1505" s="14"/>
      <c r="AS1505" s="14"/>
      <c r="AT1505" s="14"/>
      <c r="AU1505" s="14"/>
      <c r="AV1505" s="14"/>
      <c r="AW1505" s="14"/>
      <c r="AX1505" s="14"/>
      <c r="AY1505" s="14"/>
      <c r="AZ1505" s="14"/>
      <c r="BA1505" s="14"/>
      <c r="BB1505" s="14"/>
      <c r="BC1505" s="14"/>
      <c r="BD1505" s="14"/>
      <c r="BE1505" s="14"/>
      <c r="BF1505" s="14"/>
    </row>
    <row r="1506" spans="2:58" x14ac:dyDescent="0.35">
      <c r="B1506" s="24" t="s">
        <v>90</v>
      </c>
      <c r="C1506" s="14"/>
      <c r="D1506" s="14"/>
      <c r="E1506" s="14"/>
      <c r="F1506" s="14"/>
      <c r="G1506" s="14"/>
      <c r="H1506" s="14"/>
      <c r="I1506" s="14"/>
      <c r="J1506" s="14"/>
      <c r="K1506" s="14"/>
      <c r="L1506" s="14"/>
      <c r="M1506" s="14"/>
      <c r="N1506" s="14"/>
      <c r="O1506" s="14"/>
      <c r="P1506" s="14"/>
      <c r="Q1506" s="14"/>
      <c r="R1506" s="14"/>
      <c r="S1506" s="14"/>
      <c r="T1506" s="14"/>
      <c r="U1506" s="14"/>
      <c r="V1506" s="14"/>
      <c r="W1506" s="14"/>
      <c r="X1506" s="14"/>
      <c r="Y1506" s="14"/>
      <c r="Z1506" s="14"/>
      <c r="AA1506" s="14"/>
      <c r="AB1506" s="14"/>
      <c r="AC1506" s="14"/>
      <c r="AD1506" s="14"/>
      <c r="AE1506" s="14"/>
      <c r="AF1506" s="14"/>
      <c r="AG1506" s="14"/>
      <c r="AH1506" s="14"/>
      <c r="AI1506" s="14"/>
      <c r="AJ1506" s="14"/>
      <c r="AK1506" s="14"/>
      <c r="AL1506" s="14"/>
      <c r="AM1506" s="14"/>
      <c r="AN1506" s="14"/>
      <c r="AO1506" s="14"/>
      <c r="AP1506" s="14"/>
      <c r="AQ1506" s="14"/>
      <c r="AR1506" s="14"/>
      <c r="AS1506" s="14"/>
      <c r="AT1506" s="14"/>
      <c r="AU1506" s="14"/>
      <c r="AV1506" s="14"/>
      <c r="AW1506" s="14"/>
      <c r="AX1506" s="14"/>
      <c r="AY1506" s="14"/>
      <c r="AZ1506" s="14"/>
      <c r="BA1506" s="14"/>
      <c r="BB1506" s="14"/>
      <c r="BC1506" s="14"/>
      <c r="BD1506" s="14"/>
      <c r="BE1506" s="14"/>
      <c r="BF1506" s="14"/>
    </row>
    <row r="1507" spans="2:58" x14ac:dyDescent="0.35">
      <c r="B1507" t="s">
        <v>430</v>
      </c>
      <c r="C1507" s="14">
        <v>0.50387558546781297</v>
      </c>
      <c r="D1507" s="14">
        <v>0.53285542507053796</v>
      </c>
      <c r="E1507" s="14">
        <v>0.47667877670146402</v>
      </c>
      <c r="F1507" s="14"/>
      <c r="G1507" s="14">
        <v>0.35544373992358202</v>
      </c>
      <c r="H1507" s="14">
        <v>0.36614545047075098</v>
      </c>
      <c r="I1507" s="14">
        <v>0.41452098709186902</v>
      </c>
      <c r="J1507" s="14">
        <v>0.52405993152897601</v>
      </c>
      <c r="K1507" s="14">
        <v>0.61632457479685498</v>
      </c>
      <c r="L1507" s="14">
        <v>0.69554588673957596</v>
      </c>
      <c r="M1507" s="14"/>
      <c r="N1507" s="14">
        <v>0.54621260291604601</v>
      </c>
      <c r="O1507" s="14">
        <v>0.50827169224941704</v>
      </c>
      <c r="P1507" s="14">
        <v>0.52889693528880199</v>
      </c>
      <c r="Q1507" s="14">
        <v>0.42638532014749098</v>
      </c>
      <c r="R1507" s="14"/>
      <c r="S1507" s="14">
        <v>0.39974098085701099</v>
      </c>
      <c r="T1507" s="14">
        <v>0.54645433310615699</v>
      </c>
      <c r="U1507" s="14">
        <v>0.54161580500161099</v>
      </c>
      <c r="V1507" s="14">
        <v>0.52496942499821997</v>
      </c>
      <c r="W1507" s="14">
        <v>0.49948701335060097</v>
      </c>
      <c r="X1507" s="14">
        <v>0.46671105744247698</v>
      </c>
      <c r="Y1507" s="14">
        <v>0.5148577241551</v>
      </c>
      <c r="Z1507" s="14">
        <v>0.36463881326292003</v>
      </c>
      <c r="AA1507" s="14">
        <v>0.53818918443650499</v>
      </c>
      <c r="AB1507" s="14">
        <v>0.57555214658553699</v>
      </c>
      <c r="AC1507" s="14">
        <v>0.52318642040086805</v>
      </c>
      <c r="AD1507" s="14">
        <v>0.54662490932680197</v>
      </c>
      <c r="AE1507" s="14"/>
      <c r="AF1507" s="14">
        <v>0.61547710521478305</v>
      </c>
      <c r="AG1507" s="14">
        <v>0.48748574779201997</v>
      </c>
      <c r="AH1507" s="14">
        <v>0.33471194066174498</v>
      </c>
      <c r="AI1507" s="14"/>
      <c r="AJ1507" s="14">
        <v>0.67255770560794903</v>
      </c>
      <c r="AK1507" s="14">
        <v>0.33843526723052902</v>
      </c>
      <c r="AL1507" s="14">
        <v>0.53174740614975302</v>
      </c>
      <c r="AM1507" s="14">
        <v>0.67847017869572701</v>
      </c>
      <c r="AN1507" s="14">
        <v>0.443978889336829</v>
      </c>
      <c r="AO1507" s="14"/>
      <c r="AP1507" s="14">
        <v>0.66216398852219205</v>
      </c>
      <c r="AQ1507" s="14">
        <v>0.324692263995282</v>
      </c>
      <c r="AR1507" s="14">
        <v>0.56006507241167602</v>
      </c>
      <c r="AS1507" s="14">
        <v>0.69224790515062795</v>
      </c>
      <c r="AT1507" s="14">
        <v>0.55484245162430901</v>
      </c>
      <c r="AU1507" s="14"/>
      <c r="AV1507" s="14">
        <v>0.53391296985301195</v>
      </c>
      <c r="AW1507" s="14">
        <v>0.49145619651735001</v>
      </c>
      <c r="AX1507" s="14">
        <v>0.48167463675501299</v>
      </c>
      <c r="AY1507" s="14">
        <v>0.44885144967010099</v>
      </c>
      <c r="AZ1507" s="14">
        <v>0.55953075797490204</v>
      </c>
      <c r="BA1507" s="14"/>
      <c r="BB1507" s="14">
        <v>0.42191293452038098</v>
      </c>
      <c r="BC1507" s="14">
        <v>0.76532889455443798</v>
      </c>
      <c r="BD1507" s="14">
        <v>0.73497753175940195</v>
      </c>
      <c r="BE1507" s="14"/>
      <c r="BF1507" s="14">
        <v>0.64010092916095296</v>
      </c>
    </row>
    <row r="1508" spans="2:58" x14ac:dyDescent="0.35">
      <c r="B1508" t="s">
        <v>431</v>
      </c>
      <c r="C1508" s="14">
        <v>0.13844248016756699</v>
      </c>
      <c r="D1508" s="14">
        <v>0.13259773105167599</v>
      </c>
      <c r="E1508" s="14">
        <v>0.14495650130211701</v>
      </c>
      <c r="F1508" s="14"/>
      <c r="G1508" s="14">
        <v>0.22480988641931901</v>
      </c>
      <c r="H1508" s="14">
        <v>0.22798963624479199</v>
      </c>
      <c r="I1508" s="14">
        <v>0.171662373506376</v>
      </c>
      <c r="J1508" s="14">
        <v>0.122512529299559</v>
      </c>
      <c r="K1508" s="14">
        <v>7.8601542033270994E-2</v>
      </c>
      <c r="L1508" s="14">
        <v>3.4175484125921703E-2</v>
      </c>
      <c r="M1508" s="14"/>
      <c r="N1508" s="14">
        <v>0.13043555826466</v>
      </c>
      <c r="O1508" s="14">
        <v>0.16419598073441299</v>
      </c>
      <c r="P1508" s="14">
        <v>0.16075705057192799</v>
      </c>
      <c r="Q1508" s="14">
        <v>0.101208095646732</v>
      </c>
      <c r="R1508" s="14"/>
      <c r="S1508" s="14">
        <v>0.22408660414715201</v>
      </c>
      <c r="T1508" s="14">
        <v>0.13333163703735701</v>
      </c>
      <c r="U1508" s="14">
        <v>0.11408229273635399</v>
      </c>
      <c r="V1508" s="14">
        <v>0.13335774215905499</v>
      </c>
      <c r="W1508" s="14">
        <v>0.11581522247988101</v>
      </c>
      <c r="X1508" s="14">
        <v>0.14911134700643799</v>
      </c>
      <c r="Y1508" s="14">
        <v>0.10633219961536999</v>
      </c>
      <c r="Z1508" s="14">
        <v>0.16019133294530999</v>
      </c>
      <c r="AA1508" s="14">
        <v>0.15089006618452599</v>
      </c>
      <c r="AB1508" s="14">
        <v>8.9475454442265998E-2</v>
      </c>
      <c r="AC1508" s="14">
        <v>4.9557885239851003E-2</v>
      </c>
      <c r="AD1508" s="14">
        <v>0.16854867230423201</v>
      </c>
      <c r="AE1508" s="14"/>
      <c r="AF1508" s="14">
        <v>0.105744101181932</v>
      </c>
      <c r="AG1508" s="14">
        <v>0.13240198774925599</v>
      </c>
      <c r="AH1508" s="14">
        <v>0.21800076327571799</v>
      </c>
      <c r="AI1508" s="14"/>
      <c r="AJ1508" s="14">
        <v>9.6682690153798406E-2</v>
      </c>
      <c r="AK1508" s="14">
        <v>0.19783090831085401</v>
      </c>
      <c r="AL1508" s="14">
        <v>5.0372027695128198E-2</v>
      </c>
      <c r="AM1508" s="14">
        <v>0.16208087907796301</v>
      </c>
      <c r="AN1508" s="14">
        <v>0.158819862801031</v>
      </c>
      <c r="AO1508" s="14"/>
      <c r="AP1508" s="14">
        <v>0.11426865650309501</v>
      </c>
      <c r="AQ1508" s="14">
        <v>0.21285530714096099</v>
      </c>
      <c r="AR1508" s="14">
        <v>0.100573806464548</v>
      </c>
      <c r="AS1508" s="14">
        <v>7.6352660757459806E-2</v>
      </c>
      <c r="AT1508" s="14">
        <v>5.2826063873202801E-2</v>
      </c>
      <c r="AU1508" s="14"/>
      <c r="AV1508" s="14">
        <v>0.117710697009724</v>
      </c>
      <c r="AW1508" s="14">
        <v>0.12761073736963399</v>
      </c>
      <c r="AX1508" s="14">
        <v>0.17547549318556199</v>
      </c>
      <c r="AY1508" s="14">
        <v>0.17975742397181299</v>
      </c>
      <c r="AZ1508" s="14">
        <v>0.146470871767166</v>
      </c>
      <c r="BA1508" s="14"/>
      <c r="BB1508" s="14">
        <v>0.18480451468006001</v>
      </c>
      <c r="BC1508" s="14">
        <v>6.8032966129433603E-2</v>
      </c>
      <c r="BD1508" s="14">
        <v>5.0874757514626501E-2</v>
      </c>
      <c r="BE1508" s="14"/>
      <c r="BF1508" s="14">
        <v>9.5941719391999206E-2</v>
      </c>
    </row>
    <row r="1509" spans="2:58" x14ac:dyDescent="0.35">
      <c r="B1509" t="s">
        <v>432</v>
      </c>
      <c r="C1509" s="14">
        <v>0.15054322008124499</v>
      </c>
      <c r="D1509" s="14">
        <v>0.16762669915768699</v>
      </c>
      <c r="E1509" s="14">
        <v>0.13280684021099601</v>
      </c>
      <c r="F1509" s="14"/>
      <c r="G1509" s="14">
        <v>0.19554597989724801</v>
      </c>
      <c r="H1509" s="14">
        <v>0.20441837811721</v>
      </c>
      <c r="I1509" s="14">
        <v>0.17750963839143799</v>
      </c>
      <c r="J1509" s="14">
        <v>0.16505451250116801</v>
      </c>
      <c r="K1509" s="14">
        <v>8.7630593097943299E-2</v>
      </c>
      <c r="L1509" s="14">
        <v>8.5354712605421601E-2</v>
      </c>
      <c r="M1509" s="14"/>
      <c r="N1509" s="14">
        <v>0.141805243255339</v>
      </c>
      <c r="O1509" s="14">
        <v>0.149596416815168</v>
      </c>
      <c r="P1509" s="14">
        <v>0.16638581615197101</v>
      </c>
      <c r="Q1509" s="14">
        <v>0.149752573429352</v>
      </c>
      <c r="R1509" s="14"/>
      <c r="S1509" s="14">
        <v>0.162540777914989</v>
      </c>
      <c r="T1509" s="14">
        <v>0.13306192925809299</v>
      </c>
      <c r="U1509" s="14">
        <v>0.121899724823331</v>
      </c>
      <c r="V1509" s="14">
        <v>0.13756345443208201</v>
      </c>
      <c r="W1509" s="14">
        <v>0.19415860369346299</v>
      </c>
      <c r="X1509" s="14">
        <v>0.18319797458511899</v>
      </c>
      <c r="Y1509" s="14">
        <v>0.17489008642179599</v>
      </c>
      <c r="Z1509" s="14">
        <v>0.191942073641477</v>
      </c>
      <c r="AA1509" s="14">
        <v>0.13918599478702001</v>
      </c>
      <c r="AB1509" s="14">
        <v>0.15607163563610099</v>
      </c>
      <c r="AC1509" s="14">
        <v>0.104873447336158</v>
      </c>
      <c r="AD1509" s="14">
        <v>6.6797426332710297E-2</v>
      </c>
      <c r="AE1509" s="14"/>
      <c r="AF1509" s="14">
        <v>0.112824116474982</v>
      </c>
      <c r="AG1509" s="14">
        <v>0.18191706147480299</v>
      </c>
      <c r="AH1509" s="14">
        <v>0.145658248456844</v>
      </c>
      <c r="AI1509" s="14"/>
      <c r="AJ1509" s="14">
        <v>0.109541474998719</v>
      </c>
      <c r="AK1509" s="14">
        <v>0.22797700311703101</v>
      </c>
      <c r="AL1509" s="14">
        <v>0.16130439919977099</v>
      </c>
      <c r="AM1509" s="14">
        <v>7.6737470936407301E-2</v>
      </c>
      <c r="AN1509" s="14">
        <v>9.5953786935122895E-2</v>
      </c>
      <c r="AO1509" s="14"/>
      <c r="AP1509" s="14">
        <v>9.8551612089357393E-2</v>
      </c>
      <c r="AQ1509" s="14">
        <v>0.236337270805109</v>
      </c>
      <c r="AR1509" s="14">
        <v>0.12406306011142</v>
      </c>
      <c r="AS1509" s="14">
        <v>9.6421421035616198E-2</v>
      </c>
      <c r="AT1509" s="14">
        <v>9.3121202477738294E-2</v>
      </c>
      <c r="AU1509" s="14"/>
      <c r="AV1509" s="14">
        <v>0.115316541916411</v>
      </c>
      <c r="AW1509" s="14">
        <v>0.15288676990932201</v>
      </c>
      <c r="AX1509" s="14">
        <v>0.14952647409712</v>
      </c>
      <c r="AY1509" s="14">
        <v>0.166404843034207</v>
      </c>
      <c r="AZ1509" s="14">
        <v>0.13223996544668801</v>
      </c>
      <c r="BA1509" s="14"/>
      <c r="BB1509" s="14">
        <v>0.220701675286996</v>
      </c>
      <c r="BC1509" s="14">
        <v>8.8912930902719803E-2</v>
      </c>
      <c r="BD1509" s="14">
        <v>4.8742328181524797E-2</v>
      </c>
      <c r="BE1509" s="14"/>
      <c r="BF1509" s="14">
        <v>0.122129876243154</v>
      </c>
    </row>
    <row r="1510" spans="2:58" x14ac:dyDescent="0.35">
      <c r="B1510" t="s">
        <v>83</v>
      </c>
      <c r="C1510" s="14">
        <v>0.20713871428337499</v>
      </c>
      <c r="D1510" s="14">
        <v>0.166920144720099</v>
      </c>
      <c r="E1510" s="14">
        <v>0.24555788178542301</v>
      </c>
      <c r="F1510" s="14"/>
      <c r="G1510" s="14">
        <v>0.22420039375985101</v>
      </c>
      <c r="H1510" s="14">
        <v>0.201446535167246</v>
      </c>
      <c r="I1510" s="14">
        <v>0.23630700101031701</v>
      </c>
      <c r="J1510" s="14">
        <v>0.18837302667029701</v>
      </c>
      <c r="K1510" s="14">
        <v>0.217443290071931</v>
      </c>
      <c r="L1510" s="14">
        <v>0.18492391652908099</v>
      </c>
      <c r="M1510" s="14"/>
      <c r="N1510" s="14">
        <v>0.181546595563954</v>
      </c>
      <c r="O1510" s="14">
        <v>0.177935910201002</v>
      </c>
      <c r="P1510" s="14">
        <v>0.143960197987299</v>
      </c>
      <c r="Q1510" s="14">
        <v>0.32265401077642503</v>
      </c>
      <c r="R1510" s="14"/>
      <c r="S1510" s="14">
        <v>0.21363163708084801</v>
      </c>
      <c r="T1510" s="14">
        <v>0.18715210059839299</v>
      </c>
      <c r="U1510" s="14">
        <v>0.222402177438703</v>
      </c>
      <c r="V1510" s="14">
        <v>0.204109378410643</v>
      </c>
      <c r="W1510" s="14">
        <v>0.19053916047605399</v>
      </c>
      <c r="X1510" s="14">
        <v>0.200979620965967</v>
      </c>
      <c r="Y1510" s="14">
        <v>0.20391998980773399</v>
      </c>
      <c r="Z1510" s="14">
        <v>0.28322778015029298</v>
      </c>
      <c r="AA1510" s="14">
        <v>0.17173475459194901</v>
      </c>
      <c r="AB1510" s="14">
        <v>0.178900763336096</v>
      </c>
      <c r="AC1510" s="14">
        <v>0.32238224702312401</v>
      </c>
      <c r="AD1510" s="14">
        <v>0.218028992036255</v>
      </c>
      <c r="AE1510" s="14"/>
      <c r="AF1510" s="14">
        <v>0.165954677128303</v>
      </c>
      <c r="AG1510" s="14">
        <v>0.19819520298392099</v>
      </c>
      <c r="AH1510" s="14">
        <v>0.30162904760569398</v>
      </c>
      <c r="AI1510" s="14"/>
      <c r="AJ1510" s="14">
        <v>0.121218129239534</v>
      </c>
      <c r="AK1510" s="14">
        <v>0.23575682134158499</v>
      </c>
      <c r="AL1510" s="14">
        <v>0.25657616695534802</v>
      </c>
      <c r="AM1510" s="14">
        <v>8.2711471289902805E-2</v>
      </c>
      <c r="AN1510" s="14">
        <v>0.30124746092701699</v>
      </c>
      <c r="AO1510" s="14"/>
      <c r="AP1510" s="14">
        <v>0.125015742885355</v>
      </c>
      <c r="AQ1510" s="14">
        <v>0.22611515805864901</v>
      </c>
      <c r="AR1510" s="14">
        <v>0.21529806101235499</v>
      </c>
      <c r="AS1510" s="14">
        <v>0.134978013056296</v>
      </c>
      <c r="AT1510" s="14">
        <v>0.29921028202474997</v>
      </c>
      <c r="AU1510" s="14"/>
      <c r="AV1510" s="14">
        <v>0.23305979122085299</v>
      </c>
      <c r="AW1510" s="14">
        <v>0.22804629620369399</v>
      </c>
      <c r="AX1510" s="14">
        <v>0.19332339596230499</v>
      </c>
      <c r="AY1510" s="14">
        <v>0.204986283323879</v>
      </c>
      <c r="AZ1510" s="14">
        <v>0.16175840481124401</v>
      </c>
      <c r="BA1510" s="14"/>
      <c r="BB1510" s="14">
        <v>0.17258087551256299</v>
      </c>
      <c r="BC1510" s="14">
        <v>7.7725208413408298E-2</v>
      </c>
      <c r="BD1510" s="14">
        <v>0.165405382544447</v>
      </c>
      <c r="BE1510" s="14"/>
      <c r="BF1510" s="14">
        <v>0.14182747520389399</v>
      </c>
    </row>
    <row r="1511" spans="2:58" x14ac:dyDescent="0.35">
      <c r="C1511" s="14"/>
      <c r="D1511" s="14"/>
      <c r="E1511" s="14"/>
      <c r="F1511" s="14"/>
      <c r="G1511" s="14"/>
      <c r="H1511" s="14"/>
      <c r="I1511" s="14"/>
      <c r="J1511" s="14"/>
      <c r="K1511" s="14"/>
      <c r="L1511" s="14"/>
      <c r="M1511" s="14"/>
      <c r="N1511" s="14"/>
      <c r="O1511" s="14"/>
      <c r="P1511" s="14"/>
      <c r="Q1511" s="14"/>
      <c r="R1511" s="14"/>
      <c r="S1511" s="14"/>
      <c r="T1511" s="14"/>
      <c r="U1511" s="14"/>
      <c r="V1511" s="14"/>
      <c r="W1511" s="14"/>
      <c r="X1511" s="14"/>
      <c r="Y1511" s="14"/>
      <c r="Z1511" s="14"/>
      <c r="AA1511" s="14"/>
      <c r="AB1511" s="14"/>
      <c r="AC1511" s="14"/>
      <c r="AD1511" s="14"/>
      <c r="AE1511" s="14"/>
      <c r="AF1511" s="14"/>
      <c r="AG1511" s="14"/>
      <c r="AH1511" s="14"/>
      <c r="AI1511" s="14"/>
      <c r="AJ1511" s="14"/>
      <c r="AK1511" s="14"/>
      <c r="AL1511" s="14"/>
      <c r="AM1511" s="14"/>
      <c r="AN1511" s="14"/>
      <c r="AO1511" s="14"/>
      <c r="AP1511" s="14"/>
      <c r="AQ1511" s="14"/>
      <c r="AR1511" s="14"/>
      <c r="AS1511" s="14"/>
      <c r="AT1511" s="14"/>
      <c r="AU1511" s="14"/>
      <c r="AV1511" s="14"/>
      <c r="AW1511" s="14"/>
      <c r="AX1511" s="14"/>
      <c r="AY1511" s="14"/>
      <c r="AZ1511" s="14"/>
      <c r="BA1511" s="14"/>
      <c r="BB1511" s="14"/>
      <c r="BC1511" s="14"/>
      <c r="BD1511" s="14"/>
      <c r="BE1511" s="14"/>
      <c r="BF1511" s="14"/>
    </row>
    <row r="1512" spans="2:58" x14ac:dyDescent="0.35">
      <c r="B1512" s="6" t="s">
        <v>457</v>
      </c>
      <c r="C1512" s="14"/>
      <c r="D1512" s="14"/>
      <c r="E1512" s="14"/>
      <c r="F1512" s="14"/>
      <c r="G1512" s="14"/>
      <c r="H1512" s="14"/>
      <c r="I1512" s="14"/>
      <c r="J1512" s="14"/>
      <c r="K1512" s="14"/>
      <c r="L1512" s="14"/>
      <c r="M1512" s="14"/>
      <c r="N1512" s="14"/>
      <c r="O1512" s="14"/>
      <c r="P1512" s="14"/>
      <c r="Q1512" s="14"/>
      <c r="R1512" s="14"/>
      <c r="S1512" s="14"/>
      <c r="T1512" s="14"/>
      <c r="U1512" s="14"/>
      <c r="V1512" s="14"/>
      <c r="W1512" s="14"/>
      <c r="X1512" s="14"/>
      <c r="Y1512" s="14"/>
      <c r="Z1512" s="14"/>
      <c r="AA1512" s="14"/>
      <c r="AB1512" s="14"/>
      <c r="AC1512" s="14"/>
      <c r="AD1512" s="14"/>
      <c r="AE1512" s="14"/>
      <c r="AF1512" s="14"/>
      <c r="AG1512" s="14"/>
      <c r="AH1512" s="14"/>
      <c r="AI1512" s="14"/>
      <c r="AJ1512" s="14"/>
      <c r="AK1512" s="14"/>
      <c r="AL1512" s="14"/>
      <c r="AM1512" s="14"/>
      <c r="AN1512" s="14"/>
      <c r="AO1512" s="14"/>
      <c r="AP1512" s="14"/>
      <c r="AQ1512" s="14"/>
      <c r="AR1512" s="14"/>
      <c r="AS1512" s="14"/>
      <c r="AT1512" s="14"/>
      <c r="AU1512" s="14"/>
      <c r="AV1512" s="14"/>
      <c r="AW1512" s="14"/>
      <c r="AX1512" s="14"/>
      <c r="AY1512" s="14"/>
      <c r="AZ1512" s="14"/>
      <c r="BA1512" s="14"/>
      <c r="BB1512" s="14"/>
      <c r="BC1512" s="14"/>
      <c r="BD1512" s="14"/>
      <c r="BE1512" s="14"/>
      <c r="BF1512" s="14"/>
    </row>
    <row r="1513" spans="2:58" x14ac:dyDescent="0.35">
      <c r="B1513" s="24" t="s">
        <v>90</v>
      </c>
      <c r="C1513" s="14"/>
      <c r="D1513" s="14"/>
      <c r="E1513" s="14"/>
      <c r="F1513" s="14"/>
      <c r="G1513" s="14"/>
      <c r="H1513" s="14"/>
      <c r="I1513" s="14"/>
      <c r="J1513" s="14"/>
      <c r="K1513" s="14"/>
      <c r="L1513" s="14"/>
      <c r="M1513" s="14"/>
      <c r="N1513" s="14"/>
      <c r="O1513" s="14"/>
      <c r="P1513" s="14"/>
      <c r="Q1513" s="14"/>
      <c r="R1513" s="14"/>
      <c r="S1513" s="14"/>
      <c r="T1513" s="14"/>
      <c r="U1513" s="14"/>
      <c r="V1513" s="14"/>
      <c r="W1513" s="14"/>
      <c r="X1513" s="14"/>
      <c r="Y1513" s="14"/>
      <c r="Z1513" s="14"/>
      <c r="AA1513" s="14"/>
      <c r="AB1513" s="14"/>
      <c r="AC1513" s="14"/>
      <c r="AD1513" s="14"/>
      <c r="AE1513" s="14"/>
      <c r="AF1513" s="14"/>
      <c r="AG1513" s="14"/>
      <c r="AH1513" s="14"/>
      <c r="AI1513" s="14"/>
      <c r="AJ1513" s="14"/>
      <c r="AK1513" s="14"/>
      <c r="AL1513" s="14"/>
      <c r="AM1513" s="14"/>
      <c r="AN1513" s="14"/>
      <c r="AO1513" s="14"/>
      <c r="AP1513" s="14"/>
      <c r="AQ1513" s="14"/>
      <c r="AR1513" s="14"/>
      <c r="AS1513" s="14"/>
      <c r="AT1513" s="14"/>
      <c r="AU1513" s="14"/>
      <c r="AV1513" s="14"/>
      <c r="AW1513" s="14"/>
      <c r="AX1513" s="14"/>
      <c r="AY1513" s="14"/>
      <c r="AZ1513" s="14"/>
      <c r="BA1513" s="14"/>
      <c r="BB1513" s="14"/>
      <c r="BC1513" s="14"/>
      <c r="BD1513" s="14"/>
      <c r="BE1513" s="14"/>
      <c r="BF1513" s="14"/>
    </row>
    <row r="1514" spans="2:58" x14ac:dyDescent="0.35">
      <c r="B1514" t="s">
        <v>430</v>
      </c>
      <c r="C1514" s="14">
        <v>0.27507093562756302</v>
      </c>
      <c r="D1514" s="14">
        <v>0.310709421375235</v>
      </c>
      <c r="E1514" s="14">
        <v>0.24196312802954001</v>
      </c>
      <c r="F1514" s="14"/>
      <c r="G1514" s="14">
        <v>0.19530024863973999</v>
      </c>
      <c r="H1514" s="14">
        <v>0.25639185398181902</v>
      </c>
      <c r="I1514" s="14">
        <v>0.27566773403328398</v>
      </c>
      <c r="J1514" s="14">
        <v>0.332580073975836</v>
      </c>
      <c r="K1514" s="14">
        <v>0.30848230553144601</v>
      </c>
      <c r="L1514" s="14">
        <v>0.27420268059985903</v>
      </c>
      <c r="M1514" s="14"/>
      <c r="N1514" s="14">
        <v>0.28783195227306602</v>
      </c>
      <c r="O1514" s="14">
        <v>0.27156404916364602</v>
      </c>
      <c r="P1514" s="14">
        <v>0.27867666416054299</v>
      </c>
      <c r="Q1514" s="14">
        <v>0.26291870791892702</v>
      </c>
      <c r="R1514" s="14"/>
      <c r="S1514" s="14">
        <v>0.28378887527808999</v>
      </c>
      <c r="T1514" s="14">
        <v>0.26062946456651598</v>
      </c>
      <c r="U1514" s="14">
        <v>0.31555955677770697</v>
      </c>
      <c r="V1514" s="14">
        <v>0.330758866875282</v>
      </c>
      <c r="W1514" s="14">
        <v>0.18880667289231701</v>
      </c>
      <c r="X1514" s="14">
        <v>0.247951481065361</v>
      </c>
      <c r="Y1514" s="14">
        <v>0.311659359585094</v>
      </c>
      <c r="Z1514" s="14">
        <v>0.20825540622246699</v>
      </c>
      <c r="AA1514" s="14">
        <v>0.256928752264378</v>
      </c>
      <c r="AB1514" s="14">
        <v>0.32160065053183201</v>
      </c>
      <c r="AC1514" s="14">
        <v>0.196754516974944</v>
      </c>
      <c r="AD1514" s="14">
        <v>0.35399065949130298</v>
      </c>
      <c r="AE1514" s="14"/>
      <c r="AF1514" s="14">
        <v>0.31719947505687901</v>
      </c>
      <c r="AG1514" s="14">
        <v>0.26689389957179699</v>
      </c>
      <c r="AH1514" s="14">
        <v>0.25693106219459</v>
      </c>
      <c r="AI1514" s="14"/>
      <c r="AJ1514" s="14">
        <v>0.34789922233818099</v>
      </c>
      <c r="AK1514" s="14">
        <v>0.22679928185651499</v>
      </c>
      <c r="AL1514" s="14">
        <v>0.205751832955512</v>
      </c>
      <c r="AM1514" s="14">
        <v>0.29401593112049301</v>
      </c>
      <c r="AN1514" s="14">
        <v>0.24660065666095099</v>
      </c>
      <c r="AO1514" s="14"/>
      <c r="AP1514" s="14">
        <v>0.33853733755366</v>
      </c>
      <c r="AQ1514" s="14">
        <v>0.19954931139836601</v>
      </c>
      <c r="AR1514" s="14">
        <v>0.235360984148445</v>
      </c>
      <c r="AS1514" s="14">
        <v>0.37974604399630701</v>
      </c>
      <c r="AT1514" s="14">
        <v>0.24536479306491199</v>
      </c>
      <c r="AU1514" s="14"/>
      <c r="AV1514" s="14">
        <v>0.26546161106082999</v>
      </c>
      <c r="AW1514" s="14">
        <v>0.29323945573545501</v>
      </c>
      <c r="AX1514" s="14">
        <v>0.26160326962262997</v>
      </c>
      <c r="AY1514" s="14">
        <v>0.31133579013642898</v>
      </c>
      <c r="AZ1514" s="14">
        <v>0.2628091085739</v>
      </c>
      <c r="BA1514" s="14"/>
      <c r="BB1514" s="14">
        <v>0.30815007242826498</v>
      </c>
      <c r="BC1514" s="14">
        <v>0.41519782758434598</v>
      </c>
      <c r="BD1514" s="14">
        <v>0.213088890730849</v>
      </c>
      <c r="BE1514" s="14"/>
      <c r="BF1514" s="14">
        <v>0.34419806171530498</v>
      </c>
    </row>
    <row r="1515" spans="2:58" x14ac:dyDescent="0.35">
      <c r="B1515" t="s">
        <v>431</v>
      </c>
      <c r="C1515" s="14">
        <v>0.21830952940110401</v>
      </c>
      <c r="D1515" s="14">
        <v>0.20109182598849201</v>
      </c>
      <c r="E1515" s="14">
        <v>0.23344349103151499</v>
      </c>
      <c r="F1515" s="14"/>
      <c r="G1515" s="14">
        <v>0.26231230603366201</v>
      </c>
      <c r="H1515" s="14">
        <v>0.27937218344257198</v>
      </c>
      <c r="I1515" s="14">
        <v>0.22733629938768199</v>
      </c>
      <c r="J1515" s="14">
        <v>0.19288433046183401</v>
      </c>
      <c r="K1515" s="14">
        <v>0.213261056416676</v>
      </c>
      <c r="L1515" s="14">
        <v>0.156048926280002</v>
      </c>
      <c r="M1515" s="14"/>
      <c r="N1515" s="14">
        <v>0.22553101359254599</v>
      </c>
      <c r="O1515" s="14">
        <v>0.20979915209859901</v>
      </c>
      <c r="P1515" s="14">
        <v>0.23279386652959599</v>
      </c>
      <c r="Q1515" s="14">
        <v>0.20452623046204599</v>
      </c>
      <c r="R1515" s="14"/>
      <c r="S1515" s="14">
        <v>0.226631414711366</v>
      </c>
      <c r="T1515" s="14">
        <v>0.24551635480370901</v>
      </c>
      <c r="U1515" s="14">
        <v>0.200594349515338</v>
      </c>
      <c r="V1515" s="14">
        <v>0.20691461645251399</v>
      </c>
      <c r="W1515" s="14">
        <v>0.22793109932004901</v>
      </c>
      <c r="X1515" s="14">
        <v>0.27181422622798102</v>
      </c>
      <c r="Y1515" s="14">
        <v>0.17729307399342301</v>
      </c>
      <c r="Z1515" s="14">
        <v>0.22457479190319299</v>
      </c>
      <c r="AA1515" s="14">
        <v>0.22682403613947999</v>
      </c>
      <c r="AB1515" s="14">
        <v>0.20596332732835099</v>
      </c>
      <c r="AC1515" s="14">
        <v>0.16531506821158401</v>
      </c>
      <c r="AD1515" s="14">
        <v>0.155607452050535</v>
      </c>
      <c r="AE1515" s="14"/>
      <c r="AF1515" s="14">
        <v>0.192543575853413</v>
      </c>
      <c r="AG1515" s="14">
        <v>0.226081418926427</v>
      </c>
      <c r="AH1515" s="14">
        <v>0.25733507668948502</v>
      </c>
      <c r="AI1515" s="14"/>
      <c r="AJ1515" s="14">
        <v>0.201271535075979</v>
      </c>
      <c r="AK1515" s="14">
        <v>0.24603429123236101</v>
      </c>
      <c r="AL1515" s="14">
        <v>0.19286435886334999</v>
      </c>
      <c r="AM1515" s="14">
        <v>0.42872536974668801</v>
      </c>
      <c r="AN1515" s="14">
        <v>0.222206384706048</v>
      </c>
      <c r="AO1515" s="14"/>
      <c r="AP1515" s="14">
        <v>0.20583401779301899</v>
      </c>
      <c r="AQ1515" s="14">
        <v>0.26614763819946502</v>
      </c>
      <c r="AR1515" s="14">
        <v>0.22825510547140801</v>
      </c>
      <c r="AS1515" s="14">
        <v>0.221936049613352</v>
      </c>
      <c r="AT1515" s="14">
        <v>0.130496005638116</v>
      </c>
      <c r="AU1515" s="14"/>
      <c r="AV1515" s="14">
        <v>0.20189733985364</v>
      </c>
      <c r="AW1515" s="14">
        <v>0.18798713082676699</v>
      </c>
      <c r="AX1515" s="14">
        <v>0.252913258581141</v>
      </c>
      <c r="AY1515" s="14">
        <v>0.21377227407118499</v>
      </c>
      <c r="AZ1515" s="14">
        <v>0.29885452139157298</v>
      </c>
      <c r="BA1515" s="14"/>
      <c r="BB1515" s="14">
        <v>0.25095777834067901</v>
      </c>
      <c r="BC1515" s="14">
        <v>0.211734647199156</v>
      </c>
      <c r="BD1515" s="14">
        <v>0.16359076538616299</v>
      </c>
      <c r="BE1515" s="14"/>
      <c r="BF1515" s="14">
        <v>0.195390515176664</v>
      </c>
    </row>
    <row r="1516" spans="2:58" x14ac:dyDescent="0.35">
      <c r="B1516" t="s">
        <v>432</v>
      </c>
      <c r="C1516" s="14">
        <v>0.197052791390184</v>
      </c>
      <c r="D1516" s="14">
        <v>0.205593346758429</v>
      </c>
      <c r="E1516" s="14">
        <v>0.18892269626073099</v>
      </c>
      <c r="F1516" s="14"/>
      <c r="G1516" s="14">
        <v>0.24659203401495799</v>
      </c>
      <c r="H1516" s="14">
        <v>0.20692739327931101</v>
      </c>
      <c r="I1516" s="14">
        <v>0.21143327815264701</v>
      </c>
      <c r="J1516" s="14">
        <v>0.16372496280184901</v>
      </c>
      <c r="K1516" s="14">
        <v>0.15961653494390299</v>
      </c>
      <c r="L1516" s="14">
        <v>0.19627269048430199</v>
      </c>
      <c r="M1516" s="14"/>
      <c r="N1516" s="14">
        <v>0.22392420085836101</v>
      </c>
      <c r="O1516" s="14">
        <v>0.218884533096253</v>
      </c>
      <c r="P1516" s="14">
        <v>0.165108602066419</v>
      </c>
      <c r="Q1516" s="14">
        <v>0.172665522169658</v>
      </c>
      <c r="R1516" s="14"/>
      <c r="S1516" s="14">
        <v>0.19741380115621601</v>
      </c>
      <c r="T1516" s="14">
        <v>0.225329158196969</v>
      </c>
      <c r="U1516" s="14">
        <v>0.196091550148905</v>
      </c>
      <c r="V1516" s="14">
        <v>0.14338540857735299</v>
      </c>
      <c r="W1516" s="14">
        <v>0.27500716055110302</v>
      </c>
      <c r="X1516" s="14">
        <v>0.16102916609815099</v>
      </c>
      <c r="Y1516" s="14">
        <v>0.198372619181683</v>
      </c>
      <c r="Z1516" s="14">
        <v>0.14971533004330101</v>
      </c>
      <c r="AA1516" s="14">
        <v>0.2018662558912</v>
      </c>
      <c r="AB1516" s="14">
        <v>0.20051943924347601</v>
      </c>
      <c r="AC1516" s="14">
        <v>0.20292312954702299</v>
      </c>
      <c r="AD1516" s="14">
        <v>0.18380706931334601</v>
      </c>
      <c r="AE1516" s="14"/>
      <c r="AF1516" s="14">
        <v>0.18706519906532601</v>
      </c>
      <c r="AG1516" s="14">
        <v>0.213749478294634</v>
      </c>
      <c r="AH1516" s="14">
        <v>0.142839690576018</v>
      </c>
      <c r="AI1516" s="14"/>
      <c r="AJ1516" s="14">
        <v>0.18599878853031601</v>
      </c>
      <c r="AK1516" s="14">
        <v>0.23426459417318199</v>
      </c>
      <c r="AL1516" s="14">
        <v>0.23603804317232199</v>
      </c>
      <c r="AM1516" s="14">
        <v>3.8856620411856002E-2</v>
      </c>
      <c r="AN1516" s="14">
        <v>0.124799117030034</v>
      </c>
      <c r="AO1516" s="14"/>
      <c r="AP1516" s="14">
        <v>0.18571373955530801</v>
      </c>
      <c r="AQ1516" s="14">
        <v>0.24613687794960601</v>
      </c>
      <c r="AR1516" s="14">
        <v>0.23878691041521799</v>
      </c>
      <c r="AS1516" s="14">
        <v>0.13292105669307699</v>
      </c>
      <c r="AT1516" s="14">
        <v>0.15968594649274501</v>
      </c>
      <c r="AU1516" s="14"/>
      <c r="AV1516" s="14">
        <v>0.17003461316747201</v>
      </c>
      <c r="AW1516" s="14">
        <v>0.23133632634522799</v>
      </c>
      <c r="AX1516" s="14">
        <v>0.18232253999013301</v>
      </c>
      <c r="AY1516" s="14">
        <v>0.230680464604091</v>
      </c>
      <c r="AZ1516" s="14">
        <v>0.20443691773751399</v>
      </c>
      <c r="BA1516" s="14"/>
      <c r="BB1516" s="14">
        <v>0.208928731775539</v>
      </c>
      <c r="BC1516" s="14">
        <v>0.15000553394902999</v>
      </c>
      <c r="BD1516" s="14">
        <v>0.20743447640026499</v>
      </c>
      <c r="BE1516" s="14"/>
      <c r="BF1516" s="14">
        <v>0.18067836729869599</v>
      </c>
    </row>
    <row r="1517" spans="2:58" x14ac:dyDescent="0.35">
      <c r="B1517" t="s">
        <v>83</v>
      </c>
      <c r="C1517" s="14">
        <v>0.309566743581148</v>
      </c>
      <c r="D1517" s="14">
        <v>0.282605405877844</v>
      </c>
      <c r="E1517" s="14">
        <v>0.33567068467821398</v>
      </c>
      <c r="F1517" s="14"/>
      <c r="G1517" s="14">
        <v>0.29579541131164</v>
      </c>
      <c r="H1517" s="14">
        <v>0.25730856929629797</v>
      </c>
      <c r="I1517" s="14">
        <v>0.28556268842638699</v>
      </c>
      <c r="J1517" s="14">
        <v>0.31081063276048099</v>
      </c>
      <c r="K1517" s="14">
        <v>0.31864010310797403</v>
      </c>
      <c r="L1517" s="14">
        <v>0.37347570263583602</v>
      </c>
      <c r="M1517" s="14"/>
      <c r="N1517" s="14">
        <v>0.26271283327602701</v>
      </c>
      <c r="O1517" s="14">
        <v>0.29975226564150198</v>
      </c>
      <c r="P1517" s="14">
        <v>0.32342086724344199</v>
      </c>
      <c r="Q1517" s="14">
        <v>0.35988953944936902</v>
      </c>
      <c r="R1517" s="14"/>
      <c r="S1517" s="14">
        <v>0.29216590885432903</v>
      </c>
      <c r="T1517" s="14">
        <v>0.26852502243280602</v>
      </c>
      <c r="U1517" s="14">
        <v>0.28775454355805002</v>
      </c>
      <c r="V1517" s="14">
        <v>0.31894110809485099</v>
      </c>
      <c r="W1517" s="14">
        <v>0.30825506723653201</v>
      </c>
      <c r="X1517" s="14">
        <v>0.31920512660850597</v>
      </c>
      <c r="Y1517" s="14">
        <v>0.31267494723979899</v>
      </c>
      <c r="Z1517" s="14">
        <v>0.41745447183103901</v>
      </c>
      <c r="AA1517" s="14">
        <v>0.31438095570494201</v>
      </c>
      <c r="AB1517" s="14">
        <v>0.27191658289634102</v>
      </c>
      <c r="AC1517" s="14">
        <v>0.435007285266448</v>
      </c>
      <c r="AD1517" s="14">
        <v>0.30659481914481601</v>
      </c>
      <c r="AE1517" s="14"/>
      <c r="AF1517" s="14">
        <v>0.30319175002438298</v>
      </c>
      <c r="AG1517" s="14">
        <v>0.29327520320714201</v>
      </c>
      <c r="AH1517" s="14">
        <v>0.34289417053990701</v>
      </c>
      <c r="AI1517" s="14"/>
      <c r="AJ1517" s="14">
        <v>0.26483045405552402</v>
      </c>
      <c r="AK1517" s="14">
        <v>0.29290183273794201</v>
      </c>
      <c r="AL1517" s="14">
        <v>0.36534576500881599</v>
      </c>
      <c r="AM1517" s="14">
        <v>0.238402078720963</v>
      </c>
      <c r="AN1517" s="14">
        <v>0.40639384160296699</v>
      </c>
      <c r="AO1517" s="14"/>
      <c r="AP1517" s="14">
        <v>0.26991490509801302</v>
      </c>
      <c r="AQ1517" s="14">
        <v>0.28816617245256299</v>
      </c>
      <c r="AR1517" s="14">
        <v>0.297596999964929</v>
      </c>
      <c r="AS1517" s="14">
        <v>0.26539684969726401</v>
      </c>
      <c r="AT1517" s="14">
        <v>0.464453254804227</v>
      </c>
      <c r="AU1517" s="14"/>
      <c r="AV1517" s="14">
        <v>0.36260643591805802</v>
      </c>
      <c r="AW1517" s="14">
        <v>0.287437087092551</v>
      </c>
      <c r="AX1517" s="14">
        <v>0.30316093180609599</v>
      </c>
      <c r="AY1517" s="14">
        <v>0.244211471188295</v>
      </c>
      <c r="AZ1517" s="14">
        <v>0.23389945229701301</v>
      </c>
      <c r="BA1517" s="14"/>
      <c r="BB1517" s="14">
        <v>0.23196341745551599</v>
      </c>
      <c r="BC1517" s="14">
        <v>0.22306199126746801</v>
      </c>
      <c r="BD1517" s="14">
        <v>0.41588586748272299</v>
      </c>
      <c r="BE1517" s="14"/>
      <c r="BF1517" s="14">
        <v>0.279733055809335</v>
      </c>
    </row>
    <row r="1518" spans="2:58" x14ac:dyDescent="0.35">
      <c r="C1518" s="14"/>
      <c r="D1518" s="14"/>
      <c r="E1518" s="14"/>
      <c r="F1518" s="14"/>
      <c r="G1518" s="14"/>
      <c r="H1518" s="14"/>
      <c r="I1518" s="14"/>
      <c r="J1518" s="14"/>
      <c r="K1518" s="14"/>
      <c r="L1518" s="14"/>
      <c r="M1518" s="14"/>
      <c r="N1518" s="14"/>
      <c r="O1518" s="14"/>
      <c r="P1518" s="14"/>
      <c r="Q1518" s="14"/>
      <c r="R1518" s="14"/>
      <c r="S1518" s="14"/>
      <c r="T1518" s="14"/>
      <c r="U1518" s="14"/>
      <c r="V1518" s="14"/>
      <c r="W1518" s="14"/>
      <c r="X1518" s="14"/>
      <c r="Y1518" s="14"/>
      <c r="Z1518" s="14"/>
      <c r="AA1518" s="14"/>
      <c r="AB1518" s="14"/>
      <c r="AC1518" s="14"/>
      <c r="AD1518" s="14"/>
      <c r="AE1518" s="14"/>
      <c r="AF1518" s="14"/>
      <c r="AG1518" s="14"/>
      <c r="AH1518" s="14"/>
      <c r="AI1518" s="14"/>
      <c r="AJ1518" s="14"/>
      <c r="AK1518" s="14"/>
      <c r="AL1518" s="14"/>
      <c r="AM1518" s="14"/>
      <c r="AN1518" s="14"/>
      <c r="AO1518" s="14"/>
      <c r="AP1518" s="14"/>
      <c r="AQ1518" s="14"/>
      <c r="AR1518" s="14"/>
      <c r="AS1518" s="14"/>
      <c r="AT1518" s="14"/>
      <c r="AU1518" s="14"/>
      <c r="AV1518" s="14"/>
      <c r="AW1518" s="14"/>
      <c r="AX1518" s="14"/>
      <c r="AY1518" s="14"/>
      <c r="AZ1518" s="14"/>
      <c r="BA1518" s="14"/>
      <c r="BB1518" s="14"/>
      <c r="BC1518" s="14"/>
      <c r="BD1518" s="14"/>
      <c r="BE1518" s="14"/>
      <c r="BF1518" s="14"/>
    </row>
    <row r="1519" spans="2:58" x14ac:dyDescent="0.35">
      <c r="B1519" s="6" t="s">
        <v>458</v>
      </c>
      <c r="C1519" s="14"/>
      <c r="D1519" s="14"/>
      <c r="E1519" s="14"/>
      <c r="F1519" s="14"/>
      <c r="G1519" s="14"/>
      <c r="H1519" s="14"/>
      <c r="I1519" s="14"/>
      <c r="J1519" s="14"/>
      <c r="K1519" s="14"/>
      <c r="L1519" s="14"/>
      <c r="M1519" s="14"/>
      <c r="N1519" s="14"/>
      <c r="O1519" s="14"/>
      <c r="P1519" s="14"/>
      <c r="Q1519" s="14"/>
      <c r="R1519" s="14"/>
      <c r="S1519" s="14"/>
      <c r="T1519" s="14"/>
      <c r="U1519" s="14"/>
      <c r="V1519" s="14"/>
      <c r="W1519" s="14"/>
      <c r="X1519" s="14"/>
      <c r="Y1519" s="14"/>
      <c r="Z1519" s="14"/>
      <c r="AA1519" s="14"/>
      <c r="AB1519" s="14"/>
      <c r="AC1519" s="14"/>
      <c r="AD1519" s="14"/>
      <c r="AE1519" s="14"/>
      <c r="AF1519" s="14"/>
      <c r="AG1519" s="14"/>
      <c r="AH1519" s="14"/>
      <c r="AI1519" s="14"/>
      <c r="AJ1519" s="14"/>
      <c r="AK1519" s="14"/>
      <c r="AL1519" s="14"/>
      <c r="AM1519" s="14"/>
      <c r="AN1519" s="14"/>
      <c r="AO1519" s="14"/>
      <c r="AP1519" s="14"/>
      <c r="AQ1519" s="14"/>
      <c r="AR1519" s="14"/>
      <c r="AS1519" s="14"/>
      <c r="AT1519" s="14"/>
      <c r="AU1519" s="14"/>
      <c r="AV1519" s="14"/>
      <c r="AW1519" s="14"/>
      <c r="AX1519" s="14"/>
      <c r="AY1519" s="14"/>
      <c r="AZ1519" s="14"/>
      <c r="BA1519" s="14"/>
      <c r="BB1519" s="14"/>
      <c r="BC1519" s="14"/>
      <c r="BD1519" s="14"/>
      <c r="BE1519" s="14"/>
      <c r="BF1519" s="14"/>
    </row>
    <row r="1520" spans="2:58" x14ac:dyDescent="0.35">
      <c r="B1520" s="24" t="s">
        <v>90</v>
      </c>
      <c r="C1520" s="14"/>
      <c r="D1520" s="14"/>
      <c r="E1520" s="14"/>
      <c r="F1520" s="14"/>
      <c r="G1520" s="14"/>
      <c r="H1520" s="14"/>
      <c r="I1520" s="14"/>
      <c r="J1520" s="14"/>
      <c r="K1520" s="14"/>
      <c r="L1520" s="14"/>
      <c r="M1520" s="14"/>
      <c r="N1520" s="14"/>
      <c r="O1520" s="14"/>
      <c r="P1520" s="14"/>
      <c r="Q1520" s="14"/>
      <c r="R1520" s="14"/>
      <c r="S1520" s="14"/>
      <c r="T1520" s="14"/>
      <c r="U1520" s="14"/>
      <c r="V1520" s="14"/>
      <c r="W1520" s="14"/>
      <c r="X1520" s="14"/>
      <c r="Y1520" s="14"/>
      <c r="Z1520" s="14"/>
      <c r="AA1520" s="14"/>
      <c r="AB1520" s="14"/>
      <c r="AC1520" s="14"/>
      <c r="AD1520" s="14"/>
      <c r="AE1520" s="14"/>
      <c r="AF1520" s="14"/>
      <c r="AG1520" s="14"/>
      <c r="AH1520" s="14"/>
      <c r="AI1520" s="14"/>
      <c r="AJ1520" s="14"/>
      <c r="AK1520" s="14"/>
      <c r="AL1520" s="14"/>
      <c r="AM1520" s="14"/>
      <c r="AN1520" s="14"/>
      <c r="AO1520" s="14"/>
      <c r="AP1520" s="14"/>
      <c r="AQ1520" s="14"/>
      <c r="AR1520" s="14"/>
      <c r="AS1520" s="14"/>
      <c r="AT1520" s="14"/>
      <c r="AU1520" s="14"/>
      <c r="AV1520" s="14"/>
      <c r="AW1520" s="14"/>
      <c r="AX1520" s="14"/>
      <c r="AY1520" s="14"/>
      <c r="AZ1520" s="14"/>
      <c r="BA1520" s="14"/>
      <c r="BB1520" s="14"/>
      <c r="BC1520" s="14"/>
      <c r="BD1520" s="14"/>
      <c r="BE1520" s="14"/>
      <c r="BF1520" s="14"/>
    </row>
    <row r="1521" spans="2:58" x14ac:dyDescent="0.35">
      <c r="B1521" t="s">
        <v>430</v>
      </c>
      <c r="C1521" s="14">
        <v>0.28452851778823901</v>
      </c>
      <c r="D1521" s="14">
        <v>0.30445708956270201</v>
      </c>
      <c r="E1521" s="14">
        <v>0.26586628665102102</v>
      </c>
      <c r="F1521" s="14"/>
      <c r="G1521" s="14">
        <v>0.18991948639852499</v>
      </c>
      <c r="H1521" s="14">
        <v>0.20340705210989499</v>
      </c>
      <c r="I1521" s="14">
        <v>0.26645831627064998</v>
      </c>
      <c r="J1521" s="14">
        <v>0.30591169902413301</v>
      </c>
      <c r="K1521" s="14">
        <v>0.38521364424399701</v>
      </c>
      <c r="L1521" s="14">
        <v>0.34341167198884698</v>
      </c>
      <c r="M1521" s="14"/>
      <c r="N1521" s="14">
        <v>0.234102442202857</v>
      </c>
      <c r="O1521" s="14">
        <v>0.27509336836813397</v>
      </c>
      <c r="P1521" s="14">
        <v>0.32349434211917899</v>
      </c>
      <c r="Q1521" s="14">
        <v>0.31168505203726399</v>
      </c>
      <c r="R1521" s="14"/>
      <c r="S1521" s="14">
        <v>0.18230024541826401</v>
      </c>
      <c r="T1521" s="14">
        <v>0.26879028705496999</v>
      </c>
      <c r="U1521" s="14">
        <v>0.32157646734793099</v>
      </c>
      <c r="V1521" s="14">
        <v>0.35965599665088899</v>
      </c>
      <c r="W1521" s="14">
        <v>0.24055843729933901</v>
      </c>
      <c r="X1521" s="14">
        <v>0.23861164112154201</v>
      </c>
      <c r="Y1521" s="14">
        <v>0.33114265678833199</v>
      </c>
      <c r="Z1521" s="14">
        <v>0.34686764637369499</v>
      </c>
      <c r="AA1521" s="14">
        <v>0.30437029494836698</v>
      </c>
      <c r="AB1521" s="14">
        <v>0.32890767794509002</v>
      </c>
      <c r="AC1521" s="14">
        <v>0.23509803687423</v>
      </c>
      <c r="AD1521" s="14">
        <v>0.41731726847358402</v>
      </c>
      <c r="AE1521" s="14"/>
      <c r="AF1521" s="14">
        <v>0.33641401205205601</v>
      </c>
      <c r="AG1521" s="14">
        <v>0.25213986972980201</v>
      </c>
      <c r="AH1521" s="14">
        <v>0.27489331633978598</v>
      </c>
      <c r="AI1521" s="14"/>
      <c r="AJ1521" s="14">
        <v>0.32424888733278401</v>
      </c>
      <c r="AK1521" s="14">
        <v>0.20866038903376199</v>
      </c>
      <c r="AL1521" s="14">
        <v>0.27179462563477802</v>
      </c>
      <c r="AM1521" s="14">
        <v>0.44169287690504</v>
      </c>
      <c r="AN1521" s="14">
        <v>0.32183007677181402</v>
      </c>
      <c r="AO1521" s="14"/>
      <c r="AP1521" s="14">
        <v>0.28927235440777699</v>
      </c>
      <c r="AQ1521" s="14">
        <v>0.20003393316313201</v>
      </c>
      <c r="AR1521" s="14">
        <v>0.29567664869920701</v>
      </c>
      <c r="AS1521" s="14">
        <v>0.41054364815817801</v>
      </c>
      <c r="AT1521" s="14">
        <v>0.29038890536435202</v>
      </c>
      <c r="AU1521" s="14"/>
      <c r="AV1521" s="14">
        <v>0.30478115913104298</v>
      </c>
      <c r="AW1521" s="14">
        <v>0.309641606557784</v>
      </c>
      <c r="AX1521" s="14">
        <v>0.24176902649173801</v>
      </c>
      <c r="AY1521" s="14">
        <v>0.245736531654767</v>
      </c>
      <c r="AZ1521" s="14">
        <v>0.23379441401735901</v>
      </c>
      <c r="BA1521" s="14"/>
      <c r="BB1521" s="14">
        <v>0.24972125172818699</v>
      </c>
      <c r="BC1521" s="14">
        <v>0.40225231713530701</v>
      </c>
      <c r="BD1521" s="14">
        <v>0.345335712947692</v>
      </c>
      <c r="BE1521" s="14"/>
      <c r="BF1521" s="14">
        <v>0.34172825727603201</v>
      </c>
    </row>
    <row r="1522" spans="2:58" x14ac:dyDescent="0.35">
      <c r="B1522" t="s">
        <v>431</v>
      </c>
      <c r="C1522" s="14">
        <v>0.22761381397959299</v>
      </c>
      <c r="D1522" s="14">
        <v>0.22068177276496401</v>
      </c>
      <c r="E1522" s="14">
        <v>0.23373451614691201</v>
      </c>
      <c r="F1522" s="14"/>
      <c r="G1522" s="14">
        <v>0.31705262264470202</v>
      </c>
      <c r="H1522" s="14">
        <v>0.31674205914953102</v>
      </c>
      <c r="I1522" s="14">
        <v>0.25013711892065799</v>
      </c>
      <c r="J1522" s="14">
        <v>0.20324924663999899</v>
      </c>
      <c r="K1522" s="14">
        <v>0.146126904841545</v>
      </c>
      <c r="L1522" s="14">
        <v>0.151641285636679</v>
      </c>
      <c r="M1522" s="14"/>
      <c r="N1522" s="14">
        <v>0.26066034806980498</v>
      </c>
      <c r="O1522" s="14">
        <v>0.22076103233677699</v>
      </c>
      <c r="P1522" s="14">
        <v>0.232685884291773</v>
      </c>
      <c r="Q1522" s="14">
        <v>0.196608063003226</v>
      </c>
      <c r="R1522" s="14"/>
      <c r="S1522" s="14">
        <v>0.282396513198646</v>
      </c>
      <c r="T1522" s="14">
        <v>0.23682457575937901</v>
      </c>
      <c r="U1522" s="14">
        <v>0.22405476269279201</v>
      </c>
      <c r="V1522" s="14">
        <v>0.211970618304267</v>
      </c>
      <c r="W1522" s="14">
        <v>0.26814785113575201</v>
      </c>
      <c r="X1522" s="14">
        <v>0.26498739805750898</v>
      </c>
      <c r="Y1522" s="14">
        <v>0.223170052639593</v>
      </c>
      <c r="Z1522" s="14">
        <v>0.18017640491836301</v>
      </c>
      <c r="AA1522" s="14">
        <v>0.198253895564624</v>
      </c>
      <c r="AB1522" s="14">
        <v>0.18793093197684099</v>
      </c>
      <c r="AC1522" s="14">
        <v>0.16452972007488001</v>
      </c>
      <c r="AD1522" s="14">
        <v>0.18813410691274199</v>
      </c>
      <c r="AE1522" s="14"/>
      <c r="AF1522" s="14">
        <v>0.228005699581769</v>
      </c>
      <c r="AG1522" s="14">
        <v>0.22667053577079799</v>
      </c>
      <c r="AH1522" s="14">
        <v>0.215515851420052</v>
      </c>
      <c r="AI1522" s="14"/>
      <c r="AJ1522" s="14">
        <v>0.24625201981538999</v>
      </c>
      <c r="AK1522" s="14">
        <v>0.26643503915862099</v>
      </c>
      <c r="AL1522" s="14">
        <v>0.12516896684010201</v>
      </c>
      <c r="AM1522" s="14">
        <v>0.352313990008635</v>
      </c>
      <c r="AN1522" s="14">
        <v>0.16897123530270799</v>
      </c>
      <c r="AO1522" s="14"/>
      <c r="AP1522" s="14">
        <v>0.28934126893493201</v>
      </c>
      <c r="AQ1522" s="14">
        <v>0.27543936557363602</v>
      </c>
      <c r="AR1522" s="14">
        <v>0.15792046494371301</v>
      </c>
      <c r="AS1522" s="14">
        <v>0.22493835448486099</v>
      </c>
      <c r="AT1522" s="14">
        <v>0.110106892803605</v>
      </c>
      <c r="AU1522" s="14"/>
      <c r="AV1522" s="14">
        <v>0.22754768879517301</v>
      </c>
      <c r="AW1522" s="14">
        <v>0.19638061470690901</v>
      </c>
      <c r="AX1522" s="14">
        <v>0.25981569012512801</v>
      </c>
      <c r="AY1522" s="14">
        <v>0.23834591548151299</v>
      </c>
      <c r="AZ1522" s="14">
        <v>0.39705989007197501</v>
      </c>
      <c r="BA1522" s="14"/>
      <c r="BB1522" s="14">
        <v>0.25129810732486502</v>
      </c>
      <c r="BC1522" s="14">
        <v>0.23325321382755901</v>
      </c>
      <c r="BD1522" s="14">
        <v>0.14627682364004399</v>
      </c>
      <c r="BE1522" s="14"/>
      <c r="BF1522" s="14">
        <v>0.21817538560156799</v>
      </c>
    </row>
    <row r="1523" spans="2:58" x14ac:dyDescent="0.35">
      <c r="B1523" t="s">
        <v>432</v>
      </c>
      <c r="C1523" s="14">
        <v>0.24257182726904</v>
      </c>
      <c r="D1523" s="14">
        <v>0.26884614663519002</v>
      </c>
      <c r="E1523" s="14">
        <v>0.218398212823841</v>
      </c>
      <c r="F1523" s="14"/>
      <c r="G1523" s="14">
        <v>0.25024606169254698</v>
      </c>
      <c r="H1523" s="14">
        <v>0.27274589906005298</v>
      </c>
      <c r="I1523" s="14">
        <v>0.249524396319318</v>
      </c>
      <c r="J1523" s="14">
        <v>0.23612620256420799</v>
      </c>
      <c r="K1523" s="14">
        <v>0.199514838622211</v>
      </c>
      <c r="L1523" s="14">
        <v>0.24144332447640299</v>
      </c>
      <c r="M1523" s="14"/>
      <c r="N1523" s="14">
        <v>0.280552047463413</v>
      </c>
      <c r="O1523" s="14">
        <v>0.253171401485906</v>
      </c>
      <c r="P1523" s="14">
        <v>0.221345185494429</v>
      </c>
      <c r="Q1523" s="14">
        <v>0.20941748794495399</v>
      </c>
      <c r="R1523" s="14"/>
      <c r="S1523" s="14">
        <v>0.28986405086140898</v>
      </c>
      <c r="T1523" s="14">
        <v>0.216545707672888</v>
      </c>
      <c r="U1523" s="14">
        <v>0.204833537029152</v>
      </c>
      <c r="V1523" s="14">
        <v>0.21212757397797799</v>
      </c>
      <c r="W1523" s="14">
        <v>0.27826118518937498</v>
      </c>
      <c r="X1523" s="14">
        <v>0.22001011159869999</v>
      </c>
      <c r="Y1523" s="14">
        <v>0.20862581182241999</v>
      </c>
      <c r="Z1523" s="14">
        <v>0.28365976665751202</v>
      </c>
      <c r="AA1523" s="14">
        <v>0.26629772374313898</v>
      </c>
      <c r="AB1523" s="14">
        <v>0.261519182155594</v>
      </c>
      <c r="AC1523" s="14">
        <v>0.25168504459145402</v>
      </c>
      <c r="AD1523" s="14">
        <v>0.18717778679417299</v>
      </c>
      <c r="AE1523" s="14"/>
      <c r="AF1523" s="14">
        <v>0.21954905654297699</v>
      </c>
      <c r="AG1523" s="14">
        <v>0.26879216827353503</v>
      </c>
      <c r="AH1523" s="14">
        <v>0.23532477205775301</v>
      </c>
      <c r="AI1523" s="14"/>
      <c r="AJ1523" s="14">
        <v>0.23986761577951199</v>
      </c>
      <c r="AK1523" s="14">
        <v>0.29150855295632999</v>
      </c>
      <c r="AL1523" s="14">
        <v>0.25969769258773301</v>
      </c>
      <c r="AM1523" s="14">
        <v>0.16330863685638</v>
      </c>
      <c r="AN1523" s="14">
        <v>0.19113740531182599</v>
      </c>
      <c r="AO1523" s="14"/>
      <c r="AP1523" s="14">
        <v>0.212214489602395</v>
      </c>
      <c r="AQ1523" s="14">
        <v>0.29258047355988298</v>
      </c>
      <c r="AR1523" s="14">
        <v>0.30330736756474702</v>
      </c>
      <c r="AS1523" s="14">
        <v>0.19420928348355301</v>
      </c>
      <c r="AT1523" s="14">
        <v>0.17583128113815799</v>
      </c>
      <c r="AU1523" s="14"/>
      <c r="AV1523" s="14">
        <v>0.19099921649586199</v>
      </c>
      <c r="AW1523" s="14">
        <v>0.231891344553255</v>
      </c>
      <c r="AX1523" s="14">
        <v>0.25892012624139898</v>
      </c>
      <c r="AY1523" s="14">
        <v>0.31550735051003598</v>
      </c>
      <c r="AZ1523" s="14">
        <v>0.12676506226902401</v>
      </c>
      <c r="BA1523" s="14"/>
      <c r="BB1523" s="14">
        <v>0.31473257024159002</v>
      </c>
      <c r="BC1523" s="14">
        <v>0.231369129085638</v>
      </c>
      <c r="BD1523" s="14">
        <v>0.20425906769546801</v>
      </c>
      <c r="BE1523" s="14"/>
      <c r="BF1523" s="14">
        <v>0.25107673138483899</v>
      </c>
    </row>
    <row r="1524" spans="2:58" x14ac:dyDescent="0.35">
      <c r="B1524" t="s">
        <v>83</v>
      </c>
      <c r="C1524" s="14">
        <v>0.245285840963129</v>
      </c>
      <c r="D1524" s="14">
        <v>0.20601499103714399</v>
      </c>
      <c r="E1524" s="14">
        <v>0.28200098437822702</v>
      </c>
      <c r="F1524" s="14"/>
      <c r="G1524" s="14">
        <v>0.24278182926422601</v>
      </c>
      <c r="H1524" s="14">
        <v>0.20710498968052099</v>
      </c>
      <c r="I1524" s="14">
        <v>0.23388016848937401</v>
      </c>
      <c r="J1524" s="14">
        <v>0.25471285177165998</v>
      </c>
      <c r="K1524" s="14">
        <v>0.26914461229224801</v>
      </c>
      <c r="L1524" s="14">
        <v>0.26350371789807098</v>
      </c>
      <c r="M1524" s="14"/>
      <c r="N1524" s="14">
        <v>0.22468516226392399</v>
      </c>
      <c r="O1524" s="14">
        <v>0.25097419780918301</v>
      </c>
      <c r="P1524" s="14">
        <v>0.22247458809462001</v>
      </c>
      <c r="Q1524" s="14">
        <v>0.28228939701455602</v>
      </c>
      <c r="R1524" s="14"/>
      <c r="S1524" s="14">
        <v>0.24543919052168101</v>
      </c>
      <c r="T1524" s="14">
        <v>0.27783942951276203</v>
      </c>
      <c r="U1524" s="14">
        <v>0.249535232930126</v>
      </c>
      <c r="V1524" s="14">
        <v>0.21624581106686599</v>
      </c>
      <c r="W1524" s="14">
        <v>0.21303252637553299</v>
      </c>
      <c r="X1524" s="14">
        <v>0.27639084922224899</v>
      </c>
      <c r="Y1524" s="14">
        <v>0.237061478749655</v>
      </c>
      <c r="Z1524" s="14">
        <v>0.18929618205043</v>
      </c>
      <c r="AA1524" s="14">
        <v>0.23107808574387001</v>
      </c>
      <c r="AB1524" s="14">
        <v>0.22164220792247399</v>
      </c>
      <c r="AC1524" s="14">
        <v>0.34868719845943702</v>
      </c>
      <c r="AD1524" s="14">
        <v>0.207370837819502</v>
      </c>
      <c r="AE1524" s="14"/>
      <c r="AF1524" s="14">
        <v>0.216031231823198</v>
      </c>
      <c r="AG1524" s="14">
        <v>0.25239742622586397</v>
      </c>
      <c r="AH1524" s="14">
        <v>0.27426606018240901</v>
      </c>
      <c r="AI1524" s="14"/>
      <c r="AJ1524" s="14">
        <v>0.18963147707231401</v>
      </c>
      <c r="AK1524" s="14">
        <v>0.233396018851287</v>
      </c>
      <c r="AL1524" s="14">
        <v>0.34333871493738599</v>
      </c>
      <c r="AM1524" s="14">
        <v>4.2684496229944698E-2</v>
      </c>
      <c r="AN1524" s="14">
        <v>0.31806128261365202</v>
      </c>
      <c r="AO1524" s="14"/>
      <c r="AP1524" s="14">
        <v>0.20917188705489501</v>
      </c>
      <c r="AQ1524" s="14">
        <v>0.231946227703348</v>
      </c>
      <c r="AR1524" s="14">
        <v>0.24309551879233299</v>
      </c>
      <c r="AS1524" s="14">
        <v>0.17030871387340801</v>
      </c>
      <c r="AT1524" s="14">
        <v>0.42367292069388501</v>
      </c>
      <c r="AU1524" s="14"/>
      <c r="AV1524" s="14">
        <v>0.27667193557792102</v>
      </c>
      <c r="AW1524" s="14">
        <v>0.26208643418205302</v>
      </c>
      <c r="AX1524" s="14">
        <v>0.239495157141735</v>
      </c>
      <c r="AY1524" s="14">
        <v>0.20041020235368401</v>
      </c>
      <c r="AZ1524" s="14">
        <v>0.242380633641642</v>
      </c>
      <c r="BA1524" s="14"/>
      <c r="BB1524" s="14">
        <v>0.18424807070535801</v>
      </c>
      <c r="BC1524" s="14">
        <v>0.133125339951495</v>
      </c>
      <c r="BD1524" s="14">
        <v>0.30412839571679601</v>
      </c>
      <c r="BE1524" s="14"/>
      <c r="BF1524" s="14">
        <v>0.18901962573756101</v>
      </c>
    </row>
    <row r="1525" spans="2:58" x14ac:dyDescent="0.35">
      <c r="C1525" s="14"/>
      <c r="D1525" s="14"/>
      <c r="E1525" s="14"/>
      <c r="F1525" s="14"/>
      <c r="G1525" s="14"/>
      <c r="H1525" s="14"/>
      <c r="I1525" s="14"/>
      <c r="J1525" s="14"/>
      <c r="K1525" s="14"/>
      <c r="L1525" s="14"/>
      <c r="M1525" s="14"/>
      <c r="N1525" s="14"/>
      <c r="O1525" s="14"/>
      <c r="P1525" s="14"/>
      <c r="Q1525" s="14"/>
      <c r="R1525" s="14"/>
      <c r="S1525" s="14"/>
      <c r="T1525" s="14"/>
      <c r="U1525" s="14"/>
      <c r="V1525" s="14"/>
      <c r="W1525" s="14"/>
      <c r="X1525" s="14"/>
      <c r="Y1525" s="14"/>
      <c r="Z1525" s="14"/>
      <c r="AA1525" s="14"/>
      <c r="AB1525" s="14"/>
      <c r="AC1525" s="14"/>
      <c r="AD1525" s="14"/>
      <c r="AE1525" s="14"/>
      <c r="AF1525" s="14"/>
      <c r="AG1525" s="14"/>
      <c r="AH1525" s="14"/>
      <c r="AI1525" s="14"/>
      <c r="AJ1525" s="14"/>
      <c r="AK1525" s="14"/>
      <c r="AL1525" s="14"/>
      <c r="AM1525" s="14"/>
      <c r="AN1525" s="14"/>
      <c r="AO1525" s="14"/>
      <c r="AP1525" s="14"/>
      <c r="AQ1525" s="14"/>
      <c r="AR1525" s="14"/>
      <c r="AS1525" s="14"/>
      <c r="AT1525" s="14"/>
      <c r="AU1525" s="14"/>
      <c r="AV1525" s="14"/>
      <c r="AW1525" s="14"/>
      <c r="AX1525" s="14"/>
      <c r="AY1525" s="14"/>
      <c r="AZ1525" s="14"/>
      <c r="BA1525" s="14"/>
      <c r="BB1525" s="14"/>
      <c r="BC1525" s="14"/>
      <c r="BD1525" s="14"/>
      <c r="BE1525" s="14"/>
      <c r="BF1525" s="14"/>
    </row>
    <row r="1526" spans="2:58" x14ac:dyDescent="0.35">
      <c r="B1526" s="6" t="s">
        <v>459</v>
      </c>
      <c r="C1526" s="14"/>
      <c r="D1526" s="14"/>
      <c r="E1526" s="14"/>
      <c r="F1526" s="14"/>
      <c r="G1526" s="14"/>
      <c r="H1526" s="14"/>
      <c r="I1526" s="14"/>
      <c r="J1526" s="14"/>
      <c r="K1526" s="14"/>
      <c r="L1526" s="14"/>
      <c r="M1526" s="14"/>
      <c r="N1526" s="14"/>
      <c r="O1526" s="14"/>
      <c r="P1526" s="14"/>
      <c r="Q1526" s="14"/>
      <c r="R1526" s="14"/>
      <c r="S1526" s="14"/>
      <c r="T1526" s="14"/>
      <c r="U1526" s="14"/>
      <c r="V1526" s="14"/>
      <c r="W1526" s="14"/>
      <c r="X1526" s="14"/>
      <c r="Y1526" s="14"/>
      <c r="Z1526" s="14"/>
      <c r="AA1526" s="14"/>
      <c r="AB1526" s="14"/>
      <c r="AC1526" s="14"/>
      <c r="AD1526" s="14"/>
      <c r="AE1526" s="14"/>
      <c r="AF1526" s="14"/>
      <c r="AG1526" s="14"/>
      <c r="AH1526" s="14"/>
      <c r="AI1526" s="14"/>
      <c r="AJ1526" s="14"/>
      <c r="AK1526" s="14"/>
      <c r="AL1526" s="14"/>
      <c r="AM1526" s="14"/>
      <c r="AN1526" s="14"/>
      <c r="AO1526" s="14"/>
      <c r="AP1526" s="14"/>
      <c r="AQ1526" s="14"/>
      <c r="AR1526" s="14"/>
      <c r="AS1526" s="14"/>
      <c r="AT1526" s="14"/>
      <c r="AU1526" s="14"/>
      <c r="AV1526" s="14"/>
      <c r="AW1526" s="14"/>
      <c r="AX1526" s="14"/>
      <c r="AY1526" s="14"/>
      <c r="AZ1526" s="14"/>
      <c r="BA1526" s="14"/>
      <c r="BB1526" s="14"/>
      <c r="BC1526" s="14"/>
      <c r="BD1526" s="14"/>
      <c r="BE1526" s="14"/>
      <c r="BF1526" s="14"/>
    </row>
    <row r="1527" spans="2:58" x14ac:dyDescent="0.35">
      <c r="B1527" s="24" t="s">
        <v>90</v>
      </c>
      <c r="C1527" s="14"/>
      <c r="D1527" s="14"/>
      <c r="E1527" s="14"/>
      <c r="F1527" s="14"/>
      <c r="G1527" s="14"/>
      <c r="H1527" s="14"/>
      <c r="I1527" s="14"/>
      <c r="J1527" s="14"/>
      <c r="K1527" s="14"/>
      <c r="L1527" s="14"/>
      <c r="M1527" s="14"/>
      <c r="N1527" s="14"/>
      <c r="O1527" s="14"/>
      <c r="P1527" s="14"/>
      <c r="Q1527" s="14"/>
      <c r="R1527" s="14"/>
      <c r="S1527" s="14"/>
      <c r="T1527" s="14"/>
      <c r="U1527" s="14"/>
      <c r="V1527" s="14"/>
      <c r="W1527" s="14"/>
      <c r="X1527" s="14"/>
      <c r="Y1527" s="14"/>
      <c r="Z1527" s="14"/>
      <c r="AA1527" s="14"/>
      <c r="AB1527" s="14"/>
      <c r="AC1527" s="14"/>
      <c r="AD1527" s="14"/>
      <c r="AE1527" s="14"/>
      <c r="AF1527" s="14"/>
      <c r="AG1527" s="14"/>
      <c r="AH1527" s="14"/>
      <c r="AI1527" s="14"/>
      <c r="AJ1527" s="14"/>
      <c r="AK1527" s="14"/>
      <c r="AL1527" s="14"/>
      <c r="AM1527" s="14"/>
      <c r="AN1527" s="14"/>
      <c r="AO1527" s="14"/>
      <c r="AP1527" s="14"/>
      <c r="AQ1527" s="14"/>
      <c r="AR1527" s="14"/>
      <c r="AS1527" s="14"/>
      <c r="AT1527" s="14"/>
      <c r="AU1527" s="14"/>
      <c r="AV1527" s="14"/>
      <c r="AW1527" s="14"/>
      <c r="AX1527" s="14"/>
      <c r="AY1527" s="14"/>
      <c r="AZ1527" s="14"/>
      <c r="BA1527" s="14"/>
      <c r="BB1527" s="14"/>
      <c r="BC1527" s="14"/>
      <c r="BD1527" s="14"/>
      <c r="BE1527" s="14"/>
      <c r="BF1527" s="14"/>
    </row>
    <row r="1528" spans="2:58" x14ac:dyDescent="0.35">
      <c r="B1528" t="s">
        <v>430</v>
      </c>
      <c r="C1528" s="14">
        <v>0.38211466789950799</v>
      </c>
      <c r="D1528" s="14">
        <v>0.44430720928432199</v>
      </c>
      <c r="E1528" s="14">
        <v>0.32186843805217302</v>
      </c>
      <c r="F1528" s="14"/>
      <c r="G1528" s="14">
        <v>0.248416423512833</v>
      </c>
      <c r="H1528" s="14">
        <v>0.24716659362652099</v>
      </c>
      <c r="I1528" s="14">
        <v>0.29740993137995098</v>
      </c>
      <c r="J1528" s="14">
        <v>0.46465273334412899</v>
      </c>
      <c r="K1528" s="14">
        <v>0.489293261989732</v>
      </c>
      <c r="L1528" s="14">
        <v>0.51099202850942405</v>
      </c>
      <c r="M1528" s="14"/>
      <c r="N1528" s="14">
        <v>0.37547235921967598</v>
      </c>
      <c r="O1528" s="14">
        <v>0.38086092000196298</v>
      </c>
      <c r="P1528" s="14">
        <v>0.40491437239311201</v>
      </c>
      <c r="Q1528" s="14">
        <v>0.36557543184495001</v>
      </c>
      <c r="R1528" s="14"/>
      <c r="S1528" s="14">
        <v>0.242943626388509</v>
      </c>
      <c r="T1528" s="14">
        <v>0.40490860190016198</v>
      </c>
      <c r="U1528" s="14">
        <v>0.44999164539771003</v>
      </c>
      <c r="V1528" s="14">
        <v>0.40337334397834701</v>
      </c>
      <c r="W1528" s="14">
        <v>0.41125696372166398</v>
      </c>
      <c r="X1528" s="14">
        <v>0.35017946129550398</v>
      </c>
      <c r="Y1528" s="14">
        <v>0.40886653727244798</v>
      </c>
      <c r="Z1528" s="14">
        <v>0.33608848412633402</v>
      </c>
      <c r="AA1528" s="14">
        <v>0.38137542076996001</v>
      </c>
      <c r="AB1528" s="14">
        <v>0.43643267990990398</v>
      </c>
      <c r="AC1528" s="14">
        <v>0.43443670188699601</v>
      </c>
      <c r="AD1528" s="14">
        <v>0.45898454053444199</v>
      </c>
      <c r="AE1528" s="14"/>
      <c r="AF1528" s="14">
        <v>0.46303441413156698</v>
      </c>
      <c r="AG1528" s="14">
        <v>0.37617988290285898</v>
      </c>
      <c r="AH1528" s="14">
        <v>0.24998612866969799</v>
      </c>
      <c r="AI1528" s="14"/>
      <c r="AJ1528" s="14">
        <v>0.47658015573287998</v>
      </c>
      <c r="AK1528" s="14">
        <v>0.29413368784462202</v>
      </c>
      <c r="AL1528" s="14">
        <v>0.43344703222319197</v>
      </c>
      <c r="AM1528" s="14">
        <v>0.47415163783036501</v>
      </c>
      <c r="AN1528" s="14">
        <v>0.29912248859592999</v>
      </c>
      <c r="AO1528" s="14"/>
      <c r="AP1528" s="14">
        <v>0.44942258273956498</v>
      </c>
      <c r="AQ1528" s="14">
        <v>0.27774191233277501</v>
      </c>
      <c r="AR1528" s="14">
        <v>0.418230394351359</v>
      </c>
      <c r="AS1528" s="14">
        <v>0.49376590895114802</v>
      </c>
      <c r="AT1528" s="14">
        <v>0.412610322149561</v>
      </c>
      <c r="AU1528" s="14"/>
      <c r="AV1528" s="14">
        <v>0.42280169701377002</v>
      </c>
      <c r="AW1528" s="14">
        <v>0.36315206526587701</v>
      </c>
      <c r="AX1528" s="14">
        <v>0.35316310309202098</v>
      </c>
      <c r="AY1528" s="14">
        <v>0.28978741442564099</v>
      </c>
      <c r="AZ1528" s="14">
        <v>0.466296291271383</v>
      </c>
      <c r="BA1528" s="14"/>
      <c r="BB1528" s="14">
        <v>0.303022386557527</v>
      </c>
      <c r="BC1528" s="14">
        <v>0.524739073325445</v>
      </c>
      <c r="BD1528" s="14">
        <v>0.49720403973177402</v>
      </c>
      <c r="BE1528" s="14"/>
      <c r="BF1528" s="14">
        <v>0.460677431419864</v>
      </c>
    </row>
    <row r="1529" spans="2:58" x14ac:dyDescent="0.35">
      <c r="B1529" t="s">
        <v>431</v>
      </c>
      <c r="C1529" s="14">
        <v>0.137228156504307</v>
      </c>
      <c r="D1529" s="14">
        <v>0.13945734232453599</v>
      </c>
      <c r="E1529" s="14">
        <v>0.13586627001123899</v>
      </c>
      <c r="F1529" s="14"/>
      <c r="G1529" s="14">
        <v>0.235074428806201</v>
      </c>
      <c r="H1529" s="14">
        <v>0.26964843495795299</v>
      </c>
      <c r="I1529" s="14">
        <v>0.16136374992789401</v>
      </c>
      <c r="J1529" s="14">
        <v>7.8919332587194704E-2</v>
      </c>
      <c r="K1529" s="14">
        <v>6.7363835736516595E-2</v>
      </c>
      <c r="L1529" s="14">
        <v>3.8944097778103898E-2</v>
      </c>
      <c r="M1529" s="14"/>
      <c r="N1529" s="14">
        <v>0.15158299373510101</v>
      </c>
      <c r="O1529" s="14">
        <v>0.13628373888234199</v>
      </c>
      <c r="P1529" s="14">
        <v>0.13671712947587</v>
      </c>
      <c r="Q1529" s="14">
        <v>0.123520790791292</v>
      </c>
      <c r="R1529" s="14"/>
      <c r="S1529" s="14">
        <v>0.211752003779762</v>
      </c>
      <c r="T1529" s="14">
        <v>0.13837520543936899</v>
      </c>
      <c r="U1529" s="14">
        <v>0.116630329770605</v>
      </c>
      <c r="V1529" s="14">
        <v>9.3837942994502099E-2</v>
      </c>
      <c r="W1529" s="14">
        <v>0.18366006869096699</v>
      </c>
      <c r="X1529" s="14">
        <v>0.137623233362307</v>
      </c>
      <c r="Y1529" s="14">
        <v>0.13567818476145699</v>
      </c>
      <c r="Z1529" s="14">
        <v>0.14325221967892199</v>
      </c>
      <c r="AA1529" s="14">
        <v>0.15025446142157001</v>
      </c>
      <c r="AB1529" s="14">
        <v>7.4924364351329806E-2</v>
      </c>
      <c r="AC1529" s="14">
        <v>6.81543629324282E-2</v>
      </c>
      <c r="AD1529" s="14">
        <v>0.110305520007083</v>
      </c>
      <c r="AE1529" s="14"/>
      <c r="AF1529" s="14">
        <v>0.102439469673152</v>
      </c>
      <c r="AG1529" s="14">
        <v>0.16263426953728299</v>
      </c>
      <c r="AH1529" s="14">
        <v>0.16404474350804099</v>
      </c>
      <c r="AI1529" s="14"/>
      <c r="AJ1529" s="14">
        <v>0.11091795101407401</v>
      </c>
      <c r="AK1529" s="14">
        <v>0.20060193502010501</v>
      </c>
      <c r="AL1529" s="14">
        <v>0.100343583486069</v>
      </c>
      <c r="AM1529" s="14">
        <v>0.20593007709640701</v>
      </c>
      <c r="AN1529" s="14">
        <v>8.8986115049984299E-2</v>
      </c>
      <c r="AO1529" s="14"/>
      <c r="AP1529" s="14">
        <v>0.15945667881092601</v>
      </c>
      <c r="AQ1529" s="14">
        <v>0.18670390455927199</v>
      </c>
      <c r="AR1529" s="14">
        <v>9.8216418325026103E-2</v>
      </c>
      <c r="AS1529" s="14">
        <v>8.3540457916625899E-2</v>
      </c>
      <c r="AT1529" s="14">
        <v>2.92885864936114E-2</v>
      </c>
      <c r="AU1529" s="14"/>
      <c r="AV1529" s="14">
        <v>0.101212870379512</v>
      </c>
      <c r="AW1529" s="14">
        <v>0.126261086056807</v>
      </c>
      <c r="AX1529" s="14">
        <v>0.17578753729017099</v>
      </c>
      <c r="AY1529" s="14">
        <v>0.17535334296754401</v>
      </c>
      <c r="AZ1529" s="14">
        <v>0.15214263275266099</v>
      </c>
      <c r="BA1529" s="14"/>
      <c r="BB1529" s="14">
        <v>0.18886169044007101</v>
      </c>
      <c r="BC1529" s="14">
        <v>5.7683674041128202E-2</v>
      </c>
      <c r="BD1529" s="14">
        <v>1.4934069703293799E-2</v>
      </c>
      <c r="BE1529" s="14"/>
      <c r="BF1529" s="14">
        <v>8.9195520343430104E-2</v>
      </c>
    </row>
    <row r="1530" spans="2:58" x14ac:dyDescent="0.35">
      <c r="B1530" t="s">
        <v>432</v>
      </c>
      <c r="C1530" s="14">
        <v>0.16082572103081699</v>
      </c>
      <c r="D1530" s="14">
        <v>0.16246771702205001</v>
      </c>
      <c r="E1530" s="14">
        <v>0.15816066917750299</v>
      </c>
      <c r="F1530" s="14"/>
      <c r="G1530" s="14">
        <v>0.23509457325289701</v>
      </c>
      <c r="H1530" s="14">
        <v>0.23797031275272801</v>
      </c>
      <c r="I1530" s="14">
        <v>0.20504434447796299</v>
      </c>
      <c r="J1530" s="14">
        <v>0.135280336135609</v>
      </c>
      <c r="K1530" s="14">
        <v>7.7268768024880904E-2</v>
      </c>
      <c r="L1530" s="14">
        <v>8.9446181898737404E-2</v>
      </c>
      <c r="M1530" s="14"/>
      <c r="N1530" s="14">
        <v>0.21016518839543</v>
      </c>
      <c r="O1530" s="14">
        <v>0.156352281878155</v>
      </c>
      <c r="P1530" s="14">
        <v>0.17057249310537301</v>
      </c>
      <c r="Q1530" s="14">
        <v>0.106419444492327</v>
      </c>
      <c r="R1530" s="14"/>
      <c r="S1530" s="14">
        <v>0.25037289845482702</v>
      </c>
      <c r="T1530" s="14">
        <v>0.139112734483821</v>
      </c>
      <c r="U1530" s="14">
        <v>0.14336517281108599</v>
      </c>
      <c r="V1530" s="14">
        <v>0.148338182099293</v>
      </c>
      <c r="W1530" s="14">
        <v>0.128592913252736</v>
      </c>
      <c r="X1530" s="14">
        <v>0.20713904440405401</v>
      </c>
      <c r="Y1530" s="14">
        <v>0.16516211738485601</v>
      </c>
      <c r="Z1530" s="14">
        <v>0.14144134324775301</v>
      </c>
      <c r="AA1530" s="14">
        <v>0.170469551774936</v>
      </c>
      <c r="AB1530" s="14">
        <v>0.12918486729110301</v>
      </c>
      <c r="AC1530" s="14">
        <v>9.2416919860984895E-2</v>
      </c>
      <c r="AD1530" s="14">
        <v>4.4354416515294898E-2</v>
      </c>
      <c r="AE1530" s="14"/>
      <c r="AF1530" s="14">
        <v>0.122935712917096</v>
      </c>
      <c r="AG1530" s="14">
        <v>0.16404396123568599</v>
      </c>
      <c r="AH1530" s="14">
        <v>0.209706446074098</v>
      </c>
      <c r="AI1530" s="14"/>
      <c r="AJ1530" s="14">
        <v>0.129235375666958</v>
      </c>
      <c r="AK1530" s="14">
        <v>0.20217492947502999</v>
      </c>
      <c r="AL1530" s="14">
        <v>0.116586569020055</v>
      </c>
      <c r="AM1530" s="14">
        <v>0.161218898677573</v>
      </c>
      <c r="AN1530" s="14">
        <v>0.18825197897514301</v>
      </c>
      <c r="AO1530" s="14"/>
      <c r="AP1530" s="14">
        <v>0.124462075275194</v>
      </c>
      <c r="AQ1530" s="14">
        <v>0.232429265649856</v>
      </c>
      <c r="AR1530" s="14">
        <v>0.15136969693108901</v>
      </c>
      <c r="AS1530" s="14">
        <v>0.10836961756897399</v>
      </c>
      <c r="AT1530" s="14">
        <v>9.4979768273955698E-2</v>
      </c>
      <c r="AU1530" s="14"/>
      <c r="AV1530" s="14">
        <v>0.10651321435975999</v>
      </c>
      <c r="AW1530" s="14">
        <v>0.164937866682413</v>
      </c>
      <c r="AX1530" s="14">
        <v>0.17148670889779499</v>
      </c>
      <c r="AY1530" s="14">
        <v>0.27314800646204201</v>
      </c>
      <c r="AZ1530" s="14">
        <v>0.193764480571369</v>
      </c>
      <c r="BA1530" s="14"/>
      <c r="BB1530" s="14">
        <v>0.23268207337827901</v>
      </c>
      <c r="BC1530" s="14">
        <v>0.123760723117712</v>
      </c>
      <c r="BD1530" s="14">
        <v>8.99926178341314E-2</v>
      </c>
      <c r="BE1530" s="14"/>
      <c r="BF1530" s="14">
        <v>0.14404756412776801</v>
      </c>
    </row>
    <row r="1531" spans="2:58" x14ac:dyDescent="0.35">
      <c r="B1531" t="s">
        <v>83</v>
      </c>
      <c r="C1531" s="14">
        <v>0.31983145456536699</v>
      </c>
      <c r="D1531" s="14">
        <v>0.25376773136909198</v>
      </c>
      <c r="E1531" s="14">
        <v>0.38410462275908502</v>
      </c>
      <c r="F1531" s="14"/>
      <c r="G1531" s="14">
        <v>0.281414574428068</v>
      </c>
      <c r="H1531" s="14">
        <v>0.24521465866279801</v>
      </c>
      <c r="I1531" s="14">
        <v>0.33618197421419199</v>
      </c>
      <c r="J1531" s="14">
        <v>0.32114759793306702</v>
      </c>
      <c r="K1531" s="14">
        <v>0.36607413424886998</v>
      </c>
      <c r="L1531" s="14">
        <v>0.36061769181373399</v>
      </c>
      <c r="M1531" s="14"/>
      <c r="N1531" s="14">
        <v>0.26277945864979302</v>
      </c>
      <c r="O1531" s="14">
        <v>0.32650305923754003</v>
      </c>
      <c r="P1531" s="14">
        <v>0.28779600502564501</v>
      </c>
      <c r="Q1531" s="14">
        <v>0.40448433287143098</v>
      </c>
      <c r="R1531" s="14"/>
      <c r="S1531" s="14">
        <v>0.29493147137690301</v>
      </c>
      <c r="T1531" s="14">
        <v>0.31760345817664798</v>
      </c>
      <c r="U1531" s="14">
        <v>0.29001285202059901</v>
      </c>
      <c r="V1531" s="14">
        <v>0.354450530927858</v>
      </c>
      <c r="W1531" s="14">
        <v>0.27649005433463297</v>
      </c>
      <c r="X1531" s="14">
        <v>0.30505826093813398</v>
      </c>
      <c r="Y1531" s="14">
        <v>0.29029316058124</v>
      </c>
      <c r="Z1531" s="14">
        <v>0.37921795294699101</v>
      </c>
      <c r="AA1531" s="14">
        <v>0.29790056603353399</v>
      </c>
      <c r="AB1531" s="14">
        <v>0.35945808844766303</v>
      </c>
      <c r="AC1531" s="14">
        <v>0.404992015319591</v>
      </c>
      <c r="AD1531" s="14">
        <v>0.38635552294317999</v>
      </c>
      <c r="AE1531" s="14"/>
      <c r="AF1531" s="14">
        <v>0.31159040327818499</v>
      </c>
      <c r="AG1531" s="14">
        <v>0.29714188632417099</v>
      </c>
      <c r="AH1531" s="14">
        <v>0.37626268174816402</v>
      </c>
      <c r="AI1531" s="14"/>
      <c r="AJ1531" s="14">
        <v>0.28326651758608801</v>
      </c>
      <c r="AK1531" s="14">
        <v>0.30308944766024398</v>
      </c>
      <c r="AL1531" s="14">
        <v>0.34962281527068401</v>
      </c>
      <c r="AM1531" s="14">
        <v>0.15869938639565501</v>
      </c>
      <c r="AN1531" s="14">
        <v>0.42363941737894301</v>
      </c>
      <c r="AO1531" s="14"/>
      <c r="AP1531" s="14">
        <v>0.26665866317431502</v>
      </c>
      <c r="AQ1531" s="14">
        <v>0.303124917458098</v>
      </c>
      <c r="AR1531" s="14">
        <v>0.33218349039252698</v>
      </c>
      <c r="AS1531" s="14">
        <v>0.31432401556325201</v>
      </c>
      <c r="AT1531" s="14">
        <v>0.46312132308287202</v>
      </c>
      <c r="AU1531" s="14"/>
      <c r="AV1531" s="14">
        <v>0.36947221824695797</v>
      </c>
      <c r="AW1531" s="14">
        <v>0.34564898199490302</v>
      </c>
      <c r="AX1531" s="14">
        <v>0.29956265072001298</v>
      </c>
      <c r="AY1531" s="14">
        <v>0.26171123614477199</v>
      </c>
      <c r="AZ1531" s="14">
        <v>0.18779659540458701</v>
      </c>
      <c r="BA1531" s="14"/>
      <c r="BB1531" s="14">
        <v>0.27543384962412298</v>
      </c>
      <c r="BC1531" s="14">
        <v>0.29381652951571502</v>
      </c>
      <c r="BD1531" s="14">
        <v>0.39786927273080103</v>
      </c>
      <c r="BE1531" s="14"/>
      <c r="BF1531" s="14">
        <v>0.30607948410893898</v>
      </c>
    </row>
    <row r="1532" spans="2:58" x14ac:dyDescent="0.35">
      <c r="C1532" s="14"/>
      <c r="D1532" s="14"/>
      <c r="E1532" s="14"/>
      <c r="F1532" s="14"/>
      <c r="G1532" s="14"/>
      <c r="H1532" s="14"/>
      <c r="I1532" s="14"/>
      <c r="J1532" s="14"/>
      <c r="K1532" s="14"/>
      <c r="L1532" s="14"/>
      <c r="M1532" s="14"/>
      <c r="N1532" s="14"/>
      <c r="O1532" s="14"/>
      <c r="P1532" s="14"/>
      <c r="Q1532" s="14"/>
      <c r="R1532" s="14"/>
      <c r="S1532" s="14"/>
      <c r="T1532" s="14"/>
      <c r="U1532" s="14"/>
      <c r="V1532" s="14"/>
      <c r="W1532" s="14"/>
      <c r="X1532" s="14"/>
      <c r="Y1532" s="14"/>
      <c r="Z1532" s="14"/>
      <c r="AA1532" s="14"/>
      <c r="AB1532" s="14"/>
      <c r="AC1532" s="14"/>
      <c r="AD1532" s="14"/>
      <c r="AE1532" s="14"/>
      <c r="AF1532" s="14"/>
      <c r="AG1532" s="14"/>
      <c r="AH1532" s="14"/>
      <c r="AI1532" s="14"/>
      <c r="AJ1532" s="14"/>
      <c r="AK1532" s="14"/>
      <c r="AL1532" s="14"/>
      <c r="AM1532" s="14"/>
      <c r="AN1532" s="14"/>
      <c r="AO1532" s="14"/>
      <c r="AP1532" s="14"/>
      <c r="AQ1532" s="14"/>
      <c r="AR1532" s="14"/>
      <c r="AS1532" s="14"/>
      <c r="AT1532" s="14"/>
      <c r="AU1532" s="14"/>
      <c r="AV1532" s="14"/>
      <c r="AW1532" s="14"/>
      <c r="AX1532" s="14"/>
      <c r="AY1532" s="14"/>
      <c r="AZ1532" s="14"/>
      <c r="BA1532" s="14"/>
      <c r="BB1532" s="14"/>
      <c r="BC1532" s="14"/>
      <c r="BD1532" s="14"/>
      <c r="BE1532" s="14"/>
      <c r="BF1532" s="14"/>
    </row>
    <row r="1533" spans="2:58" x14ac:dyDescent="0.35">
      <c r="B1533" s="6" t="s">
        <v>460</v>
      </c>
      <c r="C1533" s="14"/>
      <c r="D1533" s="14"/>
      <c r="E1533" s="14"/>
      <c r="F1533" s="14"/>
      <c r="G1533" s="14"/>
      <c r="H1533" s="14"/>
      <c r="I1533" s="14"/>
      <c r="J1533" s="14"/>
      <c r="K1533" s="14"/>
      <c r="L1533" s="14"/>
      <c r="M1533" s="14"/>
      <c r="N1533" s="14"/>
      <c r="O1533" s="14"/>
      <c r="P1533" s="14"/>
      <c r="Q1533" s="14"/>
      <c r="R1533" s="14"/>
      <c r="S1533" s="14"/>
      <c r="T1533" s="14"/>
      <c r="U1533" s="14"/>
      <c r="V1533" s="14"/>
      <c r="W1533" s="14"/>
      <c r="X1533" s="14"/>
      <c r="Y1533" s="14"/>
      <c r="Z1533" s="14"/>
      <c r="AA1533" s="14"/>
      <c r="AB1533" s="14"/>
      <c r="AC1533" s="14"/>
      <c r="AD1533" s="14"/>
      <c r="AE1533" s="14"/>
      <c r="AF1533" s="14"/>
      <c r="AG1533" s="14"/>
      <c r="AH1533" s="14"/>
      <c r="AI1533" s="14"/>
      <c r="AJ1533" s="14"/>
      <c r="AK1533" s="14"/>
      <c r="AL1533" s="14"/>
      <c r="AM1533" s="14"/>
      <c r="AN1533" s="14"/>
      <c r="AO1533" s="14"/>
      <c r="AP1533" s="14"/>
      <c r="AQ1533" s="14"/>
      <c r="AR1533" s="14"/>
      <c r="AS1533" s="14"/>
      <c r="AT1533" s="14"/>
      <c r="AU1533" s="14"/>
      <c r="AV1533" s="14"/>
      <c r="AW1533" s="14"/>
      <c r="AX1533" s="14"/>
      <c r="AY1533" s="14"/>
      <c r="AZ1533" s="14"/>
      <c r="BA1533" s="14"/>
      <c r="BB1533" s="14"/>
      <c r="BC1533" s="14"/>
      <c r="BD1533" s="14"/>
      <c r="BE1533" s="14"/>
      <c r="BF1533" s="14"/>
    </row>
    <row r="1534" spans="2:58" x14ac:dyDescent="0.35">
      <c r="B1534" s="24" t="s">
        <v>90</v>
      </c>
      <c r="C1534" s="14"/>
      <c r="D1534" s="14"/>
      <c r="E1534" s="14"/>
      <c r="F1534" s="14"/>
      <c r="G1534" s="14"/>
      <c r="H1534" s="14"/>
      <c r="I1534" s="14"/>
      <c r="J1534" s="14"/>
      <c r="K1534" s="14"/>
      <c r="L1534" s="14"/>
      <c r="M1534" s="14"/>
      <c r="N1534" s="14"/>
      <c r="O1534" s="14"/>
      <c r="P1534" s="14"/>
      <c r="Q1534" s="14"/>
      <c r="R1534" s="14"/>
      <c r="S1534" s="14"/>
      <c r="T1534" s="14"/>
      <c r="U1534" s="14"/>
      <c r="V1534" s="14"/>
      <c r="W1534" s="14"/>
      <c r="X1534" s="14"/>
      <c r="Y1534" s="14"/>
      <c r="Z1534" s="14"/>
      <c r="AA1534" s="14"/>
      <c r="AB1534" s="14"/>
      <c r="AC1534" s="14"/>
      <c r="AD1534" s="14"/>
      <c r="AE1534" s="14"/>
      <c r="AF1534" s="14"/>
      <c r="AG1534" s="14"/>
      <c r="AH1534" s="14"/>
      <c r="AI1534" s="14"/>
      <c r="AJ1534" s="14"/>
      <c r="AK1534" s="14"/>
      <c r="AL1534" s="14"/>
      <c r="AM1534" s="14"/>
      <c r="AN1534" s="14"/>
      <c r="AO1534" s="14"/>
      <c r="AP1534" s="14"/>
      <c r="AQ1534" s="14"/>
      <c r="AR1534" s="14"/>
      <c r="AS1534" s="14"/>
      <c r="AT1534" s="14"/>
      <c r="AU1534" s="14"/>
      <c r="AV1534" s="14"/>
      <c r="AW1534" s="14"/>
      <c r="AX1534" s="14"/>
      <c r="AY1534" s="14"/>
      <c r="AZ1534" s="14"/>
      <c r="BA1534" s="14"/>
      <c r="BB1534" s="14"/>
      <c r="BC1534" s="14"/>
      <c r="BD1534" s="14"/>
      <c r="BE1534" s="14"/>
      <c r="BF1534" s="14"/>
    </row>
    <row r="1535" spans="2:58" x14ac:dyDescent="0.35">
      <c r="B1535" t="s">
        <v>430</v>
      </c>
      <c r="C1535" s="14">
        <v>0.31362886655883498</v>
      </c>
      <c r="D1535" s="14">
        <v>0.32335503439154301</v>
      </c>
      <c r="E1535" s="14">
        <v>0.30600258241252798</v>
      </c>
      <c r="F1535" s="14"/>
      <c r="G1535" s="14">
        <v>0.23072634416308799</v>
      </c>
      <c r="H1535" s="14">
        <v>0.22894871221149701</v>
      </c>
      <c r="I1535" s="14">
        <v>0.273112711797938</v>
      </c>
      <c r="J1535" s="14">
        <v>0.31017107493245399</v>
      </c>
      <c r="K1535" s="14">
        <v>0.397715630398641</v>
      </c>
      <c r="L1535" s="14">
        <v>0.41698808814124</v>
      </c>
      <c r="M1535" s="14"/>
      <c r="N1535" s="14">
        <v>0.29603380204575103</v>
      </c>
      <c r="O1535" s="14">
        <v>0.32012634020483899</v>
      </c>
      <c r="P1535" s="14">
        <v>0.33325769675456401</v>
      </c>
      <c r="Q1535" s="14">
        <v>0.30417718837012198</v>
      </c>
      <c r="R1535" s="14"/>
      <c r="S1535" s="14">
        <v>0.24428918404034</v>
      </c>
      <c r="T1535" s="14">
        <v>0.35461366080187201</v>
      </c>
      <c r="U1535" s="14">
        <v>0.352714961563657</v>
      </c>
      <c r="V1535" s="14">
        <v>0.341801059550768</v>
      </c>
      <c r="W1535" s="14">
        <v>0.41154551705977399</v>
      </c>
      <c r="X1535" s="14">
        <v>0.24245091130490101</v>
      </c>
      <c r="Y1535" s="14">
        <v>0.35795490002119301</v>
      </c>
      <c r="Z1535" s="14">
        <v>0.22735800033131201</v>
      </c>
      <c r="AA1535" s="14">
        <v>0.27330622791475001</v>
      </c>
      <c r="AB1535" s="14">
        <v>0.33037424854154401</v>
      </c>
      <c r="AC1535" s="14">
        <v>0.29675030757443299</v>
      </c>
      <c r="AD1535" s="14">
        <v>0.37855565067673302</v>
      </c>
      <c r="AE1535" s="14"/>
      <c r="AF1535" s="14">
        <v>0.42597442059253898</v>
      </c>
      <c r="AG1535" s="14">
        <v>0.248083075603134</v>
      </c>
      <c r="AH1535" s="14">
        <v>0.26114584637992</v>
      </c>
      <c r="AI1535" s="14"/>
      <c r="AJ1535" s="14">
        <v>0.47997773161594298</v>
      </c>
      <c r="AK1535" s="14">
        <v>0.14786623086535</v>
      </c>
      <c r="AL1535" s="14">
        <v>0.21638203186566399</v>
      </c>
      <c r="AM1535" s="14">
        <v>0.51594322893767197</v>
      </c>
      <c r="AN1535" s="14">
        <v>0.32734033605068402</v>
      </c>
      <c r="AO1535" s="14"/>
      <c r="AP1535" s="14">
        <v>0.51532078481032895</v>
      </c>
      <c r="AQ1535" s="14">
        <v>0.101006577467356</v>
      </c>
      <c r="AR1535" s="14">
        <v>0.26218768909184997</v>
      </c>
      <c r="AS1535" s="14">
        <v>0.52577007246629304</v>
      </c>
      <c r="AT1535" s="14">
        <v>0.41944947301345398</v>
      </c>
      <c r="AU1535" s="14"/>
      <c r="AV1535" s="14">
        <v>0.34729788285604102</v>
      </c>
      <c r="AW1535" s="14">
        <v>0.34237904980073502</v>
      </c>
      <c r="AX1535" s="14">
        <v>0.26728714003348503</v>
      </c>
      <c r="AY1535" s="14">
        <v>0.24454167877651201</v>
      </c>
      <c r="AZ1535" s="14">
        <v>0.25854073351330897</v>
      </c>
      <c r="BA1535" s="14"/>
      <c r="BB1535" s="14">
        <v>7.8772213787937195E-2</v>
      </c>
      <c r="BC1535" s="14">
        <v>0.55517332008976195</v>
      </c>
      <c r="BD1535" s="14">
        <v>0.55456886236480296</v>
      </c>
      <c r="BE1535" s="14"/>
      <c r="BF1535" s="14">
        <v>0.41102603495912399</v>
      </c>
    </row>
    <row r="1536" spans="2:58" x14ac:dyDescent="0.35">
      <c r="B1536" t="s">
        <v>431</v>
      </c>
      <c r="C1536" s="14">
        <v>0.216685503172966</v>
      </c>
      <c r="D1536" s="14">
        <v>0.21607260848110599</v>
      </c>
      <c r="E1536" s="14">
        <v>0.216548012471971</v>
      </c>
      <c r="F1536" s="14"/>
      <c r="G1536" s="14">
        <v>0.30792776150828</v>
      </c>
      <c r="H1536" s="14">
        <v>0.34808924553822901</v>
      </c>
      <c r="I1536" s="14">
        <v>0.24714209543292701</v>
      </c>
      <c r="J1536" s="14">
        <v>0.19675328920390001</v>
      </c>
      <c r="K1536" s="14">
        <v>0.110004212185058</v>
      </c>
      <c r="L1536" s="14">
        <v>0.112152784764768</v>
      </c>
      <c r="M1536" s="14"/>
      <c r="N1536" s="14">
        <v>0.21697409493695199</v>
      </c>
      <c r="O1536" s="14">
        <v>0.226892115045528</v>
      </c>
      <c r="P1536" s="14">
        <v>0.24274742763500601</v>
      </c>
      <c r="Q1536" s="14">
        <v>0.18285564471449101</v>
      </c>
      <c r="R1536" s="14"/>
      <c r="S1536" s="14">
        <v>0.30146684720885297</v>
      </c>
      <c r="T1536" s="14">
        <v>0.20853179602566199</v>
      </c>
      <c r="U1536" s="14">
        <v>0.178007473939195</v>
      </c>
      <c r="V1536" s="14">
        <v>0.153939795544519</v>
      </c>
      <c r="W1536" s="14">
        <v>0.17366317286914501</v>
      </c>
      <c r="X1536" s="14">
        <v>0.30175350752263402</v>
      </c>
      <c r="Y1536" s="14">
        <v>0.17007773467043799</v>
      </c>
      <c r="Z1536" s="14">
        <v>0.25799040799970402</v>
      </c>
      <c r="AA1536" s="14">
        <v>0.22189737470212101</v>
      </c>
      <c r="AB1536" s="14">
        <v>0.192941274834561</v>
      </c>
      <c r="AC1536" s="14">
        <v>0.16446527245321399</v>
      </c>
      <c r="AD1536" s="14">
        <v>0.20153214614936499</v>
      </c>
      <c r="AE1536" s="14"/>
      <c r="AF1536" s="14">
        <v>0.14036870267754101</v>
      </c>
      <c r="AG1536" s="14">
        <v>0.25783630856965201</v>
      </c>
      <c r="AH1536" s="14">
        <v>0.27115620831922599</v>
      </c>
      <c r="AI1536" s="14"/>
      <c r="AJ1536" s="14">
        <v>0.145308556257737</v>
      </c>
      <c r="AK1536" s="14">
        <v>0.32185539729102702</v>
      </c>
      <c r="AL1536" s="14">
        <v>0.18817002452185699</v>
      </c>
      <c r="AM1536" s="14">
        <v>0.12295945304766299</v>
      </c>
      <c r="AN1536" s="14">
        <v>0.20815351248178601</v>
      </c>
      <c r="AO1536" s="14"/>
      <c r="AP1536" s="14">
        <v>0.15780453006751699</v>
      </c>
      <c r="AQ1536" s="14">
        <v>0.33069710139722502</v>
      </c>
      <c r="AR1536" s="14">
        <v>0.21661535403783</v>
      </c>
      <c r="AS1536" s="14">
        <v>8.0801813583192203E-2</v>
      </c>
      <c r="AT1536" s="14">
        <v>9.0198329248510206E-2</v>
      </c>
      <c r="AU1536" s="14"/>
      <c r="AV1536" s="14">
        <v>0.179045882374684</v>
      </c>
      <c r="AW1536" s="14">
        <v>0.19565540398751499</v>
      </c>
      <c r="AX1536" s="14">
        <v>0.231569297009699</v>
      </c>
      <c r="AY1536" s="14">
        <v>0.33177974564109902</v>
      </c>
      <c r="AZ1536" s="14">
        <v>0.30916887873874299</v>
      </c>
      <c r="BA1536" s="14"/>
      <c r="BB1536" s="14">
        <v>0.28218518468160497</v>
      </c>
      <c r="BC1536" s="14">
        <v>8.2730504910377797E-2</v>
      </c>
      <c r="BD1536" s="14">
        <v>7.1520889521825906E-2</v>
      </c>
      <c r="BE1536" s="14"/>
      <c r="BF1536" s="14">
        <v>0.15051312192345501</v>
      </c>
    </row>
    <row r="1537" spans="2:58" x14ac:dyDescent="0.35">
      <c r="B1537" t="s">
        <v>432</v>
      </c>
      <c r="C1537" s="14">
        <v>0.33471731909040497</v>
      </c>
      <c r="D1537" s="14">
        <v>0.34466567704699702</v>
      </c>
      <c r="E1537" s="14">
        <v>0.32510748738129802</v>
      </c>
      <c r="F1537" s="14"/>
      <c r="G1537" s="14">
        <v>0.30663543208505301</v>
      </c>
      <c r="H1537" s="14">
        <v>0.29523864756757801</v>
      </c>
      <c r="I1537" s="14">
        <v>0.329221211126701</v>
      </c>
      <c r="J1537" s="14">
        <v>0.37096853426885001</v>
      </c>
      <c r="K1537" s="14">
        <v>0.34768915968701702</v>
      </c>
      <c r="L1537" s="14">
        <v>0.35191564725722302</v>
      </c>
      <c r="M1537" s="14"/>
      <c r="N1537" s="14">
        <v>0.37834942985728398</v>
      </c>
      <c r="O1537" s="14">
        <v>0.33702368397945498</v>
      </c>
      <c r="P1537" s="14">
        <v>0.29685947718065298</v>
      </c>
      <c r="Q1537" s="14">
        <v>0.32038323325815998</v>
      </c>
      <c r="R1537" s="14"/>
      <c r="S1537" s="14">
        <v>0.25943018518605698</v>
      </c>
      <c r="T1537" s="14">
        <v>0.32321160729810999</v>
      </c>
      <c r="U1537" s="14">
        <v>0.31998908971247503</v>
      </c>
      <c r="V1537" s="14">
        <v>0.36428887375894797</v>
      </c>
      <c r="W1537" s="14">
        <v>0.28711068958491098</v>
      </c>
      <c r="X1537" s="14">
        <v>0.33224216882219199</v>
      </c>
      <c r="Y1537" s="14">
        <v>0.37964334221250401</v>
      </c>
      <c r="Z1537" s="14">
        <v>0.34733860942511102</v>
      </c>
      <c r="AA1537" s="14">
        <v>0.37610007816727797</v>
      </c>
      <c r="AB1537" s="14">
        <v>0.37444920508104201</v>
      </c>
      <c r="AC1537" s="14">
        <v>0.40300328577647698</v>
      </c>
      <c r="AD1537" s="14">
        <v>0.28363110236641098</v>
      </c>
      <c r="AE1537" s="14"/>
      <c r="AF1537" s="14">
        <v>0.302618618271628</v>
      </c>
      <c r="AG1537" s="14">
        <v>0.38268287523569799</v>
      </c>
      <c r="AH1537" s="14">
        <v>0.28201050913936099</v>
      </c>
      <c r="AI1537" s="14"/>
      <c r="AJ1537" s="14">
        <v>0.27418367679842698</v>
      </c>
      <c r="AK1537" s="14">
        <v>0.42661283073615702</v>
      </c>
      <c r="AL1537" s="14">
        <v>0.42672371683910298</v>
      </c>
      <c r="AM1537" s="14">
        <v>0.27929139575442002</v>
      </c>
      <c r="AN1537" s="14">
        <v>0.259395541653196</v>
      </c>
      <c r="AO1537" s="14"/>
      <c r="AP1537" s="14">
        <v>0.20318566970740401</v>
      </c>
      <c r="AQ1537" s="14">
        <v>0.47623405998778501</v>
      </c>
      <c r="AR1537" s="14">
        <v>0.390453664805338</v>
      </c>
      <c r="AS1537" s="14">
        <v>0.25065423572948797</v>
      </c>
      <c r="AT1537" s="14">
        <v>0.21530732850557199</v>
      </c>
      <c r="AU1537" s="14"/>
      <c r="AV1537" s="14">
        <v>0.30746942922368597</v>
      </c>
      <c r="AW1537" s="14">
        <v>0.34053492025409698</v>
      </c>
      <c r="AX1537" s="14">
        <v>0.36882005458743</v>
      </c>
      <c r="AY1537" s="14">
        <v>0.28262421272596</v>
      </c>
      <c r="AZ1537" s="14">
        <v>0.26836407948141899</v>
      </c>
      <c r="BA1537" s="14"/>
      <c r="BB1537" s="14">
        <v>0.56390235321972904</v>
      </c>
      <c r="BC1537" s="14">
        <v>0.26088242105734699</v>
      </c>
      <c r="BD1537" s="14">
        <v>0.24942906255714101</v>
      </c>
      <c r="BE1537" s="14"/>
      <c r="BF1537" s="14">
        <v>0.34293307243450899</v>
      </c>
    </row>
    <row r="1538" spans="2:58" x14ac:dyDescent="0.35">
      <c r="B1538" t="s">
        <v>83</v>
      </c>
      <c r="C1538" s="14">
        <v>0.13496831117779501</v>
      </c>
      <c r="D1538" s="14">
        <v>0.115906680080354</v>
      </c>
      <c r="E1538" s="14">
        <v>0.152341917734203</v>
      </c>
      <c r="F1538" s="14"/>
      <c r="G1538" s="14">
        <v>0.15471046224357901</v>
      </c>
      <c r="H1538" s="14">
        <v>0.127723394682696</v>
      </c>
      <c r="I1538" s="14">
        <v>0.150523981642434</v>
      </c>
      <c r="J1538" s="14">
        <v>0.122107101594796</v>
      </c>
      <c r="K1538" s="14">
        <v>0.14459099772928499</v>
      </c>
      <c r="L1538" s="14">
        <v>0.11894347983676901</v>
      </c>
      <c r="M1538" s="14"/>
      <c r="N1538" s="14">
        <v>0.108642673160013</v>
      </c>
      <c r="O1538" s="14">
        <v>0.115957860770178</v>
      </c>
      <c r="P1538" s="14">
        <v>0.127135398429778</v>
      </c>
      <c r="Q1538" s="14">
        <v>0.19258393365722701</v>
      </c>
      <c r="R1538" s="14"/>
      <c r="S1538" s="14">
        <v>0.19481378356474999</v>
      </c>
      <c r="T1538" s="14">
        <v>0.113642935874356</v>
      </c>
      <c r="U1538" s="14">
        <v>0.149288474784673</v>
      </c>
      <c r="V1538" s="14">
        <v>0.13997027114576399</v>
      </c>
      <c r="W1538" s="14">
        <v>0.12768062048616999</v>
      </c>
      <c r="X1538" s="14">
        <v>0.12355341235027301</v>
      </c>
      <c r="Y1538" s="14">
        <v>9.2324023095865806E-2</v>
      </c>
      <c r="Z1538" s="14">
        <v>0.167312982243873</v>
      </c>
      <c r="AA1538" s="14">
        <v>0.12869631921585001</v>
      </c>
      <c r="AB1538" s="14">
        <v>0.102235271542852</v>
      </c>
      <c r="AC1538" s="14">
        <v>0.13578113419587601</v>
      </c>
      <c r="AD1538" s="14">
        <v>0.13628110080749101</v>
      </c>
      <c r="AE1538" s="14"/>
      <c r="AF1538" s="14">
        <v>0.13103825845829201</v>
      </c>
      <c r="AG1538" s="14">
        <v>0.111397740591516</v>
      </c>
      <c r="AH1538" s="14">
        <v>0.185687436161492</v>
      </c>
      <c r="AI1538" s="14"/>
      <c r="AJ1538" s="14">
        <v>0.100530035327892</v>
      </c>
      <c r="AK1538" s="14">
        <v>0.10366554110746699</v>
      </c>
      <c r="AL1538" s="14">
        <v>0.16872422677337701</v>
      </c>
      <c r="AM1538" s="14">
        <v>8.1805922260244704E-2</v>
      </c>
      <c r="AN1538" s="14">
        <v>0.20511060981433399</v>
      </c>
      <c r="AO1538" s="14"/>
      <c r="AP1538" s="14">
        <v>0.12368901541475</v>
      </c>
      <c r="AQ1538" s="14">
        <v>9.2062261147633398E-2</v>
      </c>
      <c r="AR1538" s="14">
        <v>0.130743292064982</v>
      </c>
      <c r="AS1538" s="14">
        <v>0.142773878221027</v>
      </c>
      <c r="AT1538" s="14">
        <v>0.27504486923246402</v>
      </c>
      <c r="AU1538" s="14"/>
      <c r="AV1538" s="14">
        <v>0.16618680554558901</v>
      </c>
      <c r="AW1538" s="14">
        <v>0.121430625957653</v>
      </c>
      <c r="AX1538" s="14">
        <v>0.132323508369387</v>
      </c>
      <c r="AY1538" s="14">
        <v>0.141054362856429</v>
      </c>
      <c r="AZ1538" s="14">
        <v>0.16392630826652899</v>
      </c>
      <c r="BA1538" s="14"/>
      <c r="BB1538" s="14">
        <v>7.5140248310728699E-2</v>
      </c>
      <c r="BC1538" s="14">
        <v>0.101213753942513</v>
      </c>
      <c r="BD1538" s="14">
        <v>0.12448118555623</v>
      </c>
      <c r="BE1538" s="14"/>
      <c r="BF1538" s="14">
        <v>9.5527770682911697E-2</v>
      </c>
    </row>
    <row r="1539" spans="2:58" x14ac:dyDescent="0.35">
      <c r="C1539" s="14"/>
      <c r="D1539" s="14"/>
      <c r="E1539" s="14"/>
      <c r="F1539" s="14"/>
      <c r="G1539" s="14"/>
      <c r="H1539" s="14"/>
      <c r="I1539" s="14"/>
      <c r="J1539" s="14"/>
      <c r="K1539" s="14"/>
      <c r="L1539" s="14"/>
      <c r="M1539" s="14"/>
      <c r="N1539" s="14"/>
      <c r="O1539" s="14"/>
      <c r="P1539" s="14"/>
      <c r="Q1539" s="14"/>
      <c r="R1539" s="14"/>
      <c r="S1539" s="14"/>
      <c r="T1539" s="14"/>
      <c r="U1539" s="14"/>
      <c r="V1539" s="14"/>
      <c r="W1539" s="14"/>
      <c r="X1539" s="14"/>
      <c r="Y1539" s="14"/>
      <c r="Z1539" s="14"/>
      <c r="AA1539" s="14"/>
      <c r="AB1539" s="14"/>
      <c r="AC1539" s="14"/>
      <c r="AD1539" s="14"/>
      <c r="AE1539" s="14"/>
      <c r="AF1539" s="14"/>
      <c r="AG1539" s="14"/>
      <c r="AH1539" s="14"/>
      <c r="AI1539" s="14"/>
      <c r="AJ1539" s="14"/>
      <c r="AK1539" s="14"/>
      <c r="AL1539" s="14"/>
      <c r="AM1539" s="14"/>
      <c r="AN1539" s="14"/>
      <c r="AO1539" s="14"/>
      <c r="AP1539" s="14"/>
      <c r="AQ1539" s="14"/>
      <c r="AR1539" s="14"/>
      <c r="AS1539" s="14"/>
      <c r="AT1539" s="14"/>
      <c r="AU1539" s="14"/>
      <c r="AV1539" s="14"/>
      <c r="AW1539" s="14"/>
      <c r="AX1539" s="14"/>
      <c r="AY1539" s="14"/>
      <c r="AZ1539" s="14"/>
      <c r="BA1539" s="14"/>
      <c r="BB1539" s="14"/>
      <c r="BC1539" s="14"/>
      <c r="BD1539" s="14"/>
      <c r="BE1539" s="14"/>
      <c r="BF1539" s="14"/>
    </row>
    <row r="1540" spans="2:58" x14ac:dyDescent="0.35">
      <c r="B1540" s="6" t="s">
        <v>461</v>
      </c>
      <c r="C1540" s="14"/>
      <c r="D1540" s="14"/>
      <c r="E1540" s="14"/>
      <c r="F1540" s="14"/>
      <c r="G1540" s="14"/>
      <c r="H1540" s="14"/>
      <c r="I1540" s="14"/>
      <c r="J1540" s="14"/>
      <c r="K1540" s="14"/>
      <c r="L1540" s="14"/>
      <c r="M1540" s="14"/>
      <c r="N1540" s="14"/>
      <c r="O1540" s="14"/>
      <c r="P1540" s="14"/>
      <c r="Q1540" s="14"/>
      <c r="R1540" s="14"/>
      <c r="S1540" s="14"/>
      <c r="T1540" s="14"/>
      <c r="U1540" s="14"/>
      <c r="V1540" s="14"/>
      <c r="W1540" s="14"/>
      <c r="X1540" s="14"/>
      <c r="Y1540" s="14"/>
      <c r="Z1540" s="14"/>
      <c r="AA1540" s="14"/>
      <c r="AB1540" s="14"/>
      <c r="AC1540" s="14"/>
      <c r="AD1540" s="14"/>
      <c r="AE1540" s="14"/>
      <c r="AF1540" s="14"/>
      <c r="AG1540" s="14"/>
      <c r="AH1540" s="14"/>
      <c r="AI1540" s="14"/>
      <c r="AJ1540" s="14"/>
      <c r="AK1540" s="14"/>
      <c r="AL1540" s="14"/>
      <c r="AM1540" s="14"/>
      <c r="AN1540" s="14"/>
      <c r="AO1540" s="14"/>
      <c r="AP1540" s="14"/>
      <c r="AQ1540" s="14"/>
      <c r="AR1540" s="14"/>
      <c r="AS1540" s="14"/>
      <c r="AT1540" s="14"/>
      <c r="AU1540" s="14"/>
      <c r="AV1540" s="14"/>
      <c r="AW1540" s="14"/>
      <c r="AX1540" s="14"/>
      <c r="AY1540" s="14"/>
      <c r="AZ1540" s="14"/>
      <c r="BA1540" s="14"/>
      <c r="BB1540" s="14"/>
      <c r="BC1540" s="14"/>
      <c r="BD1540" s="14"/>
      <c r="BE1540" s="14"/>
      <c r="BF1540" s="14"/>
    </row>
    <row r="1541" spans="2:58" x14ac:dyDescent="0.35">
      <c r="B1541" s="24" t="s">
        <v>90</v>
      </c>
      <c r="C1541" s="14"/>
      <c r="D1541" s="14"/>
      <c r="E1541" s="14"/>
      <c r="F1541" s="14"/>
      <c r="G1541" s="14"/>
      <c r="H1541" s="14"/>
      <c r="I1541" s="14"/>
      <c r="J1541" s="14"/>
      <c r="K1541" s="14"/>
      <c r="L1541" s="14"/>
      <c r="M1541" s="14"/>
      <c r="N1541" s="14"/>
      <c r="O1541" s="14"/>
      <c r="P1541" s="14"/>
      <c r="Q1541" s="14"/>
      <c r="R1541" s="14"/>
      <c r="S1541" s="14"/>
      <c r="T1541" s="14"/>
      <c r="U1541" s="14"/>
      <c r="V1541" s="14"/>
      <c r="W1541" s="14"/>
      <c r="X1541" s="14"/>
      <c r="Y1541" s="14"/>
      <c r="Z1541" s="14"/>
      <c r="AA1541" s="14"/>
      <c r="AB1541" s="14"/>
      <c r="AC1541" s="14"/>
      <c r="AD1541" s="14"/>
      <c r="AE1541" s="14"/>
      <c r="AF1541" s="14"/>
      <c r="AG1541" s="14"/>
      <c r="AH1541" s="14"/>
      <c r="AI1541" s="14"/>
      <c r="AJ1541" s="14"/>
      <c r="AK1541" s="14"/>
      <c r="AL1541" s="14"/>
      <c r="AM1541" s="14"/>
      <c r="AN1541" s="14"/>
      <c r="AO1541" s="14"/>
      <c r="AP1541" s="14"/>
      <c r="AQ1541" s="14"/>
      <c r="AR1541" s="14"/>
      <c r="AS1541" s="14"/>
      <c r="AT1541" s="14"/>
      <c r="AU1541" s="14"/>
      <c r="AV1541" s="14"/>
      <c r="AW1541" s="14"/>
      <c r="AX1541" s="14"/>
      <c r="AY1541" s="14"/>
      <c r="AZ1541" s="14"/>
      <c r="BA1541" s="14"/>
      <c r="BB1541" s="14"/>
      <c r="BC1541" s="14"/>
      <c r="BD1541" s="14"/>
      <c r="BE1541" s="14"/>
      <c r="BF1541" s="14"/>
    </row>
    <row r="1542" spans="2:58" x14ac:dyDescent="0.35">
      <c r="B1542" t="s">
        <v>430</v>
      </c>
      <c r="C1542" s="14">
        <v>0.23917474015631501</v>
      </c>
      <c r="D1542" s="14">
        <v>0.24343297543818701</v>
      </c>
      <c r="E1542" s="14">
        <v>0.23551666368973001</v>
      </c>
      <c r="F1542" s="14"/>
      <c r="G1542" s="14">
        <v>0.17416109250272799</v>
      </c>
      <c r="H1542" s="14">
        <v>0.19040822839645299</v>
      </c>
      <c r="I1542" s="14">
        <v>0.23955887478396601</v>
      </c>
      <c r="J1542" s="14">
        <v>0.26610246398408799</v>
      </c>
      <c r="K1542" s="14">
        <v>0.28264138977076902</v>
      </c>
      <c r="L1542" s="14">
        <v>0.27094715198238301</v>
      </c>
      <c r="M1542" s="14"/>
      <c r="N1542" s="14">
        <v>0.21306869879087301</v>
      </c>
      <c r="O1542" s="14">
        <v>0.23688324192803301</v>
      </c>
      <c r="P1542" s="14">
        <v>0.27372572493904501</v>
      </c>
      <c r="Q1542" s="14">
        <v>0.23939574516044801</v>
      </c>
      <c r="R1542" s="14"/>
      <c r="S1542" s="14">
        <v>0.177292151118702</v>
      </c>
      <c r="T1542" s="14">
        <v>0.27640276209875198</v>
      </c>
      <c r="U1542" s="14">
        <v>0.22936455159240199</v>
      </c>
      <c r="V1542" s="14">
        <v>0.30170757336661103</v>
      </c>
      <c r="W1542" s="14">
        <v>0.227751481442411</v>
      </c>
      <c r="X1542" s="14">
        <v>0.234419728425309</v>
      </c>
      <c r="Y1542" s="14">
        <v>0.24016514466817901</v>
      </c>
      <c r="Z1542" s="14">
        <v>0.20634395471464601</v>
      </c>
      <c r="AA1542" s="14">
        <v>0.22096488347578899</v>
      </c>
      <c r="AB1542" s="14">
        <v>0.27014479338701902</v>
      </c>
      <c r="AC1542" s="14">
        <v>0.18838001113793301</v>
      </c>
      <c r="AD1542" s="14">
        <v>0.34723033698526901</v>
      </c>
      <c r="AE1542" s="14"/>
      <c r="AF1542" s="14">
        <v>0.29833315815862899</v>
      </c>
      <c r="AG1542" s="14">
        <v>0.206389891549488</v>
      </c>
      <c r="AH1542" s="14">
        <v>0.21754740046443799</v>
      </c>
      <c r="AI1542" s="14"/>
      <c r="AJ1542" s="14">
        <v>0.34072913249811099</v>
      </c>
      <c r="AK1542" s="14">
        <v>0.11790258507366699</v>
      </c>
      <c r="AL1542" s="14">
        <v>0.24364479152771501</v>
      </c>
      <c r="AM1542" s="14">
        <v>0.32376711568201</v>
      </c>
      <c r="AN1542" s="14">
        <v>0.262708922849204</v>
      </c>
      <c r="AO1542" s="14"/>
      <c r="AP1542" s="14">
        <v>0.384259938962494</v>
      </c>
      <c r="AQ1542" s="14">
        <v>9.2696716591947698E-2</v>
      </c>
      <c r="AR1542" s="14">
        <v>0.245654389955866</v>
      </c>
      <c r="AS1542" s="14">
        <v>0.34876954116153802</v>
      </c>
      <c r="AT1542" s="14">
        <v>0.234956533499832</v>
      </c>
      <c r="AU1542" s="14"/>
      <c r="AV1542" s="14">
        <v>0.24695325130427501</v>
      </c>
      <c r="AW1542" s="14">
        <v>0.253891574065299</v>
      </c>
      <c r="AX1542" s="14">
        <v>0.206343510345387</v>
      </c>
      <c r="AY1542" s="14">
        <v>0.22306332056040901</v>
      </c>
      <c r="AZ1542" s="14">
        <v>0.26819054717195601</v>
      </c>
      <c r="BA1542" s="14"/>
      <c r="BB1542" s="14">
        <v>8.2885846576520095E-2</v>
      </c>
      <c r="BC1542" s="14">
        <v>0.39097690460829598</v>
      </c>
      <c r="BD1542" s="14">
        <v>0.253435813315045</v>
      </c>
      <c r="BE1542" s="14"/>
      <c r="BF1542" s="14">
        <v>0.28376489080154399</v>
      </c>
    </row>
    <row r="1543" spans="2:58" x14ac:dyDescent="0.35">
      <c r="B1543" t="s">
        <v>431</v>
      </c>
      <c r="C1543" s="14">
        <v>0.307609472577765</v>
      </c>
      <c r="D1543" s="14">
        <v>0.31465746465107503</v>
      </c>
      <c r="E1543" s="14">
        <v>0.300542910733965</v>
      </c>
      <c r="F1543" s="14"/>
      <c r="G1543" s="14">
        <v>0.37410533633399401</v>
      </c>
      <c r="H1543" s="14">
        <v>0.34606426421631498</v>
      </c>
      <c r="I1543" s="14">
        <v>0.29643505238385998</v>
      </c>
      <c r="J1543" s="14">
        <v>0.294028347991034</v>
      </c>
      <c r="K1543" s="14">
        <v>0.250132280609286</v>
      </c>
      <c r="L1543" s="14">
        <v>0.29054268628793201</v>
      </c>
      <c r="M1543" s="14"/>
      <c r="N1543" s="14">
        <v>0.34566787623740203</v>
      </c>
      <c r="O1543" s="14">
        <v>0.30484504084832098</v>
      </c>
      <c r="P1543" s="14">
        <v>0.32269024580820899</v>
      </c>
      <c r="Q1543" s="14">
        <v>0.25375881127947703</v>
      </c>
      <c r="R1543" s="14"/>
      <c r="S1543" s="14">
        <v>0.36172993524072999</v>
      </c>
      <c r="T1543" s="14">
        <v>0.32512064824512898</v>
      </c>
      <c r="U1543" s="14">
        <v>0.29047268575741803</v>
      </c>
      <c r="V1543" s="14">
        <v>0.21099016388403599</v>
      </c>
      <c r="W1543" s="14">
        <v>0.30068781799812799</v>
      </c>
      <c r="X1543" s="14">
        <v>0.338195623679098</v>
      </c>
      <c r="Y1543" s="14">
        <v>0.26030665661576402</v>
      </c>
      <c r="Z1543" s="14">
        <v>0.39308488816801201</v>
      </c>
      <c r="AA1543" s="14">
        <v>0.33249525036644501</v>
      </c>
      <c r="AB1543" s="14">
        <v>0.235568630923221</v>
      </c>
      <c r="AC1543" s="14">
        <v>0.35086553531938702</v>
      </c>
      <c r="AD1543" s="14">
        <v>0.304270370762105</v>
      </c>
      <c r="AE1543" s="14"/>
      <c r="AF1543" s="14">
        <v>0.26757419321499298</v>
      </c>
      <c r="AG1543" s="14">
        <v>0.33201245554124598</v>
      </c>
      <c r="AH1543" s="14">
        <v>0.33508168260219501</v>
      </c>
      <c r="AI1543" s="14"/>
      <c r="AJ1543" s="14">
        <v>0.25895628458599501</v>
      </c>
      <c r="AK1543" s="14">
        <v>0.39751615763634301</v>
      </c>
      <c r="AL1543" s="14">
        <v>0.25065555330302303</v>
      </c>
      <c r="AM1543" s="14">
        <v>0.21861556154113401</v>
      </c>
      <c r="AN1543" s="14">
        <v>0.27091680195714801</v>
      </c>
      <c r="AO1543" s="14"/>
      <c r="AP1543" s="14">
        <v>0.212387292005048</v>
      </c>
      <c r="AQ1543" s="14">
        <v>0.427904833464265</v>
      </c>
      <c r="AR1543" s="14">
        <v>0.33609048889591903</v>
      </c>
      <c r="AS1543" s="14">
        <v>0.25172760883872197</v>
      </c>
      <c r="AT1543" s="14">
        <v>0.17651110025445901</v>
      </c>
      <c r="AU1543" s="14"/>
      <c r="AV1543" s="14">
        <v>0.27350697233381599</v>
      </c>
      <c r="AW1543" s="14">
        <v>0.30450329293153799</v>
      </c>
      <c r="AX1543" s="14">
        <v>0.328355185220293</v>
      </c>
      <c r="AY1543" s="14">
        <v>0.34497164420868498</v>
      </c>
      <c r="AZ1543" s="14">
        <v>0.321223144295122</v>
      </c>
      <c r="BA1543" s="14"/>
      <c r="BB1543" s="14">
        <v>0.48293431842936102</v>
      </c>
      <c r="BC1543" s="14">
        <v>0.220079922731856</v>
      </c>
      <c r="BD1543" s="14">
        <v>0.180952013755975</v>
      </c>
      <c r="BE1543" s="14"/>
      <c r="BF1543" s="14">
        <v>0.29953639176848701</v>
      </c>
    </row>
    <row r="1544" spans="2:58" x14ac:dyDescent="0.35">
      <c r="B1544" t="s">
        <v>432</v>
      </c>
      <c r="C1544" s="14">
        <v>0.29328831672884798</v>
      </c>
      <c r="D1544" s="14">
        <v>0.30844375239021299</v>
      </c>
      <c r="E1544" s="14">
        <v>0.27927994927663402</v>
      </c>
      <c r="F1544" s="14"/>
      <c r="G1544" s="14">
        <v>0.27404009551139602</v>
      </c>
      <c r="H1544" s="14">
        <v>0.32039534939483499</v>
      </c>
      <c r="I1544" s="14">
        <v>0.30793835711230999</v>
      </c>
      <c r="J1544" s="14">
        <v>0.28577088802046202</v>
      </c>
      <c r="K1544" s="14">
        <v>0.27417109702865999</v>
      </c>
      <c r="L1544" s="14">
        <v>0.29124180361610102</v>
      </c>
      <c r="M1544" s="14"/>
      <c r="N1544" s="14">
        <v>0.312579495239174</v>
      </c>
      <c r="O1544" s="14">
        <v>0.30335177722233703</v>
      </c>
      <c r="P1544" s="14">
        <v>0.25472885004733897</v>
      </c>
      <c r="Q1544" s="14">
        <v>0.295272304212712</v>
      </c>
      <c r="R1544" s="14"/>
      <c r="S1544" s="14">
        <v>0.27258480637920601</v>
      </c>
      <c r="T1544" s="14">
        <v>0.27142472225928699</v>
      </c>
      <c r="U1544" s="14">
        <v>0.293545572645111</v>
      </c>
      <c r="V1544" s="14">
        <v>0.30135454164595799</v>
      </c>
      <c r="W1544" s="14">
        <v>0.28262330360473598</v>
      </c>
      <c r="X1544" s="14">
        <v>0.286555851792203</v>
      </c>
      <c r="Y1544" s="14">
        <v>0.353600924092833</v>
      </c>
      <c r="Z1544" s="14">
        <v>0.26111628008172399</v>
      </c>
      <c r="AA1544" s="14">
        <v>0.30280417477187099</v>
      </c>
      <c r="AB1544" s="14">
        <v>0.34165512245569302</v>
      </c>
      <c r="AC1544" s="14">
        <v>0.30661406448269801</v>
      </c>
      <c r="AD1544" s="14">
        <v>0.183737384002995</v>
      </c>
      <c r="AE1544" s="14"/>
      <c r="AF1544" s="14">
        <v>0.26378213311681897</v>
      </c>
      <c r="AG1544" s="14">
        <v>0.32978774461735699</v>
      </c>
      <c r="AH1544" s="14">
        <v>0.25790157957092702</v>
      </c>
      <c r="AI1544" s="14"/>
      <c r="AJ1544" s="14">
        <v>0.25557212874167701</v>
      </c>
      <c r="AK1544" s="14">
        <v>0.355566046304578</v>
      </c>
      <c r="AL1544" s="14">
        <v>0.37476040991995802</v>
      </c>
      <c r="AM1544" s="14">
        <v>0.32973007700830298</v>
      </c>
      <c r="AN1544" s="14">
        <v>0.22016549132590399</v>
      </c>
      <c r="AO1544" s="14"/>
      <c r="AP1544" s="14">
        <v>0.25940891286957801</v>
      </c>
      <c r="AQ1544" s="14">
        <v>0.36788199229977397</v>
      </c>
      <c r="AR1544" s="14">
        <v>0.30893936893260598</v>
      </c>
      <c r="AS1544" s="14">
        <v>0.22393173476227701</v>
      </c>
      <c r="AT1544" s="14">
        <v>0.241753114238209</v>
      </c>
      <c r="AU1544" s="14"/>
      <c r="AV1544" s="14">
        <v>0.277891404288507</v>
      </c>
      <c r="AW1544" s="14">
        <v>0.29908645372312997</v>
      </c>
      <c r="AX1544" s="14">
        <v>0.31066300705948302</v>
      </c>
      <c r="AY1544" s="14">
        <v>0.28581944368337497</v>
      </c>
      <c r="AZ1544" s="14">
        <v>0.26914360063184201</v>
      </c>
      <c r="BA1544" s="14"/>
      <c r="BB1544" s="14">
        <v>0.34178090709220099</v>
      </c>
      <c r="BC1544" s="14">
        <v>0.22307068495035801</v>
      </c>
      <c r="BD1544" s="14">
        <v>0.30774798485773702</v>
      </c>
      <c r="BE1544" s="14"/>
      <c r="BF1544" s="14">
        <v>0.26607666817509201</v>
      </c>
    </row>
    <row r="1545" spans="2:58" x14ac:dyDescent="0.35">
      <c r="B1545" t="s">
        <v>83</v>
      </c>
      <c r="C1545" s="14">
        <v>0.15992747053707301</v>
      </c>
      <c r="D1545" s="14">
        <v>0.133465807520525</v>
      </c>
      <c r="E1545" s="14">
        <v>0.184660476299671</v>
      </c>
      <c r="F1545" s="14"/>
      <c r="G1545" s="14">
        <v>0.17769347565188101</v>
      </c>
      <c r="H1545" s="14">
        <v>0.14313215799239801</v>
      </c>
      <c r="I1545" s="14">
        <v>0.156067715719863</v>
      </c>
      <c r="J1545" s="14">
        <v>0.15409830000441599</v>
      </c>
      <c r="K1545" s="14">
        <v>0.19305523259128499</v>
      </c>
      <c r="L1545" s="14">
        <v>0.14726835811358399</v>
      </c>
      <c r="M1545" s="14"/>
      <c r="N1545" s="14">
        <v>0.12868392973255099</v>
      </c>
      <c r="O1545" s="14">
        <v>0.15491994000130899</v>
      </c>
      <c r="P1545" s="14">
        <v>0.148855179205407</v>
      </c>
      <c r="Q1545" s="14">
        <v>0.21157313934736399</v>
      </c>
      <c r="R1545" s="14"/>
      <c r="S1545" s="14">
        <v>0.18839310726136099</v>
      </c>
      <c r="T1545" s="14">
        <v>0.127051867396831</v>
      </c>
      <c r="U1545" s="14">
        <v>0.18661719000506899</v>
      </c>
      <c r="V1545" s="14">
        <v>0.185947721103395</v>
      </c>
      <c r="W1545" s="14">
        <v>0.188937396954726</v>
      </c>
      <c r="X1545" s="14">
        <v>0.140828796103389</v>
      </c>
      <c r="Y1545" s="14">
        <v>0.145927274623225</v>
      </c>
      <c r="Z1545" s="14">
        <v>0.13945487703561801</v>
      </c>
      <c r="AA1545" s="14">
        <v>0.14373569138589501</v>
      </c>
      <c r="AB1545" s="14">
        <v>0.15263145323406799</v>
      </c>
      <c r="AC1545" s="14">
        <v>0.15414038905998201</v>
      </c>
      <c r="AD1545" s="14">
        <v>0.164761908249631</v>
      </c>
      <c r="AE1545" s="14"/>
      <c r="AF1545" s="14">
        <v>0.170310515509559</v>
      </c>
      <c r="AG1545" s="14">
        <v>0.131809908291908</v>
      </c>
      <c r="AH1545" s="14">
        <v>0.18946933736244001</v>
      </c>
      <c r="AI1545" s="14"/>
      <c r="AJ1545" s="14">
        <v>0.14474245417421699</v>
      </c>
      <c r="AK1545" s="14">
        <v>0.12901521098541199</v>
      </c>
      <c r="AL1545" s="14">
        <v>0.130939245249303</v>
      </c>
      <c r="AM1545" s="14">
        <v>0.12788724576855301</v>
      </c>
      <c r="AN1545" s="14">
        <v>0.246208783867744</v>
      </c>
      <c r="AO1545" s="14"/>
      <c r="AP1545" s="14">
        <v>0.14394385616288</v>
      </c>
      <c r="AQ1545" s="14">
        <v>0.11151645764401399</v>
      </c>
      <c r="AR1545" s="14">
        <v>0.10931575221560901</v>
      </c>
      <c r="AS1545" s="14">
        <v>0.17557111523746199</v>
      </c>
      <c r="AT1545" s="14">
        <v>0.34677925200749998</v>
      </c>
      <c r="AU1545" s="14"/>
      <c r="AV1545" s="14">
        <v>0.201648372073403</v>
      </c>
      <c r="AW1545" s="14">
        <v>0.14251867928003201</v>
      </c>
      <c r="AX1545" s="14">
        <v>0.154638297374837</v>
      </c>
      <c r="AY1545" s="14">
        <v>0.14614559154753101</v>
      </c>
      <c r="AZ1545" s="14">
        <v>0.14144270790107999</v>
      </c>
      <c r="BA1545" s="14"/>
      <c r="BB1545" s="14">
        <v>9.2398927901918296E-2</v>
      </c>
      <c r="BC1545" s="14">
        <v>0.16587248770949001</v>
      </c>
      <c r="BD1545" s="14">
        <v>0.25786418807124301</v>
      </c>
      <c r="BE1545" s="14"/>
      <c r="BF1545" s="14">
        <v>0.15062204925487799</v>
      </c>
    </row>
    <row r="1546" spans="2:58" x14ac:dyDescent="0.35">
      <c r="C1546" s="14"/>
      <c r="D1546" s="14"/>
      <c r="E1546" s="14"/>
      <c r="F1546" s="14"/>
      <c r="G1546" s="14"/>
      <c r="H1546" s="14"/>
      <c r="I1546" s="14"/>
      <c r="J1546" s="14"/>
      <c r="K1546" s="14"/>
      <c r="L1546" s="14"/>
      <c r="M1546" s="14"/>
      <c r="N1546" s="14"/>
      <c r="O1546" s="14"/>
      <c r="P1546" s="14"/>
      <c r="Q1546" s="14"/>
      <c r="R1546" s="14"/>
      <c r="S1546" s="14"/>
      <c r="T1546" s="14"/>
      <c r="U1546" s="14"/>
      <c r="V1546" s="14"/>
      <c r="W1546" s="14"/>
      <c r="X1546" s="14"/>
      <c r="Y1546" s="14"/>
      <c r="Z1546" s="14"/>
      <c r="AA1546" s="14"/>
      <c r="AB1546" s="14"/>
      <c r="AC1546" s="14"/>
      <c r="AD1546" s="14"/>
      <c r="AE1546" s="14"/>
      <c r="AF1546" s="14"/>
      <c r="AG1546" s="14"/>
      <c r="AH1546" s="14"/>
      <c r="AI1546" s="14"/>
      <c r="AJ1546" s="14"/>
      <c r="AK1546" s="14"/>
      <c r="AL1546" s="14"/>
      <c r="AM1546" s="14"/>
      <c r="AN1546" s="14"/>
      <c r="AO1546" s="14"/>
      <c r="AP1546" s="14"/>
      <c r="AQ1546" s="14"/>
      <c r="AR1546" s="14"/>
      <c r="AS1546" s="14"/>
      <c r="AT1546" s="14"/>
      <c r="AU1546" s="14"/>
      <c r="AV1546" s="14"/>
      <c r="AW1546" s="14"/>
      <c r="AX1546" s="14"/>
      <c r="AY1546" s="14"/>
      <c r="AZ1546" s="14"/>
      <c r="BA1546" s="14"/>
      <c r="BB1546" s="14"/>
      <c r="BC1546" s="14"/>
      <c r="BD1546" s="14"/>
      <c r="BE1546" s="14"/>
      <c r="BF1546" s="14"/>
    </row>
    <row r="1547" spans="2:58" x14ac:dyDescent="0.35">
      <c r="B1547" s="6" t="s">
        <v>462</v>
      </c>
      <c r="C1547" s="14"/>
      <c r="D1547" s="14"/>
      <c r="E1547" s="14"/>
      <c r="F1547" s="14"/>
      <c r="G1547" s="14"/>
      <c r="H1547" s="14"/>
      <c r="I1547" s="14"/>
      <c r="J1547" s="14"/>
      <c r="K1547" s="14"/>
      <c r="L1547" s="14"/>
      <c r="M1547" s="14"/>
      <c r="N1547" s="14"/>
      <c r="O1547" s="14"/>
      <c r="P1547" s="14"/>
      <c r="Q1547" s="14"/>
      <c r="R1547" s="14"/>
      <c r="S1547" s="14"/>
      <c r="T1547" s="14"/>
      <c r="U1547" s="14"/>
      <c r="V1547" s="14"/>
      <c r="W1547" s="14"/>
      <c r="X1547" s="14"/>
      <c r="Y1547" s="14"/>
      <c r="Z1547" s="14"/>
      <c r="AA1547" s="14"/>
      <c r="AB1547" s="14"/>
      <c r="AC1547" s="14"/>
      <c r="AD1547" s="14"/>
      <c r="AE1547" s="14"/>
      <c r="AF1547" s="14"/>
      <c r="AG1547" s="14"/>
      <c r="AH1547" s="14"/>
      <c r="AI1547" s="14"/>
      <c r="AJ1547" s="14"/>
      <c r="AK1547" s="14"/>
      <c r="AL1547" s="14"/>
      <c r="AM1547" s="14"/>
      <c r="AN1547" s="14"/>
      <c r="AO1547" s="14"/>
      <c r="AP1547" s="14"/>
      <c r="AQ1547" s="14"/>
      <c r="AR1547" s="14"/>
      <c r="AS1547" s="14"/>
      <c r="AT1547" s="14"/>
      <c r="AU1547" s="14"/>
      <c r="AV1547" s="14"/>
      <c r="AW1547" s="14"/>
      <c r="AX1547" s="14"/>
      <c r="AY1547" s="14"/>
      <c r="AZ1547" s="14"/>
      <c r="BA1547" s="14"/>
      <c r="BB1547" s="14"/>
      <c r="BC1547" s="14"/>
      <c r="BD1547" s="14"/>
      <c r="BE1547" s="14"/>
      <c r="BF1547" s="14"/>
    </row>
    <row r="1548" spans="2:58" x14ac:dyDescent="0.35">
      <c r="B1548" s="24" t="s">
        <v>90</v>
      </c>
      <c r="C1548" s="14"/>
      <c r="D1548" s="14"/>
      <c r="E1548" s="14"/>
      <c r="F1548" s="14"/>
      <c r="G1548" s="14"/>
      <c r="H1548" s="14"/>
      <c r="I1548" s="14"/>
      <c r="J1548" s="14"/>
      <c r="K1548" s="14"/>
      <c r="L1548" s="14"/>
      <c r="M1548" s="14"/>
      <c r="N1548" s="14"/>
      <c r="O1548" s="14"/>
      <c r="P1548" s="14"/>
      <c r="Q1548" s="14"/>
      <c r="R1548" s="14"/>
      <c r="S1548" s="14"/>
      <c r="T1548" s="14"/>
      <c r="U1548" s="14"/>
      <c r="V1548" s="14"/>
      <c r="W1548" s="14"/>
      <c r="X1548" s="14"/>
      <c r="Y1548" s="14"/>
      <c r="Z1548" s="14"/>
      <c r="AA1548" s="14"/>
      <c r="AB1548" s="14"/>
      <c r="AC1548" s="14"/>
      <c r="AD1548" s="14"/>
      <c r="AE1548" s="14"/>
      <c r="AF1548" s="14"/>
      <c r="AG1548" s="14"/>
      <c r="AH1548" s="14"/>
      <c r="AI1548" s="14"/>
      <c r="AJ1548" s="14"/>
      <c r="AK1548" s="14"/>
      <c r="AL1548" s="14"/>
      <c r="AM1548" s="14"/>
      <c r="AN1548" s="14"/>
      <c r="AO1548" s="14"/>
      <c r="AP1548" s="14"/>
      <c r="AQ1548" s="14"/>
      <c r="AR1548" s="14"/>
      <c r="AS1548" s="14"/>
      <c r="AT1548" s="14"/>
      <c r="AU1548" s="14"/>
      <c r="AV1548" s="14"/>
      <c r="AW1548" s="14"/>
      <c r="AX1548" s="14"/>
      <c r="AY1548" s="14"/>
      <c r="AZ1548" s="14"/>
      <c r="BA1548" s="14"/>
      <c r="BB1548" s="14"/>
      <c r="BC1548" s="14"/>
      <c r="BD1548" s="14"/>
      <c r="BE1548" s="14"/>
      <c r="BF1548" s="14"/>
    </row>
    <row r="1549" spans="2:58" x14ac:dyDescent="0.35">
      <c r="B1549" t="s">
        <v>430</v>
      </c>
      <c r="C1549" s="14">
        <v>0.32251598788126101</v>
      </c>
      <c r="D1549" s="14">
        <v>0.33249902350551502</v>
      </c>
      <c r="E1549" s="14">
        <v>0.31179119077193201</v>
      </c>
      <c r="F1549" s="14"/>
      <c r="G1549" s="14">
        <v>0.35335575965609101</v>
      </c>
      <c r="H1549" s="14">
        <v>0.398188522095486</v>
      </c>
      <c r="I1549" s="14">
        <v>0.29366445479124198</v>
      </c>
      <c r="J1549" s="14">
        <v>0.31035065619369701</v>
      </c>
      <c r="K1549" s="14">
        <v>0.29329409765389802</v>
      </c>
      <c r="L1549" s="14">
        <v>0.29345983806303599</v>
      </c>
      <c r="M1549" s="14"/>
      <c r="N1549" s="14">
        <v>0.38602260199918997</v>
      </c>
      <c r="O1549" s="14">
        <v>0.34512516791358999</v>
      </c>
      <c r="P1549" s="14">
        <v>0.27175241995925298</v>
      </c>
      <c r="Q1549" s="14">
        <v>0.27676637801287801</v>
      </c>
      <c r="R1549" s="14"/>
      <c r="S1549" s="14">
        <v>0.359998504154593</v>
      </c>
      <c r="T1549" s="14">
        <v>0.32022895003166202</v>
      </c>
      <c r="U1549" s="14">
        <v>0.31165906448918301</v>
      </c>
      <c r="V1549" s="14">
        <v>0.327445445909468</v>
      </c>
      <c r="W1549" s="14">
        <v>0.32627991767280601</v>
      </c>
      <c r="X1549" s="14">
        <v>0.34749357774941603</v>
      </c>
      <c r="Y1549" s="14">
        <v>0.25969284115705499</v>
      </c>
      <c r="Z1549" s="14">
        <v>0.36226288972592702</v>
      </c>
      <c r="AA1549" s="14">
        <v>0.30474903343215398</v>
      </c>
      <c r="AB1549" s="14">
        <v>0.30304688449926198</v>
      </c>
      <c r="AC1549" s="14">
        <v>0.35811240684227302</v>
      </c>
      <c r="AD1549" s="14">
        <v>0.26618145800484599</v>
      </c>
      <c r="AE1549" s="14"/>
      <c r="AF1549" s="14">
        <v>0.29348538353835302</v>
      </c>
      <c r="AG1549" s="14">
        <v>0.33942541484943001</v>
      </c>
      <c r="AH1549" s="14">
        <v>0.29533291380826399</v>
      </c>
      <c r="AI1549" s="14"/>
      <c r="AJ1549" s="14">
        <v>0.29073749105841101</v>
      </c>
      <c r="AK1549" s="14">
        <v>0.36179933636335199</v>
      </c>
      <c r="AL1549" s="14">
        <v>0.39850298724442501</v>
      </c>
      <c r="AM1549" s="14">
        <v>0.32752798487307</v>
      </c>
      <c r="AN1549" s="14">
        <v>0.26648186318143402</v>
      </c>
      <c r="AO1549" s="14"/>
      <c r="AP1549" s="14">
        <v>0.29801753480798698</v>
      </c>
      <c r="AQ1549" s="14">
        <v>0.38543145453831901</v>
      </c>
      <c r="AR1549" s="14">
        <v>0.395524691962443</v>
      </c>
      <c r="AS1549" s="14">
        <v>0.26504503940058599</v>
      </c>
      <c r="AT1549" s="14">
        <v>0.21665708998759101</v>
      </c>
      <c r="AU1549" s="14"/>
      <c r="AV1549" s="14">
        <v>0.24683875471911901</v>
      </c>
      <c r="AW1549" s="14">
        <v>0.29751838493976002</v>
      </c>
      <c r="AX1549" s="14">
        <v>0.384339842327516</v>
      </c>
      <c r="AY1549" s="14">
        <v>0.396652450971205</v>
      </c>
      <c r="AZ1549" s="14">
        <v>0.458920672196233</v>
      </c>
      <c r="BA1549" s="14"/>
      <c r="BB1549" s="14">
        <v>0.35837391508845101</v>
      </c>
      <c r="BC1549" s="14">
        <v>0.29545284959701501</v>
      </c>
      <c r="BD1549" s="14">
        <v>0.189694003677226</v>
      </c>
      <c r="BE1549" s="14"/>
      <c r="BF1549" s="14">
        <v>0.29373938997786903</v>
      </c>
    </row>
    <row r="1550" spans="2:58" x14ac:dyDescent="0.35">
      <c r="B1550" t="s">
        <v>431</v>
      </c>
      <c r="C1550" s="14">
        <v>0.17637161821293401</v>
      </c>
      <c r="D1550" s="14">
        <v>0.18562495361883299</v>
      </c>
      <c r="E1550" s="14">
        <v>0.16839533338086299</v>
      </c>
      <c r="F1550" s="14"/>
      <c r="G1550" s="14">
        <v>0.23110241113202101</v>
      </c>
      <c r="H1550" s="14">
        <v>0.16563276877826699</v>
      </c>
      <c r="I1550" s="14">
        <v>0.198749522155372</v>
      </c>
      <c r="J1550" s="14">
        <v>0.16759104883401901</v>
      </c>
      <c r="K1550" s="14">
        <v>0.136337164517919</v>
      </c>
      <c r="L1550" s="14">
        <v>0.16419589205535501</v>
      </c>
      <c r="M1550" s="14"/>
      <c r="N1550" s="14">
        <v>0.15811387407742999</v>
      </c>
      <c r="O1550" s="14">
        <v>0.155028952194084</v>
      </c>
      <c r="P1550" s="14">
        <v>0.21602854707215899</v>
      </c>
      <c r="Q1550" s="14">
        <v>0.18273652513278699</v>
      </c>
      <c r="R1550" s="14"/>
      <c r="S1550" s="14">
        <v>0.17575479324721899</v>
      </c>
      <c r="T1550" s="14">
        <v>0.17006338623405501</v>
      </c>
      <c r="U1550" s="14">
        <v>0.215011851906419</v>
      </c>
      <c r="V1550" s="14">
        <v>0.187475973054019</v>
      </c>
      <c r="W1550" s="14">
        <v>0.14023034593123199</v>
      </c>
      <c r="X1550" s="14">
        <v>0.17442486805281601</v>
      </c>
      <c r="Y1550" s="14">
        <v>0.21127854210948199</v>
      </c>
      <c r="Z1550" s="14">
        <v>0.117829632251821</v>
      </c>
      <c r="AA1550" s="14">
        <v>0.20254671862731699</v>
      </c>
      <c r="AB1550" s="14">
        <v>0.177456691437582</v>
      </c>
      <c r="AC1550" s="14">
        <v>0.109762270323572</v>
      </c>
      <c r="AD1550" s="14">
        <v>0.157240181361021</v>
      </c>
      <c r="AE1550" s="14"/>
      <c r="AF1550" s="14">
        <v>0.17952164768079201</v>
      </c>
      <c r="AG1550" s="14">
        <v>0.172789784459256</v>
      </c>
      <c r="AH1550" s="14">
        <v>0.19391224766450699</v>
      </c>
      <c r="AI1550" s="14"/>
      <c r="AJ1550" s="14">
        <v>0.18054913749655699</v>
      </c>
      <c r="AK1550" s="14">
        <v>0.18305849807155899</v>
      </c>
      <c r="AL1550" s="14">
        <v>0.118095482150538</v>
      </c>
      <c r="AM1550" s="14">
        <v>0.34900319729699703</v>
      </c>
      <c r="AN1550" s="14">
        <v>0.20481851061043499</v>
      </c>
      <c r="AO1550" s="14"/>
      <c r="AP1550" s="14">
        <v>0.222360181295056</v>
      </c>
      <c r="AQ1550" s="14">
        <v>0.16246363832428901</v>
      </c>
      <c r="AR1550" s="14">
        <v>0.110869738472713</v>
      </c>
      <c r="AS1550" s="14">
        <v>0.22871922171664799</v>
      </c>
      <c r="AT1550" s="14">
        <v>0.132361386286063</v>
      </c>
      <c r="AU1550" s="14"/>
      <c r="AV1550" s="14">
        <v>0.198848096426987</v>
      </c>
      <c r="AW1550" s="14">
        <v>0.18065612516906099</v>
      </c>
      <c r="AX1550" s="14">
        <v>0.158047567821616</v>
      </c>
      <c r="AY1550" s="14">
        <v>0.17840227724869601</v>
      </c>
      <c r="AZ1550" s="14">
        <v>8.6512587331905394E-2</v>
      </c>
      <c r="BA1550" s="14"/>
      <c r="BB1550" s="14">
        <v>0.158627138318957</v>
      </c>
      <c r="BC1550" s="14">
        <v>0.177172821711195</v>
      </c>
      <c r="BD1550" s="14">
        <v>0.120237489954041</v>
      </c>
      <c r="BE1550" s="14"/>
      <c r="BF1550" s="14">
        <v>0.14606655995172199</v>
      </c>
    </row>
    <row r="1551" spans="2:58" x14ac:dyDescent="0.35">
      <c r="B1551" t="s">
        <v>432</v>
      </c>
      <c r="C1551" s="14">
        <v>0.19278184457762801</v>
      </c>
      <c r="D1551" s="14">
        <v>0.22109771210484</v>
      </c>
      <c r="E1551" s="14">
        <v>0.16531870891220099</v>
      </c>
      <c r="F1551" s="14"/>
      <c r="G1551" s="14">
        <v>0.18330154474792101</v>
      </c>
      <c r="H1551" s="14">
        <v>0.194250920255297</v>
      </c>
      <c r="I1551" s="14">
        <v>0.19167474091075001</v>
      </c>
      <c r="J1551" s="14">
        <v>0.21475513803944499</v>
      </c>
      <c r="K1551" s="14">
        <v>0.18445576570507699</v>
      </c>
      <c r="L1551" s="14">
        <v>0.18664612830380201</v>
      </c>
      <c r="M1551" s="14"/>
      <c r="N1551" s="14">
        <v>0.208827549100117</v>
      </c>
      <c r="O1551" s="14">
        <v>0.20115918781549</v>
      </c>
      <c r="P1551" s="14">
        <v>0.22080365623356099</v>
      </c>
      <c r="Q1551" s="14">
        <v>0.145502079575617</v>
      </c>
      <c r="R1551" s="14"/>
      <c r="S1551" s="14">
        <v>0.176031829914294</v>
      </c>
      <c r="T1551" s="14">
        <v>0.18520284114953001</v>
      </c>
      <c r="U1551" s="14">
        <v>0.19201963585732601</v>
      </c>
      <c r="V1551" s="14">
        <v>0.18133279561564</v>
      </c>
      <c r="W1551" s="14">
        <v>0.20760432709826701</v>
      </c>
      <c r="X1551" s="14">
        <v>0.18174461040658099</v>
      </c>
      <c r="Y1551" s="14">
        <v>0.178365839686843</v>
      </c>
      <c r="Z1551" s="14">
        <v>0.17518884921140901</v>
      </c>
      <c r="AA1551" s="14">
        <v>0.19397051741055299</v>
      </c>
      <c r="AB1551" s="14">
        <v>0.24778775640741799</v>
      </c>
      <c r="AC1551" s="14">
        <v>0.162200912813764</v>
      </c>
      <c r="AD1551" s="14">
        <v>0.28274971304110003</v>
      </c>
      <c r="AE1551" s="14"/>
      <c r="AF1551" s="14">
        <v>0.20568030807234799</v>
      </c>
      <c r="AG1551" s="14">
        <v>0.19424913126110899</v>
      </c>
      <c r="AH1551" s="14">
        <v>0.16918620495605899</v>
      </c>
      <c r="AI1551" s="14"/>
      <c r="AJ1551" s="14">
        <v>0.22275843347124699</v>
      </c>
      <c r="AK1551" s="14">
        <v>0.189469695592522</v>
      </c>
      <c r="AL1551" s="14">
        <v>0.148887036998127</v>
      </c>
      <c r="AM1551" s="14">
        <v>0.194083933687556</v>
      </c>
      <c r="AN1551" s="14">
        <v>0.16554123737458601</v>
      </c>
      <c r="AO1551" s="14"/>
      <c r="AP1551" s="14">
        <v>0.233557951020438</v>
      </c>
      <c r="AQ1551" s="14">
        <v>0.16947785809402599</v>
      </c>
      <c r="AR1551" s="14">
        <v>0.176645719066782</v>
      </c>
      <c r="AS1551" s="14">
        <v>0.21053534175149</v>
      </c>
      <c r="AT1551" s="14">
        <v>0.15171030164080099</v>
      </c>
      <c r="AU1551" s="14"/>
      <c r="AV1551" s="14">
        <v>0.157193048679377</v>
      </c>
      <c r="AW1551" s="14">
        <v>0.19013130458972399</v>
      </c>
      <c r="AX1551" s="14">
        <v>0.19021914929994899</v>
      </c>
      <c r="AY1551" s="14">
        <v>0.20638186424515401</v>
      </c>
      <c r="AZ1551" s="14">
        <v>0.218335876742692</v>
      </c>
      <c r="BA1551" s="14"/>
      <c r="BB1551" s="14">
        <v>0.152066855598916</v>
      </c>
      <c r="BC1551" s="14">
        <v>0.21356892483061801</v>
      </c>
      <c r="BD1551" s="14">
        <v>0.216619559546333</v>
      </c>
      <c r="BE1551" s="14"/>
      <c r="BF1551" s="14">
        <v>0.20140103618251101</v>
      </c>
    </row>
    <row r="1552" spans="2:58" x14ac:dyDescent="0.35">
      <c r="B1552" t="s">
        <v>83</v>
      </c>
      <c r="C1552" s="14">
        <v>0.30833054932817699</v>
      </c>
      <c r="D1552" s="14">
        <v>0.26077831077081198</v>
      </c>
      <c r="E1552" s="14">
        <v>0.35449476693500398</v>
      </c>
      <c r="F1552" s="14"/>
      <c r="G1552" s="14">
        <v>0.23224028446396699</v>
      </c>
      <c r="H1552" s="14">
        <v>0.24192778887095001</v>
      </c>
      <c r="I1552" s="14">
        <v>0.31591128214263597</v>
      </c>
      <c r="J1552" s="14">
        <v>0.307303156932838</v>
      </c>
      <c r="K1552" s="14">
        <v>0.38591297212310599</v>
      </c>
      <c r="L1552" s="14">
        <v>0.35569814157780699</v>
      </c>
      <c r="M1552" s="14"/>
      <c r="N1552" s="14">
        <v>0.247035974823263</v>
      </c>
      <c r="O1552" s="14">
        <v>0.29868669207683501</v>
      </c>
      <c r="P1552" s="14">
        <v>0.29141537673502699</v>
      </c>
      <c r="Q1552" s="14">
        <v>0.394995017278718</v>
      </c>
      <c r="R1552" s="14"/>
      <c r="S1552" s="14">
        <v>0.28821487268389401</v>
      </c>
      <c r="T1552" s="14">
        <v>0.32450482258475299</v>
      </c>
      <c r="U1552" s="14">
        <v>0.281309447747073</v>
      </c>
      <c r="V1552" s="14">
        <v>0.30374578542087299</v>
      </c>
      <c r="W1552" s="14">
        <v>0.32588540929769499</v>
      </c>
      <c r="X1552" s="14">
        <v>0.29633694379118702</v>
      </c>
      <c r="Y1552" s="14">
        <v>0.35066277704662102</v>
      </c>
      <c r="Z1552" s="14">
        <v>0.34471862881084397</v>
      </c>
      <c r="AA1552" s="14">
        <v>0.29873373052997698</v>
      </c>
      <c r="AB1552" s="14">
        <v>0.27170866765573798</v>
      </c>
      <c r="AC1552" s="14">
        <v>0.369924410020391</v>
      </c>
      <c r="AD1552" s="14">
        <v>0.29382864759303301</v>
      </c>
      <c r="AE1552" s="14"/>
      <c r="AF1552" s="14">
        <v>0.321312660708507</v>
      </c>
      <c r="AG1552" s="14">
        <v>0.29353566943020398</v>
      </c>
      <c r="AH1552" s="14">
        <v>0.34156863357116901</v>
      </c>
      <c r="AI1552" s="14"/>
      <c r="AJ1552" s="14">
        <v>0.30595493797378498</v>
      </c>
      <c r="AK1552" s="14">
        <v>0.26567246997256699</v>
      </c>
      <c r="AL1552" s="14">
        <v>0.33451449360690999</v>
      </c>
      <c r="AM1552" s="14">
        <v>0.129384884142377</v>
      </c>
      <c r="AN1552" s="14">
        <v>0.36315838883354401</v>
      </c>
      <c r="AO1552" s="14"/>
      <c r="AP1552" s="14">
        <v>0.24606433287651799</v>
      </c>
      <c r="AQ1552" s="14">
        <v>0.282627049043367</v>
      </c>
      <c r="AR1552" s="14">
        <v>0.31695985049806302</v>
      </c>
      <c r="AS1552" s="14">
        <v>0.29570039713127599</v>
      </c>
      <c r="AT1552" s="14">
        <v>0.49927122208554398</v>
      </c>
      <c r="AU1552" s="14"/>
      <c r="AV1552" s="14">
        <v>0.39712010017451799</v>
      </c>
      <c r="AW1552" s="14">
        <v>0.331694185301455</v>
      </c>
      <c r="AX1552" s="14">
        <v>0.26739344055091901</v>
      </c>
      <c r="AY1552" s="14">
        <v>0.21856340753494499</v>
      </c>
      <c r="AZ1552" s="14">
        <v>0.23623086372916899</v>
      </c>
      <c r="BA1552" s="14"/>
      <c r="BB1552" s="14">
        <v>0.33093209099367599</v>
      </c>
      <c r="BC1552" s="14">
        <v>0.31380540386117201</v>
      </c>
      <c r="BD1552" s="14">
        <v>0.47344894682240002</v>
      </c>
      <c r="BE1552" s="14"/>
      <c r="BF1552" s="14">
        <v>0.35879301388789803</v>
      </c>
    </row>
    <row r="1553" spans="2:58" x14ac:dyDescent="0.35">
      <c r="C1553" s="14"/>
      <c r="D1553" s="14"/>
      <c r="E1553" s="14"/>
      <c r="F1553" s="14"/>
      <c r="G1553" s="14"/>
      <c r="H1553" s="14"/>
      <c r="I1553" s="14"/>
      <c r="J1553" s="14"/>
      <c r="K1553" s="14"/>
      <c r="L1553" s="14"/>
      <c r="M1553" s="14"/>
      <c r="N1553" s="14"/>
      <c r="O1553" s="14"/>
      <c r="P1553" s="14"/>
      <c r="Q1553" s="14"/>
      <c r="R1553" s="14"/>
      <c r="S1553" s="14"/>
      <c r="T1553" s="14"/>
      <c r="U1553" s="14"/>
      <c r="V1553" s="14"/>
      <c r="W1553" s="14"/>
      <c r="X1553" s="14"/>
      <c r="Y1553" s="14"/>
      <c r="Z1553" s="14"/>
      <c r="AA1553" s="14"/>
      <c r="AB1553" s="14"/>
      <c r="AC1553" s="14"/>
      <c r="AD1553" s="14"/>
      <c r="AE1553" s="14"/>
      <c r="AF1553" s="14"/>
      <c r="AG1553" s="14"/>
      <c r="AH1553" s="14"/>
      <c r="AI1553" s="14"/>
      <c r="AJ1553" s="14"/>
      <c r="AK1553" s="14"/>
      <c r="AL1553" s="14"/>
      <c r="AM1553" s="14"/>
      <c r="AN1553" s="14"/>
      <c r="AO1553" s="14"/>
      <c r="AP1553" s="14"/>
      <c r="AQ1553" s="14"/>
      <c r="AR1553" s="14"/>
      <c r="AS1553" s="14"/>
      <c r="AT1553" s="14"/>
      <c r="AU1553" s="14"/>
      <c r="AV1553" s="14"/>
      <c r="AW1553" s="14"/>
      <c r="AX1553" s="14"/>
      <c r="AY1553" s="14"/>
      <c r="AZ1553" s="14"/>
      <c r="BA1553" s="14"/>
      <c r="BB1553" s="14"/>
      <c r="BC1553" s="14"/>
      <c r="BD1553" s="14"/>
      <c r="BE1553" s="14"/>
      <c r="BF1553" s="14"/>
    </row>
    <row r="1554" spans="2:58" x14ac:dyDescent="0.35">
      <c r="B1554" s="6" t="s">
        <v>463</v>
      </c>
      <c r="C1554" s="14"/>
      <c r="D1554" s="14"/>
      <c r="E1554" s="14"/>
      <c r="F1554" s="14"/>
      <c r="G1554" s="14"/>
      <c r="H1554" s="14"/>
      <c r="I1554" s="14"/>
      <c r="J1554" s="14"/>
      <c r="K1554" s="14"/>
      <c r="L1554" s="14"/>
      <c r="M1554" s="14"/>
      <c r="N1554" s="14"/>
      <c r="O1554" s="14"/>
      <c r="P1554" s="14"/>
      <c r="Q1554" s="14"/>
      <c r="R1554" s="14"/>
      <c r="S1554" s="14"/>
      <c r="T1554" s="14"/>
      <c r="U1554" s="14"/>
      <c r="V1554" s="14"/>
      <c r="W1554" s="14"/>
      <c r="X1554" s="14"/>
      <c r="Y1554" s="14"/>
      <c r="Z1554" s="14"/>
      <c r="AA1554" s="14"/>
      <c r="AB1554" s="14"/>
      <c r="AC1554" s="14"/>
      <c r="AD1554" s="14"/>
      <c r="AE1554" s="14"/>
      <c r="AF1554" s="14"/>
      <c r="AG1554" s="14"/>
      <c r="AH1554" s="14"/>
      <c r="AI1554" s="14"/>
      <c r="AJ1554" s="14"/>
      <c r="AK1554" s="14"/>
      <c r="AL1554" s="14"/>
      <c r="AM1554" s="14"/>
      <c r="AN1554" s="14"/>
      <c r="AO1554" s="14"/>
      <c r="AP1554" s="14"/>
      <c r="AQ1554" s="14"/>
      <c r="AR1554" s="14"/>
      <c r="AS1554" s="14"/>
      <c r="AT1554" s="14"/>
      <c r="AU1554" s="14"/>
      <c r="AV1554" s="14"/>
      <c r="AW1554" s="14"/>
      <c r="AX1554" s="14"/>
      <c r="AY1554" s="14"/>
      <c r="AZ1554" s="14"/>
      <c r="BA1554" s="14"/>
      <c r="BB1554" s="14"/>
      <c r="BC1554" s="14"/>
      <c r="BD1554" s="14"/>
      <c r="BE1554" s="14"/>
      <c r="BF1554" s="14"/>
    </row>
    <row r="1555" spans="2:58" x14ac:dyDescent="0.35">
      <c r="B1555" s="24" t="s">
        <v>90</v>
      </c>
      <c r="C1555" s="14"/>
      <c r="D1555" s="14"/>
      <c r="E1555" s="14"/>
      <c r="F1555" s="14"/>
      <c r="G1555" s="14"/>
      <c r="H1555" s="14"/>
      <c r="I1555" s="14"/>
      <c r="J1555" s="14"/>
      <c r="K1555" s="14"/>
      <c r="L1555" s="14"/>
      <c r="M1555" s="14"/>
      <c r="N1555" s="14"/>
      <c r="O1555" s="14"/>
      <c r="P1555" s="14"/>
      <c r="Q1555" s="14"/>
      <c r="R1555" s="14"/>
      <c r="S1555" s="14"/>
      <c r="T1555" s="14"/>
      <c r="U1555" s="14"/>
      <c r="V1555" s="14"/>
      <c r="W1555" s="14"/>
      <c r="X1555" s="14"/>
      <c r="Y1555" s="14"/>
      <c r="Z1555" s="14"/>
      <c r="AA1555" s="14"/>
      <c r="AB1555" s="14"/>
      <c r="AC1555" s="14"/>
      <c r="AD1555" s="14"/>
      <c r="AE1555" s="14"/>
      <c r="AF1555" s="14"/>
      <c r="AG1555" s="14"/>
      <c r="AH1555" s="14"/>
      <c r="AI1555" s="14"/>
      <c r="AJ1555" s="14"/>
      <c r="AK1555" s="14"/>
      <c r="AL1555" s="14"/>
      <c r="AM1555" s="14"/>
      <c r="AN1555" s="14"/>
      <c r="AO1555" s="14"/>
      <c r="AP1555" s="14"/>
      <c r="AQ1555" s="14"/>
      <c r="AR1555" s="14"/>
      <c r="AS1555" s="14"/>
      <c r="AT1555" s="14"/>
      <c r="AU1555" s="14"/>
      <c r="AV1555" s="14"/>
      <c r="AW1555" s="14"/>
      <c r="AX1555" s="14"/>
      <c r="AY1555" s="14"/>
      <c r="AZ1555" s="14"/>
      <c r="BA1555" s="14"/>
      <c r="BB1555" s="14"/>
      <c r="BC1555" s="14"/>
      <c r="BD1555" s="14"/>
      <c r="BE1555" s="14"/>
      <c r="BF1555" s="14"/>
    </row>
    <row r="1556" spans="2:58" x14ac:dyDescent="0.35">
      <c r="B1556" t="s">
        <v>430</v>
      </c>
      <c r="C1556" s="14">
        <v>0.142428664174132</v>
      </c>
      <c r="D1556" s="14">
        <v>0.141691473609173</v>
      </c>
      <c r="E1556" s="14">
        <v>0.14398848384164301</v>
      </c>
      <c r="F1556" s="14"/>
      <c r="G1556" s="14">
        <v>0.18930163354189999</v>
      </c>
      <c r="H1556" s="14">
        <v>0.209509764599041</v>
      </c>
      <c r="I1556" s="14">
        <v>0.18177368702248201</v>
      </c>
      <c r="J1556" s="14">
        <v>0.15209313980255501</v>
      </c>
      <c r="K1556" s="14">
        <v>9.3956369323962105E-2</v>
      </c>
      <c r="L1556" s="14">
        <v>4.9495220487032698E-2</v>
      </c>
      <c r="M1556" s="14"/>
      <c r="N1556" s="14">
        <v>0.16489632445153901</v>
      </c>
      <c r="O1556" s="14">
        <v>0.121504046235191</v>
      </c>
      <c r="P1556" s="14">
        <v>0.137205930848568</v>
      </c>
      <c r="Q1556" s="14">
        <v>0.14516395981168001</v>
      </c>
      <c r="R1556" s="14"/>
      <c r="S1556" s="14">
        <v>0.16603102618335</v>
      </c>
      <c r="T1556" s="14">
        <v>0.11698356548533501</v>
      </c>
      <c r="U1556" s="14">
        <v>0.102439952974959</v>
      </c>
      <c r="V1556" s="14">
        <v>0.14731870827044699</v>
      </c>
      <c r="W1556" s="14">
        <v>0.17688173416317901</v>
      </c>
      <c r="X1556" s="14">
        <v>0.14405980535010099</v>
      </c>
      <c r="Y1556" s="14">
        <v>0.130758183693549</v>
      </c>
      <c r="Z1556" s="14">
        <v>9.9447923182089407E-2</v>
      </c>
      <c r="AA1556" s="14">
        <v>0.17162812753701301</v>
      </c>
      <c r="AB1556" s="14">
        <v>0.154483439497518</v>
      </c>
      <c r="AC1556" s="14">
        <v>0.109417447918412</v>
      </c>
      <c r="AD1556" s="14">
        <v>0.149150842491797</v>
      </c>
      <c r="AE1556" s="14"/>
      <c r="AF1556" s="14">
        <v>0.12728294647423899</v>
      </c>
      <c r="AG1556" s="14">
        <v>0.13288189678057699</v>
      </c>
      <c r="AH1556" s="14">
        <v>0.18909144089241101</v>
      </c>
      <c r="AI1556" s="14"/>
      <c r="AJ1556" s="14">
        <v>0.109561862695658</v>
      </c>
      <c r="AK1556" s="14">
        <v>0.153835327356492</v>
      </c>
      <c r="AL1556" s="14">
        <v>0.110601397389664</v>
      </c>
      <c r="AM1556" s="14">
        <v>0.24577463455016799</v>
      </c>
      <c r="AN1556" s="14">
        <v>0.20478435408132001</v>
      </c>
      <c r="AO1556" s="14"/>
      <c r="AP1556" s="14">
        <v>0.14315631609646601</v>
      </c>
      <c r="AQ1556" s="14">
        <v>0.133523348331298</v>
      </c>
      <c r="AR1556" s="14">
        <v>0.12643592358532399</v>
      </c>
      <c r="AS1556" s="14">
        <v>0.11118999962109399</v>
      </c>
      <c r="AT1556" s="14">
        <v>0.121702727622539</v>
      </c>
      <c r="AU1556" s="14"/>
      <c r="AV1556" s="14">
        <v>0.128586381088624</v>
      </c>
      <c r="AW1556" s="14">
        <v>0.147777232891948</v>
      </c>
      <c r="AX1556" s="14">
        <v>0.15005537157443499</v>
      </c>
      <c r="AY1556" s="14">
        <v>0.18362687888507401</v>
      </c>
      <c r="AZ1556" s="14">
        <v>0.230523313788323</v>
      </c>
      <c r="BA1556" s="14"/>
      <c r="BB1556" s="14">
        <v>8.8163939714689804E-2</v>
      </c>
      <c r="BC1556" s="14">
        <v>7.8221492635715401E-2</v>
      </c>
      <c r="BD1556" s="14">
        <v>0.10712397613093499</v>
      </c>
      <c r="BE1556" s="14"/>
      <c r="BF1556" s="14">
        <v>8.5769711499105297E-2</v>
      </c>
    </row>
    <row r="1557" spans="2:58" x14ac:dyDescent="0.35">
      <c r="B1557" t="s">
        <v>431</v>
      </c>
      <c r="C1557" s="14">
        <v>0.49256424259492898</v>
      </c>
      <c r="D1557" s="14">
        <v>0.50835609264702497</v>
      </c>
      <c r="E1557" s="14">
        <v>0.477182784619337</v>
      </c>
      <c r="F1557" s="14"/>
      <c r="G1557" s="14">
        <v>0.41319880115472901</v>
      </c>
      <c r="H1557" s="14">
        <v>0.38682495861785998</v>
      </c>
      <c r="I1557" s="14">
        <v>0.379183524496715</v>
      </c>
      <c r="J1557" s="14">
        <v>0.48745730618760302</v>
      </c>
      <c r="K1557" s="14">
        <v>0.57400035763589397</v>
      </c>
      <c r="L1557" s="14">
        <v>0.67284098947647297</v>
      </c>
      <c r="M1557" s="14"/>
      <c r="N1557" s="14">
        <v>0.53253573007421096</v>
      </c>
      <c r="O1557" s="14">
        <v>0.48449526221132599</v>
      </c>
      <c r="P1557" s="14">
        <v>0.51473243720162498</v>
      </c>
      <c r="Q1557" s="14">
        <v>0.43506545066517099</v>
      </c>
      <c r="R1557" s="14"/>
      <c r="S1557" s="14">
        <v>0.422103700638433</v>
      </c>
      <c r="T1557" s="14">
        <v>0.54369077430853496</v>
      </c>
      <c r="U1557" s="14">
        <v>0.57307800698104305</v>
      </c>
      <c r="V1557" s="14">
        <v>0.52989212040868205</v>
      </c>
      <c r="W1557" s="14">
        <v>0.44666913562105098</v>
      </c>
      <c r="X1557" s="14">
        <v>0.47948817218779499</v>
      </c>
      <c r="Y1557" s="14">
        <v>0.48734604041839102</v>
      </c>
      <c r="Z1557" s="14">
        <v>0.48945398989157601</v>
      </c>
      <c r="AA1557" s="14">
        <v>0.44453535721362603</v>
      </c>
      <c r="AB1557" s="14">
        <v>0.52666141616190998</v>
      </c>
      <c r="AC1557" s="14">
        <v>0.478527505364161</v>
      </c>
      <c r="AD1557" s="14">
        <v>0.53577132236061498</v>
      </c>
      <c r="AE1557" s="14"/>
      <c r="AF1557" s="14">
        <v>0.542699085951722</v>
      </c>
      <c r="AG1557" s="14">
        <v>0.51939605990356696</v>
      </c>
      <c r="AH1557" s="14">
        <v>0.32680562285020798</v>
      </c>
      <c r="AI1557" s="14"/>
      <c r="AJ1557" s="14">
        <v>0.59255193584782795</v>
      </c>
      <c r="AK1557" s="14">
        <v>0.46056621333227299</v>
      </c>
      <c r="AL1557" s="14">
        <v>0.54461871058404998</v>
      </c>
      <c r="AM1557" s="14">
        <v>0.462699543790481</v>
      </c>
      <c r="AN1557" s="14">
        <v>0.32137217764959503</v>
      </c>
      <c r="AO1557" s="14"/>
      <c r="AP1557" s="14">
        <v>0.54970217709531899</v>
      </c>
      <c r="AQ1557" s="14">
        <v>0.48160398120833597</v>
      </c>
      <c r="AR1557" s="14">
        <v>0.55145559750796602</v>
      </c>
      <c r="AS1557" s="14">
        <v>0.59304816477149702</v>
      </c>
      <c r="AT1557" s="14">
        <v>0.40542072082810399</v>
      </c>
      <c r="AU1557" s="14"/>
      <c r="AV1557" s="14">
        <v>0.49717904070845398</v>
      </c>
      <c r="AW1557" s="14">
        <v>0.45596334308290398</v>
      </c>
      <c r="AX1557" s="14">
        <v>0.50239845967699004</v>
      </c>
      <c r="AY1557" s="14">
        <v>0.41784760843527702</v>
      </c>
      <c r="AZ1557" s="14">
        <v>0.48109612517328798</v>
      </c>
      <c r="BA1557" s="14"/>
      <c r="BB1557" s="14">
        <v>0.53655897405637998</v>
      </c>
      <c r="BC1557" s="14">
        <v>0.67559510813907597</v>
      </c>
      <c r="BD1557" s="14">
        <v>0.58787888131662502</v>
      </c>
      <c r="BE1557" s="14"/>
      <c r="BF1557" s="14">
        <v>0.60302102143576797</v>
      </c>
    </row>
    <row r="1558" spans="2:58" x14ac:dyDescent="0.35">
      <c r="B1558" t="s">
        <v>432</v>
      </c>
      <c r="C1558" s="14">
        <v>0.16489823483129201</v>
      </c>
      <c r="D1558" s="14">
        <v>0.19610383312917401</v>
      </c>
      <c r="E1558" s="14">
        <v>0.13445409538886799</v>
      </c>
      <c r="F1558" s="14"/>
      <c r="G1558" s="14">
        <v>0.17325057171563399</v>
      </c>
      <c r="H1558" s="14">
        <v>0.188308804884189</v>
      </c>
      <c r="I1558" s="14">
        <v>0.19541167433513401</v>
      </c>
      <c r="J1558" s="14">
        <v>0.17266279443181201</v>
      </c>
      <c r="K1558" s="14">
        <v>0.13506965203907101</v>
      </c>
      <c r="L1558" s="14">
        <v>0.12930919053503701</v>
      </c>
      <c r="M1558" s="14"/>
      <c r="N1558" s="14">
        <v>0.14360169423342101</v>
      </c>
      <c r="O1558" s="14">
        <v>0.17899847293343901</v>
      </c>
      <c r="P1558" s="14">
        <v>0.185049585454614</v>
      </c>
      <c r="Q1558" s="14">
        <v>0.1544171576002</v>
      </c>
      <c r="R1558" s="14"/>
      <c r="S1558" s="14">
        <v>0.204880009495989</v>
      </c>
      <c r="T1558" s="14">
        <v>0.16488348086641999</v>
      </c>
      <c r="U1558" s="14">
        <v>0.142320146172221</v>
      </c>
      <c r="V1558" s="14">
        <v>0.129887556422141</v>
      </c>
      <c r="W1558" s="14">
        <v>0.214113805266128</v>
      </c>
      <c r="X1558" s="14">
        <v>0.16357810399148101</v>
      </c>
      <c r="Y1558" s="14">
        <v>0.175745037191503</v>
      </c>
      <c r="Z1558" s="14">
        <v>0.14503953919330101</v>
      </c>
      <c r="AA1558" s="14">
        <v>0.19100887331614699</v>
      </c>
      <c r="AB1558" s="14">
        <v>0.11678293758347</v>
      </c>
      <c r="AC1558" s="14">
        <v>0.124570088543084</v>
      </c>
      <c r="AD1558" s="14">
        <v>0.14589478026359501</v>
      </c>
      <c r="AE1558" s="14"/>
      <c r="AF1558" s="14">
        <v>0.16097596812930401</v>
      </c>
      <c r="AG1558" s="14">
        <v>0.17084258403351299</v>
      </c>
      <c r="AH1558" s="14">
        <v>0.17210537666387801</v>
      </c>
      <c r="AI1558" s="14"/>
      <c r="AJ1558" s="14">
        <v>0.159315601837662</v>
      </c>
      <c r="AK1558" s="14">
        <v>0.18271862576204001</v>
      </c>
      <c r="AL1558" s="14">
        <v>0.185572084036113</v>
      </c>
      <c r="AM1558" s="14">
        <v>0.16866422574402101</v>
      </c>
      <c r="AN1558" s="14">
        <v>0.14529879140392199</v>
      </c>
      <c r="AO1558" s="14"/>
      <c r="AP1558" s="14">
        <v>0.16024715303960299</v>
      </c>
      <c r="AQ1558" s="14">
        <v>0.19315245190220801</v>
      </c>
      <c r="AR1558" s="14">
        <v>0.14011255621697</v>
      </c>
      <c r="AS1558" s="14">
        <v>0.16230726707982299</v>
      </c>
      <c r="AT1558" s="14">
        <v>0.14841192815705101</v>
      </c>
      <c r="AU1558" s="14"/>
      <c r="AV1558" s="14">
        <v>0.13136150231788499</v>
      </c>
      <c r="AW1558" s="14">
        <v>0.192035217161656</v>
      </c>
      <c r="AX1558" s="14">
        <v>0.16505140054387399</v>
      </c>
      <c r="AY1558" s="14">
        <v>0.21271486219848701</v>
      </c>
      <c r="AZ1558" s="14">
        <v>5.6527334976177401E-2</v>
      </c>
      <c r="BA1558" s="14"/>
      <c r="BB1558" s="14">
        <v>0.16364198966396201</v>
      </c>
      <c r="BC1558" s="14">
        <v>0.164892517257821</v>
      </c>
      <c r="BD1558" s="14">
        <v>0.15728596766332201</v>
      </c>
      <c r="BE1558" s="14"/>
      <c r="BF1558" s="14">
        <v>0.16548235860813901</v>
      </c>
    </row>
    <row r="1559" spans="2:58" x14ac:dyDescent="0.35">
      <c r="B1559" t="s">
        <v>83</v>
      </c>
      <c r="C1559" s="14">
        <v>0.20010885839964701</v>
      </c>
      <c r="D1559" s="14">
        <v>0.15384860061462799</v>
      </c>
      <c r="E1559" s="14">
        <v>0.24437463615015201</v>
      </c>
      <c r="F1559" s="14"/>
      <c r="G1559" s="14">
        <v>0.224248993587738</v>
      </c>
      <c r="H1559" s="14">
        <v>0.21535647189891</v>
      </c>
      <c r="I1559" s="14">
        <v>0.24363111414567001</v>
      </c>
      <c r="J1559" s="14">
        <v>0.18778675957802901</v>
      </c>
      <c r="K1559" s="14">
        <v>0.19697362100107299</v>
      </c>
      <c r="L1559" s="14">
        <v>0.14835459950145699</v>
      </c>
      <c r="M1559" s="14"/>
      <c r="N1559" s="14">
        <v>0.158966251240829</v>
      </c>
      <c r="O1559" s="14">
        <v>0.21500221862004401</v>
      </c>
      <c r="P1559" s="14">
        <v>0.16301204649519299</v>
      </c>
      <c r="Q1559" s="14">
        <v>0.26535343192294902</v>
      </c>
      <c r="R1559" s="14"/>
      <c r="S1559" s="14">
        <v>0.206985263682227</v>
      </c>
      <c r="T1559" s="14">
        <v>0.17444217933971001</v>
      </c>
      <c r="U1559" s="14">
        <v>0.182161893871777</v>
      </c>
      <c r="V1559" s="14">
        <v>0.19290161489873001</v>
      </c>
      <c r="W1559" s="14">
        <v>0.16233532494964201</v>
      </c>
      <c r="X1559" s="14">
        <v>0.21287391847062201</v>
      </c>
      <c r="Y1559" s="14">
        <v>0.20615073869655701</v>
      </c>
      <c r="Z1559" s="14">
        <v>0.266058547733034</v>
      </c>
      <c r="AA1559" s="14">
        <v>0.192827641933215</v>
      </c>
      <c r="AB1559" s="14">
        <v>0.202072206757102</v>
      </c>
      <c r="AC1559" s="14">
        <v>0.287484958174343</v>
      </c>
      <c r="AD1559" s="14">
        <v>0.16918305488399299</v>
      </c>
      <c r="AE1559" s="14"/>
      <c r="AF1559" s="14">
        <v>0.169041999444735</v>
      </c>
      <c r="AG1559" s="14">
        <v>0.176879459282342</v>
      </c>
      <c r="AH1559" s="14">
        <v>0.311997559593503</v>
      </c>
      <c r="AI1559" s="14"/>
      <c r="AJ1559" s="14">
        <v>0.13857059961885199</v>
      </c>
      <c r="AK1559" s="14">
        <v>0.202879833549196</v>
      </c>
      <c r="AL1559" s="14">
        <v>0.15920780799017401</v>
      </c>
      <c r="AM1559" s="14">
        <v>0.12286159591533</v>
      </c>
      <c r="AN1559" s="14">
        <v>0.32854467686516198</v>
      </c>
      <c r="AO1559" s="14"/>
      <c r="AP1559" s="14">
        <v>0.14689435376861201</v>
      </c>
      <c r="AQ1559" s="14">
        <v>0.19172021855815799</v>
      </c>
      <c r="AR1559" s="14">
        <v>0.18199592268973999</v>
      </c>
      <c r="AS1559" s="14">
        <v>0.133454568527586</v>
      </c>
      <c r="AT1559" s="14">
        <v>0.32446462339230697</v>
      </c>
      <c r="AU1559" s="14"/>
      <c r="AV1559" s="14">
        <v>0.24287307588503701</v>
      </c>
      <c r="AW1559" s="14">
        <v>0.20422420686349099</v>
      </c>
      <c r="AX1559" s="14">
        <v>0.18249476820470101</v>
      </c>
      <c r="AY1559" s="14">
        <v>0.18581065048116199</v>
      </c>
      <c r="AZ1559" s="14">
        <v>0.23185322606221101</v>
      </c>
      <c r="BA1559" s="14"/>
      <c r="BB1559" s="14">
        <v>0.21163509656496801</v>
      </c>
      <c r="BC1559" s="14">
        <v>8.1290881967387804E-2</v>
      </c>
      <c r="BD1559" s="14">
        <v>0.147711174889117</v>
      </c>
      <c r="BE1559" s="14"/>
      <c r="BF1559" s="14">
        <v>0.14572690845698899</v>
      </c>
    </row>
    <row r="1560" spans="2:58" x14ac:dyDescent="0.35">
      <c r="C1560" s="14"/>
      <c r="D1560" s="14"/>
      <c r="E1560" s="14"/>
      <c r="F1560" s="14"/>
      <c r="G1560" s="14"/>
      <c r="H1560" s="14"/>
      <c r="I1560" s="14"/>
      <c r="J1560" s="14"/>
      <c r="K1560" s="14"/>
      <c r="L1560" s="14"/>
      <c r="M1560" s="14"/>
      <c r="N1560" s="14"/>
      <c r="O1560" s="14"/>
      <c r="P1560" s="14"/>
      <c r="Q1560" s="14"/>
      <c r="R1560" s="14"/>
      <c r="S1560" s="14"/>
      <c r="T1560" s="14"/>
      <c r="U1560" s="14"/>
      <c r="V1560" s="14"/>
      <c r="W1560" s="14"/>
      <c r="X1560" s="14"/>
      <c r="Y1560" s="14"/>
      <c r="Z1560" s="14"/>
      <c r="AA1560" s="14"/>
      <c r="AB1560" s="14"/>
      <c r="AC1560" s="14"/>
      <c r="AD1560" s="14"/>
      <c r="AE1560" s="14"/>
      <c r="AF1560" s="14"/>
      <c r="AG1560" s="14"/>
      <c r="AH1560" s="14"/>
      <c r="AI1560" s="14"/>
      <c r="AJ1560" s="14"/>
      <c r="AK1560" s="14"/>
      <c r="AL1560" s="14"/>
      <c r="AM1560" s="14"/>
      <c r="AN1560" s="14"/>
      <c r="AO1560" s="14"/>
      <c r="AP1560" s="14"/>
      <c r="AQ1560" s="14"/>
      <c r="AR1560" s="14"/>
      <c r="AS1560" s="14"/>
      <c r="AT1560" s="14"/>
      <c r="AU1560" s="14"/>
      <c r="AV1560" s="14"/>
      <c r="AW1560" s="14"/>
      <c r="AX1560" s="14"/>
      <c r="AY1560" s="14"/>
      <c r="AZ1560" s="14"/>
      <c r="BA1560" s="14"/>
      <c r="BB1560" s="14"/>
      <c r="BC1560" s="14"/>
      <c r="BD1560" s="14"/>
      <c r="BE1560" s="14"/>
      <c r="BF1560" s="14"/>
    </row>
    <row r="1561" spans="2:58" x14ac:dyDescent="0.35">
      <c r="B1561" s="6" t="s">
        <v>464</v>
      </c>
      <c r="C1561" s="14"/>
      <c r="D1561" s="14"/>
      <c r="E1561" s="14"/>
      <c r="F1561" s="14"/>
      <c r="G1561" s="14"/>
      <c r="H1561" s="14"/>
      <c r="I1561" s="14"/>
      <c r="J1561" s="14"/>
      <c r="K1561" s="14"/>
      <c r="L1561" s="14"/>
      <c r="M1561" s="14"/>
      <c r="N1561" s="14"/>
      <c r="O1561" s="14"/>
      <c r="P1561" s="14"/>
      <c r="Q1561" s="14"/>
      <c r="R1561" s="14"/>
      <c r="S1561" s="14"/>
      <c r="T1561" s="14"/>
      <c r="U1561" s="14"/>
      <c r="V1561" s="14"/>
      <c r="W1561" s="14"/>
      <c r="X1561" s="14"/>
      <c r="Y1561" s="14"/>
      <c r="Z1561" s="14"/>
      <c r="AA1561" s="14"/>
      <c r="AB1561" s="14"/>
      <c r="AC1561" s="14"/>
      <c r="AD1561" s="14"/>
      <c r="AE1561" s="14"/>
      <c r="AF1561" s="14"/>
      <c r="AG1561" s="14"/>
      <c r="AH1561" s="14"/>
      <c r="AI1561" s="14"/>
      <c r="AJ1561" s="14"/>
      <c r="AK1561" s="14"/>
      <c r="AL1561" s="14"/>
      <c r="AM1561" s="14"/>
      <c r="AN1561" s="14"/>
      <c r="AO1561" s="14"/>
      <c r="AP1561" s="14"/>
      <c r="AQ1561" s="14"/>
      <c r="AR1561" s="14"/>
      <c r="AS1561" s="14"/>
      <c r="AT1561" s="14"/>
      <c r="AU1561" s="14"/>
      <c r="AV1561" s="14"/>
      <c r="AW1561" s="14"/>
      <c r="AX1561" s="14"/>
      <c r="AY1561" s="14"/>
      <c r="AZ1561" s="14"/>
      <c r="BA1561" s="14"/>
      <c r="BB1561" s="14"/>
      <c r="BC1561" s="14"/>
      <c r="BD1561" s="14"/>
      <c r="BE1561" s="14"/>
      <c r="BF1561" s="14"/>
    </row>
    <row r="1562" spans="2:58" x14ac:dyDescent="0.35">
      <c r="B1562" s="24" t="s">
        <v>90</v>
      </c>
      <c r="C1562" s="14"/>
      <c r="D1562" s="14"/>
      <c r="E1562" s="14"/>
      <c r="F1562" s="14"/>
      <c r="G1562" s="14"/>
      <c r="H1562" s="14"/>
      <c r="I1562" s="14"/>
      <c r="J1562" s="14"/>
      <c r="K1562" s="14"/>
      <c r="L1562" s="14"/>
      <c r="M1562" s="14"/>
      <c r="N1562" s="14"/>
      <c r="O1562" s="14"/>
      <c r="P1562" s="14"/>
      <c r="Q1562" s="14"/>
      <c r="R1562" s="14"/>
      <c r="S1562" s="14"/>
      <c r="T1562" s="14"/>
      <c r="U1562" s="14"/>
      <c r="V1562" s="14"/>
      <c r="W1562" s="14"/>
      <c r="X1562" s="14"/>
      <c r="Y1562" s="14"/>
      <c r="Z1562" s="14"/>
      <c r="AA1562" s="14"/>
      <c r="AB1562" s="14"/>
      <c r="AC1562" s="14"/>
      <c r="AD1562" s="14"/>
      <c r="AE1562" s="14"/>
      <c r="AF1562" s="14"/>
      <c r="AG1562" s="14"/>
      <c r="AH1562" s="14"/>
      <c r="AI1562" s="14"/>
      <c r="AJ1562" s="14"/>
      <c r="AK1562" s="14"/>
      <c r="AL1562" s="14"/>
      <c r="AM1562" s="14"/>
      <c r="AN1562" s="14"/>
      <c r="AO1562" s="14"/>
      <c r="AP1562" s="14"/>
      <c r="AQ1562" s="14"/>
      <c r="AR1562" s="14"/>
      <c r="AS1562" s="14"/>
      <c r="AT1562" s="14"/>
      <c r="AU1562" s="14"/>
      <c r="AV1562" s="14"/>
      <c r="AW1562" s="14"/>
      <c r="AX1562" s="14"/>
      <c r="AY1562" s="14"/>
      <c r="AZ1562" s="14"/>
      <c r="BA1562" s="14"/>
      <c r="BB1562" s="14"/>
      <c r="BC1562" s="14"/>
      <c r="BD1562" s="14"/>
      <c r="BE1562" s="14"/>
      <c r="BF1562" s="14"/>
    </row>
    <row r="1563" spans="2:58" x14ac:dyDescent="0.35">
      <c r="B1563" t="s">
        <v>430</v>
      </c>
      <c r="C1563" s="14">
        <v>0.41018986008726899</v>
      </c>
      <c r="D1563" s="14">
        <v>0.43923183733058802</v>
      </c>
      <c r="E1563" s="14">
        <v>0.38237906580159198</v>
      </c>
      <c r="F1563" s="14"/>
      <c r="G1563" s="14">
        <v>0.24940966989108701</v>
      </c>
      <c r="H1563" s="14">
        <v>0.317616083094789</v>
      </c>
      <c r="I1563" s="14">
        <v>0.34417632202950299</v>
      </c>
      <c r="J1563" s="14">
        <v>0.46044195065235299</v>
      </c>
      <c r="K1563" s="14">
        <v>0.54304041846392603</v>
      </c>
      <c r="L1563" s="14">
        <v>0.51664201648657704</v>
      </c>
      <c r="M1563" s="14"/>
      <c r="N1563" s="14">
        <v>0.39797978123508598</v>
      </c>
      <c r="O1563" s="14">
        <v>0.43340955793418301</v>
      </c>
      <c r="P1563" s="14">
        <v>0.43373841545587799</v>
      </c>
      <c r="Q1563" s="14">
        <v>0.37971387242924098</v>
      </c>
      <c r="R1563" s="14"/>
      <c r="S1563" s="14">
        <v>0.35461805311900702</v>
      </c>
      <c r="T1563" s="14">
        <v>0.43928422157255798</v>
      </c>
      <c r="U1563" s="14">
        <v>0.43435436945372602</v>
      </c>
      <c r="V1563" s="14">
        <v>0.431642308323964</v>
      </c>
      <c r="W1563" s="14">
        <v>0.40346064367219198</v>
      </c>
      <c r="X1563" s="14">
        <v>0.31232331613304998</v>
      </c>
      <c r="Y1563" s="14">
        <v>0.41347969918215699</v>
      </c>
      <c r="Z1563" s="14">
        <v>0.287481615175259</v>
      </c>
      <c r="AA1563" s="14">
        <v>0.41576339881718999</v>
      </c>
      <c r="AB1563" s="14">
        <v>0.50072386449615203</v>
      </c>
      <c r="AC1563" s="14">
        <v>0.41734709873904902</v>
      </c>
      <c r="AD1563" s="14">
        <v>0.57523758547960702</v>
      </c>
      <c r="AE1563" s="14"/>
      <c r="AF1563" s="14">
        <v>0.56284469582739904</v>
      </c>
      <c r="AG1563" s="14">
        <v>0.336442443409952</v>
      </c>
      <c r="AH1563" s="14">
        <v>0.32189832497258503</v>
      </c>
      <c r="AI1563" s="14"/>
      <c r="AJ1563" s="14">
        <v>0.59526283682819703</v>
      </c>
      <c r="AK1563" s="14">
        <v>0.229430077764565</v>
      </c>
      <c r="AL1563" s="14">
        <v>0.35326849821049</v>
      </c>
      <c r="AM1563" s="14">
        <v>0.62799885163820701</v>
      </c>
      <c r="AN1563" s="14">
        <v>0.426214231157236</v>
      </c>
      <c r="AO1563" s="14"/>
      <c r="AP1563" s="14">
        <v>0.59928723426020503</v>
      </c>
      <c r="AQ1563" s="14">
        <v>0.193814941595084</v>
      </c>
      <c r="AR1563" s="14">
        <v>0.42254990965285799</v>
      </c>
      <c r="AS1563" s="14">
        <v>0.73085369676325795</v>
      </c>
      <c r="AT1563" s="14">
        <v>0.42166737808819599</v>
      </c>
      <c r="AU1563" s="14"/>
      <c r="AV1563" s="14">
        <v>0.44815057589838603</v>
      </c>
      <c r="AW1563" s="14">
        <v>0.41055696296328398</v>
      </c>
      <c r="AX1563" s="14">
        <v>0.37781967486152401</v>
      </c>
      <c r="AY1563" s="14">
        <v>0.36935898597123401</v>
      </c>
      <c r="AZ1563" s="14">
        <v>0.36775733172046599</v>
      </c>
      <c r="BA1563" s="14"/>
      <c r="BB1563" s="14">
        <v>0.23110562785951999</v>
      </c>
      <c r="BC1563" s="14">
        <v>0.80336483060095398</v>
      </c>
      <c r="BD1563" s="14">
        <v>0.54765601067889602</v>
      </c>
      <c r="BE1563" s="14"/>
      <c r="BF1563" s="14">
        <v>0.56551949122849499</v>
      </c>
    </row>
    <row r="1564" spans="2:58" x14ac:dyDescent="0.35">
      <c r="B1564" t="s">
        <v>431</v>
      </c>
      <c r="C1564" s="14">
        <v>0.17381004479248099</v>
      </c>
      <c r="D1564" s="14">
        <v>0.18861609796454301</v>
      </c>
      <c r="E1564" s="14">
        <v>0.160407033699348</v>
      </c>
      <c r="F1564" s="14"/>
      <c r="G1564" s="14">
        <v>0.29376476689757303</v>
      </c>
      <c r="H1564" s="14">
        <v>0.24822531269895801</v>
      </c>
      <c r="I1564" s="14">
        <v>0.19122201670300401</v>
      </c>
      <c r="J1564" s="14">
        <v>0.15688768352431501</v>
      </c>
      <c r="K1564" s="14">
        <v>7.9256616725223897E-2</v>
      </c>
      <c r="L1564" s="14">
        <v>9.6200736567468595E-2</v>
      </c>
      <c r="M1564" s="14"/>
      <c r="N1564" s="14">
        <v>0.18965195278020699</v>
      </c>
      <c r="O1564" s="14">
        <v>0.17616296003825599</v>
      </c>
      <c r="P1564" s="14">
        <v>0.18723955353695501</v>
      </c>
      <c r="Q1564" s="14">
        <v>0.14370167941016099</v>
      </c>
      <c r="R1564" s="14"/>
      <c r="S1564" s="14">
        <v>0.214056198760849</v>
      </c>
      <c r="T1564" s="14">
        <v>0.15332686882643901</v>
      </c>
      <c r="U1564" s="14">
        <v>0.15156638139377299</v>
      </c>
      <c r="V1564" s="14">
        <v>0.13464884032079899</v>
      </c>
      <c r="W1564" s="14">
        <v>0.204335768279474</v>
      </c>
      <c r="X1564" s="14">
        <v>0.20023702695809301</v>
      </c>
      <c r="Y1564" s="14">
        <v>0.17698663177353999</v>
      </c>
      <c r="Z1564" s="14">
        <v>0.16858755289720001</v>
      </c>
      <c r="AA1564" s="14">
        <v>0.197348181441209</v>
      </c>
      <c r="AB1564" s="14">
        <v>0.14353440457430799</v>
      </c>
      <c r="AC1564" s="14">
        <v>0.13455947280428099</v>
      </c>
      <c r="AD1564" s="14">
        <v>0.16932039665919199</v>
      </c>
      <c r="AE1564" s="14"/>
      <c r="AF1564" s="14">
        <v>0.103615033444358</v>
      </c>
      <c r="AG1564" s="14">
        <v>0.215863375982114</v>
      </c>
      <c r="AH1564" s="14">
        <v>0.18458548062910199</v>
      </c>
      <c r="AI1564" s="14"/>
      <c r="AJ1564" s="14">
        <v>0.116665466248215</v>
      </c>
      <c r="AK1564" s="14">
        <v>0.249765127679759</v>
      </c>
      <c r="AL1564" s="14">
        <v>0.14195219771258799</v>
      </c>
      <c r="AM1564" s="14">
        <v>0.16652844965146901</v>
      </c>
      <c r="AN1564" s="14">
        <v>0.15341232574358199</v>
      </c>
      <c r="AO1564" s="14"/>
      <c r="AP1564" s="14">
        <v>0.143023289428274</v>
      </c>
      <c r="AQ1564" s="14">
        <v>0.25924290421905199</v>
      </c>
      <c r="AR1564" s="14">
        <v>0.16111397486673701</v>
      </c>
      <c r="AS1564" s="14">
        <v>7.2542016436654505E-2</v>
      </c>
      <c r="AT1564" s="14">
        <v>5.4211598888390403E-2</v>
      </c>
      <c r="AU1564" s="14"/>
      <c r="AV1564" s="14">
        <v>0.161164132646649</v>
      </c>
      <c r="AW1564" s="14">
        <v>0.15905425640591001</v>
      </c>
      <c r="AX1564" s="14">
        <v>0.191682799697626</v>
      </c>
      <c r="AY1564" s="14">
        <v>0.21253913791085</v>
      </c>
      <c r="AZ1564" s="14">
        <v>0.15598871284844201</v>
      </c>
      <c r="BA1564" s="14"/>
      <c r="BB1564" s="14">
        <v>0.24770402633385699</v>
      </c>
      <c r="BC1564" s="14">
        <v>2.6507704223711299E-2</v>
      </c>
      <c r="BD1564" s="14">
        <v>4.58645157038974E-2</v>
      </c>
      <c r="BE1564" s="14"/>
      <c r="BF1564" s="14">
        <v>0.10458280690065599</v>
      </c>
    </row>
    <row r="1565" spans="2:58" x14ac:dyDescent="0.35">
      <c r="B1565" t="s">
        <v>432</v>
      </c>
      <c r="C1565" s="14">
        <v>0.20862424162346799</v>
      </c>
      <c r="D1565" s="14">
        <v>0.21204648123869099</v>
      </c>
      <c r="E1565" s="14">
        <v>0.20555073495328999</v>
      </c>
      <c r="F1565" s="14"/>
      <c r="G1565" s="14">
        <v>0.22827664321684499</v>
      </c>
      <c r="H1565" s="14">
        <v>0.22232939915653999</v>
      </c>
      <c r="I1565" s="14">
        <v>0.225474221692883</v>
      </c>
      <c r="J1565" s="14">
        <v>0.194779602447405</v>
      </c>
      <c r="K1565" s="14">
        <v>0.183494031817724</v>
      </c>
      <c r="L1565" s="14">
        <v>0.19874239367959001</v>
      </c>
      <c r="M1565" s="14"/>
      <c r="N1565" s="14">
        <v>0.23792680495194901</v>
      </c>
      <c r="O1565" s="14">
        <v>0.178583949112708</v>
      </c>
      <c r="P1565" s="14">
        <v>0.205223289022711</v>
      </c>
      <c r="Q1565" s="14">
        <v>0.208796438606732</v>
      </c>
      <c r="R1565" s="14"/>
      <c r="S1565" s="14">
        <v>0.205129284296793</v>
      </c>
      <c r="T1565" s="14">
        <v>0.19464130368896099</v>
      </c>
      <c r="U1565" s="14">
        <v>0.19877544771157099</v>
      </c>
      <c r="V1565" s="14">
        <v>0.21425793336194501</v>
      </c>
      <c r="W1565" s="14">
        <v>0.195891143076763</v>
      </c>
      <c r="X1565" s="14">
        <v>0.22835280367063601</v>
      </c>
      <c r="Y1565" s="14">
        <v>0.24085510085859599</v>
      </c>
      <c r="Z1565" s="14">
        <v>0.31992314282849998</v>
      </c>
      <c r="AA1565" s="14">
        <v>0.206249037921275</v>
      </c>
      <c r="AB1565" s="14">
        <v>0.200010213306929</v>
      </c>
      <c r="AC1565" s="14">
        <v>0.22177054503636601</v>
      </c>
      <c r="AD1565" s="14">
        <v>4.3513204727433898E-2</v>
      </c>
      <c r="AE1565" s="14"/>
      <c r="AF1565" s="14">
        <v>0.18485029904668401</v>
      </c>
      <c r="AG1565" s="14">
        <v>0.23449623218406199</v>
      </c>
      <c r="AH1565" s="14">
        <v>0.220741578452334</v>
      </c>
      <c r="AI1565" s="14"/>
      <c r="AJ1565" s="14">
        <v>0.156128116197295</v>
      </c>
      <c r="AK1565" s="14">
        <v>0.29614970074107599</v>
      </c>
      <c r="AL1565" s="14">
        <v>0.20525514482874599</v>
      </c>
      <c r="AM1565" s="14">
        <v>0.12366677645007899</v>
      </c>
      <c r="AN1565" s="14">
        <v>0.163661367218527</v>
      </c>
      <c r="AO1565" s="14"/>
      <c r="AP1565" s="14">
        <v>0.121888428503226</v>
      </c>
      <c r="AQ1565" s="14">
        <v>0.32045873627225901</v>
      </c>
      <c r="AR1565" s="14">
        <v>0.20860974401396201</v>
      </c>
      <c r="AS1565" s="14">
        <v>9.5573893797429005E-2</v>
      </c>
      <c r="AT1565" s="14">
        <v>0.15603073555385999</v>
      </c>
      <c r="AU1565" s="14"/>
      <c r="AV1565" s="14">
        <v>0.18813912785408499</v>
      </c>
      <c r="AW1565" s="14">
        <v>0.206741819727075</v>
      </c>
      <c r="AX1565" s="14">
        <v>0.21836375916751699</v>
      </c>
      <c r="AY1565" s="14">
        <v>0.23572123187063901</v>
      </c>
      <c r="AZ1565" s="14">
        <v>0.25666836653175401</v>
      </c>
      <c r="BA1565" s="14"/>
      <c r="BB1565" s="14">
        <v>0.31314476684104398</v>
      </c>
      <c r="BC1565" s="14">
        <v>9.4142213751482198E-2</v>
      </c>
      <c r="BD1565" s="14">
        <v>0.17690834875727299</v>
      </c>
      <c r="BE1565" s="14"/>
      <c r="BF1565" s="14">
        <v>0.18958545089880599</v>
      </c>
    </row>
    <row r="1566" spans="2:58" x14ac:dyDescent="0.35">
      <c r="B1566" t="s">
        <v>83</v>
      </c>
      <c r="C1566" s="14">
        <v>0.207375853496782</v>
      </c>
      <c r="D1566" s="14">
        <v>0.16010558346617701</v>
      </c>
      <c r="E1566" s="14">
        <v>0.25166316554576901</v>
      </c>
      <c r="F1566" s="14"/>
      <c r="G1566" s="14">
        <v>0.228548919994495</v>
      </c>
      <c r="H1566" s="14">
        <v>0.211829205049713</v>
      </c>
      <c r="I1566" s="14">
        <v>0.239127439574609</v>
      </c>
      <c r="J1566" s="14">
        <v>0.187890763375927</v>
      </c>
      <c r="K1566" s="14">
        <v>0.194208932993126</v>
      </c>
      <c r="L1566" s="14">
        <v>0.18841485326636401</v>
      </c>
      <c r="M1566" s="14"/>
      <c r="N1566" s="14">
        <v>0.17444146103275701</v>
      </c>
      <c r="O1566" s="14">
        <v>0.211843532914853</v>
      </c>
      <c r="P1566" s="14">
        <v>0.173798741984456</v>
      </c>
      <c r="Q1566" s="14">
        <v>0.267788009553866</v>
      </c>
      <c r="R1566" s="14"/>
      <c r="S1566" s="14">
        <v>0.22619646382335101</v>
      </c>
      <c r="T1566" s="14">
        <v>0.212747605912042</v>
      </c>
      <c r="U1566" s="14">
        <v>0.21530380144093</v>
      </c>
      <c r="V1566" s="14">
        <v>0.219450917993291</v>
      </c>
      <c r="W1566" s="14">
        <v>0.19631244497157099</v>
      </c>
      <c r="X1566" s="14">
        <v>0.259086853238222</v>
      </c>
      <c r="Y1566" s="14">
        <v>0.16867856818570701</v>
      </c>
      <c r="Z1566" s="14">
        <v>0.22400768909904101</v>
      </c>
      <c r="AA1566" s="14">
        <v>0.18063938182032599</v>
      </c>
      <c r="AB1566" s="14">
        <v>0.155731517622611</v>
      </c>
      <c r="AC1566" s="14">
        <v>0.22632288342030399</v>
      </c>
      <c r="AD1566" s="14">
        <v>0.21192881313376699</v>
      </c>
      <c r="AE1566" s="14"/>
      <c r="AF1566" s="14">
        <v>0.14868997168155901</v>
      </c>
      <c r="AG1566" s="14">
        <v>0.21319794842387199</v>
      </c>
      <c r="AH1566" s="14">
        <v>0.27277461594597902</v>
      </c>
      <c r="AI1566" s="14"/>
      <c r="AJ1566" s="14">
        <v>0.131943580726292</v>
      </c>
      <c r="AK1566" s="14">
        <v>0.2246550938146</v>
      </c>
      <c r="AL1566" s="14">
        <v>0.29952415924817499</v>
      </c>
      <c r="AM1566" s="14">
        <v>8.1805922260244704E-2</v>
      </c>
      <c r="AN1566" s="14">
        <v>0.25671207588065598</v>
      </c>
      <c r="AO1566" s="14"/>
      <c r="AP1566" s="14">
        <v>0.13580104780829499</v>
      </c>
      <c r="AQ1566" s="14">
        <v>0.22648341791360499</v>
      </c>
      <c r="AR1566" s="14">
        <v>0.20772637146644299</v>
      </c>
      <c r="AS1566" s="14">
        <v>0.10103039300265799</v>
      </c>
      <c r="AT1566" s="14">
        <v>0.36809028746955402</v>
      </c>
      <c r="AU1566" s="14"/>
      <c r="AV1566" s="14">
        <v>0.20254616360088001</v>
      </c>
      <c r="AW1566" s="14">
        <v>0.22364696090373001</v>
      </c>
      <c r="AX1566" s="14">
        <v>0.212133766273333</v>
      </c>
      <c r="AY1566" s="14">
        <v>0.18238064424727701</v>
      </c>
      <c r="AZ1566" s="14">
        <v>0.21958558889933799</v>
      </c>
      <c r="BA1566" s="14"/>
      <c r="BB1566" s="14">
        <v>0.20804557896557899</v>
      </c>
      <c r="BC1566" s="14">
        <v>7.5985251423852901E-2</v>
      </c>
      <c r="BD1566" s="14">
        <v>0.229571124859933</v>
      </c>
      <c r="BE1566" s="14"/>
      <c r="BF1566" s="14">
        <v>0.140312250972043</v>
      </c>
    </row>
    <row r="1567" spans="2:58" x14ac:dyDescent="0.35">
      <c r="C1567" s="14"/>
      <c r="D1567" s="14"/>
      <c r="E1567" s="14"/>
      <c r="F1567" s="14"/>
      <c r="G1567" s="14"/>
      <c r="H1567" s="14"/>
      <c r="I1567" s="14"/>
      <c r="J1567" s="14"/>
      <c r="K1567" s="14"/>
      <c r="L1567" s="14"/>
      <c r="M1567" s="14"/>
      <c r="N1567" s="14"/>
      <c r="O1567" s="14"/>
      <c r="P1567" s="14"/>
      <c r="Q1567" s="14"/>
      <c r="R1567" s="14"/>
      <c r="S1567" s="14"/>
      <c r="T1567" s="14"/>
      <c r="U1567" s="14"/>
      <c r="V1567" s="14"/>
      <c r="W1567" s="14"/>
      <c r="X1567" s="14"/>
      <c r="Y1567" s="14"/>
      <c r="Z1567" s="14"/>
      <c r="AA1567" s="14"/>
      <c r="AB1567" s="14"/>
      <c r="AC1567" s="14"/>
      <c r="AD1567" s="14"/>
      <c r="AE1567" s="14"/>
      <c r="AF1567" s="14"/>
      <c r="AG1567" s="14"/>
      <c r="AH1567" s="14"/>
      <c r="AI1567" s="14"/>
      <c r="AJ1567" s="14"/>
      <c r="AK1567" s="14"/>
      <c r="AL1567" s="14"/>
      <c r="AM1567" s="14"/>
      <c r="AN1567" s="14"/>
      <c r="AO1567" s="14"/>
      <c r="AP1567" s="14"/>
      <c r="AQ1567" s="14"/>
      <c r="AR1567" s="14"/>
      <c r="AS1567" s="14"/>
      <c r="AT1567" s="14"/>
      <c r="AU1567" s="14"/>
      <c r="AV1567" s="14"/>
      <c r="AW1567" s="14"/>
      <c r="AX1567" s="14"/>
      <c r="AY1567" s="14"/>
      <c r="AZ1567" s="14"/>
      <c r="BA1567" s="14"/>
      <c r="BB1567" s="14"/>
      <c r="BC1567" s="14"/>
      <c r="BD1567" s="14"/>
      <c r="BE1567" s="14"/>
      <c r="BF1567" s="14"/>
    </row>
    <row r="1568" spans="2:58" x14ac:dyDescent="0.35">
      <c r="B1568" s="6" t="s">
        <v>465</v>
      </c>
      <c r="C1568" s="14"/>
      <c r="D1568" s="14"/>
      <c r="E1568" s="14"/>
      <c r="F1568" s="14"/>
      <c r="G1568" s="14"/>
      <c r="H1568" s="14"/>
      <c r="I1568" s="14"/>
      <c r="J1568" s="14"/>
      <c r="K1568" s="14"/>
      <c r="L1568" s="14"/>
      <c r="M1568" s="14"/>
      <c r="N1568" s="14"/>
      <c r="O1568" s="14"/>
      <c r="P1568" s="14"/>
      <c r="Q1568" s="14"/>
      <c r="R1568" s="14"/>
      <c r="S1568" s="14"/>
      <c r="T1568" s="14"/>
      <c r="U1568" s="14"/>
      <c r="V1568" s="14"/>
      <c r="W1568" s="14"/>
      <c r="X1568" s="14"/>
      <c r="Y1568" s="14"/>
      <c r="Z1568" s="14"/>
      <c r="AA1568" s="14"/>
      <c r="AB1568" s="14"/>
      <c r="AC1568" s="14"/>
      <c r="AD1568" s="14"/>
      <c r="AE1568" s="14"/>
      <c r="AF1568" s="14"/>
      <c r="AG1568" s="14"/>
      <c r="AH1568" s="14"/>
      <c r="AI1568" s="14"/>
      <c r="AJ1568" s="14"/>
      <c r="AK1568" s="14"/>
      <c r="AL1568" s="14"/>
      <c r="AM1568" s="14"/>
      <c r="AN1568" s="14"/>
      <c r="AO1568" s="14"/>
      <c r="AP1568" s="14"/>
      <c r="AQ1568" s="14"/>
      <c r="AR1568" s="14"/>
      <c r="AS1568" s="14"/>
      <c r="AT1568" s="14"/>
      <c r="AU1568" s="14"/>
      <c r="AV1568" s="14"/>
      <c r="AW1568" s="14"/>
      <c r="AX1568" s="14"/>
      <c r="AY1568" s="14"/>
      <c r="AZ1568" s="14"/>
      <c r="BA1568" s="14"/>
      <c r="BB1568" s="14"/>
      <c r="BC1568" s="14"/>
      <c r="BD1568" s="14"/>
      <c r="BE1568" s="14"/>
      <c r="BF1568" s="14"/>
    </row>
    <row r="1569" spans="2:58" x14ac:dyDescent="0.35">
      <c r="B1569" s="24" t="s">
        <v>90</v>
      </c>
      <c r="C1569" s="14"/>
      <c r="D1569" s="14"/>
      <c r="E1569" s="14"/>
      <c r="F1569" s="14"/>
      <c r="G1569" s="14"/>
      <c r="H1569" s="14"/>
      <c r="I1569" s="14"/>
      <c r="J1569" s="14"/>
      <c r="K1569" s="14"/>
      <c r="L1569" s="14"/>
      <c r="M1569" s="14"/>
      <c r="N1569" s="14"/>
      <c r="O1569" s="14"/>
      <c r="P1569" s="14"/>
      <c r="Q1569" s="14"/>
      <c r="R1569" s="14"/>
      <c r="S1569" s="14"/>
      <c r="T1569" s="14"/>
      <c r="U1569" s="14"/>
      <c r="V1569" s="14"/>
      <c r="W1569" s="14"/>
      <c r="X1569" s="14"/>
      <c r="Y1569" s="14"/>
      <c r="Z1569" s="14"/>
      <c r="AA1569" s="14"/>
      <c r="AB1569" s="14"/>
      <c r="AC1569" s="14"/>
      <c r="AD1569" s="14"/>
      <c r="AE1569" s="14"/>
      <c r="AF1569" s="14"/>
      <c r="AG1569" s="14"/>
      <c r="AH1569" s="14"/>
      <c r="AI1569" s="14"/>
      <c r="AJ1569" s="14"/>
      <c r="AK1569" s="14"/>
      <c r="AL1569" s="14"/>
      <c r="AM1569" s="14"/>
      <c r="AN1569" s="14"/>
      <c r="AO1569" s="14"/>
      <c r="AP1569" s="14"/>
      <c r="AQ1569" s="14"/>
      <c r="AR1569" s="14"/>
      <c r="AS1569" s="14"/>
      <c r="AT1569" s="14"/>
      <c r="AU1569" s="14"/>
      <c r="AV1569" s="14"/>
      <c r="AW1569" s="14"/>
      <c r="AX1569" s="14"/>
      <c r="AY1569" s="14"/>
      <c r="AZ1569" s="14"/>
      <c r="BA1569" s="14"/>
      <c r="BB1569" s="14"/>
      <c r="BC1569" s="14"/>
      <c r="BD1569" s="14"/>
      <c r="BE1569" s="14"/>
      <c r="BF1569" s="14"/>
    </row>
    <row r="1570" spans="2:58" x14ac:dyDescent="0.35">
      <c r="B1570" t="s">
        <v>430</v>
      </c>
      <c r="C1570" s="14">
        <v>0.41311415187238099</v>
      </c>
      <c r="D1570" s="14">
        <v>0.43885096194161399</v>
      </c>
      <c r="E1570" s="14">
        <v>0.38854179787369703</v>
      </c>
      <c r="F1570" s="14"/>
      <c r="G1570" s="14">
        <v>0.24911873575740701</v>
      </c>
      <c r="H1570" s="14">
        <v>0.26871352296440598</v>
      </c>
      <c r="I1570" s="14">
        <v>0.34500397078187001</v>
      </c>
      <c r="J1570" s="14">
        <v>0.44649398029453602</v>
      </c>
      <c r="K1570" s="14">
        <v>0.54636480118311004</v>
      </c>
      <c r="L1570" s="14">
        <v>0.57874743860405298</v>
      </c>
      <c r="M1570" s="14"/>
      <c r="N1570" s="14">
        <v>0.40668583679586601</v>
      </c>
      <c r="O1570" s="14">
        <v>0.41430498851541198</v>
      </c>
      <c r="P1570" s="14">
        <v>0.45322530100800001</v>
      </c>
      <c r="Q1570" s="14">
        <v>0.37866206873967601</v>
      </c>
      <c r="R1570" s="14"/>
      <c r="S1570" s="14">
        <v>0.32882739474992601</v>
      </c>
      <c r="T1570" s="14">
        <v>0.47998128612236401</v>
      </c>
      <c r="U1570" s="14">
        <v>0.46845492887127799</v>
      </c>
      <c r="V1570" s="14">
        <v>0.48649519858618701</v>
      </c>
      <c r="W1570" s="14">
        <v>0.44775364596920902</v>
      </c>
      <c r="X1570" s="14">
        <v>0.31952607507955699</v>
      </c>
      <c r="Y1570" s="14">
        <v>0.41316521469468798</v>
      </c>
      <c r="Z1570" s="14">
        <v>0.27302850094565201</v>
      </c>
      <c r="AA1570" s="14">
        <v>0.37211500706485101</v>
      </c>
      <c r="AB1570" s="14">
        <v>0.46484981115199198</v>
      </c>
      <c r="AC1570" s="14">
        <v>0.37733255312243502</v>
      </c>
      <c r="AD1570" s="14">
        <v>0.591236828454903</v>
      </c>
      <c r="AE1570" s="14"/>
      <c r="AF1570" s="14">
        <v>0.57349791595523203</v>
      </c>
      <c r="AG1570" s="14">
        <v>0.34207368782881498</v>
      </c>
      <c r="AH1570" s="14">
        <v>0.29927121123237299</v>
      </c>
      <c r="AI1570" s="14"/>
      <c r="AJ1570" s="14">
        <v>0.62303530357035297</v>
      </c>
      <c r="AK1570" s="14">
        <v>0.218627815589262</v>
      </c>
      <c r="AL1570" s="14">
        <v>0.39185621274078802</v>
      </c>
      <c r="AM1570" s="14">
        <v>0.58599872077090698</v>
      </c>
      <c r="AN1570" s="14">
        <v>0.38531371408793902</v>
      </c>
      <c r="AO1570" s="14"/>
      <c r="AP1570" s="14">
        <v>0.61234150446856295</v>
      </c>
      <c r="AQ1570" s="14">
        <v>0.18230835611160101</v>
      </c>
      <c r="AR1570" s="14">
        <v>0.37737885477703897</v>
      </c>
      <c r="AS1570" s="14">
        <v>0.72481746617350395</v>
      </c>
      <c r="AT1570" s="14">
        <v>0.50872764853654695</v>
      </c>
      <c r="AU1570" s="14"/>
      <c r="AV1570" s="14">
        <v>0.43650759633650699</v>
      </c>
      <c r="AW1570" s="14">
        <v>0.42811182487191202</v>
      </c>
      <c r="AX1570" s="14">
        <v>0.39211212859133898</v>
      </c>
      <c r="AY1570" s="14">
        <v>0.32832811144937202</v>
      </c>
      <c r="AZ1570" s="14">
        <v>0.32721191445903802</v>
      </c>
      <c r="BA1570" s="14"/>
      <c r="BB1570" s="14">
        <v>0.237143873238115</v>
      </c>
      <c r="BC1570" s="14">
        <v>0.78973268405587704</v>
      </c>
      <c r="BD1570" s="14">
        <v>0.70586986514872296</v>
      </c>
      <c r="BE1570" s="14"/>
      <c r="BF1570" s="14">
        <v>0.58910777177574503</v>
      </c>
    </row>
    <row r="1571" spans="2:58" x14ac:dyDescent="0.35">
      <c r="B1571" t="s">
        <v>431</v>
      </c>
      <c r="C1571" s="14">
        <v>0.17610088377395799</v>
      </c>
      <c r="D1571" s="14">
        <v>0.181903594772235</v>
      </c>
      <c r="E1571" s="14">
        <v>0.17148592574723601</v>
      </c>
      <c r="F1571" s="14"/>
      <c r="G1571" s="14">
        <v>0.276234282547276</v>
      </c>
      <c r="H1571" s="14">
        <v>0.306201563386228</v>
      </c>
      <c r="I1571" s="14">
        <v>0.18358243054593901</v>
      </c>
      <c r="J1571" s="14">
        <v>0.15353422589414201</v>
      </c>
      <c r="K1571" s="14">
        <v>7.29192159858328E-2</v>
      </c>
      <c r="L1571" s="14">
        <v>8.5099456138998705E-2</v>
      </c>
      <c r="M1571" s="14"/>
      <c r="N1571" s="14">
        <v>0.18098922859299399</v>
      </c>
      <c r="O1571" s="14">
        <v>0.18410957987322801</v>
      </c>
      <c r="P1571" s="14">
        <v>0.18063569120220099</v>
      </c>
      <c r="Q1571" s="14">
        <v>0.15981952235076699</v>
      </c>
      <c r="R1571" s="14"/>
      <c r="S1571" s="14">
        <v>0.25613908964897097</v>
      </c>
      <c r="T1571" s="14">
        <v>0.14360508278449399</v>
      </c>
      <c r="U1571" s="14">
        <v>0.16553959185911499</v>
      </c>
      <c r="V1571" s="14">
        <v>9.5639920043627105E-2</v>
      </c>
      <c r="W1571" s="14">
        <v>0.19094362918298799</v>
      </c>
      <c r="X1571" s="14">
        <v>0.20164105415756001</v>
      </c>
      <c r="Y1571" s="14">
        <v>0.178902882346827</v>
      </c>
      <c r="Z1571" s="14">
        <v>0.176308098050975</v>
      </c>
      <c r="AA1571" s="14">
        <v>0.22837687889166899</v>
      </c>
      <c r="AB1571" s="14">
        <v>0.12840114316350201</v>
      </c>
      <c r="AC1571" s="14">
        <v>0.114625208337353</v>
      </c>
      <c r="AD1571" s="14">
        <v>0.147506774296466</v>
      </c>
      <c r="AE1571" s="14"/>
      <c r="AF1571" s="14">
        <v>0.12394915806550499</v>
      </c>
      <c r="AG1571" s="14">
        <v>0.19649663980122001</v>
      </c>
      <c r="AH1571" s="14">
        <v>0.229139335107506</v>
      </c>
      <c r="AI1571" s="14"/>
      <c r="AJ1571" s="14">
        <v>0.120056340889954</v>
      </c>
      <c r="AK1571" s="14">
        <v>0.26782721580311802</v>
      </c>
      <c r="AL1571" s="14">
        <v>0.11243032462729401</v>
      </c>
      <c r="AM1571" s="14">
        <v>0.208419265454347</v>
      </c>
      <c r="AN1571" s="14">
        <v>0.14358518277979801</v>
      </c>
      <c r="AO1571" s="14"/>
      <c r="AP1571" s="14">
        <v>0.121899670868582</v>
      </c>
      <c r="AQ1571" s="14">
        <v>0.28184058647584098</v>
      </c>
      <c r="AR1571" s="14">
        <v>0.13346267549304</v>
      </c>
      <c r="AS1571" s="14">
        <v>8.1473392853598295E-2</v>
      </c>
      <c r="AT1571" s="14">
        <v>9.7251245027228594E-2</v>
      </c>
      <c r="AU1571" s="14"/>
      <c r="AV1571" s="14">
        <v>0.146452600170109</v>
      </c>
      <c r="AW1571" s="14">
        <v>0.15461713257454601</v>
      </c>
      <c r="AX1571" s="14">
        <v>0.17905956685688701</v>
      </c>
      <c r="AY1571" s="14">
        <v>0.292786741780797</v>
      </c>
      <c r="AZ1571" s="14">
        <v>0.29927780942858001</v>
      </c>
      <c r="BA1571" s="14"/>
      <c r="BB1571" s="14">
        <v>0.29076458547919498</v>
      </c>
      <c r="BC1571" s="14">
        <v>5.1531051825747402E-2</v>
      </c>
      <c r="BD1571" s="14">
        <v>3.2113163184562303E-2</v>
      </c>
      <c r="BE1571" s="14"/>
      <c r="BF1571" s="14">
        <v>0.121559713272251</v>
      </c>
    </row>
    <row r="1572" spans="2:58" x14ac:dyDescent="0.35">
      <c r="B1572" t="s">
        <v>432</v>
      </c>
      <c r="C1572" s="14">
        <v>0.19539877670567601</v>
      </c>
      <c r="D1572" s="14">
        <v>0.202940231246824</v>
      </c>
      <c r="E1572" s="14">
        <v>0.18722688293536799</v>
      </c>
      <c r="F1572" s="14"/>
      <c r="G1572" s="14">
        <v>0.209359075100297</v>
      </c>
      <c r="H1572" s="14">
        <v>0.191953566852824</v>
      </c>
      <c r="I1572" s="14">
        <v>0.21833783393599701</v>
      </c>
      <c r="J1572" s="14">
        <v>0.194691022470699</v>
      </c>
      <c r="K1572" s="14">
        <v>0.18960544919890401</v>
      </c>
      <c r="L1572" s="14">
        <v>0.17468069106808801</v>
      </c>
      <c r="M1572" s="14"/>
      <c r="N1572" s="14">
        <v>0.22396747566240699</v>
      </c>
      <c r="O1572" s="14">
        <v>0.20058947628755799</v>
      </c>
      <c r="P1572" s="14">
        <v>0.181146389452045</v>
      </c>
      <c r="Q1572" s="14">
        <v>0.17513801423406899</v>
      </c>
      <c r="R1572" s="14"/>
      <c r="S1572" s="14">
        <v>0.19038629099898</v>
      </c>
      <c r="T1572" s="14">
        <v>0.17043225333078901</v>
      </c>
      <c r="U1572" s="14">
        <v>0.18094705201056299</v>
      </c>
      <c r="V1572" s="14">
        <v>0.142147886084904</v>
      </c>
      <c r="W1572" s="14">
        <v>0.21350666746747099</v>
      </c>
      <c r="X1572" s="14">
        <v>0.25404222363970602</v>
      </c>
      <c r="Y1572" s="14">
        <v>0.20746907179416699</v>
      </c>
      <c r="Z1572" s="14">
        <v>0.228583061071475</v>
      </c>
      <c r="AA1572" s="14">
        <v>0.201463248911879</v>
      </c>
      <c r="AB1572" s="14">
        <v>0.22169717171836101</v>
      </c>
      <c r="AC1572" s="14">
        <v>0.22461312383865001</v>
      </c>
      <c r="AD1572" s="14">
        <v>8.0029747291337994E-2</v>
      </c>
      <c r="AE1572" s="14"/>
      <c r="AF1572" s="14">
        <v>0.14866354427278</v>
      </c>
      <c r="AG1572" s="14">
        <v>0.24045762755346101</v>
      </c>
      <c r="AH1572" s="14">
        <v>0.175001866255762</v>
      </c>
      <c r="AI1572" s="14"/>
      <c r="AJ1572" s="14">
        <v>0.12754125773458999</v>
      </c>
      <c r="AK1572" s="14">
        <v>0.274441884028988</v>
      </c>
      <c r="AL1572" s="14">
        <v>0.23070762456013799</v>
      </c>
      <c r="AM1572" s="14">
        <v>0.121841843889716</v>
      </c>
      <c r="AN1572" s="14">
        <v>0.17879659583803401</v>
      </c>
      <c r="AO1572" s="14"/>
      <c r="AP1572" s="14">
        <v>0.12499626245241099</v>
      </c>
      <c r="AQ1572" s="14">
        <v>0.29173521652447898</v>
      </c>
      <c r="AR1572" s="14">
        <v>0.27558685806230399</v>
      </c>
      <c r="AS1572" s="14">
        <v>8.8582944709357098E-2</v>
      </c>
      <c r="AT1572" s="14">
        <v>9.8659028349638994E-2</v>
      </c>
      <c r="AU1572" s="14"/>
      <c r="AV1572" s="14">
        <v>0.19025536501353699</v>
      </c>
      <c r="AW1572" s="14">
        <v>0.20068093406450399</v>
      </c>
      <c r="AX1572" s="14">
        <v>0.19767995563660301</v>
      </c>
      <c r="AY1572" s="14">
        <v>0.191945931079747</v>
      </c>
      <c r="AZ1572" s="14">
        <v>0.18789974839734</v>
      </c>
      <c r="BA1572" s="14"/>
      <c r="BB1572" s="14">
        <v>0.245117504885009</v>
      </c>
      <c r="BC1572" s="14">
        <v>8.4097197394328096E-2</v>
      </c>
      <c r="BD1572" s="14">
        <v>0.14222276514118801</v>
      </c>
      <c r="BE1572" s="14"/>
      <c r="BF1572" s="14">
        <v>0.15064132718185699</v>
      </c>
    </row>
    <row r="1573" spans="2:58" x14ac:dyDescent="0.35">
      <c r="B1573" t="s">
        <v>83</v>
      </c>
      <c r="C1573" s="14">
        <v>0.21538618764798501</v>
      </c>
      <c r="D1573" s="14">
        <v>0.176305212039327</v>
      </c>
      <c r="E1573" s="14">
        <v>0.25274539344369901</v>
      </c>
      <c r="F1573" s="14"/>
      <c r="G1573" s="14">
        <v>0.26528790659502</v>
      </c>
      <c r="H1573" s="14">
        <v>0.23313134679654199</v>
      </c>
      <c r="I1573" s="14">
        <v>0.25307576473619398</v>
      </c>
      <c r="J1573" s="14">
        <v>0.205280771340622</v>
      </c>
      <c r="K1573" s="14">
        <v>0.191110533632153</v>
      </c>
      <c r="L1573" s="14">
        <v>0.16147241418885999</v>
      </c>
      <c r="M1573" s="14"/>
      <c r="N1573" s="14">
        <v>0.18835745894873299</v>
      </c>
      <c r="O1573" s="14">
        <v>0.20099595532380199</v>
      </c>
      <c r="P1573" s="14">
        <v>0.18499261833775399</v>
      </c>
      <c r="Q1573" s="14">
        <v>0.28638039467548898</v>
      </c>
      <c r="R1573" s="14"/>
      <c r="S1573" s="14">
        <v>0.224647224602124</v>
      </c>
      <c r="T1573" s="14">
        <v>0.20598137776235301</v>
      </c>
      <c r="U1573" s="14">
        <v>0.18505842725904401</v>
      </c>
      <c r="V1573" s="14">
        <v>0.27571699528528198</v>
      </c>
      <c r="W1573" s="14">
        <v>0.147796057380332</v>
      </c>
      <c r="X1573" s="14">
        <v>0.22479064712317701</v>
      </c>
      <c r="Y1573" s="14">
        <v>0.20046283116431801</v>
      </c>
      <c r="Z1573" s="14">
        <v>0.322080339931898</v>
      </c>
      <c r="AA1573" s="14">
        <v>0.19804486513160099</v>
      </c>
      <c r="AB1573" s="14">
        <v>0.185051873966144</v>
      </c>
      <c r="AC1573" s="14">
        <v>0.28342911470156201</v>
      </c>
      <c r="AD1573" s="14">
        <v>0.18122664995729301</v>
      </c>
      <c r="AE1573" s="14"/>
      <c r="AF1573" s="14">
        <v>0.153889381706483</v>
      </c>
      <c r="AG1573" s="14">
        <v>0.22097204481650401</v>
      </c>
      <c r="AH1573" s="14">
        <v>0.29658758740435898</v>
      </c>
      <c r="AI1573" s="14"/>
      <c r="AJ1573" s="14">
        <v>0.129367097805102</v>
      </c>
      <c r="AK1573" s="14">
        <v>0.239103084578632</v>
      </c>
      <c r="AL1573" s="14">
        <v>0.26500583807178002</v>
      </c>
      <c r="AM1573" s="14">
        <v>8.3740169885030497E-2</v>
      </c>
      <c r="AN1573" s="14">
        <v>0.29230450729422802</v>
      </c>
      <c r="AO1573" s="14"/>
      <c r="AP1573" s="14">
        <v>0.140762562210444</v>
      </c>
      <c r="AQ1573" s="14">
        <v>0.244115840888079</v>
      </c>
      <c r="AR1573" s="14">
        <v>0.21357161166761701</v>
      </c>
      <c r="AS1573" s="14">
        <v>0.10512619626354</v>
      </c>
      <c r="AT1573" s="14">
        <v>0.29536207808658499</v>
      </c>
      <c r="AU1573" s="14"/>
      <c r="AV1573" s="14">
        <v>0.226784438479847</v>
      </c>
      <c r="AW1573" s="14">
        <v>0.21659010848903801</v>
      </c>
      <c r="AX1573" s="14">
        <v>0.231148348915171</v>
      </c>
      <c r="AY1573" s="14">
        <v>0.18693921569008401</v>
      </c>
      <c r="AZ1573" s="14">
        <v>0.185610527715042</v>
      </c>
      <c r="BA1573" s="14"/>
      <c r="BB1573" s="14">
        <v>0.22697403639768099</v>
      </c>
      <c r="BC1573" s="14">
        <v>7.4639066724047506E-2</v>
      </c>
      <c r="BD1573" s="14">
        <v>0.119794206525526</v>
      </c>
      <c r="BE1573" s="14"/>
      <c r="BF1573" s="14">
        <v>0.138691187770147</v>
      </c>
    </row>
    <row r="1574" spans="2:58" x14ac:dyDescent="0.35">
      <c r="C1574" s="14"/>
      <c r="D1574" s="14"/>
      <c r="E1574" s="14"/>
      <c r="F1574" s="14"/>
      <c r="G1574" s="14"/>
      <c r="H1574" s="14"/>
      <c r="I1574" s="14"/>
      <c r="J1574" s="14"/>
      <c r="K1574" s="14"/>
      <c r="L1574" s="14"/>
      <c r="M1574" s="14"/>
      <c r="N1574" s="14"/>
      <c r="O1574" s="14"/>
      <c r="P1574" s="14"/>
      <c r="Q1574" s="14"/>
      <c r="R1574" s="14"/>
      <c r="S1574" s="14"/>
      <c r="T1574" s="14"/>
      <c r="U1574" s="14"/>
      <c r="V1574" s="14"/>
      <c r="W1574" s="14"/>
      <c r="X1574" s="14"/>
      <c r="Y1574" s="14"/>
      <c r="Z1574" s="14"/>
      <c r="AA1574" s="14"/>
      <c r="AB1574" s="14"/>
      <c r="AC1574" s="14"/>
      <c r="AD1574" s="14"/>
      <c r="AE1574" s="14"/>
      <c r="AF1574" s="14"/>
      <c r="AG1574" s="14"/>
      <c r="AH1574" s="14"/>
      <c r="AI1574" s="14"/>
      <c r="AJ1574" s="14"/>
      <c r="AK1574" s="14"/>
      <c r="AL1574" s="14"/>
      <c r="AM1574" s="14"/>
      <c r="AN1574" s="14"/>
      <c r="AO1574" s="14"/>
      <c r="AP1574" s="14"/>
      <c r="AQ1574" s="14"/>
      <c r="AR1574" s="14"/>
      <c r="AS1574" s="14"/>
      <c r="AT1574" s="14"/>
      <c r="AU1574" s="14"/>
      <c r="AV1574" s="14"/>
      <c r="AW1574" s="14"/>
      <c r="AX1574" s="14"/>
      <c r="AY1574" s="14"/>
      <c r="AZ1574" s="14"/>
      <c r="BA1574" s="14"/>
      <c r="BB1574" s="14"/>
      <c r="BC1574" s="14"/>
      <c r="BD1574" s="14"/>
      <c r="BE1574" s="14"/>
      <c r="BF1574" s="14"/>
    </row>
    <row r="1575" spans="2:58" x14ac:dyDescent="0.35">
      <c r="B1575" s="6" t="s">
        <v>466</v>
      </c>
      <c r="C1575" s="14"/>
      <c r="D1575" s="14"/>
      <c r="E1575" s="14"/>
      <c r="F1575" s="14"/>
      <c r="G1575" s="14"/>
      <c r="H1575" s="14"/>
      <c r="I1575" s="14"/>
      <c r="J1575" s="14"/>
      <c r="K1575" s="14"/>
      <c r="L1575" s="14"/>
      <c r="M1575" s="14"/>
      <c r="N1575" s="14"/>
      <c r="O1575" s="14"/>
      <c r="P1575" s="14"/>
      <c r="Q1575" s="14"/>
      <c r="R1575" s="14"/>
      <c r="S1575" s="14"/>
      <c r="T1575" s="14"/>
      <c r="U1575" s="14"/>
      <c r="V1575" s="14"/>
      <c r="W1575" s="14"/>
      <c r="X1575" s="14"/>
      <c r="Y1575" s="14"/>
      <c r="Z1575" s="14"/>
      <c r="AA1575" s="14"/>
      <c r="AB1575" s="14"/>
      <c r="AC1575" s="14"/>
      <c r="AD1575" s="14"/>
      <c r="AE1575" s="14"/>
      <c r="AF1575" s="14"/>
      <c r="AG1575" s="14"/>
      <c r="AH1575" s="14"/>
      <c r="AI1575" s="14"/>
      <c r="AJ1575" s="14"/>
      <c r="AK1575" s="14"/>
      <c r="AL1575" s="14"/>
      <c r="AM1575" s="14"/>
      <c r="AN1575" s="14"/>
      <c r="AO1575" s="14"/>
      <c r="AP1575" s="14"/>
      <c r="AQ1575" s="14"/>
      <c r="AR1575" s="14"/>
      <c r="AS1575" s="14"/>
      <c r="AT1575" s="14"/>
      <c r="AU1575" s="14"/>
      <c r="AV1575" s="14"/>
      <c r="AW1575" s="14"/>
      <c r="AX1575" s="14"/>
      <c r="AY1575" s="14"/>
      <c r="AZ1575" s="14"/>
      <c r="BA1575" s="14"/>
      <c r="BB1575" s="14"/>
      <c r="BC1575" s="14"/>
      <c r="BD1575" s="14"/>
      <c r="BE1575" s="14"/>
      <c r="BF1575" s="14"/>
    </row>
    <row r="1576" spans="2:58" x14ac:dyDescent="0.35">
      <c r="B1576" s="24" t="s">
        <v>90</v>
      </c>
      <c r="C1576" s="14"/>
      <c r="D1576" s="14"/>
      <c r="E1576" s="14"/>
      <c r="F1576" s="14"/>
      <c r="G1576" s="14"/>
      <c r="H1576" s="14"/>
      <c r="I1576" s="14"/>
      <c r="J1576" s="14"/>
      <c r="K1576" s="14"/>
      <c r="L1576" s="14"/>
      <c r="M1576" s="14"/>
      <c r="N1576" s="14"/>
      <c r="O1576" s="14"/>
      <c r="P1576" s="14"/>
      <c r="Q1576" s="14"/>
      <c r="R1576" s="14"/>
      <c r="S1576" s="14"/>
      <c r="T1576" s="14"/>
      <c r="U1576" s="14"/>
      <c r="V1576" s="14"/>
      <c r="W1576" s="14"/>
      <c r="X1576" s="14"/>
      <c r="Y1576" s="14"/>
      <c r="Z1576" s="14"/>
      <c r="AA1576" s="14"/>
      <c r="AB1576" s="14"/>
      <c r="AC1576" s="14"/>
      <c r="AD1576" s="14"/>
      <c r="AE1576" s="14"/>
      <c r="AF1576" s="14"/>
      <c r="AG1576" s="14"/>
      <c r="AH1576" s="14"/>
      <c r="AI1576" s="14"/>
      <c r="AJ1576" s="14"/>
      <c r="AK1576" s="14"/>
      <c r="AL1576" s="14"/>
      <c r="AM1576" s="14"/>
      <c r="AN1576" s="14"/>
      <c r="AO1576" s="14"/>
      <c r="AP1576" s="14"/>
      <c r="AQ1576" s="14"/>
      <c r="AR1576" s="14"/>
      <c r="AS1576" s="14"/>
      <c r="AT1576" s="14"/>
      <c r="AU1576" s="14"/>
      <c r="AV1576" s="14"/>
      <c r="AW1576" s="14"/>
      <c r="AX1576" s="14"/>
      <c r="AY1576" s="14"/>
      <c r="AZ1576" s="14"/>
      <c r="BA1576" s="14"/>
      <c r="BB1576" s="14"/>
      <c r="BC1576" s="14"/>
      <c r="BD1576" s="14"/>
      <c r="BE1576" s="14"/>
      <c r="BF1576" s="14"/>
    </row>
    <row r="1577" spans="2:58" x14ac:dyDescent="0.35">
      <c r="B1577" t="s">
        <v>430</v>
      </c>
      <c r="C1577" s="14">
        <v>0.17271612318742799</v>
      </c>
      <c r="D1577" s="14">
        <v>0.18676457214521999</v>
      </c>
      <c r="E1577" s="14">
        <v>0.159035907072136</v>
      </c>
      <c r="F1577" s="14"/>
      <c r="G1577" s="14">
        <v>0.143202489325256</v>
      </c>
      <c r="H1577" s="14">
        <v>0.13991261695347701</v>
      </c>
      <c r="I1577" s="14">
        <v>0.17853680197869201</v>
      </c>
      <c r="J1577" s="14">
        <v>0.20239280110348501</v>
      </c>
      <c r="K1577" s="14">
        <v>0.213629002669323</v>
      </c>
      <c r="L1577" s="14">
        <v>0.162876033285697</v>
      </c>
      <c r="M1577" s="14"/>
      <c r="N1577" s="14">
        <v>0.15694483497343201</v>
      </c>
      <c r="O1577" s="14">
        <v>0.16714010049779299</v>
      </c>
      <c r="P1577" s="14">
        <v>0.183625760519738</v>
      </c>
      <c r="Q1577" s="14">
        <v>0.187019956449024</v>
      </c>
      <c r="R1577" s="14"/>
      <c r="S1577" s="14">
        <v>0.133556575383319</v>
      </c>
      <c r="T1577" s="14">
        <v>0.184129962519962</v>
      </c>
      <c r="U1577" s="14">
        <v>0.192570196718266</v>
      </c>
      <c r="V1577" s="14">
        <v>0.216690500321713</v>
      </c>
      <c r="W1577" s="14">
        <v>0.140208223468719</v>
      </c>
      <c r="X1577" s="14">
        <v>0.13756352799033</v>
      </c>
      <c r="Y1577" s="14">
        <v>0.17663606099384499</v>
      </c>
      <c r="Z1577" s="14">
        <v>0.151398499282828</v>
      </c>
      <c r="AA1577" s="14">
        <v>0.17551206926521701</v>
      </c>
      <c r="AB1577" s="14">
        <v>0.201414173060631</v>
      </c>
      <c r="AC1577" s="14">
        <v>0.19942176466148701</v>
      </c>
      <c r="AD1577" s="14">
        <v>0.17966808763085099</v>
      </c>
      <c r="AE1577" s="14"/>
      <c r="AF1577" s="14">
        <v>0.20449261818905601</v>
      </c>
      <c r="AG1577" s="14">
        <v>0.15323713584318399</v>
      </c>
      <c r="AH1577" s="14">
        <v>0.16224314585195301</v>
      </c>
      <c r="AI1577" s="14"/>
      <c r="AJ1577" s="14">
        <v>0.22184283161585899</v>
      </c>
      <c r="AK1577" s="14">
        <v>0.109448222389184</v>
      </c>
      <c r="AL1577" s="14">
        <v>0.13962539653988701</v>
      </c>
      <c r="AM1577" s="14">
        <v>0.34358098845079998</v>
      </c>
      <c r="AN1577" s="14">
        <v>0.19722067718422401</v>
      </c>
      <c r="AO1577" s="14"/>
      <c r="AP1577" s="14">
        <v>0.239586485593721</v>
      </c>
      <c r="AQ1577" s="14">
        <v>8.8189459767936795E-2</v>
      </c>
      <c r="AR1577" s="14">
        <v>0.163674957047345</v>
      </c>
      <c r="AS1577" s="14">
        <v>0.24618850331426601</v>
      </c>
      <c r="AT1577" s="14">
        <v>0.21515270699566699</v>
      </c>
      <c r="AU1577" s="14"/>
      <c r="AV1577" s="14">
        <v>0.188514298910373</v>
      </c>
      <c r="AW1577" s="14">
        <v>0.17717254326323501</v>
      </c>
      <c r="AX1577" s="14">
        <v>0.16130535332570101</v>
      </c>
      <c r="AY1577" s="14">
        <v>0.15308118275234101</v>
      </c>
      <c r="AZ1577" s="14">
        <v>0.16734527658213399</v>
      </c>
      <c r="BA1577" s="14"/>
      <c r="BB1577" s="14">
        <v>7.2638754360165605E-2</v>
      </c>
      <c r="BC1577" s="14">
        <v>0.19896422942238701</v>
      </c>
      <c r="BD1577" s="14">
        <v>0.25087611899738799</v>
      </c>
      <c r="BE1577" s="14"/>
      <c r="BF1577" s="14">
        <v>0.17656410740792</v>
      </c>
    </row>
    <row r="1578" spans="2:58" x14ac:dyDescent="0.35">
      <c r="B1578" t="s">
        <v>431</v>
      </c>
      <c r="C1578" s="14">
        <v>0.27761094167038702</v>
      </c>
      <c r="D1578" s="14">
        <v>0.29342227777796398</v>
      </c>
      <c r="E1578" s="14">
        <v>0.26292044183533497</v>
      </c>
      <c r="F1578" s="14"/>
      <c r="G1578" s="14">
        <v>0.34428843413284899</v>
      </c>
      <c r="H1578" s="14">
        <v>0.32714468930726498</v>
      </c>
      <c r="I1578" s="14">
        <v>0.29737871415985301</v>
      </c>
      <c r="J1578" s="14">
        <v>0.23175390056793799</v>
      </c>
      <c r="K1578" s="14">
        <v>0.20379823501480199</v>
      </c>
      <c r="L1578" s="14">
        <v>0.263401889950588</v>
      </c>
      <c r="M1578" s="14"/>
      <c r="N1578" s="14">
        <v>0.312822995134588</v>
      </c>
      <c r="O1578" s="14">
        <v>0.25568962171321802</v>
      </c>
      <c r="P1578" s="14">
        <v>0.27346835315344098</v>
      </c>
      <c r="Q1578" s="14">
        <v>0.26705449460668201</v>
      </c>
      <c r="R1578" s="14"/>
      <c r="S1578" s="14">
        <v>0.34753740520142001</v>
      </c>
      <c r="T1578" s="14">
        <v>0.25811870119577501</v>
      </c>
      <c r="U1578" s="14">
        <v>0.25478136380734601</v>
      </c>
      <c r="V1578" s="14">
        <v>0.235277059286287</v>
      </c>
      <c r="W1578" s="14">
        <v>0.31002175193439102</v>
      </c>
      <c r="X1578" s="14">
        <v>0.291205726836197</v>
      </c>
      <c r="Y1578" s="14">
        <v>0.25702176198026699</v>
      </c>
      <c r="Z1578" s="14">
        <v>0.31793635418461003</v>
      </c>
      <c r="AA1578" s="14">
        <v>0.265768873502993</v>
      </c>
      <c r="AB1578" s="14">
        <v>0.26527926407636498</v>
      </c>
      <c r="AC1578" s="14">
        <v>0.23152322825452001</v>
      </c>
      <c r="AD1578" s="14">
        <v>0.265423459094902</v>
      </c>
      <c r="AE1578" s="14"/>
      <c r="AF1578" s="14">
        <v>0.25800534055340701</v>
      </c>
      <c r="AG1578" s="14">
        <v>0.300617402947705</v>
      </c>
      <c r="AH1578" s="14">
        <v>0.25935554955353302</v>
      </c>
      <c r="AI1578" s="14"/>
      <c r="AJ1578" s="14">
        <v>0.25722714951043602</v>
      </c>
      <c r="AK1578" s="14">
        <v>0.326186691820889</v>
      </c>
      <c r="AL1578" s="14">
        <v>0.278545748466698</v>
      </c>
      <c r="AM1578" s="14">
        <v>0.294428664461027</v>
      </c>
      <c r="AN1578" s="14">
        <v>0.245619272148835</v>
      </c>
      <c r="AO1578" s="14"/>
      <c r="AP1578" s="14">
        <v>0.25553236260113099</v>
      </c>
      <c r="AQ1578" s="14">
        <v>0.34848763815787898</v>
      </c>
      <c r="AR1578" s="14">
        <v>0.26728643116622203</v>
      </c>
      <c r="AS1578" s="14">
        <v>0.218200601307699</v>
      </c>
      <c r="AT1578" s="14">
        <v>0.160172520510557</v>
      </c>
      <c r="AU1578" s="14"/>
      <c r="AV1578" s="14">
        <v>0.26653938539455102</v>
      </c>
      <c r="AW1578" s="14">
        <v>0.25239240260985102</v>
      </c>
      <c r="AX1578" s="14">
        <v>0.28047865657085802</v>
      </c>
      <c r="AY1578" s="14">
        <v>0.31250905072328899</v>
      </c>
      <c r="AZ1578" s="14">
        <v>0.410695381548631</v>
      </c>
      <c r="BA1578" s="14"/>
      <c r="BB1578" s="14">
        <v>0.33638505504113497</v>
      </c>
      <c r="BC1578" s="14">
        <v>0.24380752279906301</v>
      </c>
      <c r="BD1578" s="14">
        <v>0.203913023013397</v>
      </c>
      <c r="BE1578" s="14"/>
      <c r="BF1578" s="14">
        <v>0.27280134121239802</v>
      </c>
    </row>
    <row r="1579" spans="2:58" x14ac:dyDescent="0.35">
      <c r="B1579" t="s">
        <v>432</v>
      </c>
      <c r="C1579" s="14">
        <v>0.303814716725954</v>
      </c>
      <c r="D1579" s="14">
        <v>0.32046028932811299</v>
      </c>
      <c r="E1579" s="14">
        <v>0.288416266771651</v>
      </c>
      <c r="F1579" s="14"/>
      <c r="G1579" s="14">
        <v>0.28821092618914002</v>
      </c>
      <c r="H1579" s="14">
        <v>0.31560811812986</v>
      </c>
      <c r="I1579" s="14">
        <v>0.278083208012609</v>
      </c>
      <c r="J1579" s="14">
        <v>0.28463719191568099</v>
      </c>
      <c r="K1579" s="14">
        <v>0.32729675604200997</v>
      </c>
      <c r="L1579" s="14">
        <v>0.32537038930738399</v>
      </c>
      <c r="M1579" s="14"/>
      <c r="N1579" s="14">
        <v>0.334021286239085</v>
      </c>
      <c r="O1579" s="14">
        <v>0.319197257366783</v>
      </c>
      <c r="P1579" s="14">
        <v>0.306675016108507</v>
      </c>
      <c r="Q1579" s="14">
        <v>0.25007605106377701</v>
      </c>
      <c r="R1579" s="14"/>
      <c r="S1579" s="14">
        <v>0.299422246298367</v>
      </c>
      <c r="T1579" s="14">
        <v>0.32382845742836303</v>
      </c>
      <c r="U1579" s="14">
        <v>0.33264040510045501</v>
      </c>
      <c r="V1579" s="14">
        <v>0.28573677619055798</v>
      </c>
      <c r="W1579" s="14">
        <v>0.27236421247855203</v>
      </c>
      <c r="X1579" s="14">
        <v>0.33726970738475698</v>
      </c>
      <c r="Y1579" s="14">
        <v>0.29202531826814498</v>
      </c>
      <c r="Z1579" s="14">
        <v>0.24620512292352201</v>
      </c>
      <c r="AA1579" s="14">
        <v>0.29500397161570702</v>
      </c>
      <c r="AB1579" s="14">
        <v>0.31217633298804698</v>
      </c>
      <c r="AC1579" s="14">
        <v>0.33806827915222398</v>
      </c>
      <c r="AD1579" s="14">
        <v>0.24555956276031601</v>
      </c>
      <c r="AE1579" s="14"/>
      <c r="AF1579" s="14">
        <v>0.30378911667388098</v>
      </c>
      <c r="AG1579" s="14">
        <v>0.31773428656364999</v>
      </c>
      <c r="AH1579" s="14">
        <v>0.27335413432952299</v>
      </c>
      <c r="AI1579" s="14"/>
      <c r="AJ1579" s="14">
        <v>0.310344962336145</v>
      </c>
      <c r="AK1579" s="14">
        <v>0.33417193585250399</v>
      </c>
      <c r="AL1579" s="14">
        <v>0.34458817488056998</v>
      </c>
      <c r="AM1579" s="14">
        <v>0.24481557412630001</v>
      </c>
      <c r="AN1579" s="14">
        <v>0.239684602800395</v>
      </c>
      <c r="AO1579" s="14"/>
      <c r="AP1579" s="14">
        <v>0.290377855190184</v>
      </c>
      <c r="AQ1579" s="14">
        <v>0.36533545993732802</v>
      </c>
      <c r="AR1579" s="14">
        <v>0.32984239011213601</v>
      </c>
      <c r="AS1579" s="14">
        <v>0.31037002712921002</v>
      </c>
      <c r="AT1579" s="14">
        <v>0.201997308835517</v>
      </c>
      <c r="AU1579" s="14"/>
      <c r="AV1579" s="14">
        <v>0.274623176834631</v>
      </c>
      <c r="AW1579" s="14">
        <v>0.295584904550179</v>
      </c>
      <c r="AX1579" s="14">
        <v>0.31795170134655898</v>
      </c>
      <c r="AY1579" s="14">
        <v>0.34697439270195801</v>
      </c>
      <c r="AZ1579" s="14">
        <v>0.21121279205948501</v>
      </c>
      <c r="BA1579" s="14"/>
      <c r="BB1579" s="14">
        <v>0.468532408923166</v>
      </c>
      <c r="BC1579" s="14">
        <v>0.34948557372102002</v>
      </c>
      <c r="BD1579" s="14">
        <v>0.22015160229360101</v>
      </c>
      <c r="BE1579" s="14"/>
      <c r="BF1579" s="14">
        <v>0.33855686842247101</v>
      </c>
    </row>
    <row r="1580" spans="2:58" x14ac:dyDescent="0.35">
      <c r="B1580" t="s">
        <v>83</v>
      </c>
      <c r="C1580" s="14">
        <v>0.24585821841623101</v>
      </c>
      <c r="D1580" s="14">
        <v>0.19935286074870301</v>
      </c>
      <c r="E1580" s="14">
        <v>0.28962738432087898</v>
      </c>
      <c r="F1580" s="14"/>
      <c r="G1580" s="14">
        <v>0.22429815035275499</v>
      </c>
      <c r="H1580" s="14">
        <v>0.21733457560939801</v>
      </c>
      <c r="I1580" s="14">
        <v>0.24600127584884601</v>
      </c>
      <c r="J1580" s="14">
        <v>0.28121610641289602</v>
      </c>
      <c r="K1580" s="14">
        <v>0.25527600627386499</v>
      </c>
      <c r="L1580" s="14">
        <v>0.24835168745632999</v>
      </c>
      <c r="M1580" s="14"/>
      <c r="N1580" s="14">
        <v>0.19621088365289399</v>
      </c>
      <c r="O1580" s="14">
        <v>0.25797302042220599</v>
      </c>
      <c r="P1580" s="14">
        <v>0.23623087021831399</v>
      </c>
      <c r="Q1580" s="14">
        <v>0.29584949788051801</v>
      </c>
      <c r="R1580" s="14"/>
      <c r="S1580" s="14">
        <v>0.21948377311689299</v>
      </c>
      <c r="T1580" s="14">
        <v>0.23392287885590099</v>
      </c>
      <c r="U1580" s="14">
        <v>0.22000803437393401</v>
      </c>
      <c r="V1580" s="14">
        <v>0.26229566420144301</v>
      </c>
      <c r="W1580" s="14">
        <v>0.27740581211833898</v>
      </c>
      <c r="X1580" s="14">
        <v>0.23396103778871499</v>
      </c>
      <c r="Y1580" s="14">
        <v>0.27431685875774298</v>
      </c>
      <c r="Z1580" s="14">
        <v>0.28446002360903999</v>
      </c>
      <c r="AA1580" s="14">
        <v>0.26371508561608198</v>
      </c>
      <c r="AB1580" s="14">
        <v>0.22113022987495801</v>
      </c>
      <c r="AC1580" s="14">
        <v>0.230986727931769</v>
      </c>
      <c r="AD1580" s="14">
        <v>0.309348890513932</v>
      </c>
      <c r="AE1580" s="14"/>
      <c r="AF1580" s="14">
        <v>0.233712924583656</v>
      </c>
      <c r="AG1580" s="14">
        <v>0.22841117464546101</v>
      </c>
      <c r="AH1580" s="14">
        <v>0.30504717026499101</v>
      </c>
      <c r="AI1580" s="14"/>
      <c r="AJ1580" s="14">
        <v>0.21058505653755999</v>
      </c>
      <c r="AK1580" s="14">
        <v>0.23019314993742401</v>
      </c>
      <c r="AL1580" s="14">
        <v>0.23724068011284499</v>
      </c>
      <c r="AM1580" s="14">
        <v>0.11717477296187299</v>
      </c>
      <c r="AN1580" s="14">
        <v>0.31747544786654602</v>
      </c>
      <c r="AO1580" s="14"/>
      <c r="AP1580" s="14">
        <v>0.21450329661496501</v>
      </c>
      <c r="AQ1580" s="14">
        <v>0.19798744213685601</v>
      </c>
      <c r="AR1580" s="14">
        <v>0.23919622167429799</v>
      </c>
      <c r="AS1580" s="14">
        <v>0.225240868248825</v>
      </c>
      <c r="AT1580" s="14">
        <v>0.42267746365825898</v>
      </c>
      <c r="AU1580" s="14"/>
      <c r="AV1580" s="14">
        <v>0.27032313886044501</v>
      </c>
      <c r="AW1580" s="14">
        <v>0.27485014957673498</v>
      </c>
      <c r="AX1580" s="14">
        <v>0.24026428875688099</v>
      </c>
      <c r="AY1580" s="14">
        <v>0.18743537382241199</v>
      </c>
      <c r="AZ1580" s="14">
        <v>0.210746549809749</v>
      </c>
      <c r="BA1580" s="14"/>
      <c r="BB1580" s="14">
        <v>0.12244378167553401</v>
      </c>
      <c r="BC1580" s="14">
        <v>0.20774267405753</v>
      </c>
      <c r="BD1580" s="14">
        <v>0.325059255695614</v>
      </c>
      <c r="BE1580" s="14"/>
      <c r="BF1580" s="14">
        <v>0.21207768295721099</v>
      </c>
    </row>
    <row r="1581" spans="2:58" x14ac:dyDescent="0.35">
      <c r="C1581" s="14"/>
      <c r="D1581" s="14"/>
      <c r="E1581" s="14"/>
      <c r="F1581" s="14"/>
      <c r="G1581" s="14"/>
      <c r="H1581" s="14"/>
      <c r="I1581" s="14"/>
      <c r="J1581" s="14"/>
      <c r="K1581" s="14"/>
      <c r="L1581" s="14"/>
      <c r="M1581" s="14"/>
      <c r="N1581" s="14"/>
      <c r="O1581" s="14"/>
      <c r="P1581" s="14"/>
      <c r="Q1581" s="14"/>
      <c r="R1581" s="14"/>
      <c r="S1581" s="14"/>
      <c r="T1581" s="14"/>
      <c r="U1581" s="14"/>
      <c r="V1581" s="14"/>
      <c r="W1581" s="14"/>
      <c r="X1581" s="14"/>
      <c r="Y1581" s="14"/>
      <c r="Z1581" s="14"/>
      <c r="AA1581" s="14"/>
      <c r="AB1581" s="14"/>
      <c r="AC1581" s="14"/>
      <c r="AD1581" s="14"/>
      <c r="AE1581" s="14"/>
      <c r="AF1581" s="14"/>
      <c r="AG1581" s="14"/>
      <c r="AH1581" s="14"/>
      <c r="AI1581" s="14"/>
      <c r="AJ1581" s="14"/>
      <c r="AK1581" s="14"/>
      <c r="AL1581" s="14"/>
      <c r="AM1581" s="14"/>
      <c r="AN1581" s="14"/>
      <c r="AO1581" s="14"/>
      <c r="AP1581" s="14"/>
      <c r="AQ1581" s="14"/>
      <c r="AR1581" s="14"/>
      <c r="AS1581" s="14"/>
      <c r="AT1581" s="14"/>
      <c r="AU1581" s="14"/>
      <c r="AV1581" s="14"/>
      <c r="AW1581" s="14"/>
      <c r="AX1581" s="14"/>
      <c r="AY1581" s="14"/>
      <c r="AZ1581" s="14"/>
      <c r="BA1581" s="14"/>
      <c r="BB1581" s="14"/>
      <c r="BC1581" s="14"/>
      <c r="BD1581" s="14"/>
      <c r="BE1581" s="14"/>
      <c r="BF1581" s="14"/>
    </row>
    <row r="1582" spans="2:58" x14ac:dyDescent="0.35">
      <c r="B1582" s="6" t="s">
        <v>467</v>
      </c>
      <c r="C1582" s="14"/>
      <c r="D1582" s="14"/>
      <c r="E1582" s="14"/>
      <c r="F1582" s="14"/>
      <c r="G1582" s="14"/>
      <c r="H1582" s="14"/>
      <c r="I1582" s="14"/>
      <c r="J1582" s="14"/>
      <c r="K1582" s="14"/>
      <c r="L1582" s="14"/>
      <c r="M1582" s="14"/>
      <c r="N1582" s="14"/>
      <c r="O1582" s="14"/>
      <c r="P1582" s="14"/>
      <c r="Q1582" s="14"/>
      <c r="R1582" s="14"/>
      <c r="S1582" s="14"/>
      <c r="T1582" s="14"/>
      <c r="U1582" s="14"/>
      <c r="V1582" s="14"/>
      <c r="W1582" s="14"/>
      <c r="X1582" s="14"/>
      <c r="Y1582" s="14"/>
      <c r="Z1582" s="14"/>
      <c r="AA1582" s="14"/>
      <c r="AB1582" s="14"/>
      <c r="AC1582" s="14"/>
      <c r="AD1582" s="14"/>
      <c r="AE1582" s="14"/>
      <c r="AF1582" s="14"/>
      <c r="AG1582" s="14"/>
      <c r="AH1582" s="14"/>
      <c r="AI1582" s="14"/>
      <c r="AJ1582" s="14"/>
      <c r="AK1582" s="14"/>
      <c r="AL1582" s="14"/>
      <c r="AM1582" s="14"/>
      <c r="AN1582" s="14"/>
      <c r="AO1582" s="14"/>
      <c r="AP1582" s="14"/>
      <c r="AQ1582" s="14"/>
      <c r="AR1582" s="14"/>
      <c r="AS1582" s="14"/>
      <c r="AT1582" s="14"/>
      <c r="AU1582" s="14"/>
      <c r="AV1582" s="14"/>
      <c r="AW1582" s="14"/>
      <c r="AX1582" s="14"/>
      <c r="AY1582" s="14"/>
      <c r="AZ1582" s="14"/>
      <c r="BA1582" s="14"/>
      <c r="BB1582" s="14"/>
      <c r="BC1582" s="14"/>
      <c r="BD1582" s="14"/>
      <c r="BE1582" s="14"/>
      <c r="BF1582" s="14"/>
    </row>
    <row r="1583" spans="2:58" x14ac:dyDescent="0.35">
      <c r="B1583" s="24" t="s">
        <v>90</v>
      </c>
      <c r="C1583" s="14"/>
      <c r="D1583" s="14"/>
      <c r="E1583" s="14"/>
      <c r="F1583" s="14"/>
      <c r="G1583" s="14"/>
      <c r="H1583" s="14"/>
      <c r="I1583" s="14"/>
      <c r="J1583" s="14"/>
      <c r="K1583" s="14"/>
      <c r="L1583" s="14"/>
      <c r="M1583" s="14"/>
      <c r="N1583" s="14"/>
      <c r="O1583" s="14"/>
      <c r="P1583" s="14"/>
      <c r="Q1583" s="14"/>
      <c r="R1583" s="14"/>
      <c r="S1583" s="14"/>
      <c r="T1583" s="14"/>
      <c r="U1583" s="14"/>
      <c r="V1583" s="14"/>
      <c r="W1583" s="14"/>
      <c r="X1583" s="14"/>
      <c r="Y1583" s="14"/>
      <c r="Z1583" s="14"/>
      <c r="AA1583" s="14"/>
      <c r="AB1583" s="14"/>
      <c r="AC1583" s="14"/>
      <c r="AD1583" s="14"/>
      <c r="AE1583" s="14"/>
      <c r="AF1583" s="14"/>
      <c r="AG1583" s="14"/>
      <c r="AH1583" s="14"/>
      <c r="AI1583" s="14"/>
      <c r="AJ1583" s="14"/>
      <c r="AK1583" s="14"/>
      <c r="AL1583" s="14"/>
      <c r="AM1583" s="14"/>
      <c r="AN1583" s="14"/>
      <c r="AO1583" s="14"/>
      <c r="AP1583" s="14"/>
      <c r="AQ1583" s="14"/>
      <c r="AR1583" s="14"/>
      <c r="AS1583" s="14"/>
      <c r="AT1583" s="14"/>
      <c r="AU1583" s="14"/>
      <c r="AV1583" s="14"/>
      <c r="AW1583" s="14"/>
      <c r="AX1583" s="14"/>
      <c r="AY1583" s="14"/>
      <c r="AZ1583" s="14"/>
      <c r="BA1583" s="14"/>
      <c r="BB1583" s="14"/>
      <c r="BC1583" s="14"/>
      <c r="BD1583" s="14"/>
      <c r="BE1583" s="14"/>
      <c r="BF1583" s="14"/>
    </row>
    <row r="1584" spans="2:58" x14ac:dyDescent="0.35">
      <c r="B1584" t="s">
        <v>430</v>
      </c>
      <c r="C1584" s="14">
        <v>0.23694538239400101</v>
      </c>
      <c r="D1584" s="14">
        <v>0.28815939861481199</v>
      </c>
      <c r="E1584" s="14">
        <v>0.188432681466701</v>
      </c>
      <c r="F1584" s="14"/>
      <c r="G1584" s="14">
        <v>0.217588392098268</v>
      </c>
      <c r="H1584" s="14">
        <v>0.16425808689730101</v>
      </c>
      <c r="I1584" s="14">
        <v>0.239843439050684</v>
      </c>
      <c r="J1584" s="14">
        <v>0.254170112021467</v>
      </c>
      <c r="K1584" s="14">
        <v>0.264136269382721</v>
      </c>
      <c r="L1584" s="14">
        <v>0.27422758704310701</v>
      </c>
      <c r="M1584" s="14"/>
      <c r="N1584" s="14">
        <v>0.20640504224265299</v>
      </c>
      <c r="O1584" s="14">
        <v>0.23781086333273299</v>
      </c>
      <c r="P1584" s="14">
        <v>0.26060657482414201</v>
      </c>
      <c r="Q1584" s="14">
        <v>0.250544226703664</v>
      </c>
      <c r="R1584" s="14"/>
      <c r="S1584" s="14">
        <v>0.22245117714826501</v>
      </c>
      <c r="T1584" s="14">
        <v>0.27152288363420601</v>
      </c>
      <c r="U1584" s="14">
        <v>0.23408076382371501</v>
      </c>
      <c r="V1584" s="14">
        <v>0.22419447015170901</v>
      </c>
      <c r="W1584" s="14">
        <v>0.25567831218647202</v>
      </c>
      <c r="X1584" s="14">
        <v>0.21226805035649901</v>
      </c>
      <c r="Y1584" s="14">
        <v>0.28088665360424397</v>
      </c>
      <c r="Z1584" s="14">
        <v>0.14011424570584799</v>
      </c>
      <c r="AA1584" s="14">
        <v>0.229940389238773</v>
      </c>
      <c r="AB1584" s="14">
        <v>0.25148265772143902</v>
      </c>
      <c r="AC1584" s="14">
        <v>0.21099058915116001</v>
      </c>
      <c r="AD1584" s="14">
        <v>0.26807453849365198</v>
      </c>
      <c r="AE1584" s="14"/>
      <c r="AF1584" s="14">
        <v>0.30119459921181702</v>
      </c>
      <c r="AG1584" s="14">
        <v>0.204971907758521</v>
      </c>
      <c r="AH1584" s="14">
        <v>0.18445148195299099</v>
      </c>
      <c r="AI1584" s="14"/>
      <c r="AJ1584" s="14">
        <v>0.29964446027400798</v>
      </c>
      <c r="AK1584" s="14">
        <v>0.16568817046013901</v>
      </c>
      <c r="AL1584" s="14">
        <v>0.19328600690987499</v>
      </c>
      <c r="AM1584" s="14">
        <v>0.243570299581576</v>
      </c>
      <c r="AN1584" s="14">
        <v>0.27255824707088699</v>
      </c>
      <c r="AO1584" s="14"/>
      <c r="AP1584" s="14">
        <v>0.28153635359155199</v>
      </c>
      <c r="AQ1584" s="14">
        <v>0.13836788753718299</v>
      </c>
      <c r="AR1584" s="14">
        <v>0.28273184374310001</v>
      </c>
      <c r="AS1584" s="14">
        <v>0.32900561985937798</v>
      </c>
      <c r="AT1584" s="14">
        <v>0.221180342420606</v>
      </c>
      <c r="AU1584" s="14"/>
      <c r="AV1584" s="14">
        <v>0.24100552125874899</v>
      </c>
      <c r="AW1584" s="14">
        <v>0.22470976249048899</v>
      </c>
      <c r="AX1584" s="14">
        <v>0.23931746013263699</v>
      </c>
      <c r="AY1584" s="14">
        <v>0.208067482084247</v>
      </c>
      <c r="AZ1584" s="14">
        <v>0.25807212297566401</v>
      </c>
      <c r="BA1584" s="14"/>
      <c r="BB1584" s="14">
        <v>0.15833739435828201</v>
      </c>
      <c r="BC1584" s="14">
        <v>0.33726184134333098</v>
      </c>
      <c r="BD1584" s="14">
        <v>0.256444410507638</v>
      </c>
      <c r="BE1584" s="14"/>
      <c r="BF1584" s="14">
        <v>0.29030286079878398</v>
      </c>
    </row>
    <row r="1585" spans="2:58" x14ac:dyDescent="0.35">
      <c r="B1585" t="s">
        <v>431</v>
      </c>
      <c r="C1585" s="14">
        <v>0.15869069574615999</v>
      </c>
      <c r="D1585" s="14">
        <v>0.164446141086805</v>
      </c>
      <c r="E1585" s="14">
        <v>0.154018955384252</v>
      </c>
      <c r="F1585" s="14"/>
      <c r="G1585" s="14">
        <v>0.22853184195168999</v>
      </c>
      <c r="H1585" s="14">
        <v>0.24310275517260299</v>
      </c>
      <c r="I1585" s="14">
        <v>0.190526833249827</v>
      </c>
      <c r="J1585" s="14">
        <v>0.148167827939544</v>
      </c>
      <c r="K1585" s="14">
        <v>7.51401475086967E-2</v>
      </c>
      <c r="L1585" s="14">
        <v>8.2286550734547007E-2</v>
      </c>
      <c r="M1585" s="14"/>
      <c r="N1585" s="14">
        <v>0.17022574554348599</v>
      </c>
      <c r="O1585" s="14">
        <v>0.150098749074768</v>
      </c>
      <c r="P1585" s="14">
        <v>0.160539334175961</v>
      </c>
      <c r="Q1585" s="14">
        <v>0.152515809993788</v>
      </c>
      <c r="R1585" s="14"/>
      <c r="S1585" s="14">
        <v>0.19475592026445199</v>
      </c>
      <c r="T1585" s="14">
        <v>0.123906352573922</v>
      </c>
      <c r="U1585" s="14">
        <v>0.162338904715846</v>
      </c>
      <c r="V1585" s="14">
        <v>0.115864277855055</v>
      </c>
      <c r="W1585" s="14">
        <v>0.203803257176259</v>
      </c>
      <c r="X1585" s="14">
        <v>0.19721042225535301</v>
      </c>
      <c r="Y1585" s="14">
        <v>0.146451783953817</v>
      </c>
      <c r="Z1585" s="14">
        <v>0.229601832258745</v>
      </c>
      <c r="AA1585" s="14">
        <v>0.156972266094143</v>
      </c>
      <c r="AB1585" s="14">
        <v>0.152552082713904</v>
      </c>
      <c r="AC1585" s="14">
        <v>9.8525797027728304E-2</v>
      </c>
      <c r="AD1585" s="14">
        <v>0.10216539276294399</v>
      </c>
      <c r="AE1585" s="14"/>
      <c r="AF1585" s="14">
        <v>0.11945542489522</v>
      </c>
      <c r="AG1585" s="14">
        <v>0.172003004699292</v>
      </c>
      <c r="AH1585" s="14">
        <v>0.223111216968472</v>
      </c>
      <c r="AI1585" s="14"/>
      <c r="AJ1585" s="14">
        <v>0.142319527165992</v>
      </c>
      <c r="AK1585" s="14">
        <v>0.21091331278423101</v>
      </c>
      <c r="AL1585" s="14">
        <v>0.115747719171664</v>
      </c>
      <c r="AM1585" s="14">
        <v>0.35221438073411698</v>
      </c>
      <c r="AN1585" s="14">
        <v>0.1025946631106</v>
      </c>
      <c r="AO1585" s="14"/>
      <c r="AP1585" s="14">
        <v>0.162277840163918</v>
      </c>
      <c r="AQ1585" s="14">
        <v>0.211103494723972</v>
      </c>
      <c r="AR1585" s="14">
        <v>0.11207766653126</v>
      </c>
      <c r="AS1585" s="14">
        <v>0.150134812670669</v>
      </c>
      <c r="AT1585" s="14">
        <v>6.82574629307897E-2</v>
      </c>
      <c r="AU1585" s="14"/>
      <c r="AV1585" s="14">
        <v>0.13163582267332399</v>
      </c>
      <c r="AW1585" s="14">
        <v>0.13917558615512601</v>
      </c>
      <c r="AX1585" s="14">
        <v>0.17280218884561999</v>
      </c>
      <c r="AY1585" s="14">
        <v>0.25853914910912901</v>
      </c>
      <c r="AZ1585" s="14">
        <v>0.179202442367769</v>
      </c>
      <c r="BA1585" s="14"/>
      <c r="BB1585" s="14">
        <v>0.274882177686681</v>
      </c>
      <c r="BC1585" s="14">
        <v>0.124584491999716</v>
      </c>
      <c r="BD1585" s="14">
        <v>0</v>
      </c>
      <c r="BE1585" s="14"/>
      <c r="BF1585" s="14">
        <v>0.13350417770314199</v>
      </c>
    </row>
    <row r="1586" spans="2:58" x14ac:dyDescent="0.35">
      <c r="B1586" t="s">
        <v>432</v>
      </c>
      <c r="C1586" s="14">
        <v>0.323769732449665</v>
      </c>
      <c r="D1586" s="14">
        <v>0.33472856473784501</v>
      </c>
      <c r="E1586" s="14">
        <v>0.31210134495209602</v>
      </c>
      <c r="F1586" s="14"/>
      <c r="G1586" s="14">
        <v>0.301965891447876</v>
      </c>
      <c r="H1586" s="14">
        <v>0.33462806884868901</v>
      </c>
      <c r="I1586" s="14">
        <v>0.246923396022285</v>
      </c>
      <c r="J1586" s="14">
        <v>0.31754512435610699</v>
      </c>
      <c r="K1586" s="14">
        <v>0.36281282247750801</v>
      </c>
      <c r="L1586" s="14">
        <v>0.37080603024536102</v>
      </c>
      <c r="M1586" s="14"/>
      <c r="N1586" s="14">
        <v>0.39871463725566098</v>
      </c>
      <c r="O1586" s="14">
        <v>0.32082020226802199</v>
      </c>
      <c r="P1586" s="14">
        <v>0.32384027737932702</v>
      </c>
      <c r="Q1586" s="14">
        <v>0.24356742148272301</v>
      </c>
      <c r="R1586" s="14"/>
      <c r="S1586" s="14">
        <v>0.31779764292491203</v>
      </c>
      <c r="T1586" s="14">
        <v>0.32700791729337902</v>
      </c>
      <c r="U1586" s="14">
        <v>0.315878796009603</v>
      </c>
      <c r="V1586" s="14">
        <v>0.35480055540694899</v>
      </c>
      <c r="W1586" s="14">
        <v>0.32168118735779899</v>
      </c>
      <c r="X1586" s="14">
        <v>0.314529693892802</v>
      </c>
      <c r="Y1586" s="14">
        <v>0.327196548370352</v>
      </c>
      <c r="Z1586" s="14">
        <v>0.34878030299902202</v>
      </c>
      <c r="AA1586" s="14">
        <v>0.31961800307737198</v>
      </c>
      <c r="AB1586" s="14">
        <v>0.304996996763719</v>
      </c>
      <c r="AC1586" s="14">
        <v>0.32472702891889099</v>
      </c>
      <c r="AD1586" s="14">
        <v>0.32590428738188698</v>
      </c>
      <c r="AE1586" s="14"/>
      <c r="AF1586" s="14">
        <v>0.33698602156287599</v>
      </c>
      <c r="AG1586" s="14">
        <v>0.346804098985313</v>
      </c>
      <c r="AH1586" s="14">
        <v>0.231557145727498</v>
      </c>
      <c r="AI1586" s="14"/>
      <c r="AJ1586" s="14">
        <v>0.33055996723403502</v>
      </c>
      <c r="AK1586" s="14">
        <v>0.369008072582581</v>
      </c>
      <c r="AL1586" s="14">
        <v>0.35452755305457601</v>
      </c>
      <c r="AM1586" s="14">
        <v>0.20189585429274801</v>
      </c>
      <c r="AN1586" s="14">
        <v>0.22951338382956099</v>
      </c>
      <c r="AO1586" s="14"/>
      <c r="AP1586" s="14">
        <v>0.32156541913812398</v>
      </c>
      <c r="AQ1586" s="14">
        <v>0.39411156752554599</v>
      </c>
      <c r="AR1586" s="14">
        <v>0.31474311210425598</v>
      </c>
      <c r="AS1586" s="14">
        <v>0.296564162021549</v>
      </c>
      <c r="AT1586" s="14">
        <v>0.21547282248465399</v>
      </c>
      <c r="AU1586" s="14"/>
      <c r="AV1586" s="14">
        <v>0.29821501305627801</v>
      </c>
      <c r="AW1586" s="14">
        <v>0.327208411607736</v>
      </c>
      <c r="AX1586" s="14">
        <v>0.32532096198170102</v>
      </c>
      <c r="AY1586" s="14">
        <v>0.32347897225581801</v>
      </c>
      <c r="AZ1586" s="14">
        <v>0.37453423249421502</v>
      </c>
      <c r="BA1586" s="14"/>
      <c r="BB1586" s="14">
        <v>0.33987665464266398</v>
      </c>
      <c r="BC1586" s="14">
        <v>0.374951057771925</v>
      </c>
      <c r="BD1586" s="14">
        <v>0.31794131172206802</v>
      </c>
      <c r="BE1586" s="14"/>
      <c r="BF1586" s="14">
        <v>0.33573741501740401</v>
      </c>
    </row>
    <row r="1587" spans="2:58" x14ac:dyDescent="0.35">
      <c r="B1587" t="s">
        <v>83</v>
      </c>
      <c r="C1587" s="14">
        <v>0.280594189410174</v>
      </c>
      <c r="D1587" s="14">
        <v>0.212665895560538</v>
      </c>
      <c r="E1587" s="14">
        <v>0.34544701819695101</v>
      </c>
      <c r="F1587" s="14"/>
      <c r="G1587" s="14">
        <v>0.25191387450216601</v>
      </c>
      <c r="H1587" s="14">
        <v>0.25801108908140802</v>
      </c>
      <c r="I1587" s="14">
        <v>0.32270633167720397</v>
      </c>
      <c r="J1587" s="14">
        <v>0.28011693568288198</v>
      </c>
      <c r="K1587" s="14">
        <v>0.29791076063107502</v>
      </c>
      <c r="L1587" s="14">
        <v>0.27267983197698598</v>
      </c>
      <c r="M1587" s="14"/>
      <c r="N1587" s="14">
        <v>0.22465457495819999</v>
      </c>
      <c r="O1587" s="14">
        <v>0.29127018532447602</v>
      </c>
      <c r="P1587" s="14">
        <v>0.25501381362057102</v>
      </c>
      <c r="Q1587" s="14">
        <v>0.35337254181982503</v>
      </c>
      <c r="R1587" s="14"/>
      <c r="S1587" s="14">
        <v>0.26499525966237197</v>
      </c>
      <c r="T1587" s="14">
        <v>0.277562846498492</v>
      </c>
      <c r="U1587" s="14">
        <v>0.28770153545083599</v>
      </c>
      <c r="V1587" s="14">
        <v>0.30514069658628701</v>
      </c>
      <c r="W1587" s="14">
        <v>0.21883724327946999</v>
      </c>
      <c r="X1587" s="14">
        <v>0.27599183349534701</v>
      </c>
      <c r="Y1587" s="14">
        <v>0.245465014071587</v>
      </c>
      <c r="Z1587" s="14">
        <v>0.28150361903638499</v>
      </c>
      <c r="AA1587" s="14">
        <v>0.293469341589712</v>
      </c>
      <c r="AB1587" s="14">
        <v>0.29096826280093802</v>
      </c>
      <c r="AC1587" s="14">
        <v>0.36575658490222102</v>
      </c>
      <c r="AD1587" s="14">
        <v>0.30385578136151697</v>
      </c>
      <c r="AE1587" s="14"/>
      <c r="AF1587" s="14">
        <v>0.24236395433008701</v>
      </c>
      <c r="AG1587" s="14">
        <v>0.27622098855687299</v>
      </c>
      <c r="AH1587" s="14">
        <v>0.36088015535103801</v>
      </c>
      <c r="AI1587" s="14"/>
      <c r="AJ1587" s="14">
        <v>0.22747604532596499</v>
      </c>
      <c r="AK1587" s="14">
        <v>0.25439044417304901</v>
      </c>
      <c r="AL1587" s="14">
        <v>0.33643872086388499</v>
      </c>
      <c r="AM1587" s="14">
        <v>0.20231946539155901</v>
      </c>
      <c r="AN1587" s="14">
        <v>0.39533370598895201</v>
      </c>
      <c r="AO1587" s="14"/>
      <c r="AP1587" s="14">
        <v>0.23462038710640501</v>
      </c>
      <c r="AQ1587" s="14">
        <v>0.25641705021329902</v>
      </c>
      <c r="AR1587" s="14">
        <v>0.29044737762138401</v>
      </c>
      <c r="AS1587" s="14">
        <v>0.22429540544840401</v>
      </c>
      <c r="AT1587" s="14">
        <v>0.49508937216394999</v>
      </c>
      <c r="AU1587" s="14"/>
      <c r="AV1587" s="14">
        <v>0.329143643011649</v>
      </c>
      <c r="AW1587" s="14">
        <v>0.30890623974664799</v>
      </c>
      <c r="AX1587" s="14">
        <v>0.262559389040042</v>
      </c>
      <c r="AY1587" s="14">
        <v>0.20991439655080699</v>
      </c>
      <c r="AZ1587" s="14">
        <v>0.18819120216235299</v>
      </c>
      <c r="BA1587" s="14"/>
      <c r="BB1587" s="14">
        <v>0.22690377331237299</v>
      </c>
      <c r="BC1587" s="14">
        <v>0.16320260888502799</v>
      </c>
      <c r="BD1587" s="14">
        <v>0.42561427777029298</v>
      </c>
      <c r="BE1587" s="14"/>
      <c r="BF1587" s="14">
        <v>0.24045554648067</v>
      </c>
    </row>
    <row r="1588" spans="2:58" x14ac:dyDescent="0.35">
      <c r="C1588" s="14"/>
      <c r="D1588" s="14"/>
      <c r="E1588" s="14"/>
      <c r="F1588" s="14"/>
      <c r="G1588" s="14"/>
      <c r="H1588" s="14"/>
      <c r="I1588" s="14"/>
      <c r="J1588" s="14"/>
      <c r="K1588" s="14"/>
      <c r="L1588" s="14"/>
      <c r="M1588" s="14"/>
      <c r="N1588" s="14"/>
      <c r="O1588" s="14"/>
      <c r="P1588" s="14"/>
      <c r="Q1588" s="14"/>
      <c r="R1588" s="14"/>
      <c r="S1588" s="14"/>
      <c r="T1588" s="14"/>
      <c r="U1588" s="14"/>
      <c r="V1588" s="14"/>
      <c r="W1588" s="14"/>
      <c r="X1588" s="14"/>
      <c r="Y1588" s="14"/>
      <c r="Z1588" s="14"/>
      <c r="AA1588" s="14"/>
      <c r="AB1588" s="14"/>
      <c r="AC1588" s="14"/>
      <c r="AD1588" s="14"/>
      <c r="AE1588" s="14"/>
      <c r="AF1588" s="14"/>
      <c r="AG1588" s="14"/>
      <c r="AH1588" s="14"/>
      <c r="AI1588" s="14"/>
      <c r="AJ1588" s="14"/>
      <c r="AK1588" s="14"/>
      <c r="AL1588" s="14"/>
      <c r="AM1588" s="14"/>
      <c r="AN1588" s="14"/>
      <c r="AO1588" s="14"/>
      <c r="AP1588" s="14"/>
      <c r="AQ1588" s="14"/>
      <c r="AR1588" s="14"/>
      <c r="AS1588" s="14"/>
      <c r="AT1588" s="14"/>
      <c r="AU1588" s="14"/>
      <c r="AV1588" s="14"/>
      <c r="AW1588" s="14"/>
      <c r="AX1588" s="14"/>
      <c r="AY1588" s="14"/>
      <c r="AZ1588" s="14"/>
      <c r="BA1588" s="14"/>
      <c r="BB1588" s="14"/>
      <c r="BC1588" s="14"/>
      <c r="BD1588" s="14"/>
      <c r="BE1588" s="14"/>
      <c r="BF1588" s="14"/>
    </row>
    <row r="1589" spans="2:58" x14ac:dyDescent="0.35">
      <c r="B1589" s="6" t="s">
        <v>479</v>
      </c>
      <c r="C1589" s="14"/>
      <c r="D1589" s="14"/>
      <c r="E1589" s="14"/>
      <c r="F1589" s="14"/>
      <c r="G1589" s="14"/>
      <c r="H1589" s="14"/>
      <c r="I1589" s="14"/>
      <c r="J1589" s="14"/>
      <c r="K1589" s="14"/>
      <c r="L1589" s="14"/>
      <c r="M1589" s="14"/>
      <c r="N1589" s="14"/>
      <c r="O1589" s="14"/>
      <c r="P1589" s="14"/>
      <c r="Q1589" s="14"/>
      <c r="R1589" s="14"/>
      <c r="S1589" s="14"/>
      <c r="T1589" s="14"/>
      <c r="U1589" s="14"/>
      <c r="V1589" s="14"/>
      <c r="W1589" s="14"/>
      <c r="X1589" s="14"/>
      <c r="Y1589" s="14"/>
      <c r="Z1589" s="14"/>
      <c r="AA1589" s="14"/>
      <c r="AB1589" s="14"/>
      <c r="AC1589" s="14"/>
      <c r="AD1589" s="14"/>
      <c r="AE1589" s="14"/>
      <c r="AF1589" s="14"/>
      <c r="AG1589" s="14"/>
      <c r="AH1589" s="14"/>
      <c r="AI1589" s="14"/>
      <c r="AJ1589" s="14"/>
      <c r="AK1589" s="14"/>
      <c r="AL1589" s="14"/>
      <c r="AM1589" s="14"/>
      <c r="AN1589" s="14"/>
      <c r="AO1589" s="14"/>
      <c r="AP1589" s="14"/>
      <c r="AQ1589" s="14"/>
      <c r="AR1589" s="14"/>
      <c r="AS1589" s="14"/>
      <c r="AT1589" s="14"/>
      <c r="AU1589" s="14"/>
      <c r="AV1589" s="14"/>
      <c r="AW1589" s="14"/>
      <c r="AX1589" s="14"/>
      <c r="AY1589" s="14"/>
      <c r="AZ1589" s="14"/>
      <c r="BA1589" s="14"/>
      <c r="BB1589" s="14"/>
      <c r="BC1589" s="14"/>
      <c r="BD1589" s="14"/>
      <c r="BE1589" s="14"/>
      <c r="BF1589" s="14"/>
    </row>
    <row r="1590" spans="2:58" x14ac:dyDescent="0.35">
      <c r="B1590" s="24" t="s">
        <v>90</v>
      </c>
      <c r="C1590" s="14"/>
      <c r="D1590" s="14"/>
      <c r="E1590" s="14"/>
      <c r="F1590" s="14"/>
      <c r="G1590" s="14"/>
      <c r="H1590" s="14"/>
      <c r="I1590" s="14"/>
      <c r="J1590" s="14"/>
      <c r="K1590" s="14"/>
      <c r="L1590" s="14"/>
      <c r="M1590" s="14"/>
      <c r="N1590" s="14"/>
      <c r="O1590" s="14"/>
      <c r="P1590" s="14"/>
      <c r="Q1590" s="14"/>
      <c r="R1590" s="14"/>
      <c r="S1590" s="14"/>
      <c r="T1590" s="14"/>
      <c r="U1590" s="14"/>
      <c r="V1590" s="14"/>
      <c r="W1590" s="14"/>
      <c r="X1590" s="14"/>
      <c r="Y1590" s="14"/>
      <c r="Z1590" s="14"/>
      <c r="AA1590" s="14"/>
      <c r="AB1590" s="14"/>
      <c r="AC1590" s="14"/>
      <c r="AD1590" s="14"/>
      <c r="AE1590" s="14"/>
      <c r="AF1590" s="14"/>
      <c r="AG1590" s="14"/>
      <c r="AH1590" s="14"/>
      <c r="AI1590" s="14"/>
      <c r="AJ1590" s="14"/>
      <c r="AK1590" s="14"/>
      <c r="AL1590" s="14"/>
      <c r="AM1590" s="14"/>
      <c r="AN1590" s="14"/>
      <c r="AO1590" s="14"/>
      <c r="AP1590" s="14"/>
      <c r="AQ1590" s="14"/>
      <c r="AR1590" s="14"/>
      <c r="AS1590" s="14"/>
      <c r="AT1590" s="14"/>
      <c r="AU1590" s="14"/>
      <c r="AV1590" s="14"/>
      <c r="AW1590" s="14"/>
      <c r="AX1590" s="14"/>
      <c r="AY1590" s="14"/>
      <c r="AZ1590" s="14"/>
      <c r="BA1590" s="14"/>
      <c r="BB1590" s="14"/>
      <c r="BC1590" s="14"/>
      <c r="BD1590" s="14"/>
      <c r="BE1590" s="14"/>
      <c r="BF1590" s="14"/>
    </row>
    <row r="1591" spans="2:58" x14ac:dyDescent="0.35">
      <c r="B1591" t="s">
        <v>473</v>
      </c>
      <c r="C1591" s="14">
        <v>9.4506187399305899E-2</v>
      </c>
      <c r="D1591" s="14">
        <v>0.102076282726871</v>
      </c>
      <c r="E1591" s="14">
        <v>8.6716117132511303E-2</v>
      </c>
      <c r="F1591" s="14"/>
      <c r="G1591" s="14">
        <v>0.10192451323007</v>
      </c>
      <c r="H1591" s="14">
        <v>0.17318160431684801</v>
      </c>
      <c r="I1591" s="14">
        <v>0.119990600128162</v>
      </c>
      <c r="J1591" s="14">
        <v>9.3192644733459798E-2</v>
      </c>
      <c r="K1591" s="14">
        <v>4.8198205893937598E-2</v>
      </c>
      <c r="L1591" s="14">
        <v>3.7282059273215998E-2</v>
      </c>
      <c r="M1591" s="14"/>
      <c r="N1591" s="14">
        <v>0.112663223529876</v>
      </c>
      <c r="O1591" s="14">
        <v>8.3010247688539804E-2</v>
      </c>
      <c r="P1591" s="14">
        <v>8.7842343404478898E-2</v>
      </c>
      <c r="Q1591" s="14">
        <v>9.4404337573283106E-2</v>
      </c>
      <c r="R1591" s="14"/>
      <c r="S1591" s="14">
        <v>0.115187013195082</v>
      </c>
      <c r="T1591" s="14">
        <v>5.4611540680127899E-2</v>
      </c>
      <c r="U1591" s="14">
        <v>0.10563854330296001</v>
      </c>
      <c r="V1591" s="14">
        <v>8.2422727086931005E-2</v>
      </c>
      <c r="W1591" s="14">
        <v>6.2308604564909803E-2</v>
      </c>
      <c r="X1591" s="14">
        <v>9.6345694288644701E-2</v>
      </c>
      <c r="Y1591" s="14">
        <v>9.5126445438746501E-2</v>
      </c>
      <c r="Z1591" s="14">
        <v>0.1636773098373</v>
      </c>
      <c r="AA1591" s="14">
        <v>0.12499106892554</v>
      </c>
      <c r="AB1591" s="14">
        <v>6.9323610951643702E-2</v>
      </c>
      <c r="AC1591" s="14">
        <v>0.12887257552617701</v>
      </c>
      <c r="AD1591" s="14">
        <v>5.9474434395093603E-2</v>
      </c>
      <c r="AE1591" s="14"/>
      <c r="AF1591" s="14">
        <v>6.7328488864941596E-2</v>
      </c>
      <c r="AG1591" s="14">
        <v>0.119853222732723</v>
      </c>
      <c r="AH1591" s="14">
        <v>0.113066435465529</v>
      </c>
      <c r="AI1591" s="14"/>
      <c r="AJ1591" s="14">
        <v>5.2030827768956601E-2</v>
      </c>
      <c r="AK1591" s="14">
        <v>0.18028886013090301</v>
      </c>
      <c r="AL1591" s="14">
        <v>5.7131391224118998E-2</v>
      </c>
      <c r="AM1591" s="14">
        <v>4.1090037862859301E-2</v>
      </c>
      <c r="AN1591" s="14">
        <v>6.2275016975177497E-2</v>
      </c>
      <c r="AO1591" s="14"/>
      <c r="AP1591" s="14">
        <v>4.9975769993241902E-2</v>
      </c>
      <c r="AQ1591" s="14">
        <v>0.18885868697310099</v>
      </c>
      <c r="AR1591" s="14">
        <v>4.2008188358643499E-2</v>
      </c>
      <c r="AS1591" s="14">
        <v>2.2299174444516699E-2</v>
      </c>
      <c r="AT1591" s="14">
        <v>5.8804020482436702E-3</v>
      </c>
      <c r="AU1591" s="14"/>
      <c r="AV1591" s="14">
        <v>6.5703695621393707E-2</v>
      </c>
      <c r="AW1591" s="14">
        <v>6.1917331465244398E-2</v>
      </c>
      <c r="AX1591" s="14">
        <v>0.103581662534198</v>
      </c>
      <c r="AY1591" s="14">
        <v>0.171644032103908</v>
      </c>
      <c r="AZ1591" s="14">
        <v>0.19845381587144301</v>
      </c>
      <c r="BA1591" s="14"/>
      <c r="BB1591" s="14">
        <v>0.17955983141755399</v>
      </c>
      <c r="BC1591" s="14">
        <v>1.3946463325802299E-2</v>
      </c>
      <c r="BD1591" s="14">
        <v>1.4934069703293799E-2</v>
      </c>
      <c r="BE1591" s="14"/>
      <c r="BF1591" s="14">
        <v>5.9912641055847302E-2</v>
      </c>
    </row>
    <row r="1592" spans="2:58" x14ac:dyDescent="0.35">
      <c r="B1592" t="s">
        <v>474</v>
      </c>
      <c r="C1592" s="14">
        <v>0.28175388820973901</v>
      </c>
      <c r="D1592" s="14">
        <v>0.265660634283234</v>
      </c>
      <c r="E1592" s="14">
        <v>0.29818159047277998</v>
      </c>
      <c r="F1592" s="14"/>
      <c r="G1592" s="14">
        <v>0.30384080815558501</v>
      </c>
      <c r="H1592" s="14">
        <v>0.36052762017634499</v>
      </c>
      <c r="I1592" s="14">
        <v>0.27787682589635998</v>
      </c>
      <c r="J1592" s="14">
        <v>0.32445531515985399</v>
      </c>
      <c r="K1592" s="14">
        <v>0.20998521787111901</v>
      </c>
      <c r="L1592" s="14">
        <v>0.21991986141366601</v>
      </c>
      <c r="M1592" s="14"/>
      <c r="N1592" s="14">
        <v>0.31087530654170498</v>
      </c>
      <c r="O1592" s="14">
        <v>0.28785734248002198</v>
      </c>
      <c r="P1592" s="14">
        <v>0.25067025948259702</v>
      </c>
      <c r="Q1592" s="14">
        <v>0.27448358112794602</v>
      </c>
      <c r="R1592" s="14"/>
      <c r="S1592" s="14">
        <v>0.297616877861414</v>
      </c>
      <c r="T1592" s="14">
        <v>0.31398725080154999</v>
      </c>
      <c r="U1592" s="14">
        <v>0.21797796539311801</v>
      </c>
      <c r="V1592" s="14">
        <v>0.26997425415371501</v>
      </c>
      <c r="W1592" s="14">
        <v>0.30955260652053401</v>
      </c>
      <c r="X1592" s="14">
        <v>0.29854552375820997</v>
      </c>
      <c r="Y1592" s="14">
        <v>0.239831724945893</v>
      </c>
      <c r="Z1592" s="14">
        <v>0.30327116238863</v>
      </c>
      <c r="AA1592" s="14">
        <v>0.26764138539398902</v>
      </c>
      <c r="AB1592" s="14">
        <v>0.33684594360466302</v>
      </c>
      <c r="AC1592" s="14">
        <v>0.257264013062869</v>
      </c>
      <c r="AD1592" s="14">
        <v>0.16845402919580801</v>
      </c>
      <c r="AE1592" s="14"/>
      <c r="AF1592" s="14">
        <v>0.184649594685624</v>
      </c>
      <c r="AG1592" s="14">
        <v>0.36118956156480603</v>
      </c>
      <c r="AH1592" s="14">
        <v>0.28272535780172597</v>
      </c>
      <c r="AI1592" s="14"/>
      <c r="AJ1592" s="14">
        <v>0.15855673226094899</v>
      </c>
      <c r="AK1592" s="14">
        <v>0.40849299758791102</v>
      </c>
      <c r="AL1592" s="14">
        <v>0.37401158611141999</v>
      </c>
      <c r="AM1592" s="14">
        <v>0.32861128048518601</v>
      </c>
      <c r="AN1592" s="14">
        <v>0.22257012929672301</v>
      </c>
      <c r="AO1592" s="14"/>
      <c r="AP1592" s="14">
        <v>0.15428482029263599</v>
      </c>
      <c r="AQ1592" s="14">
        <v>0.47178991503027101</v>
      </c>
      <c r="AR1592" s="14">
        <v>0.33722202979052401</v>
      </c>
      <c r="AS1592" s="14">
        <v>9.6546427020649098E-2</v>
      </c>
      <c r="AT1592" s="14">
        <v>0.107266974325938</v>
      </c>
      <c r="AU1592" s="14"/>
      <c r="AV1592" s="14">
        <v>0.23270117594572001</v>
      </c>
      <c r="AW1592" s="14">
        <v>0.29900063324148202</v>
      </c>
      <c r="AX1592" s="14">
        <v>0.33273810226414902</v>
      </c>
      <c r="AY1592" s="14">
        <v>0.32202901544382301</v>
      </c>
      <c r="AZ1592" s="14">
        <v>0.30529369269675499</v>
      </c>
      <c r="BA1592" s="14"/>
      <c r="BB1592" s="14">
        <v>0.45596970419166299</v>
      </c>
      <c r="BC1592" s="14">
        <v>6.7386545998210798E-2</v>
      </c>
      <c r="BD1592" s="14">
        <v>5.8479030888852299E-2</v>
      </c>
      <c r="BE1592" s="14"/>
      <c r="BF1592" s="14">
        <v>0.19744543677153101</v>
      </c>
    </row>
    <row r="1593" spans="2:58" x14ac:dyDescent="0.35">
      <c r="B1593" t="s">
        <v>475</v>
      </c>
      <c r="C1593" s="14">
        <v>0.234532508013995</v>
      </c>
      <c r="D1593" s="14">
        <v>0.239100352037557</v>
      </c>
      <c r="E1593" s="14">
        <v>0.23046046769972101</v>
      </c>
      <c r="F1593" s="14"/>
      <c r="G1593" s="14">
        <v>0.288228891708671</v>
      </c>
      <c r="H1593" s="14">
        <v>0.19497967080362399</v>
      </c>
      <c r="I1593" s="14">
        <v>0.23359996406405301</v>
      </c>
      <c r="J1593" s="14">
        <v>0.18884746943620401</v>
      </c>
      <c r="K1593" s="14">
        <v>0.235915326563372</v>
      </c>
      <c r="L1593" s="14">
        <v>0.26737679975654899</v>
      </c>
      <c r="M1593" s="14"/>
      <c r="N1593" s="14">
        <v>0.228909145189994</v>
      </c>
      <c r="O1593" s="14">
        <v>0.25399185215068798</v>
      </c>
      <c r="P1593" s="14">
        <v>0.248775545156532</v>
      </c>
      <c r="Q1593" s="14">
        <v>0.20583972107795401</v>
      </c>
      <c r="R1593" s="14"/>
      <c r="S1593" s="14">
        <v>0.24934028083961299</v>
      </c>
      <c r="T1593" s="14">
        <v>0.24034142470706199</v>
      </c>
      <c r="U1593" s="14">
        <v>0.24152307140311799</v>
      </c>
      <c r="V1593" s="14">
        <v>0.190640618558818</v>
      </c>
      <c r="W1593" s="14">
        <v>0.234473790875978</v>
      </c>
      <c r="X1593" s="14">
        <v>0.22558703477588801</v>
      </c>
      <c r="Y1593" s="14">
        <v>0.24177182580812301</v>
      </c>
      <c r="Z1593" s="14">
        <v>0.16334953291020601</v>
      </c>
      <c r="AA1593" s="14">
        <v>0.25917785565733897</v>
      </c>
      <c r="AB1593" s="14">
        <v>0.21184535297283799</v>
      </c>
      <c r="AC1593" s="14">
        <v>0.21009611403348899</v>
      </c>
      <c r="AD1593" s="14">
        <v>0.37468392828229302</v>
      </c>
      <c r="AE1593" s="14"/>
      <c r="AF1593" s="14">
        <v>0.22514262015896799</v>
      </c>
      <c r="AG1593" s="14">
        <v>0.238444758592087</v>
      </c>
      <c r="AH1593" s="14">
        <v>0.223664022003983</v>
      </c>
      <c r="AI1593" s="14"/>
      <c r="AJ1593" s="14">
        <v>0.24029424010509201</v>
      </c>
      <c r="AK1593" s="14">
        <v>0.21589554831966501</v>
      </c>
      <c r="AL1593" s="14">
        <v>0.25263398311926399</v>
      </c>
      <c r="AM1593" s="14">
        <v>0.16481324972706299</v>
      </c>
      <c r="AN1593" s="14">
        <v>0.21506677951893799</v>
      </c>
      <c r="AO1593" s="14"/>
      <c r="AP1593" s="14">
        <v>0.23602318063882399</v>
      </c>
      <c r="AQ1593" s="14">
        <v>0.19883554090742001</v>
      </c>
      <c r="AR1593" s="14">
        <v>0.28699346047166902</v>
      </c>
      <c r="AS1593" s="14">
        <v>0.20195630517431701</v>
      </c>
      <c r="AT1593" s="14">
        <v>0.30134399680188201</v>
      </c>
      <c r="AU1593" s="14"/>
      <c r="AV1593" s="14">
        <v>0.24694790915171899</v>
      </c>
      <c r="AW1593" s="14">
        <v>0.23494534572859399</v>
      </c>
      <c r="AX1593" s="14">
        <v>0.22242295427334</v>
      </c>
      <c r="AY1593" s="14">
        <v>0.199565674889911</v>
      </c>
      <c r="AZ1593" s="14">
        <v>0.257200798465543</v>
      </c>
      <c r="BA1593" s="14"/>
      <c r="BB1593" s="14">
        <v>0.19817402289510999</v>
      </c>
      <c r="BC1593" s="14">
        <v>0.17941262776772801</v>
      </c>
      <c r="BD1593" s="14">
        <v>0.38068568849819201</v>
      </c>
      <c r="BE1593" s="14"/>
      <c r="BF1593" s="14">
        <v>0.23958634268266699</v>
      </c>
    </row>
    <row r="1594" spans="2:58" x14ac:dyDescent="0.35">
      <c r="B1594" t="s">
        <v>476</v>
      </c>
      <c r="C1594" s="14">
        <v>0.16023165553982799</v>
      </c>
      <c r="D1594" s="14">
        <v>0.16937548171391301</v>
      </c>
      <c r="E1594" s="14">
        <v>0.15226675358147601</v>
      </c>
      <c r="F1594" s="14"/>
      <c r="G1594" s="14">
        <v>0.13641499977086199</v>
      </c>
      <c r="H1594" s="14">
        <v>0.126244221414341</v>
      </c>
      <c r="I1594" s="14">
        <v>0.17317054116363101</v>
      </c>
      <c r="J1594" s="14">
        <v>0.1381493023507</v>
      </c>
      <c r="K1594" s="14">
        <v>0.18154941667642899</v>
      </c>
      <c r="L1594" s="14">
        <v>0.19675934604971099</v>
      </c>
      <c r="M1594" s="14"/>
      <c r="N1594" s="14">
        <v>0.15190433215083299</v>
      </c>
      <c r="O1594" s="14">
        <v>0.16971798775684799</v>
      </c>
      <c r="P1594" s="14">
        <v>0.16325766282548901</v>
      </c>
      <c r="Q1594" s="14">
        <v>0.15359017711934</v>
      </c>
      <c r="R1594" s="14"/>
      <c r="S1594" s="14">
        <v>0.147252586007633</v>
      </c>
      <c r="T1594" s="14">
        <v>0.181904673886465</v>
      </c>
      <c r="U1594" s="14">
        <v>0.19908350341307601</v>
      </c>
      <c r="V1594" s="14">
        <v>0.16027938880161</v>
      </c>
      <c r="W1594" s="14">
        <v>0.14748616379191901</v>
      </c>
      <c r="X1594" s="14">
        <v>0.14947174520034101</v>
      </c>
      <c r="Y1594" s="14">
        <v>0.19253940558086699</v>
      </c>
      <c r="Z1594" s="14">
        <v>0.19643131013218401</v>
      </c>
      <c r="AA1594" s="14">
        <v>0.15613553416146</v>
      </c>
      <c r="AB1594" s="14">
        <v>0.107048068567228</v>
      </c>
      <c r="AC1594" s="14">
        <v>0.15244711642543901</v>
      </c>
      <c r="AD1594" s="14">
        <v>0.138721939380441</v>
      </c>
      <c r="AE1594" s="14"/>
      <c r="AF1594" s="14">
        <v>0.21824220271470199</v>
      </c>
      <c r="AG1594" s="14">
        <v>0.116617586885398</v>
      </c>
      <c r="AH1594" s="14">
        <v>0.14307309321421599</v>
      </c>
      <c r="AI1594" s="14"/>
      <c r="AJ1594" s="14">
        <v>0.24995177354349099</v>
      </c>
      <c r="AK1594" s="14">
        <v>8.1395636138023794E-2</v>
      </c>
      <c r="AL1594" s="14">
        <v>0.120640659055988</v>
      </c>
      <c r="AM1594" s="14">
        <v>0.159678578204977</v>
      </c>
      <c r="AN1594" s="14">
        <v>0.167123143802347</v>
      </c>
      <c r="AO1594" s="14"/>
      <c r="AP1594" s="14">
        <v>0.26736310012144499</v>
      </c>
      <c r="AQ1594" s="14">
        <v>5.7178666086647102E-2</v>
      </c>
      <c r="AR1594" s="14">
        <v>0.14653240163759099</v>
      </c>
      <c r="AS1594" s="14">
        <v>0.26064834320443803</v>
      </c>
      <c r="AT1594" s="14">
        <v>0.22266555632927501</v>
      </c>
      <c r="AU1594" s="14"/>
      <c r="AV1594" s="14">
        <v>0.174985710963694</v>
      </c>
      <c r="AW1594" s="14">
        <v>0.17307299576938701</v>
      </c>
      <c r="AX1594" s="14">
        <v>0.13943812518847301</v>
      </c>
      <c r="AY1594" s="14">
        <v>0.13190683520716801</v>
      </c>
      <c r="AZ1594" s="14">
        <v>7.4330883987065E-2</v>
      </c>
      <c r="BA1594" s="14"/>
      <c r="BB1594" s="14">
        <v>7.6773507321491297E-2</v>
      </c>
      <c r="BC1594" s="14">
        <v>0.29293316737101999</v>
      </c>
      <c r="BD1594" s="14">
        <v>0.27837897510957799</v>
      </c>
      <c r="BE1594" s="14"/>
      <c r="BF1594" s="14">
        <v>0.213095707285021</v>
      </c>
    </row>
    <row r="1595" spans="2:58" x14ac:dyDescent="0.35">
      <c r="B1595" t="s">
        <v>477</v>
      </c>
      <c r="C1595" s="14">
        <v>0.12503666102126401</v>
      </c>
      <c r="D1595" s="14">
        <v>0.14848284625163999</v>
      </c>
      <c r="E1595" s="14">
        <v>0.101920907114288</v>
      </c>
      <c r="F1595" s="14"/>
      <c r="G1595" s="14">
        <v>5.1613989361346702E-2</v>
      </c>
      <c r="H1595" s="14">
        <v>7.0512281023341505E-2</v>
      </c>
      <c r="I1595" s="14">
        <v>9.4389705146662006E-2</v>
      </c>
      <c r="J1595" s="14">
        <v>0.163275593243048</v>
      </c>
      <c r="K1595" s="14">
        <v>0.210967597358349</v>
      </c>
      <c r="L1595" s="14">
        <v>0.15466910391885999</v>
      </c>
      <c r="M1595" s="14"/>
      <c r="N1595" s="14">
        <v>0.108354277060211</v>
      </c>
      <c r="O1595" s="14">
        <v>0.115323240676363</v>
      </c>
      <c r="P1595" s="14">
        <v>0.15820380043978599</v>
      </c>
      <c r="Q1595" s="14">
        <v>0.124192636083106</v>
      </c>
      <c r="R1595" s="14"/>
      <c r="S1595" s="14">
        <v>9.9789089068136397E-2</v>
      </c>
      <c r="T1595" s="14">
        <v>0.115641030803167</v>
      </c>
      <c r="U1595" s="14">
        <v>0.12662370891116501</v>
      </c>
      <c r="V1595" s="14">
        <v>0.18099943219964701</v>
      </c>
      <c r="W1595" s="14">
        <v>0.151707361245463</v>
      </c>
      <c r="X1595" s="14">
        <v>9.36578217053817E-2</v>
      </c>
      <c r="Y1595" s="14">
        <v>0.12724632893750301</v>
      </c>
      <c r="Z1595" s="14">
        <v>6.8055021119334203E-2</v>
      </c>
      <c r="AA1595" s="14">
        <v>0.107482864426622</v>
      </c>
      <c r="AB1595" s="14">
        <v>0.17721782172114001</v>
      </c>
      <c r="AC1595" s="14">
        <v>0.112460941380854</v>
      </c>
      <c r="AD1595" s="14">
        <v>0.141933657299641</v>
      </c>
      <c r="AE1595" s="14"/>
      <c r="AF1595" s="14">
        <v>0.21610346266769101</v>
      </c>
      <c r="AG1595" s="14">
        <v>7.2396188282516399E-2</v>
      </c>
      <c r="AH1595" s="14">
        <v>8.37405132490147E-2</v>
      </c>
      <c r="AI1595" s="14"/>
      <c r="AJ1595" s="14">
        <v>0.21806213775560901</v>
      </c>
      <c r="AK1595" s="14">
        <v>4.0823453328690897E-2</v>
      </c>
      <c r="AL1595" s="14">
        <v>5.5224883976588902E-2</v>
      </c>
      <c r="AM1595" s="14">
        <v>0.22206668383488401</v>
      </c>
      <c r="AN1595" s="14">
        <v>0.14242515819068</v>
      </c>
      <c r="AO1595" s="14"/>
      <c r="AP1595" s="14">
        <v>0.22159092101898401</v>
      </c>
      <c r="AQ1595" s="14">
        <v>1.10558287627197E-2</v>
      </c>
      <c r="AR1595" s="14">
        <v>6.26930854305075E-2</v>
      </c>
      <c r="AS1595" s="14">
        <v>0.359252700566422</v>
      </c>
      <c r="AT1595" s="14">
        <v>9.2682615344975197E-2</v>
      </c>
      <c r="AU1595" s="14"/>
      <c r="AV1595" s="14">
        <v>0.15027006527259801</v>
      </c>
      <c r="AW1595" s="14">
        <v>0.126448647681601</v>
      </c>
      <c r="AX1595" s="14">
        <v>0.105190282340251</v>
      </c>
      <c r="AY1595" s="14">
        <v>0.10358881235621099</v>
      </c>
      <c r="AZ1595" s="14">
        <v>4.6904402172688903E-2</v>
      </c>
      <c r="BA1595" s="14"/>
      <c r="BB1595" s="14">
        <v>8.6607794926646005E-3</v>
      </c>
      <c r="BC1595" s="14">
        <v>0.39943552675891703</v>
      </c>
      <c r="BD1595" s="14">
        <v>8.8804448926032606E-2</v>
      </c>
      <c r="BE1595" s="14"/>
      <c r="BF1595" s="14">
        <v>0.19473848511365299</v>
      </c>
    </row>
    <row r="1596" spans="2:58" x14ac:dyDescent="0.35">
      <c r="B1596" t="s">
        <v>117</v>
      </c>
      <c r="C1596" s="14">
        <v>0.10393909981586801</v>
      </c>
      <c r="D1596" s="14">
        <v>7.53044029867838E-2</v>
      </c>
      <c r="E1596" s="14">
        <v>0.13045416399922299</v>
      </c>
      <c r="F1596" s="14"/>
      <c r="G1596" s="14">
        <v>0.11797679777346699</v>
      </c>
      <c r="H1596" s="14">
        <v>7.45546022654998E-2</v>
      </c>
      <c r="I1596" s="14">
        <v>0.100972363601132</v>
      </c>
      <c r="J1596" s="14">
        <v>9.20796750767338E-2</v>
      </c>
      <c r="K1596" s="14">
        <v>0.11338423563679199</v>
      </c>
      <c r="L1596" s="14">
        <v>0.123992829587997</v>
      </c>
      <c r="M1596" s="14"/>
      <c r="N1596" s="14">
        <v>8.7293715527380897E-2</v>
      </c>
      <c r="O1596" s="14">
        <v>9.0099329247539203E-2</v>
      </c>
      <c r="P1596" s="14">
        <v>9.1250388691117401E-2</v>
      </c>
      <c r="Q1596" s="14">
        <v>0.147489547018371</v>
      </c>
      <c r="R1596" s="14"/>
      <c r="S1596" s="14">
        <v>9.0814153028121194E-2</v>
      </c>
      <c r="T1596" s="14">
        <v>9.3514079121628194E-2</v>
      </c>
      <c r="U1596" s="14">
        <v>0.10915320757656299</v>
      </c>
      <c r="V1596" s="14">
        <v>0.11568357919928</v>
      </c>
      <c r="W1596" s="14">
        <v>9.4471473001196293E-2</v>
      </c>
      <c r="X1596" s="14">
        <v>0.13639218027153399</v>
      </c>
      <c r="Y1596" s="14">
        <v>0.103484269288867</v>
      </c>
      <c r="Z1596" s="14">
        <v>0.10521566361234599</v>
      </c>
      <c r="AA1596" s="14">
        <v>8.4571291435050294E-2</v>
      </c>
      <c r="AB1596" s="14">
        <v>9.7719202182487294E-2</v>
      </c>
      <c r="AC1596" s="14">
        <v>0.13885923957117199</v>
      </c>
      <c r="AD1596" s="14">
        <v>0.116732011446723</v>
      </c>
      <c r="AE1596" s="14"/>
      <c r="AF1596" s="14">
        <v>8.8533630908074604E-2</v>
      </c>
      <c r="AG1596" s="14">
        <v>9.1498681942468199E-2</v>
      </c>
      <c r="AH1596" s="14">
        <v>0.15373057826553099</v>
      </c>
      <c r="AI1596" s="14"/>
      <c r="AJ1596" s="14">
        <v>8.1104288565902294E-2</v>
      </c>
      <c r="AK1596" s="14">
        <v>7.3103504494806695E-2</v>
      </c>
      <c r="AL1596" s="14">
        <v>0.140357496512621</v>
      </c>
      <c r="AM1596" s="14">
        <v>8.3740169885030497E-2</v>
      </c>
      <c r="AN1596" s="14">
        <v>0.19053977221613499</v>
      </c>
      <c r="AO1596" s="14"/>
      <c r="AP1596" s="14">
        <v>7.0762207934869994E-2</v>
      </c>
      <c r="AQ1596" s="14">
        <v>7.2281362239841496E-2</v>
      </c>
      <c r="AR1596" s="14">
        <v>0.12455083431106501</v>
      </c>
      <c r="AS1596" s="14">
        <v>5.9297049589657501E-2</v>
      </c>
      <c r="AT1596" s="14">
        <v>0.27016045514968701</v>
      </c>
      <c r="AU1596" s="14"/>
      <c r="AV1596" s="14">
        <v>0.12939144304487499</v>
      </c>
      <c r="AW1596" s="14">
        <v>0.104615046113692</v>
      </c>
      <c r="AX1596" s="14">
        <v>9.6628873399589296E-2</v>
      </c>
      <c r="AY1596" s="14">
        <v>7.1265629998978897E-2</v>
      </c>
      <c r="AZ1596" s="14">
        <v>0.117816406806505</v>
      </c>
      <c r="BA1596" s="14"/>
      <c r="BB1596" s="14">
        <v>8.0862154681517806E-2</v>
      </c>
      <c r="BC1596" s="14">
        <v>4.6885668778322002E-2</v>
      </c>
      <c r="BD1596" s="14">
        <v>0.17871778687405099</v>
      </c>
      <c r="BE1596" s="14"/>
      <c r="BF1596" s="14">
        <v>9.5221387091280599E-2</v>
      </c>
    </row>
    <row r="1597" spans="2:58" x14ac:dyDescent="0.35">
      <c r="C1597" s="14"/>
      <c r="D1597" s="14"/>
      <c r="E1597" s="14"/>
      <c r="F1597" s="14"/>
      <c r="G1597" s="14"/>
      <c r="H1597" s="14"/>
      <c r="I1597" s="14"/>
      <c r="J1597" s="14"/>
      <c r="K1597" s="14"/>
      <c r="L1597" s="14"/>
      <c r="M1597" s="14"/>
      <c r="N1597" s="14"/>
      <c r="O1597" s="14"/>
      <c r="P1597" s="14"/>
      <c r="Q1597" s="14"/>
      <c r="R1597" s="14"/>
      <c r="S1597" s="14"/>
      <c r="T1597" s="14"/>
      <c r="U1597" s="14"/>
      <c r="V1597" s="14"/>
      <c r="W1597" s="14"/>
      <c r="X1597" s="14"/>
      <c r="Y1597" s="14"/>
      <c r="Z1597" s="14"/>
      <c r="AA1597" s="14"/>
      <c r="AB1597" s="14"/>
      <c r="AC1597" s="14"/>
      <c r="AD1597" s="14"/>
      <c r="AE1597" s="14"/>
      <c r="AF1597" s="14"/>
      <c r="AG1597" s="14"/>
      <c r="AH1597" s="14"/>
      <c r="AI1597" s="14"/>
      <c r="AJ1597" s="14"/>
      <c r="AK1597" s="14"/>
      <c r="AL1597" s="14"/>
      <c r="AM1597" s="14"/>
      <c r="AN1597" s="14"/>
      <c r="AO1597" s="14"/>
      <c r="AP1597" s="14"/>
      <c r="AQ1597" s="14"/>
      <c r="AR1597" s="14"/>
      <c r="AS1597" s="14"/>
      <c r="AT1597" s="14"/>
      <c r="AU1597" s="14"/>
      <c r="AV1597" s="14"/>
      <c r="AW1597" s="14"/>
      <c r="AX1597" s="14"/>
      <c r="AY1597" s="14"/>
      <c r="AZ1597" s="14"/>
      <c r="BA1597" s="14"/>
      <c r="BB1597" s="14"/>
      <c r="BC1597" s="14"/>
      <c r="BD1597" s="14"/>
      <c r="BE1597" s="14"/>
      <c r="BF1597" s="14"/>
    </row>
    <row r="1598" spans="2:58" x14ac:dyDescent="0.35">
      <c r="B1598" s="6" t="s">
        <v>480</v>
      </c>
      <c r="C1598" s="14"/>
      <c r="D1598" s="14"/>
      <c r="E1598" s="14"/>
      <c r="F1598" s="14"/>
      <c r="G1598" s="14"/>
      <c r="H1598" s="14"/>
      <c r="I1598" s="14"/>
      <c r="J1598" s="14"/>
      <c r="K1598" s="14"/>
      <c r="L1598" s="14"/>
      <c r="M1598" s="14"/>
      <c r="N1598" s="14"/>
      <c r="O1598" s="14"/>
      <c r="P1598" s="14"/>
      <c r="Q1598" s="14"/>
      <c r="R1598" s="14"/>
      <c r="S1598" s="14"/>
      <c r="T1598" s="14"/>
      <c r="U1598" s="14"/>
      <c r="V1598" s="14"/>
      <c r="W1598" s="14"/>
      <c r="X1598" s="14"/>
      <c r="Y1598" s="14"/>
      <c r="Z1598" s="14"/>
      <c r="AA1598" s="14"/>
      <c r="AB1598" s="14"/>
      <c r="AC1598" s="14"/>
      <c r="AD1598" s="14"/>
      <c r="AE1598" s="14"/>
      <c r="AF1598" s="14"/>
      <c r="AG1598" s="14"/>
      <c r="AH1598" s="14"/>
      <c r="AI1598" s="14"/>
      <c r="AJ1598" s="14"/>
      <c r="AK1598" s="14"/>
      <c r="AL1598" s="14"/>
      <c r="AM1598" s="14"/>
      <c r="AN1598" s="14"/>
      <c r="AO1598" s="14"/>
      <c r="AP1598" s="14"/>
      <c r="AQ1598" s="14"/>
      <c r="AR1598" s="14"/>
      <c r="AS1598" s="14"/>
      <c r="AT1598" s="14"/>
      <c r="AU1598" s="14"/>
      <c r="AV1598" s="14"/>
      <c r="AW1598" s="14"/>
      <c r="AX1598" s="14"/>
      <c r="AY1598" s="14"/>
      <c r="AZ1598" s="14"/>
      <c r="BA1598" s="14"/>
      <c r="BB1598" s="14"/>
      <c r="BC1598" s="14"/>
      <c r="BD1598" s="14"/>
      <c r="BE1598" s="14"/>
      <c r="BF1598" s="14"/>
    </row>
    <row r="1599" spans="2:58" x14ac:dyDescent="0.35">
      <c r="B1599" s="24" t="s">
        <v>90</v>
      </c>
      <c r="C1599" s="14"/>
      <c r="D1599" s="14"/>
      <c r="E1599" s="14"/>
      <c r="F1599" s="14"/>
      <c r="G1599" s="14"/>
      <c r="H1599" s="14"/>
      <c r="I1599" s="14"/>
      <c r="J1599" s="14"/>
      <c r="K1599" s="14"/>
      <c r="L1599" s="14"/>
      <c r="M1599" s="14"/>
      <c r="N1599" s="14"/>
      <c r="O1599" s="14"/>
      <c r="P1599" s="14"/>
      <c r="Q1599" s="14"/>
      <c r="R1599" s="14"/>
      <c r="S1599" s="14"/>
      <c r="T1599" s="14"/>
      <c r="U1599" s="14"/>
      <c r="V1599" s="14"/>
      <c r="W1599" s="14"/>
      <c r="X1599" s="14"/>
      <c r="Y1599" s="14"/>
      <c r="Z1599" s="14"/>
      <c r="AA1599" s="14"/>
      <c r="AB1599" s="14"/>
      <c r="AC1599" s="14"/>
      <c r="AD1599" s="14"/>
      <c r="AE1599" s="14"/>
      <c r="AF1599" s="14"/>
      <c r="AG1599" s="14"/>
      <c r="AH1599" s="14"/>
      <c r="AI1599" s="14"/>
      <c r="AJ1599" s="14"/>
      <c r="AK1599" s="14"/>
      <c r="AL1599" s="14"/>
      <c r="AM1599" s="14"/>
      <c r="AN1599" s="14"/>
      <c r="AO1599" s="14"/>
      <c r="AP1599" s="14"/>
      <c r="AQ1599" s="14"/>
      <c r="AR1599" s="14"/>
      <c r="AS1599" s="14"/>
      <c r="AT1599" s="14"/>
      <c r="AU1599" s="14"/>
      <c r="AV1599" s="14"/>
      <c r="AW1599" s="14"/>
      <c r="AX1599" s="14"/>
      <c r="AY1599" s="14"/>
      <c r="AZ1599" s="14"/>
      <c r="BA1599" s="14"/>
      <c r="BB1599" s="14"/>
      <c r="BC1599" s="14"/>
      <c r="BD1599" s="14"/>
      <c r="BE1599" s="14"/>
      <c r="BF1599" s="14"/>
    </row>
    <row r="1600" spans="2:58" x14ac:dyDescent="0.35">
      <c r="B1600" t="s">
        <v>473</v>
      </c>
      <c r="C1600" s="14">
        <v>9.8822956306085299E-2</v>
      </c>
      <c r="D1600" s="14">
        <v>9.9185927753824094E-2</v>
      </c>
      <c r="E1600" s="14">
        <v>9.9052983991954696E-2</v>
      </c>
      <c r="F1600" s="14"/>
      <c r="G1600" s="14">
        <v>0.13008950231830499</v>
      </c>
      <c r="H1600" s="14">
        <v>0.146959643289716</v>
      </c>
      <c r="I1600" s="14">
        <v>0.104609300392792</v>
      </c>
      <c r="J1600" s="14">
        <v>9.5058062129824206E-2</v>
      </c>
      <c r="K1600" s="14">
        <v>6.5313756811969395E-2</v>
      </c>
      <c r="L1600" s="14">
        <v>5.9738080312442002E-2</v>
      </c>
      <c r="M1600" s="14"/>
      <c r="N1600" s="14">
        <v>0.12892703391430799</v>
      </c>
      <c r="O1600" s="14">
        <v>9.1299778978616797E-2</v>
      </c>
      <c r="P1600" s="14">
        <v>8.6268279561310696E-2</v>
      </c>
      <c r="Q1600" s="14">
        <v>8.6916423858122094E-2</v>
      </c>
      <c r="R1600" s="14"/>
      <c r="S1600" s="14">
        <v>0.10057470164207299</v>
      </c>
      <c r="T1600" s="14">
        <v>7.3014699703148694E-2</v>
      </c>
      <c r="U1600" s="14">
        <v>8.6598320244413204E-2</v>
      </c>
      <c r="V1600" s="14">
        <v>6.6670701610627006E-2</v>
      </c>
      <c r="W1600" s="14">
        <v>7.3134810648265103E-2</v>
      </c>
      <c r="X1600" s="14">
        <v>0.108393810949495</v>
      </c>
      <c r="Y1600" s="14">
        <v>0.10189030716375</v>
      </c>
      <c r="Z1600" s="14">
        <v>0.14835899822145199</v>
      </c>
      <c r="AA1600" s="14">
        <v>0.15741022978813199</v>
      </c>
      <c r="AB1600" s="14">
        <v>8.6202495668378606E-2</v>
      </c>
      <c r="AC1600" s="14">
        <v>0.13809013876482601</v>
      </c>
      <c r="AD1600" s="14">
        <v>4.6026878422735597E-2</v>
      </c>
      <c r="AE1600" s="14"/>
      <c r="AF1600" s="14">
        <v>6.9296407344388203E-2</v>
      </c>
      <c r="AG1600" s="14">
        <v>0.122588444391318</v>
      </c>
      <c r="AH1600" s="14">
        <v>9.64636835836747E-2</v>
      </c>
      <c r="AI1600" s="14"/>
      <c r="AJ1600" s="14">
        <v>5.2247002049226901E-2</v>
      </c>
      <c r="AK1600" s="14">
        <v>0.17981890723854399</v>
      </c>
      <c r="AL1600" s="14">
        <v>7.8814725219649898E-2</v>
      </c>
      <c r="AM1600" s="14">
        <v>4.1090037862859301E-2</v>
      </c>
      <c r="AN1600" s="14">
        <v>5.5030294427878497E-2</v>
      </c>
      <c r="AO1600" s="14"/>
      <c r="AP1600" s="14">
        <v>3.1625546270225499E-2</v>
      </c>
      <c r="AQ1600" s="14">
        <v>0.205970874834842</v>
      </c>
      <c r="AR1600" s="14">
        <v>6.4863532492009601E-2</v>
      </c>
      <c r="AS1600" s="14">
        <v>3.0464958058327801E-2</v>
      </c>
      <c r="AT1600" s="14">
        <v>1.16341841781781E-2</v>
      </c>
      <c r="AU1600" s="14"/>
      <c r="AV1600" s="14">
        <v>6.8484563727697803E-2</v>
      </c>
      <c r="AW1600" s="14">
        <v>9.1888029001137503E-2</v>
      </c>
      <c r="AX1600" s="14">
        <v>0.103029281771874</v>
      </c>
      <c r="AY1600" s="14">
        <v>0.164989249127201</v>
      </c>
      <c r="AZ1600" s="14">
        <v>0.13751274617645201</v>
      </c>
      <c r="BA1600" s="14"/>
      <c r="BB1600" s="14">
        <v>0.22981447644195899</v>
      </c>
      <c r="BC1600" s="14">
        <v>2.3195323073616901E-2</v>
      </c>
      <c r="BD1600" s="14">
        <v>1.4934069703293799E-2</v>
      </c>
      <c r="BE1600" s="14"/>
      <c r="BF1600" s="14">
        <v>7.8013949186341594E-2</v>
      </c>
    </row>
    <row r="1601" spans="2:58" x14ac:dyDescent="0.35">
      <c r="B1601" t="s">
        <v>474</v>
      </c>
      <c r="C1601" s="14">
        <v>0.30572150498760597</v>
      </c>
      <c r="D1601" s="14">
        <v>0.30532001920395502</v>
      </c>
      <c r="E1601" s="14">
        <v>0.306027187519684</v>
      </c>
      <c r="F1601" s="14"/>
      <c r="G1601" s="14">
        <v>0.35277924949447598</v>
      </c>
      <c r="H1601" s="14">
        <v>0.378071776301588</v>
      </c>
      <c r="I1601" s="14">
        <v>0.31242339669832597</v>
      </c>
      <c r="J1601" s="14">
        <v>0.30635653077316799</v>
      </c>
      <c r="K1601" s="14">
        <v>0.26100829249526603</v>
      </c>
      <c r="L1601" s="14">
        <v>0.23967369005625699</v>
      </c>
      <c r="M1601" s="14"/>
      <c r="N1601" s="14">
        <v>0.33766220125943103</v>
      </c>
      <c r="O1601" s="14">
        <v>0.31634815333024702</v>
      </c>
      <c r="P1601" s="14">
        <v>0.27300932697448399</v>
      </c>
      <c r="Q1601" s="14">
        <v>0.29053024966063201</v>
      </c>
      <c r="R1601" s="14"/>
      <c r="S1601" s="14">
        <v>0.328215988298654</v>
      </c>
      <c r="T1601" s="14">
        <v>0.26727936704502198</v>
      </c>
      <c r="U1601" s="14">
        <v>0.29846075960497198</v>
      </c>
      <c r="V1601" s="14">
        <v>0.30157107544883299</v>
      </c>
      <c r="W1601" s="14">
        <v>0.27031040276499002</v>
      </c>
      <c r="X1601" s="14">
        <v>0.31255360451757702</v>
      </c>
      <c r="Y1601" s="14">
        <v>0.29380062478477897</v>
      </c>
      <c r="Z1601" s="14">
        <v>0.36039004510035599</v>
      </c>
      <c r="AA1601" s="14">
        <v>0.294386288134453</v>
      </c>
      <c r="AB1601" s="14">
        <v>0.360045021268104</v>
      </c>
      <c r="AC1601" s="14">
        <v>0.35185671409785502</v>
      </c>
      <c r="AD1601" s="14">
        <v>0.22104323073667001</v>
      </c>
      <c r="AE1601" s="14"/>
      <c r="AF1601" s="14">
        <v>0.205075906606212</v>
      </c>
      <c r="AG1601" s="14">
        <v>0.38557702052402798</v>
      </c>
      <c r="AH1601" s="14">
        <v>0.33236164698303</v>
      </c>
      <c r="AI1601" s="14"/>
      <c r="AJ1601" s="14">
        <v>0.184925009953463</v>
      </c>
      <c r="AK1601" s="14">
        <v>0.463623018229123</v>
      </c>
      <c r="AL1601" s="14">
        <v>0.33600918494336601</v>
      </c>
      <c r="AM1601" s="14">
        <v>0.32861128048518601</v>
      </c>
      <c r="AN1601" s="14">
        <v>0.233114378620037</v>
      </c>
      <c r="AO1601" s="14"/>
      <c r="AP1601" s="14">
        <v>0.15486535834224199</v>
      </c>
      <c r="AQ1601" s="14">
        <v>0.50972292410067899</v>
      </c>
      <c r="AR1601" s="14">
        <v>0.287963085753977</v>
      </c>
      <c r="AS1601" s="14">
        <v>9.1710967277112504E-2</v>
      </c>
      <c r="AT1601" s="14">
        <v>0.130708536196634</v>
      </c>
      <c r="AU1601" s="14"/>
      <c r="AV1601" s="14">
        <v>0.265520359054572</v>
      </c>
      <c r="AW1601" s="14">
        <v>0.28500576666116401</v>
      </c>
      <c r="AX1601" s="14">
        <v>0.34938236172928</v>
      </c>
      <c r="AY1601" s="14">
        <v>0.34809652714992501</v>
      </c>
      <c r="AZ1601" s="14">
        <v>0.50799944554867205</v>
      </c>
      <c r="BA1601" s="14"/>
      <c r="BB1601" s="14">
        <v>0.48358764676740301</v>
      </c>
      <c r="BC1601" s="14">
        <v>9.0920979500947505E-2</v>
      </c>
      <c r="BD1601" s="14">
        <v>0.13351020301500299</v>
      </c>
      <c r="BE1601" s="14"/>
      <c r="BF1601" s="14">
        <v>0.22609040407068301</v>
      </c>
    </row>
    <row r="1602" spans="2:58" x14ac:dyDescent="0.35">
      <c r="B1602" t="s">
        <v>475</v>
      </c>
      <c r="C1602" s="14">
        <v>0.23859346996481301</v>
      </c>
      <c r="D1602" s="14">
        <v>0.24549988713308099</v>
      </c>
      <c r="E1602" s="14">
        <v>0.232262924937954</v>
      </c>
      <c r="F1602" s="14"/>
      <c r="G1602" s="14">
        <v>0.24134005434404701</v>
      </c>
      <c r="H1602" s="14">
        <v>0.21239859485034199</v>
      </c>
      <c r="I1602" s="14">
        <v>0.22382645892240699</v>
      </c>
      <c r="J1602" s="14">
        <v>0.219963974486378</v>
      </c>
      <c r="K1602" s="14">
        <v>0.25047855958795801</v>
      </c>
      <c r="L1602" s="14">
        <v>0.27704207207262399</v>
      </c>
      <c r="M1602" s="14"/>
      <c r="N1602" s="14">
        <v>0.217694844271481</v>
      </c>
      <c r="O1602" s="14">
        <v>0.24653300119358601</v>
      </c>
      <c r="P1602" s="14">
        <v>0.25453939561518801</v>
      </c>
      <c r="Q1602" s="14">
        <v>0.23718341415810601</v>
      </c>
      <c r="R1602" s="14"/>
      <c r="S1602" s="14">
        <v>0.25048837741261498</v>
      </c>
      <c r="T1602" s="14">
        <v>0.27799853108400102</v>
      </c>
      <c r="U1602" s="14">
        <v>0.21210778726751101</v>
      </c>
      <c r="V1602" s="14">
        <v>0.29560623476563402</v>
      </c>
      <c r="W1602" s="14">
        <v>0.23475062145452999</v>
      </c>
      <c r="X1602" s="14">
        <v>0.222413046802269</v>
      </c>
      <c r="Y1602" s="14">
        <v>0.19122993997962701</v>
      </c>
      <c r="Z1602" s="14">
        <v>0.192221047878638</v>
      </c>
      <c r="AA1602" s="14">
        <v>0.24643065587751301</v>
      </c>
      <c r="AB1602" s="14">
        <v>0.18923098615117001</v>
      </c>
      <c r="AC1602" s="14">
        <v>0.22385845666047599</v>
      </c>
      <c r="AD1602" s="14">
        <v>0.302014302221778</v>
      </c>
      <c r="AE1602" s="14"/>
      <c r="AF1602" s="14">
        <v>0.24849158858561801</v>
      </c>
      <c r="AG1602" s="14">
        <v>0.227799211764037</v>
      </c>
      <c r="AH1602" s="14">
        <v>0.245297003124018</v>
      </c>
      <c r="AI1602" s="14"/>
      <c r="AJ1602" s="14">
        <v>0.26471727123101801</v>
      </c>
      <c r="AK1602" s="14">
        <v>0.18573775336551299</v>
      </c>
      <c r="AL1602" s="14">
        <v>0.29223109399989999</v>
      </c>
      <c r="AM1602" s="14">
        <v>0.198434618544063</v>
      </c>
      <c r="AN1602" s="14">
        <v>0.26089536393190899</v>
      </c>
      <c r="AO1602" s="14"/>
      <c r="AP1602" s="14">
        <v>0.28124351484127902</v>
      </c>
      <c r="AQ1602" s="14">
        <v>0.169181783015903</v>
      </c>
      <c r="AR1602" s="14">
        <v>0.34588639833572199</v>
      </c>
      <c r="AS1602" s="14">
        <v>0.28308079918366902</v>
      </c>
      <c r="AT1602" s="14">
        <v>0.30154085384078999</v>
      </c>
      <c r="AU1602" s="14"/>
      <c r="AV1602" s="14">
        <v>0.28009837131833998</v>
      </c>
      <c r="AW1602" s="14">
        <v>0.244352008637155</v>
      </c>
      <c r="AX1602" s="14">
        <v>0.219314895374422</v>
      </c>
      <c r="AY1602" s="14">
        <v>0.19836401497193301</v>
      </c>
      <c r="AZ1602" s="14">
        <v>6.7530925637668701E-2</v>
      </c>
      <c r="BA1602" s="14"/>
      <c r="BB1602" s="14">
        <v>0.15473774218686701</v>
      </c>
      <c r="BC1602" s="14">
        <v>0.26993609841525501</v>
      </c>
      <c r="BD1602" s="14">
        <v>0.39268868974948501</v>
      </c>
      <c r="BE1602" s="14"/>
      <c r="BF1602" s="14">
        <v>0.255982275155137</v>
      </c>
    </row>
    <row r="1603" spans="2:58" x14ac:dyDescent="0.35">
      <c r="B1603" t="s">
        <v>476</v>
      </c>
      <c r="C1603" s="14">
        <v>0.154079740679541</v>
      </c>
      <c r="D1603" s="14">
        <v>0.15190291096425601</v>
      </c>
      <c r="E1603" s="14">
        <v>0.156105700461732</v>
      </c>
      <c r="F1603" s="14"/>
      <c r="G1603" s="14">
        <v>0.140558513968083</v>
      </c>
      <c r="H1603" s="14">
        <v>0.13556580426561901</v>
      </c>
      <c r="I1603" s="14">
        <v>0.14728776953542499</v>
      </c>
      <c r="J1603" s="14">
        <v>0.14933149495342701</v>
      </c>
      <c r="K1603" s="14">
        <v>0.157229536687404</v>
      </c>
      <c r="L1603" s="14">
        <v>0.18535879281971199</v>
      </c>
      <c r="M1603" s="14"/>
      <c r="N1603" s="14">
        <v>0.13348308280117999</v>
      </c>
      <c r="O1603" s="14">
        <v>0.16346970410506001</v>
      </c>
      <c r="P1603" s="14">
        <v>0.17111140482503501</v>
      </c>
      <c r="Q1603" s="14">
        <v>0.14622635678143001</v>
      </c>
      <c r="R1603" s="14"/>
      <c r="S1603" s="14">
        <v>0.17407601244213</v>
      </c>
      <c r="T1603" s="14">
        <v>0.18139417120021001</v>
      </c>
      <c r="U1603" s="14">
        <v>0.185742337771273</v>
      </c>
      <c r="V1603" s="14">
        <v>0.15077409868444899</v>
      </c>
      <c r="W1603" s="14">
        <v>0.18767844799400199</v>
      </c>
      <c r="X1603" s="14">
        <v>0.14098134160279299</v>
      </c>
      <c r="Y1603" s="14">
        <v>0.174177117427149</v>
      </c>
      <c r="Z1603" s="14">
        <v>0.17312831232982301</v>
      </c>
      <c r="AA1603" s="14">
        <v>0.10962176628421599</v>
      </c>
      <c r="AB1603" s="14">
        <v>0.10884104607893801</v>
      </c>
      <c r="AC1603" s="14">
        <v>8.41097777049718E-2</v>
      </c>
      <c r="AD1603" s="14">
        <v>0.165629007599668</v>
      </c>
      <c r="AE1603" s="14"/>
      <c r="AF1603" s="14">
        <v>0.20616629550645099</v>
      </c>
      <c r="AG1603" s="14">
        <v>0.113354088681499</v>
      </c>
      <c r="AH1603" s="14">
        <v>0.12777442179694701</v>
      </c>
      <c r="AI1603" s="14"/>
      <c r="AJ1603" s="14">
        <v>0.24104526095690401</v>
      </c>
      <c r="AK1603" s="14">
        <v>7.0251487164083803E-2</v>
      </c>
      <c r="AL1603" s="14">
        <v>0.115536229063035</v>
      </c>
      <c r="AM1603" s="14">
        <v>0.22477994414726701</v>
      </c>
      <c r="AN1603" s="14">
        <v>0.167182000614263</v>
      </c>
      <c r="AO1603" s="14"/>
      <c r="AP1603" s="14">
        <v>0.268636674885816</v>
      </c>
      <c r="AQ1603" s="14">
        <v>4.5325161760471501E-2</v>
      </c>
      <c r="AR1603" s="14">
        <v>0.14116643327842099</v>
      </c>
      <c r="AS1603" s="14">
        <v>0.25620519947554898</v>
      </c>
      <c r="AT1603" s="14">
        <v>0.19687557806520301</v>
      </c>
      <c r="AU1603" s="14"/>
      <c r="AV1603" s="14">
        <v>0.151921837349481</v>
      </c>
      <c r="AW1603" s="14">
        <v>0.19689109466364399</v>
      </c>
      <c r="AX1603" s="14">
        <v>0.12690433315906399</v>
      </c>
      <c r="AY1603" s="14">
        <v>0.119387101758047</v>
      </c>
      <c r="AZ1603" s="14">
        <v>0.124163918765976</v>
      </c>
      <c r="BA1603" s="14"/>
      <c r="BB1603" s="14">
        <v>6.2584136588254805E-2</v>
      </c>
      <c r="BC1603" s="14">
        <v>0.27309727900306202</v>
      </c>
      <c r="BD1603" s="14">
        <v>0.18715825853433199</v>
      </c>
      <c r="BE1603" s="14"/>
      <c r="BF1603" s="14">
        <v>0.20198872868186099</v>
      </c>
    </row>
    <row r="1604" spans="2:58" x14ac:dyDescent="0.35">
      <c r="B1604" t="s">
        <v>477</v>
      </c>
      <c r="C1604" s="14">
        <v>0.118071636195306</v>
      </c>
      <c r="D1604" s="14">
        <v>0.13491564603903899</v>
      </c>
      <c r="E1604" s="14">
        <v>0.10134911778453699</v>
      </c>
      <c r="F1604" s="14"/>
      <c r="G1604" s="14">
        <v>5.0703435559176398E-2</v>
      </c>
      <c r="H1604" s="14">
        <v>6.4331201542965205E-2</v>
      </c>
      <c r="I1604" s="14">
        <v>0.111342417047205</v>
      </c>
      <c r="J1604" s="14">
        <v>0.162472983199414</v>
      </c>
      <c r="K1604" s="14">
        <v>0.187106647760161</v>
      </c>
      <c r="L1604" s="14">
        <v>0.129946951949617</v>
      </c>
      <c r="M1604" s="14"/>
      <c r="N1604" s="14">
        <v>0.1123413548202</v>
      </c>
      <c r="O1604" s="14">
        <v>9.9775534392240794E-2</v>
      </c>
      <c r="P1604" s="14">
        <v>0.13854955268401301</v>
      </c>
      <c r="Q1604" s="14">
        <v>0.12744106166341701</v>
      </c>
      <c r="R1604" s="14"/>
      <c r="S1604" s="14">
        <v>6.8672700991288499E-2</v>
      </c>
      <c r="T1604" s="14">
        <v>0.122662450538455</v>
      </c>
      <c r="U1604" s="14">
        <v>0.116563099895217</v>
      </c>
      <c r="V1604" s="14">
        <v>0.124543768671165</v>
      </c>
      <c r="W1604" s="14">
        <v>0.133543912464024</v>
      </c>
      <c r="X1604" s="14">
        <v>9.8714126127936105E-2</v>
      </c>
      <c r="Y1604" s="14">
        <v>0.14976901515372501</v>
      </c>
      <c r="Z1604" s="14">
        <v>5.6009438400580501E-2</v>
      </c>
      <c r="AA1604" s="14">
        <v>0.11569468210570399</v>
      </c>
      <c r="AB1604" s="14">
        <v>0.17060753781659699</v>
      </c>
      <c r="AC1604" s="14">
        <v>0.13130188735816001</v>
      </c>
      <c r="AD1604" s="14">
        <v>0.16248480808643401</v>
      </c>
      <c r="AE1604" s="14"/>
      <c r="AF1604" s="14">
        <v>0.191534342635721</v>
      </c>
      <c r="AG1604" s="14">
        <v>7.5171090448780897E-2</v>
      </c>
      <c r="AH1604" s="14">
        <v>8.5697095502203294E-2</v>
      </c>
      <c r="AI1604" s="14"/>
      <c r="AJ1604" s="14">
        <v>0.19465040577144199</v>
      </c>
      <c r="AK1604" s="14">
        <v>4.0587924158651097E-2</v>
      </c>
      <c r="AL1604" s="14">
        <v>5.2231579264721703E-2</v>
      </c>
      <c r="AM1604" s="14">
        <v>0.16439962273068101</v>
      </c>
      <c r="AN1604" s="14">
        <v>0.13981196162806001</v>
      </c>
      <c r="AO1604" s="14"/>
      <c r="AP1604" s="14">
        <v>0.20049989251009201</v>
      </c>
      <c r="AQ1604" s="14">
        <v>1.6531134806413501E-2</v>
      </c>
      <c r="AR1604" s="14">
        <v>4.6723043899134897E-2</v>
      </c>
      <c r="AS1604" s="14">
        <v>0.29059173696778101</v>
      </c>
      <c r="AT1604" s="14">
        <v>0.129009259638284</v>
      </c>
      <c r="AU1604" s="14"/>
      <c r="AV1604" s="14">
        <v>0.13256662938207101</v>
      </c>
      <c r="AW1604" s="14">
        <v>0.10170323031008301</v>
      </c>
      <c r="AX1604" s="14">
        <v>0.111739003347036</v>
      </c>
      <c r="AY1604" s="14">
        <v>9.5759551543790802E-2</v>
      </c>
      <c r="AZ1604" s="14">
        <v>9.2952529767576494E-2</v>
      </c>
      <c r="BA1604" s="14"/>
      <c r="BB1604" s="14">
        <v>8.6607794926646005E-3</v>
      </c>
      <c r="BC1604" s="14">
        <v>0.300141750826947</v>
      </c>
      <c r="BD1604" s="14">
        <v>0.16342365505556</v>
      </c>
      <c r="BE1604" s="14"/>
      <c r="BF1604" s="14">
        <v>0.166664354904274</v>
      </c>
    </row>
    <row r="1605" spans="2:58" x14ac:dyDescent="0.35">
      <c r="B1605" t="s">
        <v>117</v>
      </c>
      <c r="C1605" s="14">
        <v>8.4710691866649299E-2</v>
      </c>
      <c r="D1605" s="14">
        <v>6.3175608905844699E-2</v>
      </c>
      <c r="E1605" s="14">
        <v>0.10520208530413901</v>
      </c>
      <c r="F1605" s="14"/>
      <c r="G1605" s="14">
        <v>8.4529244315912702E-2</v>
      </c>
      <c r="H1605" s="14">
        <v>6.2672979749770805E-2</v>
      </c>
      <c r="I1605" s="14">
        <v>0.100510657403844</v>
      </c>
      <c r="J1605" s="14">
        <v>6.6816954457788097E-2</v>
      </c>
      <c r="K1605" s="14">
        <v>7.8863206657241905E-2</v>
      </c>
      <c r="L1605" s="14">
        <v>0.108240412789348</v>
      </c>
      <c r="M1605" s="14"/>
      <c r="N1605" s="14">
        <v>6.9891482933400403E-2</v>
      </c>
      <c r="O1605" s="14">
        <v>8.25738280002489E-2</v>
      </c>
      <c r="P1605" s="14">
        <v>7.6522040339969302E-2</v>
      </c>
      <c r="Q1605" s="14">
        <v>0.11170249387829199</v>
      </c>
      <c r="R1605" s="14"/>
      <c r="S1605" s="14">
        <v>7.7972219213240102E-2</v>
      </c>
      <c r="T1605" s="14">
        <v>7.7650780429164207E-2</v>
      </c>
      <c r="U1605" s="14">
        <v>0.100527695216614</v>
      </c>
      <c r="V1605" s="14">
        <v>6.0834120819292403E-2</v>
      </c>
      <c r="W1605" s="14">
        <v>0.10058180467418799</v>
      </c>
      <c r="X1605" s="14">
        <v>0.116944069999931</v>
      </c>
      <c r="Y1605" s="14">
        <v>8.9132995490971395E-2</v>
      </c>
      <c r="Z1605" s="14">
        <v>6.9892158069150903E-2</v>
      </c>
      <c r="AA1605" s="14">
        <v>7.6456377809981504E-2</v>
      </c>
      <c r="AB1605" s="14">
        <v>8.5072913016812801E-2</v>
      </c>
      <c r="AC1605" s="14">
        <v>7.0783025413711398E-2</v>
      </c>
      <c r="AD1605" s="14">
        <v>0.102801772932714</v>
      </c>
      <c r="AE1605" s="14"/>
      <c r="AF1605" s="14">
        <v>7.9435459321608795E-2</v>
      </c>
      <c r="AG1605" s="14">
        <v>7.5510144190336803E-2</v>
      </c>
      <c r="AH1605" s="14">
        <v>0.11240614901012699</v>
      </c>
      <c r="AI1605" s="14"/>
      <c r="AJ1605" s="14">
        <v>6.2415050037945903E-2</v>
      </c>
      <c r="AK1605" s="14">
        <v>5.9980909844085398E-2</v>
      </c>
      <c r="AL1605" s="14">
        <v>0.12517718750932799</v>
      </c>
      <c r="AM1605" s="14">
        <v>4.2684496229944698E-2</v>
      </c>
      <c r="AN1605" s="14">
        <v>0.14396600077785299</v>
      </c>
      <c r="AO1605" s="14"/>
      <c r="AP1605" s="14">
        <v>6.3129013150344901E-2</v>
      </c>
      <c r="AQ1605" s="14">
        <v>5.3268121481691001E-2</v>
      </c>
      <c r="AR1605" s="14">
        <v>0.113397506240735</v>
      </c>
      <c r="AS1605" s="14">
        <v>4.7946339037559897E-2</v>
      </c>
      <c r="AT1605" s="14">
        <v>0.23023158808090999</v>
      </c>
      <c r="AU1605" s="14"/>
      <c r="AV1605" s="14">
        <v>0.101408239167838</v>
      </c>
      <c r="AW1605" s="14">
        <v>8.0159870726815893E-2</v>
      </c>
      <c r="AX1605" s="14">
        <v>8.9630124618324605E-2</v>
      </c>
      <c r="AY1605" s="14">
        <v>7.3403555449103E-2</v>
      </c>
      <c r="AZ1605" s="14">
        <v>6.9840434103654897E-2</v>
      </c>
      <c r="BA1605" s="14"/>
      <c r="BB1605" s="14">
        <v>6.0615218522851198E-2</v>
      </c>
      <c r="BC1605" s="14">
        <v>4.2708569180171102E-2</v>
      </c>
      <c r="BD1605" s="14">
        <v>0.10828512394232501</v>
      </c>
      <c r="BE1605" s="14"/>
      <c r="BF1605" s="14">
        <v>7.1260288001703295E-2</v>
      </c>
    </row>
    <row r="1606" spans="2:58" x14ac:dyDescent="0.35">
      <c r="C1606" s="14"/>
      <c r="D1606" s="14"/>
      <c r="E1606" s="14"/>
      <c r="F1606" s="14"/>
      <c r="G1606" s="14"/>
      <c r="H1606" s="14"/>
      <c r="I1606" s="14"/>
      <c r="J1606" s="14"/>
      <c r="K1606" s="14"/>
      <c r="L1606" s="14"/>
      <c r="M1606" s="14"/>
      <c r="N1606" s="14"/>
      <c r="O1606" s="14"/>
      <c r="P1606" s="14"/>
      <c r="Q1606" s="14"/>
      <c r="R1606" s="14"/>
      <c r="S1606" s="14"/>
      <c r="T1606" s="14"/>
      <c r="U1606" s="14"/>
      <c r="V1606" s="14"/>
      <c r="W1606" s="14"/>
      <c r="X1606" s="14"/>
      <c r="Y1606" s="14"/>
      <c r="Z1606" s="14"/>
      <c r="AA1606" s="14"/>
      <c r="AB1606" s="14"/>
      <c r="AC1606" s="14"/>
      <c r="AD1606" s="14"/>
      <c r="AE1606" s="14"/>
      <c r="AF1606" s="14"/>
      <c r="AG1606" s="14"/>
      <c r="AH1606" s="14"/>
      <c r="AI1606" s="14"/>
      <c r="AJ1606" s="14"/>
      <c r="AK1606" s="14"/>
      <c r="AL1606" s="14"/>
      <c r="AM1606" s="14"/>
      <c r="AN1606" s="14"/>
      <c r="AO1606" s="14"/>
      <c r="AP1606" s="14"/>
      <c r="AQ1606" s="14"/>
      <c r="AR1606" s="14"/>
      <c r="AS1606" s="14"/>
      <c r="AT1606" s="14"/>
      <c r="AU1606" s="14"/>
      <c r="AV1606" s="14"/>
      <c r="AW1606" s="14"/>
      <c r="AX1606" s="14"/>
      <c r="AY1606" s="14"/>
      <c r="AZ1606" s="14"/>
      <c r="BA1606" s="14"/>
      <c r="BB1606" s="14"/>
      <c r="BC1606" s="14"/>
      <c r="BD1606" s="14"/>
      <c r="BE1606" s="14"/>
      <c r="BF1606" s="14"/>
    </row>
    <row r="1607" spans="2:58" x14ac:dyDescent="0.35">
      <c r="B1607" s="6" t="s">
        <v>481</v>
      </c>
      <c r="C1607" s="14"/>
      <c r="D1607" s="14"/>
      <c r="E1607" s="14"/>
      <c r="F1607" s="14"/>
      <c r="G1607" s="14"/>
      <c r="H1607" s="14"/>
      <c r="I1607" s="14"/>
      <c r="J1607" s="14"/>
      <c r="K1607" s="14"/>
      <c r="L1607" s="14"/>
      <c r="M1607" s="14"/>
      <c r="N1607" s="14"/>
      <c r="O1607" s="14"/>
      <c r="P1607" s="14"/>
      <c r="Q1607" s="14"/>
      <c r="R1607" s="14"/>
      <c r="S1607" s="14"/>
      <c r="T1607" s="14"/>
      <c r="U1607" s="14"/>
      <c r="V1607" s="14"/>
      <c r="W1607" s="14"/>
      <c r="X1607" s="14"/>
      <c r="Y1607" s="14"/>
      <c r="Z1607" s="14"/>
      <c r="AA1607" s="14"/>
      <c r="AB1607" s="14"/>
      <c r="AC1607" s="14"/>
      <c r="AD1607" s="14"/>
      <c r="AE1607" s="14"/>
      <c r="AF1607" s="14"/>
      <c r="AG1607" s="14"/>
      <c r="AH1607" s="14"/>
      <c r="AI1607" s="14"/>
      <c r="AJ1607" s="14"/>
      <c r="AK1607" s="14"/>
      <c r="AL1607" s="14"/>
      <c r="AM1607" s="14"/>
      <c r="AN1607" s="14"/>
      <c r="AO1607" s="14"/>
      <c r="AP1607" s="14"/>
      <c r="AQ1607" s="14"/>
      <c r="AR1607" s="14"/>
      <c r="AS1607" s="14"/>
      <c r="AT1607" s="14"/>
      <c r="AU1607" s="14"/>
      <c r="AV1607" s="14"/>
      <c r="AW1607" s="14"/>
      <c r="AX1607" s="14"/>
      <c r="AY1607" s="14"/>
      <c r="AZ1607" s="14"/>
      <c r="BA1607" s="14"/>
      <c r="BB1607" s="14"/>
      <c r="BC1607" s="14"/>
      <c r="BD1607" s="14"/>
      <c r="BE1607" s="14"/>
      <c r="BF1607" s="14"/>
    </row>
    <row r="1608" spans="2:58" x14ac:dyDescent="0.35">
      <c r="B1608" s="24" t="s">
        <v>90</v>
      </c>
      <c r="C1608" s="14"/>
      <c r="D1608" s="14"/>
      <c r="E1608" s="14"/>
      <c r="F1608" s="14"/>
      <c r="G1608" s="14"/>
      <c r="H1608" s="14"/>
      <c r="I1608" s="14"/>
      <c r="J1608" s="14"/>
      <c r="K1608" s="14"/>
      <c r="L1608" s="14"/>
      <c r="M1608" s="14"/>
      <c r="N1608" s="14"/>
      <c r="O1608" s="14"/>
      <c r="P1608" s="14"/>
      <c r="Q1608" s="14"/>
      <c r="R1608" s="14"/>
      <c r="S1608" s="14"/>
      <c r="T1608" s="14"/>
      <c r="U1608" s="14"/>
      <c r="V1608" s="14"/>
      <c r="W1608" s="14"/>
      <c r="X1608" s="14"/>
      <c r="Y1608" s="14"/>
      <c r="Z1608" s="14"/>
      <c r="AA1608" s="14"/>
      <c r="AB1608" s="14"/>
      <c r="AC1608" s="14"/>
      <c r="AD1608" s="14"/>
      <c r="AE1608" s="14"/>
      <c r="AF1608" s="14"/>
      <c r="AG1608" s="14"/>
      <c r="AH1608" s="14"/>
      <c r="AI1608" s="14"/>
      <c r="AJ1608" s="14"/>
      <c r="AK1608" s="14"/>
      <c r="AL1608" s="14"/>
      <c r="AM1608" s="14"/>
      <c r="AN1608" s="14"/>
      <c r="AO1608" s="14"/>
      <c r="AP1608" s="14"/>
      <c r="AQ1608" s="14"/>
      <c r="AR1608" s="14"/>
      <c r="AS1608" s="14"/>
      <c r="AT1608" s="14"/>
      <c r="AU1608" s="14"/>
      <c r="AV1608" s="14"/>
      <c r="AW1608" s="14"/>
      <c r="AX1608" s="14"/>
      <c r="AY1608" s="14"/>
      <c r="AZ1608" s="14"/>
      <c r="BA1608" s="14"/>
      <c r="BB1608" s="14"/>
      <c r="BC1608" s="14"/>
      <c r="BD1608" s="14"/>
      <c r="BE1608" s="14"/>
      <c r="BF1608" s="14"/>
    </row>
    <row r="1609" spans="2:58" x14ac:dyDescent="0.35">
      <c r="B1609" t="s">
        <v>473</v>
      </c>
      <c r="C1609" s="14">
        <v>7.1586445853550396E-2</v>
      </c>
      <c r="D1609" s="14">
        <v>7.9887939454607398E-2</v>
      </c>
      <c r="E1609" s="14">
        <v>6.3918817000838804E-2</v>
      </c>
      <c r="F1609" s="14"/>
      <c r="G1609" s="14">
        <v>9.1512946436381595E-2</v>
      </c>
      <c r="H1609" s="14">
        <v>0.13176368717029199</v>
      </c>
      <c r="I1609" s="14">
        <v>9.5676083805185094E-2</v>
      </c>
      <c r="J1609" s="14">
        <v>5.71274470120018E-2</v>
      </c>
      <c r="K1609" s="14">
        <v>3.54798210209313E-2</v>
      </c>
      <c r="L1609" s="14">
        <v>2.58866053308121E-2</v>
      </c>
      <c r="M1609" s="14"/>
      <c r="N1609" s="14">
        <v>9.4590296451876693E-2</v>
      </c>
      <c r="O1609" s="14">
        <v>6.0032535522395299E-2</v>
      </c>
      <c r="P1609" s="14">
        <v>6.3909477844539694E-2</v>
      </c>
      <c r="Q1609" s="14">
        <v>6.6779741944518203E-2</v>
      </c>
      <c r="R1609" s="14"/>
      <c r="S1609" s="14">
        <v>9.7608076773434194E-2</v>
      </c>
      <c r="T1609" s="14">
        <v>4.7731273862733903E-2</v>
      </c>
      <c r="U1609" s="14">
        <v>7.6790163652712601E-2</v>
      </c>
      <c r="V1609" s="14">
        <v>4.5009840970043499E-2</v>
      </c>
      <c r="W1609" s="14">
        <v>4.7715003587694697E-2</v>
      </c>
      <c r="X1609" s="14">
        <v>7.6659641603780998E-2</v>
      </c>
      <c r="Y1609" s="14">
        <v>8.3887729202324998E-2</v>
      </c>
      <c r="Z1609" s="14">
        <v>6.6552735506188607E-2</v>
      </c>
      <c r="AA1609" s="14">
        <v>0.12228211942799</v>
      </c>
      <c r="AB1609" s="14">
        <v>3.8349398973538097E-2</v>
      </c>
      <c r="AC1609" s="14">
        <v>7.3378030147050896E-2</v>
      </c>
      <c r="AD1609" s="14">
        <v>4.4310431571891698E-2</v>
      </c>
      <c r="AE1609" s="14"/>
      <c r="AF1609" s="14">
        <v>4.87048408105238E-2</v>
      </c>
      <c r="AG1609" s="14">
        <v>8.0868641360634E-2</v>
      </c>
      <c r="AH1609" s="14">
        <v>9.9742277605862295E-2</v>
      </c>
      <c r="AI1609" s="14"/>
      <c r="AJ1609" s="14">
        <v>3.8791550041747697E-2</v>
      </c>
      <c r="AK1609" s="14">
        <v>0.12887277368855601</v>
      </c>
      <c r="AL1609" s="14">
        <v>4.1441154817711101E-2</v>
      </c>
      <c r="AM1609" s="14">
        <v>0.12535578377239701</v>
      </c>
      <c r="AN1609" s="14">
        <v>5.5080392002878398E-2</v>
      </c>
      <c r="AO1609" s="14"/>
      <c r="AP1609" s="14">
        <v>3.4664930499010503E-2</v>
      </c>
      <c r="AQ1609" s="14">
        <v>0.139321469682858</v>
      </c>
      <c r="AR1609" s="14">
        <v>4.9522252687702897E-2</v>
      </c>
      <c r="AS1609" s="14">
        <v>1.6744769365245601E-2</v>
      </c>
      <c r="AT1609" s="14">
        <v>5.8804020482436702E-3</v>
      </c>
      <c r="AU1609" s="14"/>
      <c r="AV1609" s="14">
        <v>5.4514039304827303E-2</v>
      </c>
      <c r="AW1609" s="14">
        <v>5.6486009631679997E-2</v>
      </c>
      <c r="AX1609" s="14">
        <v>7.5814885827082804E-2</v>
      </c>
      <c r="AY1609" s="14">
        <v>0.12582261995473801</v>
      </c>
      <c r="AZ1609" s="14">
        <v>0.122633080622362</v>
      </c>
      <c r="BA1609" s="14"/>
      <c r="BB1609" s="14">
        <v>0.14258278264667401</v>
      </c>
      <c r="BC1609" s="14">
        <v>7.2740711477560496E-3</v>
      </c>
      <c r="BD1609" s="14">
        <v>1.4934069703293799E-2</v>
      </c>
      <c r="BE1609" s="14"/>
      <c r="BF1609" s="14">
        <v>4.6646217832198501E-2</v>
      </c>
    </row>
    <row r="1610" spans="2:58" x14ac:dyDescent="0.35">
      <c r="B1610" t="s">
        <v>474</v>
      </c>
      <c r="C1610" s="14">
        <v>0.24731628436467301</v>
      </c>
      <c r="D1610" s="14">
        <v>0.24266999575468401</v>
      </c>
      <c r="E1610" s="14">
        <v>0.25233480712708101</v>
      </c>
      <c r="F1610" s="14"/>
      <c r="G1610" s="14">
        <v>0.29553737698817301</v>
      </c>
      <c r="H1610" s="14">
        <v>0.32508314896450902</v>
      </c>
      <c r="I1610" s="14">
        <v>0.25002047445592501</v>
      </c>
      <c r="J1610" s="14">
        <v>0.28228081226913299</v>
      </c>
      <c r="K1610" s="14">
        <v>0.16474985842682099</v>
      </c>
      <c r="L1610" s="14">
        <v>0.17695422734385599</v>
      </c>
      <c r="M1610" s="14"/>
      <c r="N1610" s="14">
        <v>0.27767485482611998</v>
      </c>
      <c r="O1610" s="14">
        <v>0.23561270469461101</v>
      </c>
      <c r="P1610" s="14">
        <v>0.24736851969663601</v>
      </c>
      <c r="Q1610" s="14">
        <v>0.22913887815518799</v>
      </c>
      <c r="R1610" s="14"/>
      <c r="S1610" s="14">
        <v>0.26203004176649097</v>
      </c>
      <c r="T1610" s="14">
        <v>0.230207436135455</v>
      </c>
      <c r="U1610" s="14">
        <v>0.187732076078649</v>
      </c>
      <c r="V1610" s="14">
        <v>0.257791769723133</v>
      </c>
      <c r="W1610" s="14">
        <v>0.238911100235005</v>
      </c>
      <c r="X1610" s="14">
        <v>0.26258349039923501</v>
      </c>
      <c r="Y1610" s="14">
        <v>0.224341404250294</v>
      </c>
      <c r="Z1610" s="14">
        <v>0.32045837111196501</v>
      </c>
      <c r="AA1610" s="14">
        <v>0.24748251728937201</v>
      </c>
      <c r="AB1610" s="14">
        <v>0.26706800836866901</v>
      </c>
      <c r="AC1610" s="14">
        <v>0.32017568451821299</v>
      </c>
      <c r="AD1610" s="14">
        <v>0.13579587289630199</v>
      </c>
      <c r="AE1610" s="14"/>
      <c r="AF1610" s="14">
        <v>0.170086981187308</v>
      </c>
      <c r="AG1610" s="14">
        <v>0.30012842158958403</v>
      </c>
      <c r="AH1610" s="14">
        <v>0.274526048585928</v>
      </c>
      <c r="AI1610" s="14"/>
      <c r="AJ1610" s="14">
        <v>0.13801814749298499</v>
      </c>
      <c r="AK1610" s="14">
        <v>0.37646141273483302</v>
      </c>
      <c r="AL1610" s="14">
        <v>0.30807903323831798</v>
      </c>
      <c r="AM1610" s="14">
        <v>0.12522121338570899</v>
      </c>
      <c r="AN1610" s="14">
        <v>0.166430419209772</v>
      </c>
      <c r="AO1610" s="14"/>
      <c r="AP1610" s="14">
        <v>0.10513960557346</v>
      </c>
      <c r="AQ1610" s="14">
        <v>0.42783803565877299</v>
      </c>
      <c r="AR1610" s="14">
        <v>0.26345022122497602</v>
      </c>
      <c r="AS1610" s="14">
        <v>7.7853571365435997E-2</v>
      </c>
      <c r="AT1610" s="14">
        <v>0.110972061406233</v>
      </c>
      <c r="AU1610" s="14"/>
      <c r="AV1610" s="14">
        <v>0.211502801809968</v>
      </c>
      <c r="AW1610" s="14">
        <v>0.24173913947656001</v>
      </c>
      <c r="AX1610" s="14">
        <v>0.27541798433165698</v>
      </c>
      <c r="AY1610" s="14">
        <v>0.30048792879699598</v>
      </c>
      <c r="AZ1610" s="14">
        <v>0.30143399090058398</v>
      </c>
      <c r="BA1610" s="14"/>
      <c r="BB1610" s="14">
        <v>0.399976115301101</v>
      </c>
      <c r="BC1610" s="14">
        <v>8.0332956270036296E-2</v>
      </c>
      <c r="BD1610" s="14">
        <v>0.111334728030569</v>
      </c>
      <c r="BE1610" s="14"/>
      <c r="BF1610" s="14">
        <v>0.184817370177563</v>
      </c>
    </row>
    <row r="1611" spans="2:58" x14ac:dyDescent="0.35">
      <c r="B1611" t="s">
        <v>475</v>
      </c>
      <c r="C1611" s="14">
        <v>0.25521837548586102</v>
      </c>
      <c r="D1611" s="14">
        <v>0.249183055916883</v>
      </c>
      <c r="E1611" s="14">
        <v>0.26260795073530702</v>
      </c>
      <c r="F1611" s="14"/>
      <c r="G1611" s="14">
        <v>0.29680128249426102</v>
      </c>
      <c r="H1611" s="14">
        <v>0.23198313455852401</v>
      </c>
      <c r="I1611" s="14">
        <v>0.232861470610388</v>
      </c>
      <c r="J1611" s="14">
        <v>0.26839896746637798</v>
      </c>
      <c r="K1611" s="14">
        <v>0.24481461409769301</v>
      </c>
      <c r="L1611" s="14">
        <v>0.260638098035823</v>
      </c>
      <c r="M1611" s="14"/>
      <c r="N1611" s="14">
        <v>0.247232755553461</v>
      </c>
      <c r="O1611" s="14">
        <v>0.27159677453869302</v>
      </c>
      <c r="P1611" s="14">
        <v>0.246074747877261</v>
      </c>
      <c r="Q1611" s="14">
        <v>0.25370154187253802</v>
      </c>
      <c r="R1611" s="14"/>
      <c r="S1611" s="14">
        <v>0.27086551686307803</v>
      </c>
      <c r="T1611" s="14">
        <v>0.27883404218919999</v>
      </c>
      <c r="U1611" s="14">
        <v>0.25197459925473098</v>
      </c>
      <c r="V1611" s="14">
        <v>0.24223091438209701</v>
      </c>
      <c r="W1611" s="14">
        <v>0.24247246831629299</v>
      </c>
      <c r="X1611" s="14">
        <v>0.27867630841141999</v>
      </c>
      <c r="Y1611" s="14">
        <v>0.24528868841107199</v>
      </c>
      <c r="Z1611" s="14">
        <v>0.24530949543125599</v>
      </c>
      <c r="AA1611" s="14">
        <v>0.25256123866230601</v>
      </c>
      <c r="AB1611" s="14">
        <v>0.21697035582875801</v>
      </c>
      <c r="AC1611" s="14">
        <v>0.26866328741805001</v>
      </c>
      <c r="AD1611" s="14">
        <v>0.22843523179440101</v>
      </c>
      <c r="AE1611" s="14"/>
      <c r="AF1611" s="14">
        <v>0.23552011576369999</v>
      </c>
      <c r="AG1611" s="14">
        <v>0.27194854566465798</v>
      </c>
      <c r="AH1611" s="14">
        <v>0.260709391201567</v>
      </c>
      <c r="AI1611" s="14"/>
      <c r="AJ1611" s="14">
        <v>0.25144234044411401</v>
      </c>
      <c r="AK1611" s="14">
        <v>0.24260892452269001</v>
      </c>
      <c r="AL1611" s="14">
        <v>0.29228172529065599</v>
      </c>
      <c r="AM1611" s="14">
        <v>0.24790841243864201</v>
      </c>
      <c r="AN1611" s="14">
        <v>0.26630293493795498</v>
      </c>
      <c r="AO1611" s="14"/>
      <c r="AP1611" s="14">
        <v>0.24902181537292101</v>
      </c>
      <c r="AQ1611" s="14">
        <v>0.25739966393047597</v>
      </c>
      <c r="AR1611" s="14">
        <v>0.31929945650679398</v>
      </c>
      <c r="AS1611" s="14">
        <v>0.27553951622991801</v>
      </c>
      <c r="AT1611" s="14">
        <v>0.25525754184997201</v>
      </c>
      <c r="AU1611" s="14"/>
      <c r="AV1611" s="14">
        <v>0.27282696631673098</v>
      </c>
      <c r="AW1611" s="14">
        <v>0.270100510955539</v>
      </c>
      <c r="AX1611" s="14">
        <v>0.233543365542767</v>
      </c>
      <c r="AY1611" s="14">
        <v>0.25076917964657403</v>
      </c>
      <c r="AZ1611" s="14">
        <v>0.248909596815103</v>
      </c>
      <c r="BA1611" s="14"/>
      <c r="BB1611" s="14">
        <v>0.29919157339483998</v>
      </c>
      <c r="BC1611" s="14">
        <v>0.21387021193140399</v>
      </c>
      <c r="BD1611" s="14">
        <v>0.29148163916471398</v>
      </c>
      <c r="BE1611" s="14"/>
      <c r="BF1611" s="14">
        <v>0.25993291688689102</v>
      </c>
    </row>
    <row r="1612" spans="2:58" x14ac:dyDescent="0.35">
      <c r="B1612" t="s">
        <v>476</v>
      </c>
      <c r="C1612" s="14">
        <v>0.18981710096631299</v>
      </c>
      <c r="D1612" s="14">
        <v>0.19438224572444901</v>
      </c>
      <c r="E1612" s="14">
        <v>0.184562609750797</v>
      </c>
      <c r="F1612" s="14"/>
      <c r="G1612" s="14">
        <v>0.16570442788453299</v>
      </c>
      <c r="H1612" s="14">
        <v>0.14850218270211701</v>
      </c>
      <c r="I1612" s="14">
        <v>0.191411989743966</v>
      </c>
      <c r="J1612" s="14">
        <v>0.155892790320076</v>
      </c>
      <c r="K1612" s="14">
        <v>0.205989270670448</v>
      </c>
      <c r="L1612" s="14">
        <v>0.254707036985864</v>
      </c>
      <c r="M1612" s="14"/>
      <c r="N1612" s="14">
        <v>0.187735466976894</v>
      </c>
      <c r="O1612" s="14">
        <v>0.194807932382555</v>
      </c>
      <c r="P1612" s="14">
        <v>0.20667244243014801</v>
      </c>
      <c r="Q1612" s="14">
        <v>0.16706550733188999</v>
      </c>
      <c r="R1612" s="14"/>
      <c r="S1612" s="14">
        <v>0.16699308019693601</v>
      </c>
      <c r="T1612" s="14">
        <v>0.20522811812785699</v>
      </c>
      <c r="U1612" s="14">
        <v>0.25891483439840901</v>
      </c>
      <c r="V1612" s="14">
        <v>0.198375954625572</v>
      </c>
      <c r="W1612" s="14">
        <v>0.20526106078051001</v>
      </c>
      <c r="X1612" s="14">
        <v>0.14826998616428699</v>
      </c>
      <c r="Y1612" s="14">
        <v>0.18691813024942799</v>
      </c>
      <c r="Z1612" s="14">
        <v>0.18438758002936301</v>
      </c>
      <c r="AA1612" s="14">
        <v>0.167965572852837</v>
      </c>
      <c r="AB1612" s="14">
        <v>0.197402634725967</v>
      </c>
      <c r="AC1612" s="14">
        <v>0.11883939842355</v>
      </c>
      <c r="AD1612" s="14">
        <v>0.29997440146499599</v>
      </c>
      <c r="AE1612" s="14"/>
      <c r="AF1612" s="14">
        <v>0.23926049168541499</v>
      </c>
      <c r="AG1612" s="14">
        <v>0.16453865736596199</v>
      </c>
      <c r="AH1612" s="14">
        <v>0.12343694003439901</v>
      </c>
      <c r="AI1612" s="14"/>
      <c r="AJ1612" s="14">
        <v>0.279871481749083</v>
      </c>
      <c r="AK1612" s="14">
        <v>0.10939382720621001</v>
      </c>
      <c r="AL1612" s="14">
        <v>0.15050652666325501</v>
      </c>
      <c r="AM1612" s="14">
        <v>0.11522776300764</v>
      </c>
      <c r="AN1612" s="14">
        <v>0.177164564436817</v>
      </c>
      <c r="AO1612" s="14"/>
      <c r="AP1612" s="14">
        <v>0.32740739209414599</v>
      </c>
      <c r="AQ1612" s="14">
        <v>7.3738188832956506E-2</v>
      </c>
      <c r="AR1612" s="14">
        <v>0.19857160704364399</v>
      </c>
      <c r="AS1612" s="14">
        <v>0.22810884470801601</v>
      </c>
      <c r="AT1612" s="14">
        <v>0.26048021935888899</v>
      </c>
      <c r="AU1612" s="14"/>
      <c r="AV1612" s="14">
        <v>0.19170016976954199</v>
      </c>
      <c r="AW1612" s="14">
        <v>0.210156953779289</v>
      </c>
      <c r="AX1612" s="14">
        <v>0.18690386060765099</v>
      </c>
      <c r="AY1612" s="14">
        <v>0.144504679548317</v>
      </c>
      <c r="AZ1612" s="14">
        <v>0.13777541771134799</v>
      </c>
      <c r="BA1612" s="14"/>
      <c r="BB1612" s="14">
        <v>7.0520902185973497E-2</v>
      </c>
      <c r="BC1612" s="14">
        <v>0.27195770230726402</v>
      </c>
      <c r="BD1612" s="14">
        <v>0.34432261898500799</v>
      </c>
      <c r="BE1612" s="14"/>
      <c r="BF1612" s="14">
        <v>0.22958047943837001</v>
      </c>
    </row>
    <row r="1613" spans="2:58" x14ac:dyDescent="0.35">
      <c r="B1613" t="s">
        <v>477</v>
      </c>
      <c r="C1613" s="14">
        <v>0.134354777661428</v>
      </c>
      <c r="D1613" s="14">
        <v>0.15853109456648901</v>
      </c>
      <c r="E1613" s="14">
        <v>0.110582493175506</v>
      </c>
      <c r="F1613" s="14"/>
      <c r="G1613" s="14">
        <v>6.0236408039802097E-2</v>
      </c>
      <c r="H1613" s="14">
        <v>7.9384596463813101E-2</v>
      </c>
      <c r="I1613" s="14">
        <v>0.115443403198985</v>
      </c>
      <c r="J1613" s="14">
        <v>0.15494543157680099</v>
      </c>
      <c r="K1613" s="14">
        <v>0.22374806892943</v>
      </c>
      <c r="L1613" s="14">
        <v>0.167244609810524</v>
      </c>
      <c r="M1613" s="14"/>
      <c r="N1613" s="14">
        <v>0.11145469801984299</v>
      </c>
      <c r="O1613" s="14">
        <v>0.12997729669743699</v>
      </c>
      <c r="P1613" s="14">
        <v>0.15634499766634499</v>
      </c>
      <c r="Q1613" s="14">
        <v>0.144810068630434</v>
      </c>
      <c r="R1613" s="14"/>
      <c r="S1613" s="14">
        <v>0.116893430824898</v>
      </c>
      <c r="T1613" s="14">
        <v>0.122807843916888</v>
      </c>
      <c r="U1613" s="14">
        <v>0.12899337550982701</v>
      </c>
      <c r="V1613" s="14">
        <v>0.150201997757828</v>
      </c>
      <c r="W1613" s="14">
        <v>0.171006627334017</v>
      </c>
      <c r="X1613" s="14">
        <v>0.11077466307091299</v>
      </c>
      <c r="Y1613" s="14">
        <v>0.15090873102687699</v>
      </c>
      <c r="Z1613" s="14">
        <v>7.9692988209390497E-2</v>
      </c>
      <c r="AA1613" s="14">
        <v>0.119128725727703</v>
      </c>
      <c r="AB1613" s="14">
        <v>0.19465100097667401</v>
      </c>
      <c r="AC1613" s="14">
        <v>0.121658694221165</v>
      </c>
      <c r="AD1613" s="14">
        <v>0.14223446417625199</v>
      </c>
      <c r="AE1613" s="14"/>
      <c r="AF1613" s="14">
        <v>0.222088162177179</v>
      </c>
      <c r="AG1613" s="14">
        <v>7.9444287012259002E-2</v>
      </c>
      <c r="AH1613" s="14">
        <v>0.105760090881694</v>
      </c>
      <c r="AI1613" s="14"/>
      <c r="AJ1613" s="14">
        <v>0.216755668203746</v>
      </c>
      <c r="AK1613" s="14">
        <v>4.9586084039145002E-2</v>
      </c>
      <c r="AL1613" s="14">
        <v>7.4725392717768499E-2</v>
      </c>
      <c r="AM1613" s="14">
        <v>0.30254665751058102</v>
      </c>
      <c r="AN1613" s="14">
        <v>0.159150619345129</v>
      </c>
      <c r="AO1613" s="14"/>
      <c r="AP1613" s="14">
        <v>0.21301744456455399</v>
      </c>
      <c r="AQ1613" s="14">
        <v>2.23681476985442E-2</v>
      </c>
      <c r="AR1613" s="14">
        <v>5.5716155900339598E-2</v>
      </c>
      <c r="AS1613" s="14">
        <v>0.353617464141324</v>
      </c>
      <c r="AT1613" s="14">
        <v>0.116864912904919</v>
      </c>
      <c r="AU1613" s="14"/>
      <c r="AV1613" s="14">
        <v>0.15725102748887401</v>
      </c>
      <c r="AW1613" s="14">
        <v>0.11590577934028599</v>
      </c>
      <c r="AX1613" s="14">
        <v>0.12547365612043601</v>
      </c>
      <c r="AY1613" s="14">
        <v>0.101786681435898</v>
      </c>
      <c r="AZ1613" s="14">
        <v>9.6457525441785597E-2</v>
      </c>
      <c r="BA1613" s="14"/>
      <c r="BB1613" s="14">
        <v>8.6607794926646005E-3</v>
      </c>
      <c r="BC1613" s="14">
        <v>0.38306824852883198</v>
      </c>
      <c r="BD1613" s="14">
        <v>0.103188803203035</v>
      </c>
      <c r="BE1613" s="14"/>
      <c r="BF1613" s="14">
        <v>0.197090311998701</v>
      </c>
    </row>
    <row r="1614" spans="2:58" x14ac:dyDescent="0.35">
      <c r="B1614" t="s">
        <v>117</v>
      </c>
      <c r="C1614" s="14">
        <v>0.101707015668175</v>
      </c>
      <c r="D1614" s="14">
        <v>7.5345668582887798E-2</v>
      </c>
      <c r="E1614" s="14">
        <v>0.12599332221046999</v>
      </c>
      <c r="F1614" s="14"/>
      <c r="G1614" s="14">
        <v>9.0207558156849402E-2</v>
      </c>
      <c r="H1614" s="14">
        <v>8.3283250140744502E-2</v>
      </c>
      <c r="I1614" s="14">
        <v>0.114586578185551</v>
      </c>
      <c r="J1614" s="14">
        <v>8.1354551355611301E-2</v>
      </c>
      <c r="K1614" s="14">
        <v>0.12521836685467599</v>
      </c>
      <c r="L1614" s="14">
        <v>0.11456942249312101</v>
      </c>
      <c r="M1614" s="14"/>
      <c r="N1614" s="14">
        <v>8.1311928171806797E-2</v>
      </c>
      <c r="O1614" s="14">
        <v>0.107972756164309</v>
      </c>
      <c r="P1614" s="14">
        <v>7.9629814485071101E-2</v>
      </c>
      <c r="Q1614" s="14">
        <v>0.13850426206543201</v>
      </c>
      <c r="R1614" s="14"/>
      <c r="S1614" s="14">
        <v>8.5609853575162806E-2</v>
      </c>
      <c r="T1614" s="14">
        <v>0.115191285767866</v>
      </c>
      <c r="U1614" s="14">
        <v>9.5594951105671996E-2</v>
      </c>
      <c r="V1614" s="14">
        <v>0.106389522541326</v>
      </c>
      <c r="W1614" s="14">
        <v>9.46337397464799E-2</v>
      </c>
      <c r="X1614" s="14">
        <v>0.123035910350365</v>
      </c>
      <c r="Y1614" s="14">
        <v>0.108655316860005</v>
      </c>
      <c r="Z1614" s="14">
        <v>0.103598829711836</v>
      </c>
      <c r="AA1614" s="14">
        <v>9.0579826039792199E-2</v>
      </c>
      <c r="AB1614" s="14">
        <v>8.5558601126393394E-2</v>
      </c>
      <c r="AC1614" s="14">
        <v>9.7284905271970798E-2</v>
      </c>
      <c r="AD1614" s="14">
        <v>0.14924959809615801</v>
      </c>
      <c r="AE1614" s="14"/>
      <c r="AF1614" s="14">
        <v>8.4339408375874295E-2</v>
      </c>
      <c r="AG1614" s="14">
        <v>0.103071447006903</v>
      </c>
      <c r="AH1614" s="14">
        <v>0.13582525169054999</v>
      </c>
      <c r="AI1614" s="14"/>
      <c r="AJ1614" s="14">
        <v>7.5120812068324896E-2</v>
      </c>
      <c r="AK1614" s="14">
        <v>9.3076977808565206E-2</v>
      </c>
      <c r="AL1614" s="14">
        <v>0.13296616727229099</v>
      </c>
      <c r="AM1614" s="14">
        <v>8.3740169885030497E-2</v>
      </c>
      <c r="AN1614" s="14">
        <v>0.17587107006744901</v>
      </c>
      <c r="AO1614" s="14"/>
      <c r="AP1614" s="14">
        <v>7.0748811895907496E-2</v>
      </c>
      <c r="AQ1614" s="14">
        <v>7.9334494196393102E-2</v>
      </c>
      <c r="AR1614" s="14">
        <v>0.113440306636543</v>
      </c>
      <c r="AS1614" s="14">
        <v>4.8135834190060997E-2</v>
      </c>
      <c r="AT1614" s="14">
        <v>0.25054486243174301</v>
      </c>
      <c r="AU1614" s="14"/>
      <c r="AV1614" s="14">
        <v>0.11220499531005899</v>
      </c>
      <c r="AW1614" s="14">
        <v>0.105611606816646</v>
      </c>
      <c r="AX1614" s="14">
        <v>0.102846247570407</v>
      </c>
      <c r="AY1614" s="14">
        <v>7.66289106174778E-2</v>
      </c>
      <c r="AZ1614" s="14">
        <v>9.2790388508817698E-2</v>
      </c>
      <c r="BA1614" s="14"/>
      <c r="BB1614" s="14">
        <v>7.9067846978746803E-2</v>
      </c>
      <c r="BC1614" s="14">
        <v>4.3496809814708402E-2</v>
      </c>
      <c r="BD1614" s="14">
        <v>0.13473814091337999</v>
      </c>
      <c r="BE1614" s="14"/>
      <c r="BF1614" s="14">
        <v>8.1932703666275905E-2</v>
      </c>
    </row>
    <row r="1615" spans="2:58" x14ac:dyDescent="0.35">
      <c r="C1615" s="14"/>
      <c r="D1615" s="14"/>
      <c r="E1615" s="14"/>
      <c r="F1615" s="14"/>
      <c r="G1615" s="14"/>
      <c r="H1615" s="14"/>
      <c r="I1615" s="14"/>
      <c r="J1615" s="14"/>
      <c r="K1615" s="14"/>
      <c r="L1615" s="14"/>
      <c r="M1615" s="14"/>
      <c r="N1615" s="14"/>
      <c r="O1615" s="14"/>
      <c r="P1615" s="14"/>
      <c r="Q1615" s="14"/>
      <c r="R1615" s="14"/>
      <c r="S1615" s="14"/>
      <c r="T1615" s="14"/>
      <c r="U1615" s="14"/>
      <c r="V1615" s="14"/>
      <c r="W1615" s="14"/>
      <c r="X1615" s="14"/>
      <c r="Y1615" s="14"/>
      <c r="Z1615" s="14"/>
      <c r="AA1615" s="14"/>
      <c r="AB1615" s="14"/>
      <c r="AC1615" s="14"/>
      <c r="AD1615" s="14"/>
      <c r="AE1615" s="14"/>
      <c r="AF1615" s="14"/>
      <c r="AG1615" s="14"/>
      <c r="AH1615" s="14"/>
      <c r="AI1615" s="14"/>
      <c r="AJ1615" s="14"/>
      <c r="AK1615" s="14"/>
      <c r="AL1615" s="14"/>
      <c r="AM1615" s="14"/>
      <c r="AN1615" s="14"/>
      <c r="AO1615" s="14"/>
      <c r="AP1615" s="14"/>
      <c r="AQ1615" s="14"/>
      <c r="AR1615" s="14"/>
      <c r="AS1615" s="14"/>
      <c r="AT1615" s="14"/>
      <c r="AU1615" s="14"/>
      <c r="AV1615" s="14"/>
      <c r="AW1615" s="14"/>
      <c r="AX1615" s="14"/>
      <c r="AY1615" s="14"/>
      <c r="AZ1615" s="14"/>
      <c r="BA1615" s="14"/>
      <c r="BB1615" s="14"/>
      <c r="BC1615" s="14"/>
      <c r="BD1615" s="14"/>
      <c r="BE1615" s="14"/>
      <c r="BF1615" s="14"/>
    </row>
    <row r="1616" spans="2:58" x14ac:dyDescent="0.35">
      <c r="B1616" s="6" t="s">
        <v>482</v>
      </c>
      <c r="C1616" s="14"/>
      <c r="D1616" s="14"/>
      <c r="E1616" s="14"/>
      <c r="F1616" s="14"/>
      <c r="G1616" s="14"/>
      <c r="H1616" s="14"/>
      <c r="I1616" s="14"/>
      <c r="J1616" s="14"/>
      <c r="K1616" s="14"/>
      <c r="L1616" s="14"/>
      <c r="M1616" s="14"/>
      <c r="N1616" s="14"/>
      <c r="O1616" s="14"/>
      <c r="P1616" s="14"/>
      <c r="Q1616" s="14"/>
      <c r="R1616" s="14"/>
      <c r="S1616" s="14"/>
      <c r="T1616" s="14"/>
      <c r="U1616" s="14"/>
      <c r="V1616" s="14"/>
      <c r="W1616" s="14"/>
      <c r="X1616" s="14"/>
      <c r="Y1616" s="14"/>
      <c r="Z1616" s="14"/>
      <c r="AA1616" s="14"/>
      <c r="AB1616" s="14"/>
      <c r="AC1616" s="14"/>
      <c r="AD1616" s="14"/>
      <c r="AE1616" s="14"/>
      <c r="AF1616" s="14"/>
      <c r="AG1616" s="14"/>
      <c r="AH1616" s="14"/>
      <c r="AI1616" s="14"/>
      <c r="AJ1616" s="14"/>
      <c r="AK1616" s="14"/>
      <c r="AL1616" s="14"/>
      <c r="AM1616" s="14"/>
      <c r="AN1616" s="14"/>
      <c r="AO1616" s="14"/>
      <c r="AP1616" s="14"/>
      <c r="AQ1616" s="14"/>
      <c r="AR1616" s="14"/>
      <c r="AS1616" s="14"/>
      <c r="AT1616" s="14"/>
      <c r="AU1616" s="14"/>
      <c r="AV1616" s="14"/>
      <c r="AW1616" s="14"/>
      <c r="AX1616" s="14"/>
      <c r="AY1616" s="14"/>
      <c r="AZ1616" s="14"/>
      <c r="BA1616" s="14"/>
      <c r="BB1616" s="14"/>
      <c r="BC1616" s="14"/>
      <c r="BD1616" s="14"/>
      <c r="BE1616" s="14"/>
      <c r="BF1616" s="14"/>
    </row>
    <row r="1617" spans="2:58" x14ac:dyDescent="0.35">
      <c r="B1617" s="24" t="s">
        <v>90</v>
      </c>
      <c r="C1617" s="14"/>
      <c r="D1617" s="14"/>
      <c r="E1617" s="14"/>
      <c r="F1617" s="14"/>
      <c r="G1617" s="14"/>
      <c r="H1617" s="14"/>
      <c r="I1617" s="14"/>
      <c r="J1617" s="14"/>
      <c r="K1617" s="14"/>
      <c r="L1617" s="14"/>
      <c r="M1617" s="14"/>
      <c r="N1617" s="14"/>
      <c r="O1617" s="14"/>
      <c r="P1617" s="14"/>
      <c r="Q1617" s="14"/>
      <c r="R1617" s="14"/>
      <c r="S1617" s="14"/>
      <c r="T1617" s="14"/>
      <c r="U1617" s="14"/>
      <c r="V1617" s="14"/>
      <c r="W1617" s="14"/>
      <c r="X1617" s="14"/>
      <c r="Y1617" s="14"/>
      <c r="Z1617" s="14"/>
      <c r="AA1617" s="14"/>
      <c r="AB1617" s="14"/>
      <c r="AC1617" s="14"/>
      <c r="AD1617" s="14"/>
      <c r="AE1617" s="14"/>
      <c r="AF1617" s="14"/>
      <c r="AG1617" s="14"/>
      <c r="AH1617" s="14"/>
      <c r="AI1617" s="14"/>
      <c r="AJ1617" s="14"/>
      <c r="AK1617" s="14"/>
      <c r="AL1617" s="14"/>
      <c r="AM1617" s="14"/>
      <c r="AN1617" s="14"/>
      <c r="AO1617" s="14"/>
      <c r="AP1617" s="14"/>
      <c r="AQ1617" s="14"/>
      <c r="AR1617" s="14"/>
      <c r="AS1617" s="14"/>
      <c r="AT1617" s="14"/>
      <c r="AU1617" s="14"/>
      <c r="AV1617" s="14"/>
      <c r="AW1617" s="14"/>
      <c r="AX1617" s="14"/>
      <c r="AY1617" s="14"/>
      <c r="AZ1617" s="14"/>
      <c r="BA1617" s="14"/>
      <c r="BB1617" s="14"/>
      <c r="BC1617" s="14"/>
      <c r="BD1617" s="14"/>
      <c r="BE1617" s="14"/>
      <c r="BF1617" s="14"/>
    </row>
    <row r="1618" spans="2:58" x14ac:dyDescent="0.35">
      <c r="B1618" t="s">
        <v>473</v>
      </c>
      <c r="C1618" s="14">
        <v>7.72617397367691E-2</v>
      </c>
      <c r="D1618" s="14">
        <v>8.5209880230042195E-2</v>
      </c>
      <c r="E1618" s="14">
        <v>6.99720089609778E-2</v>
      </c>
      <c r="F1618" s="14"/>
      <c r="G1618" s="14">
        <v>8.5240088346753506E-2</v>
      </c>
      <c r="H1618" s="14">
        <v>0.15051318496332</v>
      </c>
      <c r="I1618" s="14">
        <v>9.0652731447639398E-2</v>
      </c>
      <c r="J1618" s="14">
        <v>6.80164589535108E-2</v>
      </c>
      <c r="K1618" s="14">
        <v>4.5469434496175798E-2</v>
      </c>
      <c r="L1618" s="14">
        <v>3.0552673137715199E-2</v>
      </c>
      <c r="M1618" s="14"/>
      <c r="N1618" s="14">
        <v>9.8337106020659107E-2</v>
      </c>
      <c r="O1618" s="14">
        <v>7.8038528086754197E-2</v>
      </c>
      <c r="P1618" s="14">
        <v>6.0167530821313202E-2</v>
      </c>
      <c r="Q1618" s="14">
        <v>7.0082395117778501E-2</v>
      </c>
      <c r="R1618" s="14"/>
      <c r="S1618" s="14">
        <v>8.2103230081810197E-2</v>
      </c>
      <c r="T1618" s="14">
        <v>4.7937729621892397E-2</v>
      </c>
      <c r="U1618" s="14">
        <v>9.0512826567544502E-2</v>
      </c>
      <c r="V1618" s="14">
        <v>5.3533891995774102E-2</v>
      </c>
      <c r="W1618" s="14">
        <v>7.92908110208701E-2</v>
      </c>
      <c r="X1618" s="14">
        <v>7.6299627056734695E-2</v>
      </c>
      <c r="Y1618" s="14">
        <v>7.2675236765329193E-2</v>
      </c>
      <c r="Z1618" s="14">
        <v>0.125041703108316</v>
      </c>
      <c r="AA1618" s="14">
        <v>0.13140564558857001</v>
      </c>
      <c r="AB1618" s="14">
        <v>4.1977369790225802E-2</v>
      </c>
      <c r="AC1618" s="14">
        <v>9.3068625446422096E-2</v>
      </c>
      <c r="AD1618" s="14">
        <v>4.5261787869332402E-2</v>
      </c>
      <c r="AE1618" s="14"/>
      <c r="AF1618" s="14">
        <v>5.3734528371656799E-2</v>
      </c>
      <c r="AG1618" s="14">
        <v>8.7564160415922104E-2</v>
      </c>
      <c r="AH1618" s="14">
        <v>0.107855485169608</v>
      </c>
      <c r="AI1618" s="14"/>
      <c r="AJ1618" s="14">
        <v>3.9596407116520002E-2</v>
      </c>
      <c r="AK1618" s="14">
        <v>0.13890656637888499</v>
      </c>
      <c r="AL1618" s="14">
        <v>6.3021440877350898E-2</v>
      </c>
      <c r="AM1618" s="14">
        <v>8.0211463893159293E-2</v>
      </c>
      <c r="AN1618" s="14">
        <v>4.6293580136361402E-2</v>
      </c>
      <c r="AO1618" s="14"/>
      <c r="AP1618" s="14">
        <v>3.0115665100021199E-2</v>
      </c>
      <c r="AQ1618" s="14">
        <v>0.154891644054512</v>
      </c>
      <c r="AR1618" s="14">
        <v>6.3603226011134106E-2</v>
      </c>
      <c r="AS1618" s="14">
        <v>2.7806446496258901E-2</v>
      </c>
      <c r="AT1618" s="14">
        <v>5.8804020482436702E-3</v>
      </c>
      <c r="AU1618" s="14"/>
      <c r="AV1618" s="14">
        <v>6.4890826766452206E-2</v>
      </c>
      <c r="AW1618" s="14">
        <v>6.0804405765896297E-2</v>
      </c>
      <c r="AX1618" s="14">
        <v>7.5692871593439806E-2</v>
      </c>
      <c r="AY1618" s="14">
        <v>0.136070371034101</v>
      </c>
      <c r="AZ1618" s="14">
        <v>0.13615988438285501</v>
      </c>
      <c r="BA1618" s="14"/>
      <c r="BB1618" s="14">
        <v>0.14173827032789399</v>
      </c>
      <c r="BC1618" s="14">
        <v>1.40774775594509E-2</v>
      </c>
      <c r="BD1618" s="14">
        <v>1.4934069703293799E-2</v>
      </c>
      <c r="BE1618" s="14"/>
      <c r="BF1618" s="14">
        <v>5.2361134519333899E-2</v>
      </c>
    </row>
    <row r="1619" spans="2:58" x14ac:dyDescent="0.35">
      <c r="B1619" t="s">
        <v>474</v>
      </c>
      <c r="C1619" s="14">
        <v>0.29424485981450399</v>
      </c>
      <c r="D1619" s="14">
        <v>0.27713957663869698</v>
      </c>
      <c r="E1619" s="14">
        <v>0.311682949225842</v>
      </c>
      <c r="F1619" s="14"/>
      <c r="G1619" s="14">
        <v>0.37644149230955398</v>
      </c>
      <c r="H1619" s="14">
        <v>0.368399748160254</v>
      </c>
      <c r="I1619" s="14">
        <v>0.34869081758128101</v>
      </c>
      <c r="J1619" s="14">
        <v>0.30273578824484398</v>
      </c>
      <c r="K1619" s="14">
        <v>0.17987102594519999</v>
      </c>
      <c r="L1619" s="14">
        <v>0.20480297053263599</v>
      </c>
      <c r="M1619" s="14"/>
      <c r="N1619" s="14">
        <v>0.34754504786005802</v>
      </c>
      <c r="O1619" s="14">
        <v>0.27677905028435901</v>
      </c>
      <c r="P1619" s="14">
        <v>0.29321363564307401</v>
      </c>
      <c r="Q1619" s="14">
        <v>0.25904702561430198</v>
      </c>
      <c r="R1619" s="14"/>
      <c r="S1619" s="14">
        <v>0.32380641647787101</v>
      </c>
      <c r="T1619" s="14">
        <v>0.28913487371897201</v>
      </c>
      <c r="U1619" s="14">
        <v>0.22904507590503101</v>
      </c>
      <c r="V1619" s="14">
        <v>0.29472609243768999</v>
      </c>
      <c r="W1619" s="14">
        <v>0.248137204903291</v>
      </c>
      <c r="X1619" s="14">
        <v>0.33230219044870002</v>
      </c>
      <c r="Y1619" s="14">
        <v>0.27337403990549503</v>
      </c>
      <c r="Z1619" s="14">
        <v>0.35949168262237202</v>
      </c>
      <c r="AA1619" s="14">
        <v>0.26689787590566499</v>
      </c>
      <c r="AB1619" s="14">
        <v>0.31339044710115799</v>
      </c>
      <c r="AC1619" s="14">
        <v>0.33877789131700198</v>
      </c>
      <c r="AD1619" s="14">
        <v>0.281493370703082</v>
      </c>
      <c r="AE1619" s="14"/>
      <c r="AF1619" s="14">
        <v>0.185985722098408</v>
      </c>
      <c r="AG1619" s="14">
        <v>0.36904181057003099</v>
      </c>
      <c r="AH1619" s="14">
        <v>0.33171705211142499</v>
      </c>
      <c r="AI1619" s="14"/>
      <c r="AJ1619" s="14">
        <v>0.16543752779130899</v>
      </c>
      <c r="AK1619" s="14">
        <v>0.44107759490621101</v>
      </c>
      <c r="AL1619" s="14">
        <v>0.31794063728164901</v>
      </c>
      <c r="AM1619" s="14">
        <v>0.29017056768367899</v>
      </c>
      <c r="AN1619" s="14">
        <v>0.24077171152770599</v>
      </c>
      <c r="AO1619" s="14"/>
      <c r="AP1619" s="14">
        <v>0.14429723870973199</v>
      </c>
      <c r="AQ1619" s="14">
        <v>0.48509885044357598</v>
      </c>
      <c r="AR1619" s="14">
        <v>0.31913353186134702</v>
      </c>
      <c r="AS1619" s="14">
        <v>9.9868772566249098E-2</v>
      </c>
      <c r="AT1619" s="14">
        <v>0.13083536460894599</v>
      </c>
      <c r="AU1619" s="14"/>
      <c r="AV1619" s="14">
        <v>0.22388121402811301</v>
      </c>
      <c r="AW1619" s="14">
        <v>0.27640954748327901</v>
      </c>
      <c r="AX1619" s="14">
        <v>0.36381102919247099</v>
      </c>
      <c r="AY1619" s="14">
        <v>0.35896277396158</v>
      </c>
      <c r="AZ1619" s="14">
        <v>0.40085568738354599</v>
      </c>
      <c r="BA1619" s="14"/>
      <c r="BB1619" s="14">
        <v>0.434125666719477</v>
      </c>
      <c r="BC1619" s="14">
        <v>0.107229184435623</v>
      </c>
      <c r="BD1619" s="14">
        <v>0.10830506043378101</v>
      </c>
      <c r="BE1619" s="14"/>
      <c r="BF1619" s="14">
        <v>0.21077244560725</v>
      </c>
    </row>
    <row r="1620" spans="2:58" x14ac:dyDescent="0.35">
      <c r="B1620" t="s">
        <v>475</v>
      </c>
      <c r="C1620" s="14">
        <v>0.236855587373416</v>
      </c>
      <c r="D1620" s="14">
        <v>0.24360245862628799</v>
      </c>
      <c r="E1620" s="14">
        <v>0.23067026722480899</v>
      </c>
      <c r="F1620" s="14"/>
      <c r="G1620" s="14">
        <v>0.24864491409119799</v>
      </c>
      <c r="H1620" s="14">
        <v>0.20065919258391399</v>
      </c>
      <c r="I1620" s="14">
        <v>0.218627696397177</v>
      </c>
      <c r="J1620" s="14">
        <v>0.22593104760830399</v>
      </c>
      <c r="K1620" s="14">
        <v>0.25159012158585298</v>
      </c>
      <c r="L1620" s="14">
        <v>0.27201107862643098</v>
      </c>
      <c r="M1620" s="14"/>
      <c r="N1620" s="14">
        <v>0.209015806606482</v>
      </c>
      <c r="O1620" s="14">
        <v>0.249288885432074</v>
      </c>
      <c r="P1620" s="14">
        <v>0.218379071381996</v>
      </c>
      <c r="Q1620" s="14">
        <v>0.264783914255113</v>
      </c>
      <c r="R1620" s="14"/>
      <c r="S1620" s="14">
        <v>0.25264100834245401</v>
      </c>
      <c r="T1620" s="14">
        <v>0.23826796822983501</v>
      </c>
      <c r="U1620" s="14">
        <v>0.243220815664796</v>
      </c>
      <c r="V1620" s="14">
        <v>0.21860246009966899</v>
      </c>
      <c r="W1620" s="14">
        <v>0.27593771445284498</v>
      </c>
      <c r="X1620" s="14">
        <v>0.268459588975547</v>
      </c>
      <c r="Y1620" s="14">
        <v>0.19798057413571701</v>
      </c>
      <c r="Z1620" s="14">
        <v>0.143384943100936</v>
      </c>
      <c r="AA1620" s="14">
        <v>0.24249491729393099</v>
      </c>
      <c r="AB1620" s="14">
        <v>0.25111888345681399</v>
      </c>
      <c r="AC1620" s="14">
        <v>0.19854559105616501</v>
      </c>
      <c r="AD1620" s="14">
        <v>0.23697381831196801</v>
      </c>
      <c r="AE1620" s="14"/>
      <c r="AF1620" s="14">
        <v>0.24029777091967899</v>
      </c>
      <c r="AG1620" s="14">
        <v>0.23757448002027901</v>
      </c>
      <c r="AH1620" s="14">
        <v>0.21626648273353399</v>
      </c>
      <c r="AI1620" s="14"/>
      <c r="AJ1620" s="14">
        <v>0.24571652576111999</v>
      </c>
      <c r="AK1620" s="14">
        <v>0.21380751531202799</v>
      </c>
      <c r="AL1620" s="14">
        <v>0.26499212451028598</v>
      </c>
      <c r="AM1620" s="14">
        <v>0.12901439463094999</v>
      </c>
      <c r="AN1620" s="14">
        <v>0.24877931238726</v>
      </c>
      <c r="AO1620" s="14"/>
      <c r="AP1620" s="14">
        <v>0.23648523549044601</v>
      </c>
      <c r="AQ1620" s="14">
        <v>0.21892618522225199</v>
      </c>
      <c r="AR1620" s="14">
        <v>0.26712896291816601</v>
      </c>
      <c r="AS1620" s="14">
        <v>0.240598173297176</v>
      </c>
      <c r="AT1620" s="14">
        <v>0.312013471612478</v>
      </c>
      <c r="AU1620" s="14"/>
      <c r="AV1620" s="14">
        <v>0.27722196192754001</v>
      </c>
      <c r="AW1620" s="14">
        <v>0.25219028392364701</v>
      </c>
      <c r="AX1620" s="14">
        <v>0.202404480416775</v>
      </c>
      <c r="AY1620" s="14">
        <v>0.17292302076340399</v>
      </c>
      <c r="AZ1620" s="14">
        <v>0.177211775916298</v>
      </c>
      <c r="BA1620" s="14"/>
      <c r="BB1620" s="14">
        <v>0.26597200309248997</v>
      </c>
      <c r="BC1620" s="14">
        <v>0.22170226181542901</v>
      </c>
      <c r="BD1620" s="14">
        <v>0.30889149761788798</v>
      </c>
      <c r="BE1620" s="14"/>
      <c r="BF1620" s="14">
        <v>0.25503554202727002</v>
      </c>
    </row>
    <row r="1621" spans="2:58" x14ac:dyDescent="0.35">
      <c r="B1621" t="s">
        <v>476</v>
      </c>
      <c r="C1621" s="14">
        <v>0.17577053755976099</v>
      </c>
      <c r="D1621" s="14">
        <v>0.17537643933189501</v>
      </c>
      <c r="E1621" s="14">
        <v>0.17526627231206199</v>
      </c>
      <c r="F1621" s="14"/>
      <c r="G1621" s="14">
        <v>0.13567925266876299</v>
      </c>
      <c r="H1621" s="14">
        <v>0.13049311248193801</v>
      </c>
      <c r="I1621" s="14">
        <v>0.16111423939143801</v>
      </c>
      <c r="J1621" s="14">
        <v>0.161597976663304</v>
      </c>
      <c r="K1621" s="14">
        <v>0.21443007247462501</v>
      </c>
      <c r="L1621" s="14">
        <v>0.23670451840352699</v>
      </c>
      <c r="M1621" s="14"/>
      <c r="N1621" s="14">
        <v>0.15464779101331699</v>
      </c>
      <c r="O1621" s="14">
        <v>0.182208630117461</v>
      </c>
      <c r="P1621" s="14">
        <v>0.210414872312224</v>
      </c>
      <c r="Q1621" s="14">
        <v>0.158285554960818</v>
      </c>
      <c r="R1621" s="14"/>
      <c r="S1621" s="14">
        <v>0.16389522960891001</v>
      </c>
      <c r="T1621" s="14">
        <v>0.20330512364355499</v>
      </c>
      <c r="U1621" s="14">
        <v>0.19225305256181199</v>
      </c>
      <c r="V1621" s="14">
        <v>0.18844568421236399</v>
      </c>
      <c r="W1621" s="14">
        <v>0.16837975297347799</v>
      </c>
      <c r="X1621" s="14">
        <v>0.118076164641516</v>
      </c>
      <c r="Y1621" s="14">
        <v>0.218375220187563</v>
      </c>
      <c r="Z1621" s="14">
        <v>0.176114523080529</v>
      </c>
      <c r="AA1621" s="14">
        <v>0.18091791975030899</v>
      </c>
      <c r="AB1621" s="14">
        <v>0.156731681949069</v>
      </c>
      <c r="AC1621" s="14">
        <v>0.16208196374468201</v>
      </c>
      <c r="AD1621" s="14">
        <v>0.16753670447111499</v>
      </c>
      <c r="AE1621" s="14"/>
      <c r="AF1621" s="14">
        <v>0.221426512610368</v>
      </c>
      <c r="AG1621" s="14">
        <v>0.147547483777415</v>
      </c>
      <c r="AH1621" s="14">
        <v>0.14615015277292601</v>
      </c>
      <c r="AI1621" s="14"/>
      <c r="AJ1621" s="14">
        <v>0.26434788412114002</v>
      </c>
      <c r="AK1621" s="14">
        <v>9.6546400552523906E-2</v>
      </c>
      <c r="AL1621" s="14">
        <v>0.18007143981920601</v>
      </c>
      <c r="AM1621" s="14">
        <v>0.23631483073988199</v>
      </c>
      <c r="AN1621" s="14">
        <v>0.16244588931130499</v>
      </c>
      <c r="AO1621" s="14"/>
      <c r="AP1621" s="14">
        <v>0.29923766944631602</v>
      </c>
      <c r="AQ1621" s="14">
        <v>6.6127323148667996E-2</v>
      </c>
      <c r="AR1621" s="14">
        <v>0.172473925599197</v>
      </c>
      <c r="AS1621" s="14">
        <v>0.25563871913487501</v>
      </c>
      <c r="AT1621" s="14">
        <v>0.22280982638108099</v>
      </c>
      <c r="AU1621" s="14"/>
      <c r="AV1621" s="14">
        <v>0.178248878782028</v>
      </c>
      <c r="AW1621" s="14">
        <v>0.200431101353653</v>
      </c>
      <c r="AX1621" s="14">
        <v>0.16086668048696201</v>
      </c>
      <c r="AY1621" s="14">
        <v>0.15121830321964599</v>
      </c>
      <c r="AZ1621" s="14">
        <v>0.118489913308692</v>
      </c>
      <c r="BA1621" s="14"/>
      <c r="BB1621" s="14">
        <v>7.7422551525670194E-2</v>
      </c>
      <c r="BC1621" s="14">
        <v>0.26231330519840301</v>
      </c>
      <c r="BD1621" s="14">
        <v>0.36630936989200302</v>
      </c>
      <c r="BE1621" s="14"/>
      <c r="BF1621" s="14">
        <v>0.21856467126146101</v>
      </c>
    </row>
    <row r="1622" spans="2:58" x14ac:dyDescent="0.35">
      <c r="B1622" t="s">
        <v>477</v>
      </c>
      <c r="C1622" s="14">
        <v>0.13228001588045801</v>
      </c>
      <c r="D1622" s="14">
        <v>0.156285893217599</v>
      </c>
      <c r="E1622" s="14">
        <v>0.108661583023776</v>
      </c>
      <c r="F1622" s="14"/>
      <c r="G1622" s="14">
        <v>5.8771360880979902E-2</v>
      </c>
      <c r="H1622" s="14">
        <v>8.0527490455117395E-2</v>
      </c>
      <c r="I1622" s="14">
        <v>9.8651285959284199E-2</v>
      </c>
      <c r="J1622" s="14">
        <v>0.16482809654623201</v>
      </c>
      <c r="K1622" s="14">
        <v>0.218538089538097</v>
      </c>
      <c r="L1622" s="14">
        <v>0.16653012317563501</v>
      </c>
      <c r="M1622" s="14"/>
      <c r="N1622" s="14">
        <v>0.123824110810675</v>
      </c>
      <c r="O1622" s="14">
        <v>0.12537402853476501</v>
      </c>
      <c r="P1622" s="14">
        <v>0.14824112637529599</v>
      </c>
      <c r="Q1622" s="14">
        <v>0.13696060703056501</v>
      </c>
      <c r="R1622" s="14"/>
      <c r="S1622" s="14">
        <v>9.30668395929211E-2</v>
      </c>
      <c r="T1622" s="14">
        <v>0.140279529753217</v>
      </c>
      <c r="U1622" s="14">
        <v>0.15505395059980201</v>
      </c>
      <c r="V1622" s="14">
        <v>0.171752722418654</v>
      </c>
      <c r="W1622" s="14">
        <v>0.16672986469141399</v>
      </c>
      <c r="X1622" s="14">
        <v>0.106342873058811</v>
      </c>
      <c r="Y1622" s="14">
        <v>0.13107565460072201</v>
      </c>
      <c r="Z1622" s="14">
        <v>9.1297499312473301E-2</v>
      </c>
      <c r="AA1622" s="14">
        <v>0.107694094727564</v>
      </c>
      <c r="AB1622" s="14">
        <v>0.159603892746807</v>
      </c>
      <c r="AC1622" s="14">
        <v>0.129532714455421</v>
      </c>
      <c r="AD1622" s="14">
        <v>0.169523873830006</v>
      </c>
      <c r="AE1622" s="14"/>
      <c r="AF1622" s="14">
        <v>0.22534838612911501</v>
      </c>
      <c r="AG1622" s="14">
        <v>8.0550256635741002E-2</v>
      </c>
      <c r="AH1622" s="14">
        <v>9.1335471217511496E-2</v>
      </c>
      <c r="AI1622" s="14"/>
      <c r="AJ1622" s="14">
        <v>0.22270351789500001</v>
      </c>
      <c r="AK1622" s="14">
        <v>4.6402868666589499E-2</v>
      </c>
      <c r="AL1622" s="14">
        <v>6.8818885890293294E-2</v>
      </c>
      <c r="AM1622" s="14">
        <v>0.18398045916590799</v>
      </c>
      <c r="AN1622" s="14">
        <v>0.145107712769556</v>
      </c>
      <c r="AO1622" s="14"/>
      <c r="AP1622" s="14">
        <v>0.22300819558182</v>
      </c>
      <c r="AQ1622" s="14">
        <v>1.86749147935154E-2</v>
      </c>
      <c r="AR1622" s="14">
        <v>6.9310625287169705E-2</v>
      </c>
      <c r="AS1622" s="14">
        <v>0.33275956763297299</v>
      </c>
      <c r="AT1622" s="14">
        <v>0.118250247464825</v>
      </c>
      <c r="AU1622" s="14"/>
      <c r="AV1622" s="14">
        <v>0.16223705928971299</v>
      </c>
      <c r="AW1622" s="14">
        <v>0.11510755652967899</v>
      </c>
      <c r="AX1622" s="14">
        <v>0.11922749596743699</v>
      </c>
      <c r="AY1622" s="14">
        <v>0.11227844679839601</v>
      </c>
      <c r="AZ1622" s="14">
        <v>4.7073547618706101E-2</v>
      </c>
      <c r="BA1622" s="14"/>
      <c r="BB1622" s="14">
        <v>8.6607794926646005E-3</v>
      </c>
      <c r="BC1622" s="14">
        <v>0.367503971400718</v>
      </c>
      <c r="BD1622" s="14">
        <v>9.8980170572392903E-2</v>
      </c>
      <c r="BE1622" s="14"/>
      <c r="BF1622" s="14">
        <v>0.195609132443718</v>
      </c>
    </row>
    <row r="1623" spans="2:58" x14ac:dyDescent="0.35">
      <c r="B1623" t="s">
        <v>117</v>
      </c>
      <c r="C1623" s="14">
        <v>8.3587259635092295E-2</v>
      </c>
      <c r="D1623" s="14">
        <v>6.2385751955477797E-2</v>
      </c>
      <c r="E1623" s="14">
        <v>0.103746919252532</v>
      </c>
      <c r="F1623" s="14"/>
      <c r="G1623" s="14">
        <v>9.5222891702752194E-2</v>
      </c>
      <c r="H1623" s="14">
        <v>6.9407271355456795E-2</v>
      </c>
      <c r="I1623" s="14">
        <v>8.2263229223179496E-2</v>
      </c>
      <c r="J1623" s="14">
        <v>7.68906319838049E-2</v>
      </c>
      <c r="K1623" s="14">
        <v>9.0101255960049295E-2</v>
      </c>
      <c r="L1623" s="14">
        <v>8.9398636124056505E-2</v>
      </c>
      <c r="M1623" s="14"/>
      <c r="N1623" s="14">
        <v>6.6630137688808905E-2</v>
      </c>
      <c r="O1623" s="14">
        <v>8.8310877544587399E-2</v>
      </c>
      <c r="P1623" s="14">
        <v>6.9583763466096807E-2</v>
      </c>
      <c r="Q1623" s="14">
        <v>0.11084050302142499</v>
      </c>
      <c r="R1623" s="14"/>
      <c r="S1623" s="14">
        <v>8.4487275896033998E-2</v>
      </c>
      <c r="T1623" s="14">
        <v>8.1074775032528301E-2</v>
      </c>
      <c r="U1623" s="14">
        <v>8.99142787010144E-2</v>
      </c>
      <c r="V1623" s="14">
        <v>7.2939148835849704E-2</v>
      </c>
      <c r="W1623" s="14">
        <v>6.1524651958101702E-2</v>
      </c>
      <c r="X1623" s="14">
        <v>9.8519555818691207E-2</v>
      </c>
      <c r="Y1623" s="14">
        <v>0.106519274405175</v>
      </c>
      <c r="Z1623" s="14">
        <v>0.10466964877537401</v>
      </c>
      <c r="AA1623" s="14">
        <v>7.0589546733960604E-2</v>
      </c>
      <c r="AB1623" s="14">
        <v>7.7177724955925397E-2</v>
      </c>
      <c r="AC1623" s="14">
        <v>7.7993213980307702E-2</v>
      </c>
      <c r="AD1623" s="14">
        <v>9.9210444814496507E-2</v>
      </c>
      <c r="AE1623" s="14"/>
      <c r="AF1623" s="14">
        <v>7.3207079870773406E-2</v>
      </c>
      <c r="AG1623" s="14">
        <v>7.7721808580612201E-2</v>
      </c>
      <c r="AH1623" s="14">
        <v>0.106675355994997</v>
      </c>
      <c r="AI1623" s="14"/>
      <c r="AJ1623" s="14">
        <v>6.2198137314911299E-2</v>
      </c>
      <c r="AK1623" s="14">
        <v>6.3259054183762098E-2</v>
      </c>
      <c r="AL1623" s="14">
        <v>0.105155471621214</v>
      </c>
      <c r="AM1623" s="14">
        <v>8.0308283886420903E-2</v>
      </c>
      <c r="AN1623" s="14">
        <v>0.15660179386781101</v>
      </c>
      <c r="AO1623" s="14"/>
      <c r="AP1623" s="14">
        <v>6.6855995671664795E-2</v>
      </c>
      <c r="AQ1623" s="14">
        <v>5.62810823374763E-2</v>
      </c>
      <c r="AR1623" s="14">
        <v>0.108349728322987</v>
      </c>
      <c r="AS1623" s="14">
        <v>4.3328320872467102E-2</v>
      </c>
      <c r="AT1623" s="14">
        <v>0.21021068788442601</v>
      </c>
      <c r="AU1623" s="14"/>
      <c r="AV1623" s="14">
        <v>9.3520059206154402E-2</v>
      </c>
      <c r="AW1623" s="14">
        <v>9.5057104943846005E-2</v>
      </c>
      <c r="AX1623" s="14">
        <v>7.79974423429146E-2</v>
      </c>
      <c r="AY1623" s="14">
        <v>6.8547084222873395E-2</v>
      </c>
      <c r="AZ1623" s="14">
        <v>0.12020919138990201</v>
      </c>
      <c r="BA1623" s="14"/>
      <c r="BB1623" s="14">
        <v>7.2080728841804595E-2</v>
      </c>
      <c r="BC1623" s="14">
        <v>2.7173799590376201E-2</v>
      </c>
      <c r="BD1623" s="14">
        <v>0.10257983178064201</v>
      </c>
      <c r="BE1623" s="14"/>
      <c r="BF1623" s="14">
        <v>6.7657074140967902E-2</v>
      </c>
    </row>
    <row r="1624" spans="2:58" x14ac:dyDescent="0.35">
      <c r="C1624" s="14"/>
      <c r="D1624" s="14"/>
      <c r="E1624" s="14"/>
      <c r="F1624" s="14"/>
      <c r="G1624" s="14"/>
      <c r="H1624" s="14"/>
      <c r="I1624" s="14"/>
      <c r="J1624" s="14"/>
      <c r="K1624" s="14"/>
      <c r="L1624" s="14"/>
      <c r="M1624" s="14"/>
      <c r="N1624" s="14"/>
      <c r="O1624" s="14"/>
      <c r="P1624" s="14"/>
      <c r="Q1624" s="14"/>
      <c r="R1624" s="14"/>
      <c r="S1624" s="14"/>
      <c r="T1624" s="14"/>
      <c r="U1624" s="14"/>
      <c r="V1624" s="14"/>
      <c r="W1624" s="14"/>
      <c r="X1624" s="14"/>
      <c r="Y1624" s="14"/>
      <c r="Z1624" s="14"/>
      <c r="AA1624" s="14"/>
      <c r="AB1624" s="14"/>
      <c r="AC1624" s="14"/>
      <c r="AD1624" s="14"/>
      <c r="AE1624" s="14"/>
      <c r="AF1624" s="14"/>
      <c r="AG1624" s="14"/>
      <c r="AH1624" s="14"/>
      <c r="AI1624" s="14"/>
      <c r="AJ1624" s="14"/>
      <c r="AK1624" s="14"/>
      <c r="AL1624" s="14"/>
      <c r="AM1624" s="14"/>
      <c r="AN1624" s="14"/>
      <c r="AO1624" s="14"/>
      <c r="AP1624" s="14"/>
      <c r="AQ1624" s="14"/>
      <c r="AR1624" s="14"/>
      <c r="AS1624" s="14"/>
      <c r="AT1624" s="14"/>
      <c r="AU1624" s="14"/>
      <c r="AV1624" s="14"/>
      <c r="AW1624" s="14"/>
      <c r="AX1624" s="14"/>
      <c r="AY1624" s="14"/>
      <c r="AZ1624" s="14"/>
      <c r="BA1624" s="14"/>
      <c r="BB1624" s="14"/>
      <c r="BC1624" s="14"/>
      <c r="BD1624" s="14"/>
      <c r="BE1624" s="14"/>
      <c r="BF1624" s="14"/>
    </row>
    <row r="1625" spans="2:58" x14ac:dyDescent="0.35">
      <c r="B1625" s="6" t="s">
        <v>483</v>
      </c>
      <c r="C1625" s="14"/>
      <c r="D1625" s="14"/>
      <c r="E1625" s="14"/>
      <c r="F1625" s="14"/>
      <c r="G1625" s="14"/>
      <c r="H1625" s="14"/>
      <c r="I1625" s="14"/>
      <c r="J1625" s="14"/>
      <c r="K1625" s="14"/>
      <c r="L1625" s="14"/>
      <c r="M1625" s="14"/>
      <c r="N1625" s="14"/>
      <c r="O1625" s="14"/>
      <c r="P1625" s="14"/>
      <c r="Q1625" s="14"/>
      <c r="R1625" s="14"/>
      <c r="S1625" s="14"/>
      <c r="T1625" s="14"/>
      <c r="U1625" s="14"/>
      <c r="V1625" s="14"/>
      <c r="W1625" s="14"/>
      <c r="X1625" s="14"/>
      <c r="Y1625" s="14"/>
      <c r="Z1625" s="14"/>
      <c r="AA1625" s="14"/>
      <c r="AB1625" s="14"/>
      <c r="AC1625" s="14"/>
      <c r="AD1625" s="14"/>
      <c r="AE1625" s="14"/>
      <c r="AF1625" s="14"/>
      <c r="AG1625" s="14"/>
      <c r="AH1625" s="14"/>
      <c r="AI1625" s="14"/>
      <c r="AJ1625" s="14"/>
      <c r="AK1625" s="14"/>
      <c r="AL1625" s="14"/>
      <c r="AM1625" s="14"/>
      <c r="AN1625" s="14"/>
      <c r="AO1625" s="14"/>
      <c r="AP1625" s="14"/>
      <c r="AQ1625" s="14"/>
      <c r="AR1625" s="14"/>
      <c r="AS1625" s="14"/>
      <c r="AT1625" s="14"/>
      <c r="AU1625" s="14"/>
      <c r="AV1625" s="14"/>
      <c r="AW1625" s="14"/>
      <c r="AX1625" s="14"/>
      <c r="AY1625" s="14"/>
      <c r="AZ1625" s="14"/>
      <c r="BA1625" s="14"/>
      <c r="BB1625" s="14"/>
      <c r="BC1625" s="14"/>
      <c r="BD1625" s="14"/>
      <c r="BE1625" s="14"/>
      <c r="BF1625" s="14"/>
    </row>
    <row r="1626" spans="2:58" x14ac:dyDescent="0.35">
      <c r="B1626" s="24" t="s">
        <v>90</v>
      </c>
      <c r="C1626" s="14"/>
      <c r="D1626" s="14"/>
      <c r="E1626" s="14"/>
      <c r="F1626" s="14"/>
      <c r="G1626" s="14"/>
      <c r="H1626" s="14"/>
      <c r="I1626" s="14"/>
      <c r="J1626" s="14"/>
      <c r="K1626" s="14"/>
      <c r="L1626" s="14"/>
      <c r="M1626" s="14"/>
      <c r="N1626" s="14"/>
      <c r="O1626" s="14"/>
      <c r="P1626" s="14"/>
      <c r="Q1626" s="14"/>
      <c r="R1626" s="14"/>
      <c r="S1626" s="14"/>
      <c r="T1626" s="14"/>
      <c r="U1626" s="14"/>
      <c r="V1626" s="14"/>
      <c r="W1626" s="14"/>
      <c r="X1626" s="14"/>
      <c r="Y1626" s="14"/>
      <c r="Z1626" s="14"/>
      <c r="AA1626" s="14"/>
      <c r="AB1626" s="14"/>
      <c r="AC1626" s="14"/>
      <c r="AD1626" s="14"/>
      <c r="AE1626" s="14"/>
      <c r="AF1626" s="14"/>
      <c r="AG1626" s="14"/>
      <c r="AH1626" s="14"/>
      <c r="AI1626" s="14"/>
      <c r="AJ1626" s="14"/>
      <c r="AK1626" s="14"/>
      <c r="AL1626" s="14"/>
      <c r="AM1626" s="14"/>
      <c r="AN1626" s="14"/>
      <c r="AO1626" s="14"/>
      <c r="AP1626" s="14"/>
      <c r="AQ1626" s="14"/>
      <c r="AR1626" s="14"/>
      <c r="AS1626" s="14"/>
      <c r="AT1626" s="14"/>
      <c r="AU1626" s="14"/>
      <c r="AV1626" s="14"/>
      <c r="AW1626" s="14"/>
      <c r="AX1626" s="14"/>
      <c r="AY1626" s="14"/>
      <c r="AZ1626" s="14"/>
      <c r="BA1626" s="14"/>
      <c r="BB1626" s="14"/>
      <c r="BC1626" s="14"/>
      <c r="BD1626" s="14"/>
      <c r="BE1626" s="14"/>
      <c r="BF1626" s="14"/>
    </row>
    <row r="1627" spans="2:58" x14ac:dyDescent="0.35">
      <c r="B1627" t="s">
        <v>473</v>
      </c>
      <c r="C1627" s="14">
        <v>0.103184972259884</v>
      </c>
      <c r="D1627" s="14">
        <v>0.114884620987521</v>
      </c>
      <c r="E1627" s="14">
        <v>9.1421569955516799E-2</v>
      </c>
      <c r="F1627" s="14"/>
      <c r="G1627" s="14">
        <v>0.105750443828557</v>
      </c>
      <c r="H1627" s="14">
        <v>0.16533821415408101</v>
      </c>
      <c r="I1627" s="14">
        <v>0.120691972505884</v>
      </c>
      <c r="J1627" s="14">
        <v>9.3961944769479597E-2</v>
      </c>
      <c r="K1627" s="14">
        <v>6.7648125552278504E-2</v>
      </c>
      <c r="L1627" s="14">
        <v>6.8234488226112694E-2</v>
      </c>
      <c r="M1627" s="14"/>
      <c r="N1627" s="14">
        <v>0.12468718804812499</v>
      </c>
      <c r="O1627" s="14">
        <v>8.4601032183525604E-2</v>
      </c>
      <c r="P1627" s="14">
        <v>0.10986321154440799</v>
      </c>
      <c r="Q1627" s="14">
        <v>9.3438222902239604E-2</v>
      </c>
      <c r="R1627" s="14"/>
      <c r="S1627" s="14">
        <v>0.11727456808291301</v>
      </c>
      <c r="T1627" s="14">
        <v>0.10144947664331</v>
      </c>
      <c r="U1627" s="14">
        <v>9.5195087558457195E-2</v>
      </c>
      <c r="V1627" s="14">
        <v>7.7914175108678402E-2</v>
      </c>
      <c r="W1627" s="14">
        <v>7.97818899329409E-2</v>
      </c>
      <c r="X1627" s="14">
        <v>8.7691842990101507E-2</v>
      </c>
      <c r="Y1627" s="14">
        <v>8.6678078360687694E-2</v>
      </c>
      <c r="Z1627" s="14">
        <v>0.12462750369207901</v>
      </c>
      <c r="AA1627" s="14">
        <v>0.16101556843459799</v>
      </c>
      <c r="AB1627" s="14">
        <v>8.5312783912654802E-2</v>
      </c>
      <c r="AC1627" s="14">
        <v>0.14550692858242001</v>
      </c>
      <c r="AD1627" s="14">
        <v>2.9270132288989701E-2</v>
      </c>
      <c r="AE1627" s="14"/>
      <c r="AF1627" s="14">
        <v>6.7070117344553107E-2</v>
      </c>
      <c r="AG1627" s="14">
        <v>0.13041359067875399</v>
      </c>
      <c r="AH1627" s="14">
        <v>0.13439585855255701</v>
      </c>
      <c r="AI1627" s="14"/>
      <c r="AJ1627" s="14">
        <v>5.5523929803729798E-2</v>
      </c>
      <c r="AK1627" s="14">
        <v>0.182806881394247</v>
      </c>
      <c r="AL1627" s="14">
        <v>0.10667053701191399</v>
      </c>
      <c r="AM1627" s="14">
        <v>8.0211463893159293E-2</v>
      </c>
      <c r="AN1627" s="14">
        <v>8.32795863299335E-2</v>
      </c>
      <c r="AO1627" s="14"/>
      <c r="AP1627" s="14">
        <v>4.0670189575730202E-2</v>
      </c>
      <c r="AQ1627" s="14">
        <v>0.204575260046643</v>
      </c>
      <c r="AR1627" s="14">
        <v>7.7037726531364301E-2</v>
      </c>
      <c r="AS1627" s="14">
        <v>3.3270109584024599E-2</v>
      </c>
      <c r="AT1627" s="14">
        <v>5.8804020482436702E-3</v>
      </c>
      <c r="AU1627" s="14"/>
      <c r="AV1627" s="14">
        <v>7.5708046185603894E-2</v>
      </c>
      <c r="AW1627" s="14">
        <v>8.3569382671510706E-2</v>
      </c>
      <c r="AX1627" s="14">
        <v>0.112483906477991</v>
      </c>
      <c r="AY1627" s="14">
        <v>0.15528748048798899</v>
      </c>
      <c r="AZ1627" s="14">
        <v>0.20466499401753699</v>
      </c>
      <c r="BA1627" s="14"/>
      <c r="BB1627" s="14">
        <v>0.21096514274743799</v>
      </c>
      <c r="BC1627" s="14">
        <v>3.3176918743644798E-2</v>
      </c>
      <c r="BD1627" s="14">
        <v>1.4934069703293799E-2</v>
      </c>
      <c r="BE1627" s="14"/>
      <c r="BF1627" s="14">
        <v>8.19546113279013E-2</v>
      </c>
    </row>
    <row r="1628" spans="2:58" x14ac:dyDescent="0.35">
      <c r="B1628" t="s">
        <v>474</v>
      </c>
      <c r="C1628" s="14">
        <v>0.30336716167458599</v>
      </c>
      <c r="D1628" s="14">
        <v>0.30004940722441498</v>
      </c>
      <c r="E1628" s="14">
        <v>0.30747173179940002</v>
      </c>
      <c r="F1628" s="14"/>
      <c r="G1628" s="14">
        <v>0.347217507477175</v>
      </c>
      <c r="H1628" s="14">
        <v>0.386879169645093</v>
      </c>
      <c r="I1628" s="14">
        <v>0.29807496241269898</v>
      </c>
      <c r="J1628" s="14">
        <v>0.33708240831966002</v>
      </c>
      <c r="K1628" s="14">
        <v>0.215101402903422</v>
      </c>
      <c r="L1628" s="14">
        <v>0.24260130730979099</v>
      </c>
      <c r="M1628" s="14"/>
      <c r="N1628" s="14">
        <v>0.335795775490207</v>
      </c>
      <c r="O1628" s="14">
        <v>0.331596120756878</v>
      </c>
      <c r="P1628" s="14">
        <v>0.269417223043662</v>
      </c>
      <c r="Q1628" s="14">
        <v>0.27420138106769298</v>
      </c>
      <c r="R1628" s="14"/>
      <c r="S1628" s="14">
        <v>0.32360078472541998</v>
      </c>
      <c r="T1628" s="14">
        <v>0.27002458296770998</v>
      </c>
      <c r="U1628" s="14">
        <v>0.260731625122194</v>
      </c>
      <c r="V1628" s="14">
        <v>0.34190854906563001</v>
      </c>
      <c r="W1628" s="14">
        <v>0.275762371386641</v>
      </c>
      <c r="X1628" s="14">
        <v>0.332684865509908</v>
      </c>
      <c r="Y1628" s="14">
        <v>0.28160231667254099</v>
      </c>
      <c r="Z1628" s="14">
        <v>0.337193061388875</v>
      </c>
      <c r="AA1628" s="14">
        <v>0.30549934159352299</v>
      </c>
      <c r="AB1628" s="14">
        <v>0.336044399356759</v>
      </c>
      <c r="AC1628" s="14">
        <v>0.28719840094843901</v>
      </c>
      <c r="AD1628" s="14">
        <v>0.26195874691162002</v>
      </c>
      <c r="AE1628" s="14"/>
      <c r="AF1628" s="14">
        <v>0.21680768210072199</v>
      </c>
      <c r="AG1628" s="14">
        <v>0.38195411096821802</v>
      </c>
      <c r="AH1628" s="14">
        <v>0.30636871717432801</v>
      </c>
      <c r="AI1628" s="14"/>
      <c r="AJ1628" s="14">
        <v>0.19812222323798501</v>
      </c>
      <c r="AK1628" s="14">
        <v>0.45331261328924899</v>
      </c>
      <c r="AL1628" s="14">
        <v>0.35599635279482</v>
      </c>
      <c r="AM1628" s="14">
        <v>0.200733305149881</v>
      </c>
      <c r="AN1628" s="14">
        <v>0.19762924546563801</v>
      </c>
      <c r="AO1628" s="14"/>
      <c r="AP1628" s="14">
        <v>0.175790887659517</v>
      </c>
      <c r="AQ1628" s="14">
        <v>0.48923343548447501</v>
      </c>
      <c r="AR1628" s="14">
        <v>0.32972112415493898</v>
      </c>
      <c r="AS1628" s="14">
        <v>0.127852970094121</v>
      </c>
      <c r="AT1628" s="14">
        <v>0.14616850429577599</v>
      </c>
      <c r="AU1628" s="14"/>
      <c r="AV1628" s="14">
        <v>0.24927815443700499</v>
      </c>
      <c r="AW1628" s="14">
        <v>0.299273621002416</v>
      </c>
      <c r="AX1628" s="14">
        <v>0.33754975021001599</v>
      </c>
      <c r="AY1628" s="14">
        <v>0.38465073768615199</v>
      </c>
      <c r="AZ1628" s="14">
        <v>0.44283293022239301</v>
      </c>
      <c r="BA1628" s="14"/>
      <c r="BB1628" s="14">
        <v>0.48407069563138799</v>
      </c>
      <c r="BC1628" s="14">
        <v>0.13573656409563001</v>
      </c>
      <c r="BD1628" s="14">
        <v>0.138213490727226</v>
      </c>
      <c r="BE1628" s="14"/>
      <c r="BF1628" s="14">
        <v>0.23883084130461099</v>
      </c>
    </row>
    <row r="1629" spans="2:58" x14ac:dyDescent="0.35">
      <c r="B1629" t="s">
        <v>475</v>
      </c>
      <c r="C1629" s="14">
        <v>0.20506363926750501</v>
      </c>
      <c r="D1629" s="14">
        <v>0.203119241074325</v>
      </c>
      <c r="E1629" s="14">
        <v>0.20716425060806901</v>
      </c>
      <c r="F1629" s="14"/>
      <c r="G1629" s="14">
        <v>0.23957800556922401</v>
      </c>
      <c r="H1629" s="14">
        <v>0.172501948684819</v>
      </c>
      <c r="I1629" s="14">
        <v>0.210639372753886</v>
      </c>
      <c r="J1629" s="14">
        <v>0.16634556210023699</v>
      </c>
      <c r="K1629" s="14">
        <v>0.21985901292875701</v>
      </c>
      <c r="L1629" s="14">
        <v>0.22518547292196001</v>
      </c>
      <c r="M1629" s="14"/>
      <c r="N1629" s="14">
        <v>0.19948411462204299</v>
      </c>
      <c r="O1629" s="14">
        <v>0.186837996904864</v>
      </c>
      <c r="P1629" s="14">
        <v>0.23489129955601301</v>
      </c>
      <c r="Q1629" s="14">
        <v>0.20134626734870201</v>
      </c>
      <c r="R1629" s="14"/>
      <c r="S1629" s="14">
        <v>0.176071565990055</v>
      </c>
      <c r="T1629" s="14">
        <v>0.224037618315367</v>
      </c>
      <c r="U1629" s="14">
        <v>0.20379258980536899</v>
      </c>
      <c r="V1629" s="14">
        <v>0.19898506641314501</v>
      </c>
      <c r="W1629" s="14">
        <v>0.22520549380288399</v>
      </c>
      <c r="X1629" s="14">
        <v>0.22532818559324</v>
      </c>
      <c r="Y1629" s="14">
        <v>0.205436212157212</v>
      </c>
      <c r="Z1629" s="14">
        <v>0.21410925312166901</v>
      </c>
      <c r="AA1629" s="14">
        <v>0.20767304384712301</v>
      </c>
      <c r="AB1629" s="14">
        <v>0.170369235966886</v>
      </c>
      <c r="AC1629" s="14">
        <v>0.23475919043383101</v>
      </c>
      <c r="AD1629" s="14">
        <v>0.204112729444936</v>
      </c>
      <c r="AE1629" s="14"/>
      <c r="AF1629" s="14">
        <v>0.20406788450274899</v>
      </c>
      <c r="AG1629" s="14">
        <v>0.20524956004998901</v>
      </c>
      <c r="AH1629" s="14">
        <v>0.17887682966747301</v>
      </c>
      <c r="AI1629" s="14"/>
      <c r="AJ1629" s="14">
        <v>0.22284617693678599</v>
      </c>
      <c r="AK1629" s="14">
        <v>0.17967054230729801</v>
      </c>
      <c r="AL1629" s="14">
        <v>0.22970726363112801</v>
      </c>
      <c r="AM1629" s="14">
        <v>0.12569182369676299</v>
      </c>
      <c r="AN1629" s="14">
        <v>0.21401150170522501</v>
      </c>
      <c r="AO1629" s="14"/>
      <c r="AP1629" s="14">
        <v>0.21991727440725001</v>
      </c>
      <c r="AQ1629" s="14">
        <v>0.167115862157103</v>
      </c>
      <c r="AR1629" s="14">
        <v>0.258519654648663</v>
      </c>
      <c r="AS1629" s="14">
        <v>0.216925704846121</v>
      </c>
      <c r="AT1629" s="14">
        <v>0.28713760666640098</v>
      </c>
      <c r="AU1629" s="14"/>
      <c r="AV1629" s="14">
        <v>0.244232772055961</v>
      </c>
      <c r="AW1629" s="14">
        <v>0.21239805140447601</v>
      </c>
      <c r="AX1629" s="14">
        <v>0.19190215978342701</v>
      </c>
      <c r="AY1629" s="14">
        <v>0.13235353421652499</v>
      </c>
      <c r="AZ1629" s="14">
        <v>0.111607295908543</v>
      </c>
      <c r="BA1629" s="14"/>
      <c r="BB1629" s="14">
        <v>0.14298985512283599</v>
      </c>
      <c r="BC1629" s="14">
        <v>0.193796782312222</v>
      </c>
      <c r="BD1629" s="14">
        <v>0.34328710647209099</v>
      </c>
      <c r="BE1629" s="14"/>
      <c r="BF1629" s="14">
        <v>0.215415123993174</v>
      </c>
    </row>
    <row r="1630" spans="2:58" x14ac:dyDescent="0.35">
      <c r="B1630" t="s">
        <v>476</v>
      </c>
      <c r="C1630" s="14">
        <v>0.15836766916364101</v>
      </c>
      <c r="D1630" s="14">
        <v>0.17107203495239201</v>
      </c>
      <c r="E1630" s="14">
        <v>0.14692170833177601</v>
      </c>
      <c r="F1630" s="14"/>
      <c r="G1630" s="14">
        <v>0.16383262288497499</v>
      </c>
      <c r="H1630" s="14">
        <v>0.13541475755673599</v>
      </c>
      <c r="I1630" s="14">
        <v>0.16920513012852001</v>
      </c>
      <c r="J1630" s="14">
        <v>0.13445320060744401</v>
      </c>
      <c r="K1630" s="14">
        <v>0.156259769317622</v>
      </c>
      <c r="L1630" s="14">
        <v>0.18524811056593199</v>
      </c>
      <c r="M1630" s="14"/>
      <c r="N1630" s="14">
        <v>0.148433187132398</v>
      </c>
      <c r="O1630" s="14">
        <v>0.16802494911764701</v>
      </c>
      <c r="P1630" s="14">
        <v>0.158770832591558</v>
      </c>
      <c r="Q1630" s="14">
        <v>0.153482234098684</v>
      </c>
      <c r="R1630" s="14"/>
      <c r="S1630" s="14">
        <v>0.15668882146830901</v>
      </c>
      <c r="T1630" s="14">
        <v>0.13348831943237699</v>
      </c>
      <c r="U1630" s="14">
        <v>0.20828374905244501</v>
      </c>
      <c r="V1630" s="14">
        <v>0.14525580999932799</v>
      </c>
      <c r="W1630" s="14">
        <v>0.130685758634147</v>
      </c>
      <c r="X1630" s="14">
        <v>0.152573338473976</v>
      </c>
      <c r="Y1630" s="14">
        <v>0.16654936662814099</v>
      </c>
      <c r="Z1630" s="14">
        <v>0.18454436000448901</v>
      </c>
      <c r="AA1630" s="14">
        <v>0.15653891936096201</v>
      </c>
      <c r="AB1630" s="14">
        <v>0.14981715261480999</v>
      </c>
      <c r="AC1630" s="14">
        <v>0.124691878565088</v>
      </c>
      <c r="AD1630" s="14">
        <v>0.29495370950348099</v>
      </c>
      <c r="AE1630" s="14"/>
      <c r="AF1630" s="14">
        <v>0.204423162441389</v>
      </c>
      <c r="AG1630" s="14">
        <v>0.118929847871102</v>
      </c>
      <c r="AH1630" s="14">
        <v>0.123203948232268</v>
      </c>
      <c r="AI1630" s="14"/>
      <c r="AJ1630" s="14">
        <v>0.21589606895990901</v>
      </c>
      <c r="AK1630" s="14">
        <v>7.7486013660692202E-2</v>
      </c>
      <c r="AL1630" s="14">
        <v>0.123168795401793</v>
      </c>
      <c r="AM1630" s="14">
        <v>0.30236206437764801</v>
      </c>
      <c r="AN1630" s="14">
        <v>0.17709484562598901</v>
      </c>
      <c r="AO1630" s="14"/>
      <c r="AP1630" s="14">
        <v>0.23575201750484501</v>
      </c>
      <c r="AQ1630" s="14">
        <v>5.8602019364392501E-2</v>
      </c>
      <c r="AR1630" s="14">
        <v>0.136564564399518</v>
      </c>
      <c r="AS1630" s="14">
        <v>0.22203644739047401</v>
      </c>
      <c r="AT1630" s="14">
        <v>0.186254962648598</v>
      </c>
      <c r="AU1630" s="14"/>
      <c r="AV1630" s="14">
        <v>0.15577458838204999</v>
      </c>
      <c r="AW1630" s="14">
        <v>0.17206764039296599</v>
      </c>
      <c r="AX1630" s="14">
        <v>0.148334857439993</v>
      </c>
      <c r="AY1630" s="14">
        <v>0.14587255162992999</v>
      </c>
      <c r="AZ1630" s="14">
        <v>0.10052485736212401</v>
      </c>
      <c r="BA1630" s="14"/>
      <c r="BB1630" s="14">
        <v>7.09786653902965E-2</v>
      </c>
      <c r="BC1630" s="14">
        <v>0.21410168701942101</v>
      </c>
      <c r="BD1630" s="14">
        <v>0.24896931602103101</v>
      </c>
      <c r="BE1630" s="14"/>
      <c r="BF1630" s="14">
        <v>0.18687728004069801</v>
      </c>
    </row>
    <row r="1631" spans="2:58" x14ac:dyDescent="0.35">
      <c r="B1631" t="s">
        <v>477</v>
      </c>
      <c r="C1631" s="14">
        <v>0.126001968284046</v>
      </c>
      <c r="D1631" s="14">
        <v>0.14074749216840399</v>
      </c>
      <c r="E1631" s="14">
        <v>0.111371449031463</v>
      </c>
      <c r="F1631" s="14"/>
      <c r="G1631" s="14">
        <v>3.4218630020925102E-2</v>
      </c>
      <c r="H1631" s="14">
        <v>6.7349369463756997E-2</v>
      </c>
      <c r="I1631" s="14">
        <v>0.105628218758076</v>
      </c>
      <c r="J1631" s="14">
        <v>0.172752775484699</v>
      </c>
      <c r="K1631" s="14">
        <v>0.22299957017720001</v>
      </c>
      <c r="L1631" s="14">
        <v>0.14862936838555699</v>
      </c>
      <c r="M1631" s="14"/>
      <c r="N1631" s="14">
        <v>0.119108910350361</v>
      </c>
      <c r="O1631" s="14">
        <v>0.11555585345966</v>
      </c>
      <c r="P1631" s="14">
        <v>0.15214436785839</v>
      </c>
      <c r="Q1631" s="14">
        <v>0.12360783241899501</v>
      </c>
      <c r="R1631" s="14"/>
      <c r="S1631" s="14">
        <v>0.10734554970971801</v>
      </c>
      <c r="T1631" s="14">
        <v>0.14525289783016501</v>
      </c>
      <c r="U1631" s="14">
        <v>0.116494952811261</v>
      </c>
      <c r="V1631" s="14">
        <v>0.13612174729225299</v>
      </c>
      <c r="W1631" s="14">
        <v>0.160871920861935</v>
      </c>
      <c r="X1631" s="14">
        <v>0.112596063126184</v>
      </c>
      <c r="Y1631" s="14">
        <v>0.133481204539139</v>
      </c>
      <c r="Z1631" s="14">
        <v>6.8511735966948206E-2</v>
      </c>
      <c r="AA1631" s="14">
        <v>8.9000302674388798E-2</v>
      </c>
      <c r="AB1631" s="14">
        <v>0.173226353098965</v>
      </c>
      <c r="AC1631" s="14">
        <v>0.13263862391676901</v>
      </c>
      <c r="AD1631" s="14">
        <v>0.12263384607573601</v>
      </c>
      <c r="AE1631" s="14"/>
      <c r="AF1631" s="14">
        <v>0.20989698643208099</v>
      </c>
      <c r="AG1631" s="14">
        <v>8.1564070334042005E-2</v>
      </c>
      <c r="AH1631" s="14">
        <v>8.73917045583089E-2</v>
      </c>
      <c r="AI1631" s="14"/>
      <c r="AJ1631" s="14">
        <v>0.22877764943756801</v>
      </c>
      <c r="AK1631" s="14">
        <v>3.3693973570460299E-2</v>
      </c>
      <c r="AL1631" s="14">
        <v>4.58815345614196E-2</v>
      </c>
      <c r="AM1631" s="14">
        <v>0.24831684665260401</v>
      </c>
      <c r="AN1631" s="14">
        <v>0.138106243040786</v>
      </c>
      <c r="AO1631" s="14"/>
      <c r="AP1631" s="14">
        <v>0.238289327309366</v>
      </c>
      <c r="AQ1631" s="14">
        <v>1.4433101227884699E-2</v>
      </c>
      <c r="AR1631" s="14">
        <v>5.5209155988043601E-2</v>
      </c>
      <c r="AS1631" s="14">
        <v>0.34725549009735601</v>
      </c>
      <c r="AT1631" s="14">
        <v>9.6277715948080697E-2</v>
      </c>
      <c r="AU1631" s="14"/>
      <c r="AV1631" s="14">
        <v>0.1499544158004</v>
      </c>
      <c r="AW1631" s="14">
        <v>0.118393201803158</v>
      </c>
      <c r="AX1631" s="14">
        <v>0.112913125886203</v>
      </c>
      <c r="AY1631" s="14">
        <v>9.7593758933294597E-2</v>
      </c>
      <c r="AZ1631" s="14">
        <v>4.7073547618706101E-2</v>
      </c>
      <c r="BA1631" s="14"/>
      <c r="BB1631" s="14">
        <v>3.1344380524711703E-2</v>
      </c>
      <c r="BC1631" s="14">
        <v>0.37183401237213298</v>
      </c>
      <c r="BD1631" s="14">
        <v>9.9653005393342403E-2</v>
      </c>
      <c r="BE1631" s="14"/>
      <c r="BF1631" s="14">
        <v>0.19286932835515599</v>
      </c>
    </row>
    <row r="1632" spans="2:58" x14ac:dyDescent="0.35">
      <c r="B1632" t="s">
        <v>117</v>
      </c>
      <c r="C1632" s="14">
        <v>0.104014589350337</v>
      </c>
      <c r="D1632" s="14">
        <v>7.0127203592943305E-2</v>
      </c>
      <c r="E1632" s="14">
        <v>0.13564929027377501</v>
      </c>
      <c r="F1632" s="14"/>
      <c r="G1632" s="14">
        <v>0.10940279021914399</v>
      </c>
      <c r="H1632" s="14">
        <v>7.2516540495514301E-2</v>
      </c>
      <c r="I1632" s="14">
        <v>9.5760343440935203E-2</v>
      </c>
      <c r="J1632" s="14">
        <v>9.5404108718480707E-2</v>
      </c>
      <c r="K1632" s="14">
        <v>0.11813211912072</v>
      </c>
      <c r="L1632" s="14">
        <v>0.130101252590648</v>
      </c>
      <c r="M1632" s="14"/>
      <c r="N1632" s="14">
        <v>7.2490824356866906E-2</v>
      </c>
      <c r="O1632" s="14">
        <v>0.113384047577426</v>
      </c>
      <c r="P1632" s="14">
        <v>7.4913065405969301E-2</v>
      </c>
      <c r="Q1632" s="14">
        <v>0.15392406216368701</v>
      </c>
      <c r="R1632" s="14"/>
      <c r="S1632" s="14">
        <v>0.119018710023584</v>
      </c>
      <c r="T1632" s="14">
        <v>0.12574710481106899</v>
      </c>
      <c r="U1632" s="14">
        <v>0.115501995650274</v>
      </c>
      <c r="V1632" s="14">
        <v>9.98146521209647E-2</v>
      </c>
      <c r="W1632" s="14">
        <v>0.12769256538145099</v>
      </c>
      <c r="X1632" s="14">
        <v>8.9125704306590503E-2</v>
      </c>
      <c r="Y1632" s="14">
        <v>0.12625282164227999</v>
      </c>
      <c r="Z1632" s="14">
        <v>7.1014085825939405E-2</v>
      </c>
      <c r="AA1632" s="14">
        <v>8.0272824089405698E-2</v>
      </c>
      <c r="AB1632" s="14">
        <v>8.5230075049925705E-2</v>
      </c>
      <c r="AC1632" s="14">
        <v>7.5204977553452498E-2</v>
      </c>
      <c r="AD1632" s="14">
        <v>8.7070835775237901E-2</v>
      </c>
      <c r="AE1632" s="14"/>
      <c r="AF1632" s="14">
        <v>9.7734167178505804E-2</v>
      </c>
      <c r="AG1632" s="14">
        <v>8.1888820097894804E-2</v>
      </c>
      <c r="AH1632" s="14">
        <v>0.16976294181506599</v>
      </c>
      <c r="AI1632" s="14"/>
      <c r="AJ1632" s="14">
        <v>7.8833951624022902E-2</v>
      </c>
      <c r="AK1632" s="14">
        <v>7.3029975778054104E-2</v>
      </c>
      <c r="AL1632" s="14">
        <v>0.138575516598925</v>
      </c>
      <c r="AM1632" s="14">
        <v>4.2684496229944698E-2</v>
      </c>
      <c r="AN1632" s="14">
        <v>0.18987857783243001</v>
      </c>
      <c r="AO1632" s="14"/>
      <c r="AP1632" s="14">
        <v>8.95803035432918E-2</v>
      </c>
      <c r="AQ1632" s="14">
        <v>6.6040321719502207E-2</v>
      </c>
      <c r="AR1632" s="14">
        <v>0.14294777427747199</v>
      </c>
      <c r="AS1632" s="14">
        <v>5.26592779879042E-2</v>
      </c>
      <c r="AT1632" s="14">
        <v>0.27828080839290098</v>
      </c>
      <c r="AU1632" s="14"/>
      <c r="AV1632" s="14">
        <v>0.12505202313898001</v>
      </c>
      <c r="AW1632" s="14">
        <v>0.114298102725473</v>
      </c>
      <c r="AX1632" s="14">
        <v>9.6816200202370403E-2</v>
      </c>
      <c r="AY1632" s="14">
        <v>8.4241937046108994E-2</v>
      </c>
      <c r="AZ1632" s="14">
        <v>9.3296374870695795E-2</v>
      </c>
      <c r="BA1632" s="14"/>
      <c r="BB1632" s="14">
        <v>5.9651260583329702E-2</v>
      </c>
      <c r="BC1632" s="14">
        <v>5.13540354569497E-2</v>
      </c>
      <c r="BD1632" s="14">
        <v>0.154943011683015</v>
      </c>
      <c r="BE1632" s="14"/>
      <c r="BF1632" s="14">
        <v>8.4052814978459706E-2</v>
      </c>
    </row>
    <row r="1633" spans="2:58" x14ac:dyDescent="0.35">
      <c r="C1633" s="14"/>
      <c r="D1633" s="14"/>
      <c r="E1633" s="14"/>
      <c r="F1633" s="14"/>
      <c r="G1633" s="14"/>
      <c r="H1633" s="14"/>
      <c r="I1633" s="14"/>
      <c r="J1633" s="14"/>
      <c r="K1633" s="14"/>
      <c r="L1633" s="14"/>
      <c r="M1633" s="14"/>
      <c r="N1633" s="14"/>
      <c r="O1633" s="14"/>
      <c r="P1633" s="14"/>
      <c r="Q1633" s="14"/>
      <c r="R1633" s="14"/>
      <c r="S1633" s="14"/>
      <c r="T1633" s="14"/>
      <c r="U1633" s="14"/>
      <c r="V1633" s="14"/>
      <c r="W1633" s="14"/>
      <c r="X1633" s="14"/>
      <c r="Y1633" s="14"/>
      <c r="Z1633" s="14"/>
      <c r="AA1633" s="14"/>
      <c r="AB1633" s="14"/>
      <c r="AC1633" s="14"/>
      <c r="AD1633" s="14"/>
      <c r="AE1633" s="14"/>
      <c r="AF1633" s="14"/>
      <c r="AG1633" s="14"/>
      <c r="AH1633" s="14"/>
      <c r="AI1633" s="14"/>
      <c r="AJ1633" s="14"/>
      <c r="AK1633" s="14"/>
      <c r="AL1633" s="14"/>
      <c r="AM1633" s="14"/>
      <c r="AN1633" s="14"/>
      <c r="AO1633" s="14"/>
      <c r="AP1633" s="14"/>
      <c r="AQ1633" s="14"/>
      <c r="AR1633" s="14"/>
      <c r="AS1633" s="14"/>
      <c r="AT1633" s="14"/>
      <c r="AU1633" s="14"/>
      <c r="AV1633" s="14"/>
      <c r="AW1633" s="14"/>
      <c r="AX1633" s="14"/>
      <c r="AY1633" s="14"/>
      <c r="AZ1633" s="14"/>
      <c r="BA1633" s="14"/>
      <c r="BB1633" s="14"/>
      <c r="BC1633" s="14"/>
      <c r="BD1633" s="14"/>
      <c r="BE1633" s="14"/>
      <c r="BF1633" s="14"/>
    </row>
    <row r="1634" spans="2:58" x14ac:dyDescent="0.35">
      <c r="B1634" s="6" t="s">
        <v>498</v>
      </c>
      <c r="C1634" s="14"/>
      <c r="D1634" s="14"/>
      <c r="E1634" s="14"/>
      <c r="F1634" s="14"/>
      <c r="G1634" s="14"/>
      <c r="H1634" s="14"/>
      <c r="I1634" s="14"/>
      <c r="J1634" s="14"/>
      <c r="K1634" s="14"/>
      <c r="L1634" s="14"/>
      <c r="M1634" s="14"/>
      <c r="N1634" s="14"/>
      <c r="O1634" s="14"/>
      <c r="P1634" s="14"/>
      <c r="Q1634" s="14"/>
      <c r="R1634" s="14"/>
      <c r="S1634" s="14"/>
      <c r="T1634" s="14"/>
      <c r="U1634" s="14"/>
      <c r="V1634" s="14"/>
      <c r="W1634" s="14"/>
      <c r="X1634" s="14"/>
      <c r="Y1634" s="14"/>
      <c r="Z1634" s="14"/>
      <c r="AA1634" s="14"/>
      <c r="AB1634" s="14"/>
      <c r="AC1634" s="14"/>
      <c r="AD1634" s="14"/>
      <c r="AE1634" s="14"/>
      <c r="AF1634" s="14"/>
      <c r="AG1634" s="14"/>
      <c r="AH1634" s="14"/>
      <c r="AI1634" s="14"/>
      <c r="AJ1634" s="14"/>
      <c r="AK1634" s="14"/>
      <c r="AL1634" s="14"/>
      <c r="AM1634" s="14"/>
      <c r="AN1634" s="14"/>
      <c r="AO1634" s="14"/>
      <c r="AP1634" s="14"/>
      <c r="AQ1634" s="14"/>
      <c r="AR1634" s="14"/>
      <c r="AS1634" s="14"/>
      <c r="AT1634" s="14"/>
      <c r="AU1634" s="14"/>
      <c r="AV1634" s="14"/>
      <c r="AW1634" s="14"/>
      <c r="AX1634" s="14"/>
      <c r="AY1634" s="14"/>
      <c r="AZ1634" s="14"/>
      <c r="BA1634" s="14"/>
      <c r="BB1634" s="14"/>
      <c r="BC1634" s="14"/>
      <c r="BD1634" s="14"/>
      <c r="BE1634" s="14"/>
      <c r="BF1634" s="14"/>
    </row>
    <row r="1635" spans="2:58" x14ac:dyDescent="0.35">
      <c r="B1635" s="24" t="s">
        <v>90</v>
      </c>
      <c r="C1635" s="14"/>
      <c r="D1635" s="14"/>
      <c r="E1635" s="14"/>
      <c r="F1635" s="14"/>
      <c r="G1635" s="14"/>
      <c r="H1635" s="14"/>
      <c r="I1635" s="14"/>
      <c r="J1635" s="14"/>
      <c r="K1635" s="14"/>
      <c r="L1635" s="14"/>
      <c r="M1635" s="14"/>
      <c r="N1635" s="14"/>
      <c r="O1635" s="14"/>
      <c r="P1635" s="14"/>
      <c r="Q1635" s="14"/>
      <c r="R1635" s="14"/>
      <c r="S1635" s="14"/>
      <c r="T1635" s="14"/>
      <c r="U1635" s="14"/>
      <c r="V1635" s="14"/>
      <c r="W1635" s="14"/>
      <c r="X1635" s="14"/>
      <c r="Y1635" s="14"/>
      <c r="Z1635" s="14"/>
      <c r="AA1635" s="14"/>
      <c r="AB1635" s="14"/>
      <c r="AC1635" s="14"/>
      <c r="AD1635" s="14"/>
      <c r="AE1635" s="14"/>
      <c r="AF1635" s="14"/>
      <c r="AG1635" s="14"/>
      <c r="AH1635" s="14"/>
      <c r="AI1635" s="14"/>
      <c r="AJ1635" s="14"/>
      <c r="AK1635" s="14"/>
      <c r="AL1635" s="14"/>
      <c r="AM1635" s="14"/>
      <c r="AN1635" s="14"/>
      <c r="AO1635" s="14"/>
      <c r="AP1635" s="14"/>
      <c r="AQ1635" s="14"/>
      <c r="AR1635" s="14"/>
      <c r="AS1635" s="14"/>
      <c r="AT1635" s="14"/>
      <c r="AU1635" s="14"/>
      <c r="AV1635" s="14"/>
      <c r="AW1635" s="14"/>
      <c r="AX1635" s="14"/>
      <c r="AY1635" s="14"/>
      <c r="AZ1635" s="14"/>
      <c r="BA1635" s="14"/>
      <c r="BB1635" s="14"/>
      <c r="BC1635" s="14"/>
      <c r="BD1635" s="14"/>
      <c r="BE1635" s="14"/>
      <c r="BF1635" s="14"/>
    </row>
    <row r="1636" spans="2:58" x14ac:dyDescent="0.35">
      <c r="B1636" t="s">
        <v>493</v>
      </c>
      <c r="C1636" s="14">
        <v>6.4693378694152107E-2</v>
      </c>
      <c r="D1636" s="14">
        <v>8.7607661553144006E-2</v>
      </c>
      <c r="E1636" s="14">
        <v>4.2743628278841199E-2</v>
      </c>
      <c r="F1636" s="14"/>
      <c r="G1636" s="14">
        <v>8.8248543800269905E-2</v>
      </c>
      <c r="H1636" s="14">
        <v>0.123542788778376</v>
      </c>
      <c r="I1636" s="14">
        <v>7.2864503476883002E-2</v>
      </c>
      <c r="J1636" s="14">
        <v>4.7952557689649497E-2</v>
      </c>
      <c r="K1636" s="14">
        <v>3.0086911614163301E-2</v>
      </c>
      <c r="L1636" s="14">
        <v>3.1396878918676097E-2</v>
      </c>
      <c r="M1636" s="14"/>
      <c r="N1636" s="14">
        <v>7.2942136950276196E-2</v>
      </c>
      <c r="O1636" s="14">
        <v>4.6077217019722998E-2</v>
      </c>
      <c r="P1636" s="14">
        <v>7.0732211806205703E-2</v>
      </c>
      <c r="Q1636" s="14">
        <v>7.1016570403668294E-2</v>
      </c>
      <c r="R1636" s="14"/>
      <c r="S1636" s="14">
        <v>0.103312135036666</v>
      </c>
      <c r="T1636" s="14">
        <v>5.2628887069199499E-2</v>
      </c>
      <c r="U1636" s="14">
        <v>6.39417647851971E-2</v>
      </c>
      <c r="V1636" s="14">
        <v>7.9361104445901998E-2</v>
      </c>
      <c r="W1636" s="14">
        <v>7.5345458644490798E-2</v>
      </c>
      <c r="X1636" s="14">
        <v>6.5642152696266803E-2</v>
      </c>
      <c r="Y1636" s="14">
        <v>3.2648176061971901E-2</v>
      </c>
      <c r="Z1636" s="14">
        <v>4.7744401341034103E-2</v>
      </c>
      <c r="AA1636" s="14">
        <v>8.3961311247059897E-2</v>
      </c>
      <c r="AB1636" s="14">
        <v>3.6059642553505002E-2</v>
      </c>
      <c r="AC1636" s="14">
        <v>4.6372930678662702E-2</v>
      </c>
      <c r="AD1636" s="14">
        <v>2.0436560816069701E-2</v>
      </c>
      <c r="AE1636" s="14"/>
      <c r="AF1636" s="14">
        <v>6.3815977135211893E-2</v>
      </c>
      <c r="AG1636" s="14">
        <v>6.4502495057713605E-2</v>
      </c>
      <c r="AH1636" s="14">
        <v>6.6464056606581001E-2</v>
      </c>
      <c r="AI1636" s="14"/>
      <c r="AJ1636" s="14">
        <v>6.1232813077079E-2</v>
      </c>
      <c r="AK1636" s="14">
        <v>8.7162670580512705E-2</v>
      </c>
      <c r="AL1636" s="14">
        <v>4.41455697274694E-2</v>
      </c>
      <c r="AM1636" s="14">
        <v>8.2036396453522398E-2</v>
      </c>
      <c r="AN1636" s="14">
        <v>3.4808934450625703E-2</v>
      </c>
      <c r="AO1636" s="14"/>
      <c r="AP1636" s="14">
        <v>8.07781288942266E-2</v>
      </c>
      <c r="AQ1636" s="14">
        <v>7.0243261698641105E-2</v>
      </c>
      <c r="AR1636" s="14">
        <v>1.91476355229327E-2</v>
      </c>
      <c r="AS1636" s="14">
        <v>6.4754679792413797E-2</v>
      </c>
      <c r="AT1636" s="14">
        <v>3.4582398048402803E-2</v>
      </c>
      <c r="AU1636" s="14"/>
      <c r="AV1636" s="14">
        <v>6.4657253556020103E-2</v>
      </c>
      <c r="AW1636" s="14">
        <v>4.7371689744942803E-2</v>
      </c>
      <c r="AX1636" s="14">
        <v>7.3597694703792599E-2</v>
      </c>
      <c r="AY1636" s="14">
        <v>9.0450291263963603E-2</v>
      </c>
      <c r="AZ1636" s="14">
        <v>0.198161792867489</v>
      </c>
      <c r="BA1636" s="14"/>
      <c r="BB1636" s="14">
        <v>6.6526160529927797E-2</v>
      </c>
      <c r="BC1636" s="14">
        <v>3.8699859442454902E-2</v>
      </c>
      <c r="BD1636" s="14">
        <v>7.2839005870377796E-2</v>
      </c>
      <c r="BE1636" s="14"/>
      <c r="BF1636" s="14">
        <v>4.7908856045224602E-2</v>
      </c>
    </row>
    <row r="1637" spans="2:58" x14ac:dyDescent="0.35">
      <c r="B1637" t="s">
        <v>494</v>
      </c>
      <c r="C1637" s="14">
        <v>0.168736341330435</v>
      </c>
      <c r="D1637" s="14">
        <v>0.16110110214669801</v>
      </c>
      <c r="E1637" s="14">
        <v>0.177174300970669</v>
      </c>
      <c r="F1637" s="14"/>
      <c r="G1637" s="14">
        <v>0.19423401979704999</v>
      </c>
      <c r="H1637" s="14">
        <v>0.25358176513990899</v>
      </c>
      <c r="I1637" s="14">
        <v>0.19929420215574301</v>
      </c>
      <c r="J1637" s="14">
        <v>0.13284854137956001</v>
      </c>
      <c r="K1637" s="14">
        <v>9.2751551387310005E-2</v>
      </c>
      <c r="L1637" s="14">
        <v>0.138154139273967</v>
      </c>
      <c r="M1637" s="14"/>
      <c r="N1637" s="14">
        <v>0.17680673172304401</v>
      </c>
      <c r="O1637" s="14">
        <v>0.17493371233201399</v>
      </c>
      <c r="P1637" s="14">
        <v>0.17682838133305101</v>
      </c>
      <c r="Q1637" s="14">
        <v>0.147439150944148</v>
      </c>
      <c r="R1637" s="14"/>
      <c r="S1637" s="14">
        <v>0.21518603277830201</v>
      </c>
      <c r="T1637" s="14">
        <v>0.168502896882081</v>
      </c>
      <c r="U1637" s="14">
        <v>0.124167899131414</v>
      </c>
      <c r="V1637" s="14">
        <v>0.146590672164987</v>
      </c>
      <c r="W1637" s="14">
        <v>0.21846032714115299</v>
      </c>
      <c r="X1637" s="14">
        <v>0.146371460444261</v>
      </c>
      <c r="Y1637" s="14">
        <v>0.12766552956341301</v>
      </c>
      <c r="Z1637" s="14">
        <v>0.20988743464915899</v>
      </c>
      <c r="AA1637" s="14">
        <v>0.198681969955809</v>
      </c>
      <c r="AB1637" s="14">
        <v>0.162003944667439</v>
      </c>
      <c r="AC1637" s="14">
        <v>8.4322615570223095E-2</v>
      </c>
      <c r="AD1637" s="14">
        <v>0.19592445768410399</v>
      </c>
      <c r="AE1637" s="14"/>
      <c r="AF1637" s="14">
        <v>0.158570745844137</v>
      </c>
      <c r="AG1637" s="14">
        <v>0.17035544400948399</v>
      </c>
      <c r="AH1637" s="14">
        <v>0.20851825590539999</v>
      </c>
      <c r="AI1637" s="14"/>
      <c r="AJ1637" s="14">
        <v>0.185857836979129</v>
      </c>
      <c r="AK1637" s="14">
        <v>0.182342552055243</v>
      </c>
      <c r="AL1637" s="14">
        <v>0.15208447515131199</v>
      </c>
      <c r="AM1637" s="14">
        <v>0.242632584079609</v>
      </c>
      <c r="AN1637" s="14">
        <v>0.12481858160350701</v>
      </c>
      <c r="AO1637" s="14"/>
      <c r="AP1637" s="14">
        <v>0.235786400545272</v>
      </c>
      <c r="AQ1637" s="14">
        <v>0.19150780941430401</v>
      </c>
      <c r="AR1637" s="14">
        <v>0.170989987027203</v>
      </c>
      <c r="AS1637" s="14">
        <v>9.6191249561558806E-2</v>
      </c>
      <c r="AT1637" s="14">
        <v>9.3972001570617497E-2</v>
      </c>
      <c r="AU1637" s="14"/>
      <c r="AV1637" s="14">
        <v>0.15692924861118901</v>
      </c>
      <c r="AW1637" s="14">
        <v>0.186032295191877</v>
      </c>
      <c r="AX1637" s="14">
        <v>0.148584397834325</v>
      </c>
      <c r="AY1637" s="14">
        <v>0.234969505752259</v>
      </c>
      <c r="AZ1637" s="14">
        <v>0.13319759297185099</v>
      </c>
      <c r="BA1637" s="14"/>
      <c r="BB1637" s="14">
        <v>0.28580081871298701</v>
      </c>
      <c r="BC1637" s="14">
        <v>8.6120032624265402E-2</v>
      </c>
      <c r="BD1637" s="14">
        <v>7.3129613337549595E-2</v>
      </c>
      <c r="BE1637" s="14"/>
      <c r="BF1637" s="14">
        <v>0.14472886508940799</v>
      </c>
    </row>
    <row r="1638" spans="2:58" x14ac:dyDescent="0.35">
      <c r="B1638" t="s">
        <v>495</v>
      </c>
      <c r="C1638" s="14">
        <v>0.296058018100125</v>
      </c>
      <c r="D1638" s="14">
        <v>0.30089003210445298</v>
      </c>
      <c r="E1638" s="14">
        <v>0.29108287721486698</v>
      </c>
      <c r="F1638" s="14"/>
      <c r="G1638" s="14">
        <v>0.31275322840150699</v>
      </c>
      <c r="H1638" s="14">
        <v>0.24171654963015701</v>
      </c>
      <c r="I1638" s="14">
        <v>0.27056108135838403</v>
      </c>
      <c r="J1638" s="14">
        <v>0.33043846156955797</v>
      </c>
      <c r="K1638" s="14">
        <v>0.289877206725209</v>
      </c>
      <c r="L1638" s="14">
        <v>0.32588771263727101</v>
      </c>
      <c r="M1638" s="14"/>
      <c r="N1638" s="14">
        <v>0.31509416465092399</v>
      </c>
      <c r="O1638" s="14">
        <v>0.30424666997070599</v>
      </c>
      <c r="P1638" s="14">
        <v>0.31276029893964402</v>
      </c>
      <c r="Q1638" s="14">
        <v>0.249581217924396</v>
      </c>
      <c r="R1638" s="14"/>
      <c r="S1638" s="14">
        <v>0.28578447299302601</v>
      </c>
      <c r="T1638" s="14">
        <v>0.28484570765478501</v>
      </c>
      <c r="U1638" s="14">
        <v>0.27920145847348199</v>
      </c>
      <c r="V1638" s="14">
        <v>0.27739723350099599</v>
      </c>
      <c r="W1638" s="14">
        <v>0.29272991435602902</v>
      </c>
      <c r="X1638" s="14">
        <v>0.34123323858382898</v>
      </c>
      <c r="Y1638" s="14">
        <v>0.34234703307904302</v>
      </c>
      <c r="Z1638" s="14">
        <v>0.32187720786457102</v>
      </c>
      <c r="AA1638" s="14">
        <v>0.309574896933833</v>
      </c>
      <c r="AB1638" s="14">
        <v>0.29500083097271501</v>
      </c>
      <c r="AC1638" s="14">
        <v>0.26833292456452801</v>
      </c>
      <c r="AD1638" s="14">
        <v>0.207702748360276</v>
      </c>
      <c r="AE1638" s="14"/>
      <c r="AF1638" s="14">
        <v>0.28763760680288403</v>
      </c>
      <c r="AG1638" s="14">
        <v>0.316845501288122</v>
      </c>
      <c r="AH1638" s="14">
        <v>0.220906897006584</v>
      </c>
      <c r="AI1638" s="14"/>
      <c r="AJ1638" s="14">
        <v>0.27907743766781001</v>
      </c>
      <c r="AK1638" s="14">
        <v>0.31357290700985702</v>
      </c>
      <c r="AL1638" s="14">
        <v>0.362977850207089</v>
      </c>
      <c r="AM1638" s="14">
        <v>0.25161929807863098</v>
      </c>
      <c r="AN1638" s="14">
        <v>0.23928996696299501</v>
      </c>
      <c r="AO1638" s="14"/>
      <c r="AP1638" s="14">
        <v>0.26318819909088698</v>
      </c>
      <c r="AQ1638" s="14">
        <v>0.31653203613501901</v>
      </c>
      <c r="AR1638" s="14">
        <v>0.35644123335746503</v>
      </c>
      <c r="AS1638" s="14">
        <v>0.26990319575239802</v>
      </c>
      <c r="AT1638" s="14">
        <v>0.29615346497254602</v>
      </c>
      <c r="AU1638" s="14"/>
      <c r="AV1638" s="14">
        <v>0.26948366329623402</v>
      </c>
      <c r="AW1638" s="14">
        <v>0.29030709583820602</v>
      </c>
      <c r="AX1638" s="14">
        <v>0.31503214037882499</v>
      </c>
      <c r="AY1638" s="14">
        <v>0.27223096065958502</v>
      </c>
      <c r="AZ1638" s="14">
        <v>0.350680482264632</v>
      </c>
      <c r="BA1638" s="14"/>
      <c r="BB1638" s="14">
        <v>0.27456086267234803</v>
      </c>
      <c r="BC1638" s="14">
        <v>0.23186144510644099</v>
      </c>
      <c r="BD1638" s="14">
        <v>0.34583907679748399</v>
      </c>
      <c r="BE1638" s="14"/>
      <c r="BF1638" s="14">
        <v>0.287825218766741</v>
      </c>
    </row>
    <row r="1639" spans="2:58" x14ac:dyDescent="0.35">
      <c r="B1639" t="s">
        <v>496</v>
      </c>
      <c r="C1639" s="14">
        <v>0.24696400977441799</v>
      </c>
      <c r="D1639" s="14">
        <v>0.26311034222042101</v>
      </c>
      <c r="E1639" s="14">
        <v>0.23079534360020501</v>
      </c>
      <c r="F1639" s="14"/>
      <c r="G1639" s="14">
        <v>0.21751613063794301</v>
      </c>
      <c r="H1639" s="14">
        <v>0.18247355924150399</v>
      </c>
      <c r="I1639" s="14">
        <v>0.218113794678017</v>
      </c>
      <c r="J1639" s="14">
        <v>0.26035630277614902</v>
      </c>
      <c r="K1639" s="14">
        <v>0.32288596044461598</v>
      </c>
      <c r="L1639" s="14">
        <v>0.28056823509561402</v>
      </c>
      <c r="M1639" s="14"/>
      <c r="N1639" s="14">
        <v>0.26265751874969701</v>
      </c>
      <c r="O1639" s="14">
        <v>0.24358319189854899</v>
      </c>
      <c r="P1639" s="14">
        <v>0.23613383528062501</v>
      </c>
      <c r="Q1639" s="14">
        <v>0.239484128905431</v>
      </c>
      <c r="R1639" s="14"/>
      <c r="S1639" s="14">
        <v>0.205037337324394</v>
      </c>
      <c r="T1639" s="14">
        <v>0.260495177232206</v>
      </c>
      <c r="U1639" s="14">
        <v>0.308943292665396</v>
      </c>
      <c r="V1639" s="14">
        <v>0.22505175263016899</v>
      </c>
      <c r="W1639" s="14">
        <v>0.19706201450687599</v>
      </c>
      <c r="X1639" s="14">
        <v>0.217864482137473</v>
      </c>
      <c r="Y1639" s="14">
        <v>0.24877797549625999</v>
      </c>
      <c r="Z1639" s="14">
        <v>0.21003551718222499</v>
      </c>
      <c r="AA1639" s="14">
        <v>0.21087979428129699</v>
      </c>
      <c r="AB1639" s="14">
        <v>0.31547335158425799</v>
      </c>
      <c r="AC1639" s="14">
        <v>0.30236448086710099</v>
      </c>
      <c r="AD1639" s="14">
        <v>0.36715410858339298</v>
      </c>
      <c r="AE1639" s="14"/>
      <c r="AF1639" s="14">
        <v>0.26584594409603102</v>
      </c>
      <c r="AG1639" s="14">
        <v>0.25932620409385199</v>
      </c>
      <c r="AH1639" s="14">
        <v>0.18018133874098599</v>
      </c>
      <c r="AI1639" s="14"/>
      <c r="AJ1639" s="14">
        <v>0.27220812125371202</v>
      </c>
      <c r="AK1639" s="14">
        <v>0.217340696255889</v>
      </c>
      <c r="AL1639" s="14">
        <v>0.24247069715257399</v>
      </c>
      <c r="AM1639" s="14">
        <v>0.30039349395609199</v>
      </c>
      <c r="AN1639" s="14">
        <v>0.21968776658894201</v>
      </c>
      <c r="AO1639" s="14"/>
      <c r="AP1639" s="14">
        <v>0.251518892676449</v>
      </c>
      <c r="AQ1639" s="14">
        <v>0.21620464034885301</v>
      </c>
      <c r="AR1639" s="14">
        <v>0.27716597384909503</v>
      </c>
      <c r="AS1639" s="14">
        <v>0.37075766968007301</v>
      </c>
      <c r="AT1639" s="14">
        <v>0.169129637540927</v>
      </c>
      <c r="AU1639" s="14"/>
      <c r="AV1639" s="14">
        <v>0.22937325243757001</v>
      </c>
      <c r="AW1639" s="14">
        <v>0.249200926607026</v>
      </c>
      <c r="AX1639" s="14">
        <v>0.24805435272062801</v>
      </c>
      <c r="AY1639" s="14">
        <v>0.22339070710245501</v>
      </c>
      <c r="AZ1639" s="14">
        <v>0.18047566293240799</v>
      </c>
      <c r="BA1639" s="14"/>
      <c r="BB1639" s="14">
        <v>0.15316926673345599</v>
      </c>
      <c r="BC1639" s="14">
        <v>0.420053826818645</v>
      </c>
      <c r="BD1639" s="14">
        <v>0.188344308174691</v>
      </c>
      <c r="BE1639" s="14"/>
      <c r="BF1639" s="14">
        <v>0.28075140784222302</v>
      </c>
    </row>
    <row r="1640" spans="2:58" x14ac:dyDescent="0.35">
      <c r="B1640" t="s">
        <v>117</v>
      </c>
      <c r="C1640" s="14">
        <v>0.22354825210086901</v>
      </c>
      <c r="D1640" s="14">
        <v>0.18729086197528499</v>
      </c>
      <c r="E1640" s="14">
        <v>0.25820384993541701</v>
      </c>
      <c r="F1640" s="14"/>
      <c r="G1640" s="14">
        <v>0.18724807736322999</v>
      </c>
      <c r="H1640" s="14">
        <v>0.19868533721005499</v>
      </c>
      <c r="I1640" s="14">
        <v>0.23916641833097299</v>
      </c>
      <c r="J1640" s="14">
        <v>0.22840413658508399</v>
      </c>
      <c r="K1640" s="14">
        <v>0.26439836982870202</v>
      </c>
      <c r="L1640" s="14">
        <v>0.22399303407447199</v>
      </c>
      <c r="M1640" s="14"/>
      <c r="N1640" s="14">
        <v>0.17249944792606001</v>
      </c>
      <c r="O1640" s="14">
        <v>0.231159208779008</v>
      </c>
      <c r="P1640" s="14">
        <v>0.20354527264047501</v>
      </c>
      <c r="Q1640" s="14">
        <v>0.29247893182235701</v>
      </c>
      <c r="R1640" s="14"/>
      <c r="S1640" s="14">
        <v>0.19068002186761099</v>
      </c>
      <c r="T1640" s="14">
        <v>0.233527331161729</v>
      </c>
      <c r="U1640" s="14">
        <v>0.22374558494451099</v>
      </c>
      <c r="V1640" s="14">
        <v>0.27159923725794499</v>
      </c>
      <c r="W1640" s="14">
        <v>0.21640228535145101</v>
      </c>
      <c r="X1640" s="14">
        <v>0.22888866613817099</v>
      </c>
      <c r="Y1640" s="14">
        <v>0.248561285799312</v>
      </c>
      <c r="Z1640" s="14">
        <v>0.21045543896301</v>
      </c>
      <c r="AA1640" s="14">
        <v>0.19690202758200001</v>
      </c>
      <c r="AB1640" s="14">
        <v>0.191462230222082</v>
      </c>
      <c r="AC1640" s="14">
        <v>0.29860704831948598</v>
      </c>
      <c r="AD1640" s="14">
        <v>0.20878212455615799</v>
      </c>
      <c r="AE1640" s="14"/>
      <c r="AF1640" s="14">
        <v>0.22412972612173701</v>
      </c>
      <c r="AG1640" s="14">
        <v>0.188970355550827</v>
      </c>
      <c r="AH1640" s="14">
        <v>0.32392945174044901</v>
      </c>
      <c r="AI1640" s="14"/>
      <c r="AJ1640" s="14">
        <v>0.20162379102226999</v>
      </c>
      <c r="AK1640" s="14">
        <v>0.19958117409849799</v>
      </c>
      <c r="AL1640" s="14">
        <v>0.19832140776155699</v>
      </c>
      <c r="AM1640" s="14">
        <v>0.123318227432145</v>
      </c>
      <c r="AN1640" s="14">
        <v>0.38139475039393</v>
      </c>
      <c r="AO1640" s="14"/>
      <c r="AP1640" s="14">
        <v>0.16872837879316399</v>
      </c>
      <c r="AQ1640" s="14">
        <v>0.20551225240318299</v>
      </c>
      <c r="AR1640" s="14">
        <v>0.176255170243305</v>
      </c>
      <c r="AS1640" s="14">
        <v>0.198393205213556</v>
      </c>
      <c r="AT1640" s="14">
        <v>0.40616249786750602</v>
      </c>
      <c r="AU1640" s="14"/>
      <c r="AV1640" s="14">
        <v>0.27955658209898698</v>
      </c>
      <c r="AW1640" s="14">
        <v>0.22708799261794901</v>
      </c>
      <c r="AX1640" s="14">
        <v>0.21473141436243001</v>
      </c>
      <c r="AY1640" s="14">
        <v>0.17895853522173699</v>
      </c>
      <c r="AZ1640" s="14">
        <v>0.13748446896362099</v>
      </c>
      <c r="BA1640" s="14"/>
      <c r="BB1640" s="14">
        <v>0.21994289135128101</v>
      </c>
      <c r="BC1640" s="14">
        <v>0.223264836008194</v>
      </c>
      <c r="BD1640" s="14">
        <v>0.31984799581989798</v>
      </c>
      <c r="BE1640" s="14"/>
      <c r="BF1640" s="14">
        <v>0.238785652256404</v>
      </c>
    </row>
    <row r="1641" spans="2:58" x14ac:dyDescent="0.35">
      <c r="C1641" s="14"/>
      <c r="D1641" s="14"/>
      <c r="E1641" s="14"/>
      <c r="F1641" s="14"/>
      <c r="G1641" s="14"/>
      <c r="H1641" s="14"/>
      <c r="I1641" s="14"/>
      <c r="J1641" s="14"/>
      <c r="K1641" s="14"/>
      <c r="L1641" s="14"/>
      <c r="M1641" s="14"/>
      <c r="N1641" s="14"/>
      <c r="O1641" s="14"/>
      <c r="P1641" s="14"/>
      <c r="Q1641" s="14"/>
      <c r="R1641" s="14"/>
      <c r="S1641" s="14"/>
      <c r="T1641" s="14"/>
      <c r="U1641" s="14"/>
      <c r="V1641" s="14"/>
      <c r="W1641" s="14"/>
      <c r="X1641" s="14"/>
      <c r="Y1641" s="14"/>
      <c r="Z1641" s="14"/>
      <c r="AA1641" s="14"/>
      <c r="AB1641" s="14"/>
      <c r="AC1641" s="14"/>
      <c r="AD1641" s="14"/>
      <c r="AE1641" s="14"/>
      <c r="AF1641" s="14"/>
      <c r="AG1641" s="14"/>
      <c r="AH1641" s="14"/>
      <c r="AI1641" s="14"/>
      <c r="AJ1641" s="14"/>
      <c r="AK1641" s="14"/>
      <c r="AL1641" s="14"/>
      <c r="AM1641" s="14"/>
      <c r="AN1641" s="14"/>
      <c r="AO1641" s="14"/>
      <c r="AP1641" s="14"/>
      <c r="AQ1641" s="14"/>
      <c r="AR1641" s="14"/>
      <c r="AS1641" s="14"/>
      <c r="AT1641" s="14"/>
      <c r="AU1641" s="14"/>
      <c r="AV1641" s="14"/>
      <c r="AW1641" s="14"/>
      <c r="AX1641" s="14"/>
      <c r="AY1641" s="14"/>
      <c r="AZ1641" s="14"/>
      <c r="BA1641" s="14"/>
      <c r="BB1641" s="14"/>
      <c r="BC1641" s="14"/>
      <c r="BD1641" s="14"/>
      <c r="BE1641" s="14"/>
      <c r="BF1641" s="14"/>
    </row>
    <row r="1642" spans="2:58" x14ac:dyDescent="0.35">
      <c r="B1642" s="6" t="s">
        <v>499</v>
      </c>
      <c r="C1642" s="14"/>
      <c r="D1642" s="14"/>
      <c r="E1642" s="14"/>
      <c r="F1642" s="14"/>
      <c r="G1642" s="14"/>
      <c r="H1642" s="14"/>
      <c r="I1642" s="14"/>
      <c r="J1642" s="14"/>
      <c r="K1642" s="14"/>
      <c r="L1642" s="14"/>
      <c r="M1642" s="14"/>
      <c r="N1642" s="14"/>
      <c r="O1642" s="14"/>
      <c r="P1642" s="14"/>
      <c r="Q1642" s="14"/>
      <c r="R1642" s="14"/>
      <c r="S1642" s="14"/>
      <c r="T1642" s="14"/>
      <c r="U1642" s="14"/>
      <c r="V1642" s="14"/>
      <c r="W1642" s="14"/>
      <c r="X1642" s="14"/>
      <c r="Y1642" s="14"/>
      <c r="Z1642" s="14"/>
      <c r="AA1642" s="14"/>
      <c r="AB1642" s="14"/>
      <c r="AC1642" s="14"/>
      <c r="AD1642" s="14"/>
      <c r="AE1642" s="14"/>
      <c r="AF1642" s="14"/>
      <c r="AG1642" s="14"/>
      <c r="AH1642" s="14"/>
      <c r="AI1642" s="14"/>
      <c r="AJ1642" s="14"/>
      <c r="AK1642" s="14"/>
      <c r="AL1642" s="14"/>
      <c r="AM1642" s="14"/>
      <c r="AN1642" s="14"/>
      <c r="AO1642" s="14"/>
      <c r="AP1642" s="14"/>
      <c r="AQ1642" s="14"/>
      <c r="AR1642" s="14"/>
      <c r="AS1642" s="14"/>
      <c r="AT1642" s="14"/>
      <c r="AU1642" s="14"/>
      <c r="AV1642" s="14"/>
      <c r="AW1642" s="14"/>
      <c r="AX1642" s="14"/>
      <c r="AY1642" s="14"/>
      <c r="AZ1642" s="14"/>
      <c r="BA1642" s="14"/>
      <c r="BB1642" s="14"/>
      <c r="BC1642" s="14"/>
      <c r="BD1642" s="14"/>
      <c r="BE1642" s="14"/>
      <c r="BF1642" s="14"/>
    </row>
    <row r="1643" spans="2:58" x14ac:dyDescent="0.35">
      <c r="B1643" s="24" t="s">
        <v>90</v>
      </c>
      <c r="C1643" s="14"/>
      <c r="D1643" s="14"/>
      <c r="E1643" s="14"/>
      <c r="F1643" s="14"/>
      <c r="G1643" s="14"/>
      <c r="H1643" s="14"/>
      <c r="I1643" s="14"/>
      <c r="J1643" s="14"/>
      <c r="K1643" s="14"/>
      <c r="L1643" s="14"/>
      <c r="M1643" s="14"/>
      <c r="N1643" s="14"/>
      <c r="O1643" s="14"/>
      <c r="P1643" s="14"/>
      <c r="Q1643" s="14"/>
      <c r="R1643" s="14"/>
      <c r="S1643" s="14"/>
      <c r="T1643" s="14"/>
      <c r="U1643" s="14"/>
      <c r="V1643" s="14"/>
      <c r="W1643" s="14"/>
      <c r="X1643" s="14"/>
      <c r="Y1643" s="14"/>
      <c r="Z1643" s="14"/>
      <c r="AA1643" s="14"/>
      <c r="AB1643" s="14"/>
      <c r="AC1643" s="14"/>
      <c r="AD1643" s="14"/>
      <c r="AE1643" s="14"/>
      <c r="AF1643" s="14"/>
      <c r="AG1643" s="14"/>
      <c r="AH1643" s="14"/>
      <c r="AI1643" s="14"/>
      <c r="AJ1643" s="14"/>
      <c r="AK1643" s="14"/>
      <c r="AL1643" s="14"/>
      <c r="AM1643" s="14"/>
      <c r="AN1643" s="14"/>
      <c r="AO1643" s="14"/>
      <c r="AP1643" s="14"/>
      <c r="AQ1643" s="14"/>
      <c r="AR1643" s="14"/>
      <c r="AS1643" s="14"/>
      <c r="AT1643" s="14"/>
      <c r="AU1643" s="14"/>
      <c r="AV1643" s="14"/>
      <c r="AW1643" s="14"/>
      <c r="AX1643" s="14"/>
      <c r="AY1643" s="14"/>
      <c r="AZ1643" s="14"/>
      <c r="BA1643" s="14"/>
      <c r="BB1643" s="14"/>
      <c r="BC1643" s="14"/>
      <c r="BD1643" s="14"/>
      <c r="BE1643" s="14"/>
      <c r="BF1643" s="14"/>
    </row>
    <row r="1644" spans="2:58" x14ac:dyDescent="0.35">
      <c r="B1644" t="s">
        <v>493</v>
      </c>
      <c r="C1644" s="14">
        <v>0.14457206053253399</v>
      </c>
      <c r="D1644" s="14">
        <v>0.16182853315206</v>
      </c>
      <c r="E1644" s="14">
        <v>0.127602454734523</v>
      </c>
      <c r="F1644" s="14"/>
      <c r="G1644" s="14">
        <v>0.11936833924126</v>
      </c>
      <c r="H1644" s="14">
        <v>0.172908146021125</v>
      </c>
      <c r="I1644" s="14">
        <v>0.137699144836856</v>
      </c>
      <c r="J1644" s="14">
        <v>0.16463316074757101</v>
      </c>
      <c r="K1644" s="14">
        <v>0.13020694519085901</v>
      </c>
      <c r="L1644" s="14">
        <v>0.13749173385685801</v>
      </c>
      <c r="M1644" s="14"/>
      <c r="N1644" s="14">
        <v>0.171081946188478</v>
      </c>
      <c r="O1644" s="14">
        <v>0.128771668238749</v>
      </c>
      <c r="P1644" s="14">
        <v>0.135893285089769</v>
      </c>
      <c r="Q1644" s="14">
        <v>0.14259199250214599</v>
      </c>
      <c r="R1644" s="14"/>
      <c r="S1644" s="14">
        <v>0.17931431210855001</v>
      </c>
      <c r="T1644" s="14">
        <v>0.123697380393471</v>
      </c>
      <c r="U1644" s="14">
        <v>0.143442244331251</v>
      </c>
      <c r="V1644" s="14">
        <v>0.12848502739280501</v>
      </c>
      <c r="W1644" s="14">
        <v>0.135017446166219</v>
      </c>
      <c r="X1644" s="14">
        <v>0.15363578116905199</v>
      </c>
      <c r="Y1644" s="14">
        <v>0.12009461668173101</v>
      </c>
      <c r="Z1644" s="14">
        <v>0.187134047759411</v>
      </c>
      <c r="AA1644" s="14">
        <v>0.13946917045320201</v>
      </c>
      <c r="AB1644" s="14">
        <v>0.132597294789113</v>
      </c>
      <c r="AC1644" s="14">
        <v>0.110908773816421</v>
      </c>
      <c r="AD1644" s="14">
        <v>0.23923927896178501</v>
      </c>
      <c r="AE1644" s="14"/>
      <c r="AF1644" s="14">
        <v>0.11665788835068799</v>
      </c>
      <c r="AG1644" s="14">
        <v>0.17485409991390799</v>
      </c>
      <c r="AH1644" s="14">
        <v>0.141044860105282</v>
      </c>
      <c r="AI1644" s="14"/>
      <c r="AJ1644" s="14">
        <v>0.115394243075468</v>
      </c>
      <c r="AK1644" s="14">
        <v>0.193117080930649</v>
      </c>
      <c r="AL1644" s="14">
        <v>0.13810169661466901</v>
      </c>
      <c r="AM1644" s="14">
        <v>0.12043573243286999</v>
      </c>
      <c r="AN1644" s="14">
        <v>0.12669216819371801</v>
      </c>
      <c r="AO1644" s="14"/>
      <c r="AP1644" s="14">
        <v>9.1372271043307196E-2</v>
      </c>
      <c r="AQ1644" s="14">
        <v>0.19259918110166699</v>
      </c>
      <c r="AR1644" s="14">
        <v>0.14323166477563901</v>
      </c>
      <c r="AS1644" s="14">
        <v>0.13670548785918901</v>
      </c>
      <c r="AT1644" s="14">
        <v>6.7237851812481306E-2</v>
      </c>
      <c r="AU1644" s="14"/>
      <c r="AV1644" s="14">
        <v>0.13701886302688299</v>
      </c>
      <c r="AW1644" s="14">
        <v>0.100379790507849</v>
      </c>
      <c r="AX1644" s="14">
        <v>0.17651177359276901</v>
      </c>
      <c r="AY1644" s="14">
        <v>0.165898482701198</v>
      </c>
      <c r="AZ1644" s="14">
        <v>0.27455272496474697</v>
      </c>
      <c r="BA1644" s="14"/>
      <c r="BB1644" s="14">
        <v>0.180061286846703</v>
      </c>
      <c r="BC1644" s="14">
        <v>0.14176051569620099</v>
      </c>
      <c r="BD1644" s="14">
        <v>9.0786546637756899E-2</v>
      </c>
      <c r="BE1644" s="14"/>
      <c r="BF1644" s="14">
        <v>0.13320224365959901</v>
      </c>
    </row>
    <row r="1645" spans="2:58" x14ac:dyDescent="0.35">
      <c r="B1645" t="s">
        <v>494</v>
      </c>
      <c r="C1645" s="14">
        <v>0.454754870646499</v>
      </c>
      <c r="D1645" s="14">
        <v>0.464636066943238</v>
      </c>
      <c r="E1645" s="14">
        <v>0.44491049572771402</v>
      </c>
      <c r="F1645" s="14"/>
      <c r="G1645" s="14">
        <v>0.479409506710471</v>
      </c>
      <c r="H1645" s="14">
        <v>0.408367869682489</v>
      </c>
      <c r="I1645" s="14">
        <v>0.45903477188417702</v>
      </c>
      <c r="J1645" s="14">
        <v>0.42330896859723</v>
      </c>
      <c r="K1645" s="14">
        <v>0.48926157366692202</v>
      </c>
      <c r="L1645" s="14">
        <v>0.47462530870139202</v>
      </c>
      <c r="M1645" s="14"/>
      <c r="N1645" s="14">
        <v>0.46089337105464301</v>
      </c>
      <c r="O1645" s="14">
        <v>0.505529791948087</v>
      </c>
      <c r="P1645" s="14">
        <v>0.424186768594491</v>
      </c>
      <c r="Q1645" s="14">
        <v>0.42039504202408401</v>
      </c>
      <c r="R1645" s="14"/>
      <c r="S1645" s="14">
        <v>0.43589389671254802</v>
      </c>
      <c r="T1645" s="14">
        <v>0.47253513251075802</v>
      </c>
      <c r="U1645" s="14">
        <v>0.33724611208184102</v>
      </c>
      <c r="V1645" s="14">
        <v>0.416777218618752</v>
      </c>
      <c r="W1645" s="14">
        <v>0.38792810910132303</v>
      </c>
      <c r="X1645" s="14">
        <v>0.45698866339002903</v>
      </c>
      <c r="Y1645" s="14">
        <v>0.47610523517579101</v>
      </c>
      <c r="Z1645" s="14">
        <v>0.45546563639788701</v>
      </c>
      <c r="AA1645" s="14">
        <v>0.52993117479412899</v>
      </c>
      <c r="AB1645" s="14">
        <v>0.53410759280291997</v>
      </c>
      <c r="AC1645" s="14">
        <v>0.49676811055130699</v>
      </c>
      <c r="AD1645" s="14">
        <v>0.40085113674024497</v>
      </c>
      <c r="AE1645" s="14"/>
      <c r="AF1645" s="14">
        <v>0.42906674164096997</v>
      </c>
      <c r="AG1645" s="14">
        <v>0.49509600961542499</v>
      </c>
      <c r="AH1645" s="14">
        <v>0.38554955556696902</v>
      </c>
      <c r="AI1645" s="14"/>
      <c r="AJ1645" s="14">
        <v>0.41574456886213801</v>
      </c>
      <c r="AK1645" s="14">
        <v>0.49383231392951399</v>
      </c>
      <c r="AL1645" s="14">
        <v>0.56684918196483403</v>
      </c>
      <c r="AM1645" s="14">
        <v>0.41285733230562999</v>
      </c>
      <c r="AN1645" s="14">
        <v>0.33010847901016999</v>
      </c>
      <c r="AO1645" s="14"/>
      <c r="AP1645" s="14">
        <v>0.38731678216982601</v>
      </c>
      <c r="AQ1645" s="14">
        <v>0.49984509827246898</v>
      </c>
      <c r="AR1645" s="14">
        <v>0.56753087162848703</v>
      </c>
      <c r="AS1645" s="14">
        <v>0.41228681016644603</v>
      </c>
      <c r="AT1645" s="14">
        <v>0.40601269299848097</v>
      </c>
      <c r="AU1645" s="14"/>
      <c r="AV1645" s="14">
        <v>0.41299388031448497</v>
      </c>
      <c r="AW1645" s="14">
        <v>0.45136574231295001</v>
      </c>
      <c r="AX1645" s="14">
        <v>0.47435437973825501</v>
      </c>
      <c r="AY1645" s="14">
        <v>0.49157201670966599</v>
      </c>
      <c r="AZ1645" s="14">
        <v>0.372001605043704</v>
      </c>
      <c r="BA1645" s="14"/>
      <c r="BB1645" s="14">
        <v>0.53236065658093101</v>
      </c>
      <c r="BC1645" s="14">
        <v>0.40107478762001098</v>
      </c>
      <c r="BD1645" s="14">
        <v>0.47725806260307102</v>
      </c>
      <c r="BE1645" s="14"/>
      <c r="BF1645" s="14">
        <v>0.46515221816413899</v>
      </c>
    </row>
    <row r="1646" spans="2:58" x14ac:dyDescent="0.35">
      <c r="B1646" t="s">
        <v>495</v>
      </c>
      <c r="C1646" s="14">
        <v>0.13224824020245299</v>
      </c>
      <c r="D1646" s="14">
        <v>0.14065081017042799</v>
      </c>
      <c r="E1646" s="14">
        <v>0.12484044961463001</v>
      </c>
      <c r="F1646" s="14"/>
      <c r="G1646" s="14">
        <v>0.156260812887343</v>
      </c>
      <c r="H1646" s="14">
        <v>0.14518186147837001</v>
      </c>
      <c r="I1646" s="14">
        <v>0.10203366420504301</v>
      </c>
      <c r="J1646" s="14">
        <v>0.119018650306339</v>
      </c>
      <c r="K1646" s="14">
        <v>0.10751650269850099</v>
      </c>
      <c r="L1646" s="14">
        <v>0.15750025514048299</v>
      </c>
      <c r="M1646" s="14"/>
      <c r="N1646" s="14">
        <v>0.13356752857089699</v>
      </c>
      <c r="O1646" s="14">
        <v>0.114697579229181</v>
      </c>
      <c r="P1646" s="14">
        <v>0.172476713485575</v>
      </c>
      <c r="Q1646" s="14">
        <v>0.107983991418395</v>
      </c>
      <c r="R1646" s="14"/>
      <c r="S1646" s="14">
        <v>0.12738350877203999</v>
      </c>
      <c r="T1646" s="14">
        <v>0.13375080077066201</v>
      </c>
      <c r="U1646" s="14">
        <v>0.19415029096237699</v>
      </c>
      <c r="V1646" s="14">
        <v>0.123116463164457</v>
      </c>
      <c r="W1646" s="14">
        <v>0.17523637861948901</v>
      </c>
      <c r="X1646" s="14">
        <v>0.16070385146871599</v>
      </c>
      <c r="Y1646" s="14">
        <v>0.144367303776023</v>
      </c>
      <c r="Z1646" s="14">
        <v>9.1631920570199504E-2</v>
      </c>
      <c r="AA1646" s="14">
        <v>0.117680618708135</v>
      </c>
      <c r="AB1646" s="14">
        <v>8.1910940564910301E-2</v>
      </c>
      <c r="AC1646" s="14">
        <v>9.0860772492699096E-2</v>
      </c>
      <c r="AD1646" s="14">
        <v>0.12010588989577101</v>
      </c>
      <c r="AE1646" s="14"/>
      <c r="AF1646" s="14">
        <v>0.16875824689635899</v>
      </c>
      <c r="AG1646" s="14">
        <v>0.114904372735808</v>
      </c>
      <c r="AH1646" s="14">
        <v>0.100491268396822</v>
      </c>
      <c r="AI1646" s="14"/>
      <c r="AJ1646" s="14">
        <v>0.19016742428524799</v>
      </c>
      <c r="AK1646" s="14">
        <v>9.7573438430345605E-2</v>
      </c>
      <c r="AL1646" s="14">
        <v>5.8864933540655598E-2</v>
      </c>
      <c r="AM1646" s="14">
        <v>0.20554703279525799</v>
      </c>
      <c r="AN1646" s="14">
        <v>0.12536800368471701</v>
      </c>
      <c r="AO1646" s="14"/>
      <c r="AP1646" s="14">
        <v>0.207839233316433</v>
      </c>
      <c r="AQ1646" s="14">
        <v>9.6103406243207706E-2</v>
      </c>
      <c r="AR1646" s="14">
        <v>9.75917469681086E-2</v>
      </c>
      <c r="AS1646" s="14">
        <v>0.185135832169987</v>
      </c>
      <c r="AT1646" s="14">
        <v>0.112148814693458</v>
      </c>
      <c r="AU1646" s="14"/>
      <c r="AV1646" s="14">
        <v>0.11931928785885799</v>
      </c>
      <c r="AW1646" s="14">
        <v>0.16102387832555501</v>
      </c>
      <c r="AX1646" s="14">
        <v>0.10061880457760999</v>
      </c>
      <c r="AY1646" s="14">
        <v>0.11343626253516099</v>
      </c>
      <c r="AZ1646" s="14">
        <v>0.16542885689697401</v>
      </c>
      <c r="BA1646" s="14"/>
      <c r="BB1646" s="14">
        <v>0.119709465375088</v>
      </c>
      <c r="BC1646" s="14">
        <v>0.17689726518735799</v>
      </c>
      <c r="BD1646" s="14">
        <v>0.118414707027793</v>
      </c>
      <c r="BE1646" s="14"/>
      <c r="BF1646" s="14">
        <v>0.15308024482840499</v>
      </c>
    </row>
    <row r="1647" spans="2:58" x14ac:dyDescent="0.35">
      <c r="B1647" t="s">
        <v>496</v>
      </c>
      <c r="C1647" s="14">
        <v>5.4702156222284998E-2</v>
      </c>
      <c r="D1647" s="14">
        <v>5.4732958547343197E-2</v>
      </c>
      <c r="E1647" s="14">
        <v>5.4995277293346398E-2</v>
      </c>
      <c r="F1647" s="14"/>
      <c r="G1647" s="14">
        <v>5.3379258575310201E-2</v>
      </c>
      <c r="H1647" s="14">
        <v>6.4443700226155101E-2</v>
      </c>
      <c r="I1647" s="14">
        <v>6.2405635132103003E-2</v>
      </c>
      <c r="J1647" s="14">
        <v>5.8098473216795302E-2</v>
      </c>
      <c r="K1647" s="14">
        <v>6.8582329171904294E-2</v>
      </c>
      <c r="L1647" s="14">
        <v>2.94009585881909E-2</v>
      </c>
      <c r="M1647" s="14"/>
      <c r="N1647" s="14">
        <v>5.53137542482805E-2</v>
      </c>
      <c r="O1647" s="14">
        <v>3.9115119427240302E-2</v>
      </c>
      <c r="P1647" s="14">
        <v>6.3930073137846502E-2</v>
      </c>
      <c r="Q1647" s="14">
        <v>6.3146171424901601E-2</v>
      </c>
      <c r="R1647" s="14"/>
      <c r="S1647" s="14">
        <v>3.7999612584416101E-2</v>
      </c>
      <c r="T1647" s="14">
        <v>6.8166611568749605E-2</v>
      </c>
      <c r="U1647" s="14">
        <v>8.1990555779238E-2</v>
      </c>
      <c r="V1647" s="14">
        <v>6.2885232250898093E-2</v>
      </c>
      <c r="W1647" s="14">
        <v>6.2881806110431995E-2</v>
      </c>
      <c r="X1647" s="14">
        <v>4.86671529074134E-2</v>
      </c>
      <c r="Y1647" s="14">
        <v>5.4259270316104502E-2</v>
      </c>
      <c r="Z1647" s="14">
        <v>8.1752405813798598E-2</v>
      </c>
      <c r="AA1647" s="14">
        <v>4.6875440295446602E-2</v>
      </c>
      <c r="AB1647" s="14">
        <v>4.3206833243722403E-2</v>
      </c>
      <c r="AC1647" s="14">
        <v>3.83339969855288E-2</v>
      </c>
      <c r="AD1647" s="14">
        <v>3.1935787186891398E-2</v>
      </c>
      <c r="AE1647" s="14"/>
      <c r="AF1647" s="14">
        <v>6.9428387562376501E-2</v>
      </c>
      <c r="AG1647" s="14">
        <v>3.8264556375148702E-2</v>
      </c>
      <c r="AH1647" s="14">
        <v>5.9953045640456802E-2</v>
      </c>
      <c r="AI1647" s="14"/>
      <c r="AJ1647" s="14">
        <v>6.9805052767796597E-2</v>
      </c>
      <c r="AK1647" s="14">
        <v>4.68447745101193E-2</v>
      </c>
      <c r="AL1647" s="14">
        <v>3.7929260037435103E-2</v>
      </c>
      <c r="AM1647" s="14">
        <v>9.9394225012613593E-2</v>
      </c>
      <c r="AN1647" s="14">
        <v>4.95210931070676E-2</v>
      </c>
      <c r="AO1647" s="14"/>
      <c r="AP1647" s="14">
        <v>8.4590562864596597E-2</v>
      </c>
      <c r="AQ1647" s="14">
        <v>3.5759540048557803E-2</v>
      </c>
      <c r="AR1647" s="14">
        <v>3.3001624540540397E-2</v>
      </c>
      <c r="AS1647" s="14">
        <v>8.0767884881131402E-2</v>
      </c>
      <c r="AT1647" s="14">
        <v>4.14192853020693E-2</v>
      </c>
      <c r="AU1647" s="14"/>
      <c r="AV1647" s="14">
        <v>5.8474893385228502E-2</v>
      </c>
      <c r="AW1647" s="14">
        <v>6.2226748528708603E-2</v>
      </c>
      <c r="AX1647" s="14">
        <v>4.6684658430258201E-2</v>
      </c>
      <c r="AY1647" s="14">
        <v>5.6200591361700601E-2</v>
      </c>
      <c r="AZ1647" s="14">
        <v>0</v>
      </c>
      <c r="BA1647" s="14"/>
      <c r="BB1647" s="14">
        <v>3.6991874996808199E-2</v>
      </c>
      <c r="BC1647" s="14">
        <v>8.7606129722993004E-2</v>
      </c>
      <c r="BD1647" s="14">
        <v>4.5789631347340799E-2</v>
      </c>
      <c r="BE1647" s="14"/>
      <c r="BF1647" s="14">
        <v>5.6455160643771297E-2</v>
      </c>
    </row>
    <row r="1648" spans="2:58" x14ac:dyDescent="0.35">
      <c r="B1648" t="s">
        <v>117</v>
      </c>
      <c r="C1648" s="14">
        <v>0.213722672396229</v>
      </c>
      <c r="D1648" s="14">
        <v>0.178151631186931</v>
      </c>
      <c r="E1648" s="14">
        <v>0.24765132262978601</v>
      </c>
      <c r="F1648" s="14"/>
      <c r="G1648" s="14">
        <v>0.19158208258561499</v>
      </c>
      <c r="H1648" s="14">
        <v>0.20909842259186201</v>
      </c>
      <c r="I1648" s="14">
        <v>0.238826783941821</v>
      </c>
      <c r="J1648" s="14">
        <v>0.234940747132065</v>
      </c>
      <c r="K1648" s="14">
        <v>0.20443264927181301</v>
      </c>
      <c r="L1648" s="14">
        <v>0.200981743713077</v>
      </c>
      <c r="M1648" s="14"/>
      <c r="N1648" s="14">
        <v>0.17914339993770101</v>
      </c>
      <c r="O1648" s="14">
        <v>0.211885841156742</v>
      </c>
      <c r="P1648" s="14">
        <v>0.20351315969231901</v>
      </c>
      <c r="Q1648" s="14">
        <v>0.26588280263047398</v>
      </c>
      <c r="R1648" s="14"/>
      <c r="S1648" s="14">
        <v>0.219408669822447</v>
      </c>
      <c r="T1648" s="14">
        <v>0.20185007475635899</v>
      </c>
      <c r="U1648" s="14">
        <v>0.243170796845292</v>
      </c>
      <c r="V1648" s="14">
        <v>0.26873605857308702</v>
      </c>
      <c r="W1648" s="14">
        <v>0.23893626000253701</v>
      </c>
      <c r="X1648" s="14">
        <v>0.18000455106478999</v>
      </c>
      <c r="Y1648" s="14">
        <v>0.205173574050351</v>
      </c>
      <c r="Z1648" s="14">
        <v>0.18401598945870401</v>
      </c>
      <c r="AA1648" s="14">
        <v>0.166043595749087</v>
      </c>
      <c r="AB1648" s="14">
        <v>0.20817733859933499</v>
      </c>
      <c r="AC1648" s="14">
        <v>0.26312834615404401</v>
      </c>
      <c r="AD1648" s="14">
        <v>0.20786790721530701</v>
      </c>
      <c r="AE1648" s="14"/>
      <c r="AF1648" s="14">
        <v>0.216088735549606</v>
      </c>
      <c r="AG1648" s="14">
        <v>0.17688096135970999</v>
      </c>
      <c r="AH1648" s="14">
        <v>0.31296127029047099</v>
      </c>
      <c r="AI1648" s="14"/>
      <c r="AJ1648" s="14">
        <v>0.208888711009351</v>
      </c>
      <c r="AK1648" s="14">
        <v>0.16863239219937201</v>
      </c>
      <c r="AL1648" s="14">
        <v>0.198254927842406</v>
      </c>
      <c r="AM1648" s="14">
        <v>0.16176567745362799</v>
      </c>
      <c r="AN1648" s="14">
        <v>0.36831025600432798</v>
      </c>
      <c r="AO1648" s="14"/>
      <c r="AP1648" s="14">
        <v>0.228881150605836</v>
      </c>
      <c r="AQ1648" s="14">
        <v>0.17569277433409899</v>
      </c>
      <c r="AR1648" s="14">
        <v>0.15864409208722499</v>
      </c>
      <c r="AS1648" s="14">
        <v>0.18510398492324701</v>
      </c>
      <c r="AT1648" s="14">
        <v>0.37318135519350998</v>
      </c>
      <c r="AU1648" s="14"/>
      <c r="AV1648" s="14">
        <v>0.27219307541454502</v>
      </c>
      <c r="AW1648" s="14">
        <v>0.225003840324937</v>
      </c>
      <c r="AX1648" s="14">
        <v>0.201830383661107</v>
      </c>
      <c r="AY1648" s="14">
        <v>0.172892646692274</v>
      </c>
      <c r="AZ1648" s="14">
        <v>0.18801681309457499</v>
      </c>
      <c r="BA1648" s="14"/>
      <c r="BB1648" s="14">
        <v>0.13087671620046901</v>
      </c>
      <c r="BC1648" s="14">
        <v>0.19266130177343699</v>
      </c>
      <c r="BD1648" s="14">
        <v>0.26775105238403801</v>
      </c>
      <c r="BE1648" s="14"/>
      <c r="BF1648" s="14">
        <v>0.192110132704086</v>
      </c>
    </row>
    <row r="1649" spans="2:58" x14ac:dyDescent="0.35">
      <c r="C1649" s="14"/>
      <c r="D1649" s="14"/>
      <c r="E1649" s="14"/>
      <c r="F1649" s="14"/>
      <c r="G1649" s="14"/>
      <c r="H1649" s="14"/>
      <c r="I1649" s="14"/>
      <c r="J1649" s="14"/>
      <c r="K1649" s="14"/>
      <c r="L1649" s="14"/>
      <c r="M1649" s="14"/>
      <c r="N1649" s="14"/>
      <c r="O1649" s="14"/>
      <c r="P1649" s="14"/>
      <c r="Q1649" s="14"/>
      <c r="R1649" s="14"/>
      <c r="S1649" s="14"/>
      <c r="T1649" s="14"/>
      <c r="U1649" s="14"/>
      <c r="V1649" s="14"/>
      <c r="W1649" s="14"/>
      <c r="X1649" s="14"/>
      <c r="Y1649" s="14"/>
      <c r="Z1649" s="14"/>
      <c r="AA1649" s="14"/>
      <c r="AB1649" s="14"/>
      <c r="AC1649" s="14"/>
      <c r="AD1649" s="14"/>
      <c r="AE1649" s="14"/>
      <c r="AF1649" s="14"/>
      <c r="AG1649" s="14"/>
      <c r="AH1649" s="14"/>
      <c r="AI1649" s="14"/>
      <c r="AJ1649" s="14"/>
      <c r="AK1649" s="14"/>
      <c r="AL1649" s="14"/>
      <c r="AM1649" s="14"/>
      <c r="AN1649" s="14"/>
      <c r="AO1649" s="14"/>
      <c r="AP1649" s="14"/>
      <c r="AQ1649" s="14"/>
      <c r="AR1649" s="14"/>
      <c r="AS1649" s="14"/>
      <c r="AT1649" s="14"/>
      <c r="AU1649" s="14"/>
      <c r="AV1649" s="14"/>
      <c r="AW1649" s="14"/>
      <c r="AX1649" s="14"/>
      <c r="AY1649" s="14"/>
      <c r="AZ1649" s="14"/>
      <c r="BA1649" s="14"/>
      <c r="BB1649" s="14"/>
      <c r="BC1649" s="14"/>
      <c r="BD1649" s="14"/>
      <c r="BE1649" s="14"/>
      <c r="BF1649" s="14"/>
    </row>
    <row r="1650" spans="2:58" x14ac:dyDescent="0.35">
      <c r="B1650" s="6" t="s">
        <v>500</v>
      </c>
      <c r="C1650" s="14"/>
      <c r="D1650" s="14"/>
      <c r="E1650" s="14"/>
      <c r="F1650" s="14"/>
      <c r="G1650" s="14"/>
      <c r="H1650" s="14"/>
      <c r="I1650" s="14"/>
      <c r="J1650" s="14"/>
      <c r="K1650" s="14"/>
      <c r="L1650" s="14"/>
      <c r="M1650" s="14"/>
      <c r="N1650" s="14"/>
      <c r="O1650" s="14"/>
      <c r="P1650" s="14"/>
      <c r="Q1650" s="14"/>
      <c r="R1650" s="14"/>
      <c r="S1650" s="14"/>
      <c r="T1650" s="14"/>
      <c r="U1650" s="14"/>
      <c r="V1650" s="14"/>
      <c r="W1650" s="14"/>
      <c r="X1650" s="14"/>
      <c r="Y1650" s="14"/>
      <c r="Z1650" s="14"/>
      <c r="AA1650" s="14"/>
      <c r="AB1650" s="14"/>
      <c r="AC1650" s="14"/>
      <c r="AD1650" s="14"/>
      <c r="AE1650" s="14"/>
      <c r="AF1650" s="14"/>
      <c r="AG1650" s="14"/>
      <c r="AH1650" s="14"/>
      <c r="AI1650" s="14"/>
      <c r="AJ1650" s="14"/>
      <c r="AK1650" s="14"/>
      <c r="AL1650" s="14"/>
      <c r="AM1650" s="14"/>
      <c r="AN1650" s="14"/>
      <c r="AO1650" s="14"/>
      <c r="AP1650" s="14"/>
      <c r="AQ1650" s="14"/>
      <c r="AR1650" s="14"/>
      <c r="AS1650" s="14"/>
      <c r="AT1650" s="14"/>
      <c r="AU1650" s="14"/>
      <c r="AV1650" s="14"/>
      <c r="AW1650" s="14"/>
      <c r="AX1650" s="14"/>
      <c r="AY1650" s="14"/>
      <c r="AZ1650" s="14"/>
      <c r="BA1650" s="14"/>
      <c r="BB1650" s="14"/>
      <c r="BC1650" s="14"/>
      <c r="BD1650" s="14"/>
      <c r="BE1650" s="14"/>
      <c r="BF1650" s="14"/>
    </row>
    <row r="1651" spans="2:58" x14ac:dyDescent="0.35">
      <c r="B1651" s="24" t="s">
        <v>90</v>
      </c>
      <c r="C1651" s="14"/>
      <c r="D1651" s="14"/>
      <c r="E1651" s="14"/>
      <c r="F1651" s="14"/>
      <c r="G1651" s="14"/>
      <c r="H1651" s="14"/>
      <c r="I1651" s="14"/>
      <c r="J1651" s="14"/>
      <c r="K1651" s="14"/>
      <c r="L1651" s="14"/>
      <c r="M1651" s="14"/>
      <c r="N1651" s="14"/>
      <c r="O1651" s="14"/>
      <c r="P1651" s="14"/>
      <c r="Q1651" s="14"/>
      <c r="R1651" s="14"/>
      <c r="S1651" s="14"/>
      <c r="T1651" s="14"/>
      <c r="U1651" s="14"/>
      <c r="V1651" s="14"/>
      <c r="W1651" s="14"/>
      <c r="X1651" s="14"/>
      <c r="Y1651" s="14"/>
      <c r="Z1651" s="14"/>
      <c r="AA1651" s="14"/>
      <c r="AB1651" s="14"/>
      <c r="AC1651" s="14"/>
      <c r="AD1651" s="14"/>
      <c r="AE1651" s="14"/>
      <c r="AF1651" s="14"/>
      <c r="AG1651" s="14"/>
      <c r="AH1651" s="14"/>
      <c r="AI1651" s="14"/>
      <c r="AJ1651" s="14"/>
      <c r="AK1651" s="14"/>
      <c r="AL1651" s="14"/>
      <c r="AM1651" s="14"/>
      <c r="AN1651" s="14"/>
      <c r="AO1651" s="14"/>
      <c r="AP1651" s="14"/>
      <c r="AQ1651" s="14"/>
      <c r="AR1651" s="14"/>
      <c r="AS1651" s="14"/>
      <c r="AT1651" s="14"/>
      <c r="AU1651" s="14"/>
      <c r="AV1651" s="14"/>
      <c r="AW1651" s="14"/>
      <c r="AX1651" s="14"/>
      <c r="AY1651" s="14"/>
      <c r="AZ1651" s="14"/>
      <c r="BA1651" s="14"/>
      <c r="BB1651" s="14"/>
      <c r="BC1651" s="14"/>
      <c r="BD1651" s="14"/>
      <c r="BE1651" s="14"/>
      <c r="BF1651" s="14"/>
    </row>
    <row r="1652" spans="2:58" x14ac:dyDescent="0.35">
      <c r="B1652" t="s">
        <v>493</v>
      </c>
      <c r="C1652" s="14">
        <v>0.20375911517406101</v>
      </c>
      <c r="D1652" s="14">
        <v>0.20602729653184301</v>
      </c>
      <c r="E1652" s="14">
        <v>0.20174650432466501</v>
      </c>
      <c r="F1652" s="14"/>
      <c r="G1652" s="14">
        <v>0.20998496271345099</v>
      </c>
      <c r="H1652" s="14">
        <v>0.25606167312702799</v>
      </c>
      <c r="I1652" s="14">
        <v>0.152377502229152</v>
      </c>
      <c r="J1652" s="14">
        <v>0.20093939558344401</v>
      </c>
      <c r="K1652" s="14">
        <v>0.223597174558641</v>
      </c>
      <c r="L1652" s="14">
        <v>0.187938064438123</v>
      </c>
      <c r="M1652" s="14"/>
      <c r="N1652" s="14">
        <v>0.25550365869334501</v>
      </c>
      <c r="O1652" s="14">
        <v>0.192193828109645</v>
      </c>
      <c r="P1652" s="14">
        <v>0.19768935623533701</v>
      </c>
      <c r="Q1652" s="14">
        <v>0.16883160014653001</v>
      </c>
      <c r="R1652" s="14"/>
      <c r="S1652" s="14">
        <v>0.236252674096702</v>
      </c>
      <c r="T1652" s="14">
        <v>0.17441059135947101</v>
      </c>
      <c r="U1652" s="14">
        <v>0.22158435252381101</v>
      </c>
      <c r="V1652" s="14">
        <v>0.168725524001856</v>
      </c>
      <c r="W1652" s="14">
        <v>0.192967459089323</v>
      </c>
      <c r="X1652" s="14">
        <v>0.17517795253791699</v>
      </c>
      <c r="Y1652" s="14">
        <v>0.141127923607127</v>
      </c>
      <c r="Z1652" s="14">
        <v>0.26881749327075499</v>
      </c>
      <c r="AA1652" s="14">
        <v>0.247787460182081</v>
      </c>
      <c r="AB1652" s="14">
        <v>0.22712078073618699</v>
      </c>
      <c r="AC1652" s="14">
        <v>0.213951973299669</v>
      </c>
      <c r="AD1652" s="14">
        <v>0.179562638906866</v>
      </c>
      <c r="AE1652" s="14"/>
      <c r="AF1652" s="14">
        <v>0.15825146313764901</v>
      </c>
      <c r="AG1652" s="14">
        <v>0.246574708409315</v>
      </c>
      <c r="AH1652" s="14">
        <v>0.17621571268011699</v>
      </c>
      <c r="AI1652" s="14"/>
      <c r="AJ1652" s="14">
        <v>0.143720893319325</v>
      </c>
      <c r="AK1652" s="14">
        <v>0.27809515406343599</v>
      </c>
      <c r="AL1652" s="14">
        <v>0.21172386585648001</v>
      </c>
      <c r="AM1652" s="14">
        <v>0.19978016523331199</v>
      </c>
      <c r="AN1652" s="14">
        <v>0.15874781108324301</v>
      </c>
      <c r="AO1652" s="14"/>
      <c r="AP1652" s="14">
        <v>0.115795213121081</v>
      </c>
      <c r="AQ1652" s="14">
        <v>0.276718219072281</v>
      </c>
      <c r="AR1652" s="14">
        <v>0.245193189165162</v>
      </c>
      <c r="AS1652" s="14">
        <v>0.17613290138954099</v>
      </c>
      <c r="AT1652" s="14">
        <v>0.109295299918166</v>
      </c>
      <c r="AU1652" s="14"/>
      <c r="AV1652" s="14">
        <v>0.18199894219339599</v>
      </c>
      <c r="AW1652" s="14">
        <v>0.184584285288307</v>
      </c>
      <c r="AX1652" s="14">
        <v>0.229992515930526</v>
      </c>
      <c r="AY1652" s="14">
        <v>0.21272534540777099</v>
      </c>
      <c r="AZ1652" s="14">
        <v>0.29282005756191798</v>
      </c>
      <c r="BA1652" s="14"/>
      <c r="BB1652" s="14">
        <v>0.25075446397800499</v>
      </c>
      <c r="BC1652" s="14">
        <v>0.187262327499959</v>
      </c>
      <c r="BD1652" s="14">
        <v>9.0952277904257695E-2</v>
      </c>
      <c r="BE1652" s="14"/>
      <c r="BF1652" s="14">
        <v>0.18094839787350001</v>
      </c>
    </row>
    <row r="1653" spans="2:58" x14ac:dyDescent="0.35">
      <c r="B1653" t="s">
        <v>494</v>
      </c>
      <c r="C1653" s="14">
        <v>0.41651626712844098</v>
      </c>
      <c r="D1653" s="14">
        <v>0.42941848157443102</v>
      </c>
      <c r="E1653" s="14">
        <v>0.40350176797766302</v>
      </c>
      <c r="F1653" s="14"/>
      <c r="G1653" s="14">
        <v>0.43258815744318202</v>
      </c>
      <c r="H1653" s="14">
        <v>0.399615062022395</v>
      </c>
      <c r="I1653" s="14">
        <v>0.44284558450786199</v>
      </c>
      <c r="J1653" s="14">
        <v>0.38742262013379802</v>
      </c>
      <c r="K1653" s="14">
        <v>0.40111148950123898</v>
      </c>
      <c r="L1653" s="14">
        <v>0.43192697136765701</v>
      </c>
      <c r="M1653" s="14"/>
      <c r="N1653" s="14">
        <v>0.43288546878869399</v>
      </c>
      <c r="O1653" s="14">
        <v>0.42633482503981501</v>
      </c>
      <c r="P1653" s="14">
        <v>0.39925399000777401</v>
      </c>
      <c r="Q1653" s="14">
        <v>0.39524909040340001</v>
      </c>
      <c r="R1653" s="14"/>
      <c r="S1653" s="14">
        <v>0.37311455530597498</v>
      </c>
      <c r="T1653" s="14">
        <v>0.478415793659561</v>
      </c>
      <c r="U1653" s="14">
        <v>0.35896963295197798</v>
      </c>
      <c r="V1653" s="14">
        <v>0.38111433446306497</v>
      </c>
      <c r="W1653" s="14">
        <v>0.38181079180351202</v>
      </c>
      <c r="X1653" s="14">
        <v>0.452061627396594</v>
      </c>
      <c r="Y1653" s="14">
        <v>0.431535979932337</v>
      </c>
      <c r="Z1653" s="14">
        <v>0.35633516214504002</v>
      </c>
      <c r="AA1653" s="14">
        <v>0.39802492657556499</v>
      </c>
      <c r="AB1653" s="14">
        <v>0.481190451537928</v>
      </c>
      <c r="AC1653" s="14">
        <v>0.43460120069556801</v>
      </c>
      <c r="AD1653" s="14">
        <v>0.46915135793025903</v>
      </c>
      <c r="AE1653" s="14"/>
      <c r="AF1653" s="14">
        <v>0.39553150298076001</v>
      </c>
      <c r="AG1653" s="14">
        <v>0.44762083782183598</v>
      </c>
      <c r="AH1653" s="14">
        <v>0.37823550253379901</v>
      </c>
      <c r="AI1653" s="14"/>
      <c r="AJ1653" s="14">
        <v>0.37653121948660301</v>
      </c>
      <c r="AK1653" s="14">
        <v>0.46332248226316097</v>
      </c>
      <c r="AL1653" s="14">
        <v>0.49112265921398202</v>
      </c>
      <c r="AM1653" s="14">
        <v>0.333394535635961</v>
      </c>
      <c r="AN1653" s="14">
        <v>0.32037647892544302</v>
      </c>
      <c r="AO1653" s="14"/>
      <c r="AP1653" s="14">
        <v>0.374470617439011</v>
      </c>
      <c r="AQ1653" s="14">
        <v>0.49303678655576</v>
      </c>
      <c r="AR1653" s="14">
        <v>0.436470282055057</v>
      </c>
      <c r="AS1653" s="14">
        <v>0.37194962787971603</v>
      </c>
      <c r="AT1653" s="14">
        <v>0.32465642553205198</v>
      </c>
      <c r="AU1653" s="14"/>
      <c r="AV1653" s="14">
        <v>0.391214275357462</v>
      </c>
      <c r="AW1653" s="14">
        <v>0.41505048628593999</v>
      </c>
      <c r="AX1653" s="14">
        <v>0.41486496588029798</v>
      </c>
      <c r="AY1653" s="14">
        <v>0.456122854467092</v>
      </c>
      <c r="AZ1653" s="14">
        <v>0.352507627506921</v>
      </c>
      <c r="BA1653" s="14"/>
      <c r="BB1653" s="14">
        <v>0.48143056750361002</v>
      </c>
      <c r="BC1653" s="14">
        <v>0.35574170164092001</v>
      </c>
      <c r="BD1653" s="14">
        <v>0.34411652532536702</v>
      </c>
      <c r="BE1653" s="14"/>
      <c r="BF1653" s="14">
        <v>0.388351478476753</v>
      </c>
    </row>
    <row r="1654" spans="2:58" x14ac:dyDescent="0.35">
      <c r="B1654" t="s">
        <v>495</v>
      </c>
      <c r="C1654" s="14">
        <v>0.109188454570216</v>
      </c>
      <c r="D1654" s="14">
        <v>0.121956727675345</v>
      </c>
      <c r="E1654" s="14">
        <v>9.7389695611866903E-2</v>
      </c>
      <c r="F1654" s="14"/>
      <c r="G1654" s="14">
        <v>0.108812781120424</v>
      </c>
      <c r="H1654" s="14">
        <v>0.10364471764976101</v>
      </c>
      <c r="I1654" s="14">
        <v>0.101675869595678</v>
      </c>
      <c r="J1654" s="14">
        <v>0.114238137927387</v>
      </c>
      <c r="K1654" s="14">
        <v>9.3422640364561604E-2</v>
      </c>
      <c r="L1654" s="14">
        <v>0.126506623553474</v>
      </c>
      <c r="M1654" s="14"/>
      <c r="N1654" s="14">
        <v>9.3933647931255304E-2</v>
      </c>
      <c r="O1654" s="14">
        <v>9.77231358263215E-2</v>
      </c>
      <c r="P1654" s="14">
        <v>0.14317817808978101</v>
      </c>
      <c r="Q1654" s="14">
        <v>0.109695452969756</v>
      </c>
      <c r="R1654" s="14"/>
      <c r="S1654" s="14">
        <v>0.128135428412368</v>
      </c>
      <c r="T1654" s="14">
        <v>0.107707642585327</v>
      </c>
      <c r="U1654" s="14">
        <v>0.12568021068290899</v>
      </c>
      <c r="V1654" s="14">
        <v>9.1011282447950106E-2</v>
      </c>
      <c r="W1654" s="14">
        <v>0.16802546603698701</v>
      </c>
      <c r="X1654" s="14">
        <v>0.12839503046225201</v>
      </c>
      <c r="Y1654" s="14">
        <v>0.16323323943628801</v>
      </c>
      <c r="Z1654" s="14">
        <v>0.10599498374496499</v>
      </c>
      <c r="AA1654" s="14">
        <v>7.6071482209385796E-2</v>
      </c>
      <c r="AB1654" s="14">
        <v>6.4336586194477005E-2</v>
      </c>
      <c r="AC1654" s="14">
        <v>5.4754547076204703E-2</v>
      </c>
      <c r="AD1654" s="14">
        <v>4.9259013172163899E-2</v>
      </c>
      <c r="AE1654" s="14"/>
      <c r="AF1654" s="14">
        <v>0.13980125628362799</v>
      </c>
      <c r="AG1654" s="14">
        <v>9.75508368513677E-2</v>
      </c>
      <c r="AH1654" s="14">
        <v>8.3437538835958697E-2</v>
      </c>
      <c r="AI1654" s="14"/>
      <c r="AJ1654" s="14">
        <v>0.17641269706483401</v>
      </c>
      <c r="AK1654" s="14">
        <v>7.6614860328912696E-2</v>
      </c>
      <c r="AL1654" s="14">
        <v>6.7048905618577501E-2</v>
      </c>
      <c r="AM1654" s="14">
        <v>0.124256697023843</v>
      </c>
      <c r="AN1654" s="14">
        <v>9.7631254464424805E-2</v>
      </c>
      <c r="AO1654" s="14"/>
      <c r="AP1654" s="14">
        <v>0.201652736066253</v>
      </c>
      <c r="AQ1654" s="14">
        <v>6.5192942037736901E-2</v>
      </c>
      <c r="AR1654" s="14">
        <v>9.6764598147301803E-2</v>
      </c>
      <c r="AS1654" s="14">
        <v>0.139754193015689</v>
      </c>
      <c r="AT1654" s="14">
        <v>0.10888822157094601</v>
      </c>
      <c r="AU1654" s="14"/>
      <c r="AV1654" s="14">
        <v>0.108919940676942</v>
      </c>
      <c r="AW1654" s="14">
        <v>0.100753646729816</v>
      </c>
      <c r="AX1654" s="14">
        <v>0.104158423523896</v>
      </c>
      <c r="AY1654" s="14">
        <v>0.11954666315331</v>
      </c>
      <c r="AZ1654" s="14">
        <v>9.6722644789753801E-2</v>
      </c>
      <c r="BA1654" s="14"/>
      <c r="BB1654" s="14">
        <v>7.3048949692531201E-2</v>
      </c>
      <c r="BC1654" s="14">
        <v>0.14298634699398599</v>
      </c>
      <c r="BD1654" s="14">
        <v>0.172805081625793</v>
      </c>
      <c r="BE1654" s="14"/>
      <c r="BF1654" s="14">
        <v>0.14614443687894499</v>
      </c>
    </row>
    <row r="1655" spans="2:58" x14ac:dyDescent="0.35">
      <c r="B1655" t="s">
        <v>496</v>
      </c>
      <c r="C1655" s="14">
        <v>4.4780530751493901E-2</v>
      </c>
      <c r="D1655" s="14">
        <v>4.5306741736410999E-2</v>
      </c>
      <c r="E1655" s="14">
        <v>4.4532224325179899E-2</v>
      </c>
      <c r="F1655" s="14"/>
      <c r="G1655" s="14">
        <v>4.4115620844818099E-2</v>
      </c>
      <c r="H1655" s="14">
        <v>6.1855582377112098E-2</v>
      </c>
      <c r="I1655" s="14">
        <v>3.6616184912035298E-2</v>
      </c>
      <c r="J1655" s="14">
        <v>5.5268496857543398E-2</v>
      </c>
      <c r="K1655" s="14">
        <v>4.8475558834980698E-2</v>
      </c>
      <c r="L1655" s="14">
        <v>2.7070829886766599E-2</v>
      </c>
      <c r="M1655" s="14"/>
      <c r="N1655" s="14">
        <v>4.6804718015898202E-2</v>
      </c>
      <c r="O1655" s="14">
        <v>4.5935296042561899E-2</v>
      </c>
      <c r="P1655" s="14">
        <v>5.2366281868429801E-2</v>
      </c>
      <c r="Q1655" s="14">
        <v>3.55176832687389E-2</v>
      </c>
      <c r="R1655" s="14"/>
      <c r="S1655" s="14">
        <v>3.9151008836200901E-2</v>
      </c>
      <c r="T1655" s="14">
        <v>5.4678791774829399E-2</v>
      </c>
      <c r="U1655" s="14">
        <v>8.6154570495418498E-2</v>
      </c>
      <c r="V1655" s="14">
        <v>3.2062297960693702E-2</v>
      </c>
      <c r="W1655" s="14">
        <v>1.9852833317730099E-2</v>
      </c>
      <c r="X1655" s="14">
        <v>3.9334477888511001E-2</v>
      </c>
      <c r="Y1655" s="14">
        <v>5.41012484995715E-2</v>
      </c>
      <c r="Z1655" s="14">
        <v>2.3221511676080799E-2</v>
      </c>
      <c r="AA1655" s="14">
        <v>5.0714600149459999E-2</v>
      </c>
      <c r="AB1655" s="14">
        <v>3.1704965879044901E-2</v>
      </c>
      <c r="AC1655" s="14">
        <v>4.7637027731628298E-2</v>
      </c>
      <c r="AD1655" s="14">
        <v>4.7052939510319303E-2</v>
      </c>
      <c r="AE1655" s="14"/>
      <c r="AF1655" s="14">
        <v>5.7878462815050401E-2</v>
      </c>
      <c r="AG1655" s="14">
        <v>3.9380211089513999E-2</v>
      </c>
      <c r="AH1655" s="14">
        <v>3.0152505593525801E-2</v>
      </c>
      <c r="AI1655" s="14"/>
      <c r="AJ1655" s="14">
        <v>6.31224934195216E-2</v>
      </c>
      <c r="AK1655" s="14">
        <v>2.93996394557451E-2</v>
      </c>
      <c r="AL1655" s="14">
        <v>4.36131937043093E-2</v>
      </c>
      <c r="AM1655" s="14">
        <v>0.139883299170769</v>
      </c>
      <c r="AN1655" s="14">
        <v>3.8553260872009699E-2</v>
      </c>
      <c r="AO1655" s="14"/>
      <c r="AP1655" s="14">
        <v>7.4250693334495702E-2</v>
      </c>
      <c r="AQ1655" s="14">
        <v>2.01087732347261E-2</v>
      </c>
      <c r="AR1655" s="14">
        <v>3.7212578884386303E-2</v>
      </c>
      <c r="AS1655" s="14">
        <v>7.0906255763491494E-2</v>
      </c>
      <c r="AT1655" s="14">
        <v>3.1464849871051401E-2</v>
      </c>
      <c r="AU1655" s="14"/>
      <c r="AV1655" s="14">
        <v>5.1459132566806301E-2</v>
      </c>
      <c r="AW1655" s="14">
        <v>5.0469414063461698E-2</v>
      </c>
      <c r="AX1655" s="14">
        <v>4.2273688545833299E-2</v>
      </c>
      <c r="AY1655" s="14">
        <v>3.4496410188892102E-2</v>
      </c>
      <c r="AZ1655" s="14">
        <v>0</v>
      </c>
      <c r="BA1655" s="14"/>
      <c r="BB1655" s="14">
        <v>1.8815256925392099E-2</v>
      </c>
      <c r="BC1655" s="14">
        <v>7.7825172188834293E-2</v>
      </c>
      <c r="BD1655" s="14">
        <v>2.9677211843356099E-2</v>
      </c>
      <c r="BE1655" s="14"/>
      <c r="BF1655" s="14">
        <v>4.7018861085177999E-2</v>
      </c>
    </row>
    <row r="1656" spans="2:58" x14ac:dyDescent="0.35">
      <c r="B1656" t="s">
        <v>117</v>
      </c>
      <c r="C1656" s="14">
        <v>0.225755632375788</v>
      </c>
      <c r="D1656" s="14">
        <v>0.19729075248196901</v>
      </c>
      <c r="E1656" s="14">
        <v>0.25282980776062502</v>
      </c>
      <c r="F1656" s="14"/>
      <c r="G1656" s="14">
        <v>0.204498477878125</v>
      </c>
      <c r="H1656" s="14">
        <v>0.17882296482370499</v>
      </c>
      <c r="I1656" s="14">
        <v>0.266484858755273</v>
      </c>
      <c r="J1656" s="14">
        <v>0.242131349497826</v>
      </c>
      <c r="K1656" s="14">
        <v>0.23339313674057699</v>
      </c>
      <c r="L1656" s="14">
        <v>0.22655751075398001</v>
      </c>
      <c r="M1656" s="14"/>
      <c r="N1656" s="14">
        <v>0.17087250657080799</v>
      </c>
      <c r="O1656" s="14">
        <v>0.23781291498165699</v>
      </c>
      <c r="P1656" s="14">
        <v>0.207512193798679</v>
      </c>
      <c r="Q1656" s="14">
        <v>0.29070617321157499</v>
      </c>
      <c r="R1656" s="14"/>
      <c r="S1656" s="14">
        <v>0.22334633334875401</v>
      </c>
      <c r="T1656" s="14">
        <v>0.18478718062081201</v>
      </c>
      <c r="U1656" s="14">
        <v>0.20761123334588399</v>
      </c>
      <c r="V1656" s="14">
        <v>0.32708656112643603</v>
      </c>
      <c r="W1656" s="14">
        <v>0.23734344975244701</v>
      </c>
      <c r="X1656" s="14">
        <v>0.20503091171472601</v>
      </c>
      <c r="Y1656" s="14">
        <v>0.210001608524677</v>
      </c>
      <c r="Z1656" s="14">
        <v>0.245630849163159</v>
      </c>
      <c r="AA1656" s="14">
        <v>0.22740153088350801</v>
      </c>
      <c r="AB1656" s="14">
        <v>0.19564721565236301</v>
      </c>
      <c r="AC1656" s="14">
        <v>0.24905525119692901</v>
      </c>
      <c r="AD1656" s="14">
        <v>0.25497405048039101</v>
      </c>
      <c r="AE1656" s="14"/>
      <c r="AF1656" s="14">
        <v>0.248537314782911</v>
      </c>
      <c r="AG1656" s="14">
        <v>0.168873405827967</v>
      </c>
      <c r="AH1656" s="14">
        <v>0.331958740356599</v>
      </c>
      <c r="AI1656" s="14"/>
      <c r="AJ1656" s="14">
        <v>0.24021269670971601</v>
      </c>
      <c r="AK1656" s="14">
        <v>0.15256786388874499</v>
      </c>
      <c r="AL1656" s="14">
        <v>0.18649137560665099</v>
      </c>
      <c r="AM1656" s="14">
        <v>0.202685302936115</v>
      </c>
      <c r="AN1656" s="14">
        <v>0.38469119465488</v>
      </c>
      <c r="AO1656" s="14"/>
      <c r="AP1656" s="14">
        <v>0.23383074003915899</v>
      </c>
      <c r="AQ1656" s="14">
        <v>0.144943279099495</v>
      </c>
      <c r="AR1656" s="14">
        <v>0.18435935174809401</v>
      </c>
      <c r="AS1656" s="14">
        <v>0.24125702195156301</v>
      </c>
      <c r="AT1656" s="14">
        <v>0.42569520310778303</v>
      </c>
      <c r="AU1656" s="14"/>
      <c r="AV1656" s="14">
        <v>0.26640770920539403</v>
      </c>
      <c r="AW1656" s="14">
        <v>0.24914216763247499</v>
      </c>
      <c r="AX1656" s="14">
        <v>0.208710406119446</v>
      </c>
      <c r="AY1656" s="14">
        <v>0.17710872678293599</v>
      </c>
      <c r="AZ1656" s="14">
        <v>0.25794967014140702</v>
      </c>
      <c r="BA1656" s="14"/>
      <c r="BB1656" s="14">
        <v>0.17595076190046199</v>
      </c>
      <c r="BC1656" s="14">
        <v>0.23618445167630001</v>
      </c>
      <c r="BD1656" s="14">
        <v>0.36244890330122698</v>
      </c>
      <c r="BE1656" s="14"/>
      <c r="BF1656" s="14">
        <v>0.23753682568562501</v>
      </c>
    </row>
    <row r="1657" spans="2:58" x14ac:dyDescent="0.35">
      <c r="C1657" s="14"/>
      <c r="D1657" s="14"/>
      <c r="E1657" s="14"/>
      <c r="F1657" s="14"/>
      <c r="G1657" s="14"/>
      <c r="H1657" s="14"/>
      <c r="I1657" s="14"/>
      <c r="J1657" s="14"/>
      <c r="K1657" s="14"/>
      <c r="L1657" s="14"/>
      <c r="M1657" s="14"/>
      <c r="N1657" s="14"/>
      <c r="O1657" s="14"/>
      <c r="P1657" s="14"/>
      <c r="Q1657" s="14"/>
      <c r="R1657" s="14"/>
      <c r="S1657" s="14"/>
      <c r="T1657" s="14"/>
      <c r="U1657" s="14"/>
      <c r="V1657" s="14"/>
      <c r="W1657" s="14"/>
      <c r="X1657" s="14"/>
      <c r="Y1657" s="14"/>
      <c r="Z1657" s="14"/>
      <c r="AA1657" s="14"/>
      <c r="AB1657" s="14"/>
      <c r="AC1657" s="14"/>
      <c r="AD1657" s="14"/>
      <c r="AE1657" s="14"/>
      <c r="AF1657" s="14"/>
      <c r="AG1657" s="14"/>
      <c r="AH1657" s="14"/>
      <c r="AI1657" s="14"/>
      <c r="AJ1657" s="14"/>
      <c r="AK1657" s="14"/>
      <c r="AL1657" s="14"/>
      <c r="AM1657" s="14"/>
      <c r="AN1657" s="14"/>
      <c r="AO1657" s="14"/>
      <c r="AP1657" s="14"/>
      <c r="AQ1657" s="14"/>
      <c r="AR1657" s="14"/>
      <c r="AS1657" s="14"/>
      <c r="AT1657" s="14"/>
      <c r="AU1657" s="14"/>
      <c r="AV1657" s="14"/>
      <c r="AW1657" s="14"/>
      <c r="AX1657" s="14"/>
      <c r="AY1657" s="14"/>
      <c r="AZ1657" s="14"/>
      <c r="BA1657" s="14"/>
      <c r="BB1657" s="14"/>
      <c r="BC1657" s="14"/>
      <c r="BD1657" s="14"/>
      <c r="BE1657" s="14"/>
      <c r="BF1657" s="14"/>
    </row>
    <row r="1658" spans="2:58" x14ac:dyDescent="0.35">
      <c r="B1658" s="6" t="s">
        <v>501</v>
      </c>
      <c r="C1658" s="14"/>
      <c r="D1658" s="14"/>
      <c r="E1658" s="14"/>
      <c r="F1658" s="14"/>
      <c r="G1658" s="14"/>
      <c r="H1658" s="14"/>
      <c r="I1658" s="14"/>
      <c r="J1658" s="14"/>
      <c r="K1658" s="14"/>
      <c r="L1658" s="14"/>
      <c r="M1658" s="14"/>
      <c r="N1658" s="14"/>
      <c r="O1658" s="14"/>
      <c r="P1658" s="14"/>
      <c r="Q1658" s="14"/>
      <c r="R1658" s="14"/>
      <c r="S1658" s="14"/>
      <c r="T1658" s="14"/>
      <c r="U1658" s="14"/>
      <c r="V1658" s="14"/>
      <c r="W1658" s="14"/>
      <c r="X1658" s="14"/>
      <c r="Y1658" s="14"/>
      <c r="Z1658" s="14"/>
      <c r="AA1658" s="14"/>
      <c r="AB1658" s="14"/>
      <c r="AC1658" s="14"/>
      <c r="AD1658" s="14"/>
      <c r="AE1658" s="14"/>
      <c r="AF1658" s="14"/>
      <c r="AG1658" s="14"/>
      <c r="AH1658" s="14"/>
      <c r="AI1658" s="14"/>
      <c r="AJ1658" s="14"/>
      <c r="AK1658" s="14"/>
      <c r="AL1658" s="14"/>
      <c r="AM1658" s="14"/>
      <c r="AN1658" s="14"/>
      <c r="AO1658" s="14"/>
      <c r="AP1658" s="14"/>
      <c r="AQ1658" s="14"/>
      <c r="AR1658" s="14"/>
      <c r="AS1658" s="14"/>
      <c r="AT1658" s="14"/>
      <c r="AU1658" s="14"/>
      <c r="AV1658" s="14"/>
      <c r="AW1658" s="14"/>
      <c r="AX1658" s="14"/>
      <c r="AY1658" s="14"/>
      <c r="AZ1658" s="14"/>
      <c r="BA1658" s="14"/>
      <c r="BB1658" s="14"/>
      <c r="BC1658" s="14"/>
      <c r="BD1658" s="14"/>
      <c r="BE1658" s="14"/>
      <c r="BF1658" s="14"/>
    </row>
    <row r="1659" spans="2:58" x14ac:dyDescent="0.35">
      <c r="B1659" s="24" t="s">
        <v>90</v>
      </c>
      <c r="C1659" s="14"/>
      <c r="D1659" s="14"/>
      <c r="E1659" s="14"/>
      <c r="F1659" s="14"/>
      <c r="G1659" s="14"/>
      <c r="H1659" s="14"/>
      <c r="I1659" s="14"/>
      <c r="J1659" s="14"/>
      <c r="K1659" s="14"/>
      <c r="L1659" s="14"/>
      <c r="M1659" s="14"/>
      <c r="N1659" s="14"/>
      <c r="O1659" s="14"/>
      <c r="P1659" s="14"/>
      <c r="Q1659" s="14"/>
      <c r="R1659" s="14"/>
      <c r="S1659" s="14"/>
      <c r="T1659" s="14"/>
      <c r="U1659" s="14"/>
      <c r="V1659" s="14"/>
      <c r="W1659" s="14"/>
      <c r="X1659" s="14"/>
      <c r="Y1659" s="14"/>
      <c r="Z1659" s="14"/>
      <c r="AA1659" s="14"/>
      <c r="AB1659" s="14"/>
      <c r="AC1659" s="14"/>
      <c r="AD1659" s="14"/>
      <c r="AE1659" s="14"/>
      <c r="AF1659" s="14"/>
      <c r="AG1659" s="14"/>
      <c r="AH1659" s="14"/>
      <c r="AI1659" s="14"/>
      <c r="AJ1659" s="14"/>
      <c r="AK1659" s="14"/>
      <c r="AL1659" s="14"/>
      <c r="AM1659" s="14"/>
      <c r="AN1659" s="14"/>
      <c r="AO1659" s="14"/>
      <c r="AP1659" s="14"/>
      <c r="AQ1659" s="14"/>
      <c r="AR1659" s="14"/>
      <c r="AS1659" s="14"/>
      <c r="AT1659" s="14"/>
      <c r="AU1659" s="14"/>
      <c r="AV1659" s="14"/>
      <c r="AW1659" s="14"/>
      <c r="AX1659" s="14"/>
      <c r="AY1659" s="14"/>
      <c r="AZ1659" s="14"/>
      <c r="BA1659" s="14"/>
      <c r="BB1659" s="14"/>
      <c r="BC1659" s="14"/>
      <c r="BD1659" s="14"/>
      <c r="BE1659" s="14"/>
      <c r="BF1659" s="14"/>
    </row>
    <row r="1660" spans="2:58" x14ac:dyDescent="0.35">
      <c r="B1660" t="s">
        <v>493</v>
      </c>
      <c r="C1660" s="14">
        <v>0.109945317336131</v>
      </c>
      <c r="D1660" s="14">
        <v>0.12600473985382901</v>
      </c>
      <c r="E1660" s="14">
        <v>9.3937788763901603E-2</v>
      </c>
      <c r="F1660" s="14"/>
      <c r="G1660" s="14">
        <v>0.115886757669916</v>
      </c>
      <c r="H1660" s="14">
        <v>0.14335028447545201</v>
      </c>
      <c r="I1660" s="14">
        <v>0.10007006782493701</v>
      </c>
      <c r="J1660" s="14">
        <v>0.118481596027007</v>
      </c>
      <c r="K1660" s="14">
        <v>9.5678469657610593E-2</v>
      </c>
      <c r="L1660" s="14">
        <v>8.9601905733368598E-2</v>
      </c>
      <c r="M1660" s="14"/>
      <c r="N1660" s="14">
        <v>0.132818664744694</v>
      </c>
      <c r="O1660" s="14">
        <v>9.4865418153607703E-2</v>
      </c>
      <c r="P1660" s="14">
        <v>0.11390270127874901</v>
      </c>
      <c r="Q1660" s="14">
        <v>9.7579831866169905E-2</v>
      </c>
      <c r="R1660" s="14"/>
      <c r="S1660" s="14">
        <v>0.13178984835635099</v>
      </c>
      <c r="T1660" s="14">
        <v>0.10210371198000701</v>
      </c>
      <c r="U1660" s="14">
        <v>9.9907593853290802E-2</v>
      </c>
      <c r="V1660" s="14">
        <v>0.111988886646418</v>
      </c>
      <c r="W1660" s="14">
        <v>0.119168120935356</v>
      </c>
      <c r="X1660" s="14">
        <v>9.9887030273232397E-2</v>
      </c>
      <c r="Y1660" s="14">
        <v>6.9622554002058704E-2</v>
      </c>
      <c r="Z1660" s="14">
        <v>0.13079274049560599</v>
      </c>
      <c r="AA1660" s="14">
        <v>0.110594789044488</v>
      </c>
      <c r="AB1660" s="14">
        <v>0.121077387238851</v>
      </c>
      <c r="AC1660" s="14">
        <v>9.5754485909176498E-2</v>
      </c>
      <c r="AD1660" s="14">
        <v>0.139105464855203</v>
      </c>
      <c r="AE1660" s="14"/>
      <c r="AF1660" s="14">
        <v>8.0968329140861495E-2</v>
      </c>
      <c r="AG1660" s="14">
        <v>0.1280478580437</v>
      </c>
      <c r="AH1660" s="14">
        <v>0.13678601948753499</v>
      </c>
      <c r="AI1660" s="14"/>
      <c r="AJ1660" s="14">
        <v>8.3281671274706301E-2</v>
      </c>
      <c r="AK1660" s="14">
        <v>0.15347762372364199</v>
      </c>
      <c r="AL1660" s="14">
        <v>8.0818888963055099E-2</v>
      </c>
      <c r="AM1660" s="14">
        <v>0.20712211433983899</v>
      </c>
      <c r="AN1660" s="14">
        <v>7.5339627783729199E-2</v>
      </c>
      <c r="AO1660" s="14"/>
      <c r="AP1660" s="14">
        <v>9.60150049745436E-2</v>
      </c>
      <c r="AQ1660" s="14">
        <v>0.139952451589582</v>
      </c>
      <c r="AR1660" s="14">
        <v>8.5759570304839605E-2</v>
      </c>
      <c r="AS1660" s="14">
        <v>0.101406628583719</v>
      </c>
      <c r="AT1660" s="14">
        <v>4.0751088187291E-2</v>
      </c>
      <c r="AU1660" s="14"/>
      <c r="AV1660" s="14">
        <v>0.101328179041541</v>
      </c>
      <c r="AW1660" s="14">
        <v>8.3707255861780197E-2</v>
      </c>
      <c r="AX1660" s="14">
        <v>0.119761273916706</v>
      </c>
      <c r="AY1660" s="14">
        <v>0.16371368285437801</v>
      </c>
      <c r="AZ1660" s="14">
        <v>0.22357710150976801</v>
      </c>
      <c r="BA1660" s="14"/>
      <c r="BB1660" s="14">
        <v>9.8029049960559805E-2</v>
      </c>
      <c r="BC1660" s="14">
        <v>8.9295661174240204E-2</v>
      </c>
      <c r="BD1660" s="14">
        <v>2.8385188938212999E-2</v>
      </c>
      <c r="BE1660" s="14"/>
      <c r="BF1660" s="14">
        <v>7.6609810550525695E-2</v>
      </c>
    </row>
    <row r="1661" spans="2:58" x14ac:dyDescent="0.35">
      <c r="B1661" t="s">
        <v>494</v>
      </c>
      <c r="C1661" s="14">
        <v>0.39747850214094299</v>
      </c>
      <c r="D1661" s="14">
        <v>0.42886267565589897</v>
      </c>
      <c r="E1661" s="14">
        <v>0.36734839777260703</v>
      </c>
      <c r="F1661" s="14"/>
      <c r="G1661" s="14">
        <v>0.30128967603933499</v>
      </c>
      <c r="H1661" s="14">
        <v>0.35085654100135999</v>
      </c>
      <c r="I1661" s="14">
        <v>0.37531182424808601</v>
      </c>
      <c r="J1661" s="14">
        <v>0.41042081065935698</v>
      </c>
      <c r="K1661" s="14">
        <v>0.41658005388165398</v>
      </c>
      <c r="L1661" s="14">
        <v>0.49433232144063299</v>
      </c>
      <c r="M1661" s="14"/>
      <c r="N1661" s="14">
        <v>0.41652498695995099</v>
      </c>
      <c r="O1661" s="14">
        <v>0.44424813909538102</v>
      </c>
      <c r="P1661" s="14">
        <v>0.36517989710902599</v>
      </c>
      <c r="Q1661" s="14">
        <v>0.355487603199586</v>
      </c>
      <c r="R1661" s="14"/>
      <c r="S1661" s="14">
        <v>0.39963024574070899</v>
      </c>
      <c r="T1661" s="14">
        <v>0.39428840214225203</v>
      </c>
      <c r="U1661" s="14">
        <v>0.427625895837008</v>
      </c>
      <c r="V1661" s="14">
        <v>0.35904438973402503</v>
      </c>
      <c r="W1661" s="14">
        <v>0.300821492386315</v>
      </c>
      <c r="X1661" s="14">
        <v>0.408065753389318</v>
      </c>
      <c r="Y1661" s="14">
        <v>0.38408702933542999</v>
      </c>
      <c r="Z1661" s="14">
        <v>0.41418990583982601</v>
      </c>
      <c r="AA1661" s="14">
        <v>0.363284265539777</v>
      </c>
      <c r="AB1661" s="14">
        <v>0.49693907127123799</v>
      </c>
      <c r="AC1661" s="14">
        <v>0.429955883831033</v>
      </c>
      <c r="AD1661" s="14">
        <v>0.41615447359904201</v>
      </c>
      <c r="AE1661" s="14"/>
      <c r="AF1661" s="14">
        <v>0.400232875453365</v>
      </c>
      <c r="AG1661" s="14">
        <v>0.44818286506586902</v>
      </c>
      <c r="AH1661" s="14">
        <v>0.31998615559747201</v>
      </c>
      <c r="AI1661" s="14"/>
      <c r="AJ1661" s="14">
        <v>0.41266633703097599</v>
      </c>
      <c r="AK1661" s="14">
        <v>0.41863532899497102</v>
      </c>
      <c r="AL1661" s="14">
        <v>0.51613257736768103</v>
      </c>
      <c r="AM1661" s="14">
        <v>0.28560622846260703</v>
      </c>
      <c r="AN1661" s="14">
        <v>0.28607068800605401</v>
      </c>
      <c r="AO1661" s="14"/>
      <c r="AP1661" s="14">
        <v>0.38250145357457599</v>
      </c>
      <c r="AQ1661" s="14">
        <v>0.43306713504545202</v>
      </c>
      <c r="AR1661" s="14">
        <v>0.52631895588692601</v>
      </c>
      <c r="AS1661" s="14">
        <v>0.39882668969428398</v>
      </c>
      <c r="AT1661" s="14">
        <v>0.286303341280433</v>
      </c>
      <c r="AU1661" s="14"/>
      <c r="AV1661" s="14">
        <v>0.36181897413525699</v>
      </c>
      <c r="AW1661" s="14">
        <v>0.37090541202270599</v>
      </c>
      <c r="AX1661" s="14">
        <v>0.40016793449350702</v>
      </c>
      <c r="AY1661" s="14">
        <v>0.467655660194289</v>
      </c>
      <c r="AZ1661" s="14">
        <v>0.31834063247815703</v>
      </c>
      <c r="BA1661" s="14"/>
      <c r="BB1661" s="14">
        <v>0.51129291021393997</v>
      </c>
      <c r="BC1661" s="14">
        <v>0.452636354327628</v>
      </c>
      <c r="BD1661" s="14">
        <v>0.25746243490195198</v>
      </c>
      <c r="BE1661" s="14"/>
      <c r="BF1661" s="14">
        <v>0.432273336150864</v>
      </c>
    </row>
    <row r="1662" spans="2:58" x14ac:dyDescent="0.35">
      <c r="B1662" t="s">
        <v>495</v>
      </c>
      <c r="C1662" s="14">
        <v>0.13236359857699101</v>
      </c>
      <c r="D1662" s="14">
        <v>0.144399837774528</v>
      </c>
      <c r="E1662" s="14">
        <v>0.12141517063337599</v>
      </c>
      <c r="F1662" s="14"/>
      <c r="G1662" s="14">
        <v>0.15250489364466599</v>
      </c>
      <c r="H1662" s="14">
        <v>0.131119018494393</v>
      </c>
      <c r="I1662" s="14">
        <v>0.105489127913531</v>
      </c>
      <c r="J1662" s="14">
        <v>0.135454085581346</v>
      </c>
      <c r="K1662" s="14">
        <v>0.135452685736344</v>
      </c>
      <c r="L1662" s="14">
        <v>0.13712400703731401</v>
      </c>
      <c r="M1662" s="14"/>
      <c r="N1662" s="14">
        <v>0.13315842783356999</v>
      </c>
      <c r="O1662" s="14">
        <v>0.116564545177023</v>
      </c>
      <c r="P1662" s="14">
        <v>0.15169633816377201</v>
      </c>
      <c r="Q1662" s="14">
        <v>0.131385018140913</v>
      </c>
      <c r="R1662" s="14"/>
      <c r="S1662" s="14">
        <v>0.144248604406716</v>
      </c>
      <c r="T1662" s="14">
        <v>0.126266015598341</v>
      </c>
      <c r="U1662" s="14">
        <v>0.12680464677136</v>
      </c>
      <c r="V1662" s="14">
        <v>0.12289064627301401</v>
      </c>
      <c r="W1662" s="14">
        <v>0.186778138662616</v>
      </c>
      <c r="X1662" s="14">
        <v>0.15751236907360999</v>
      </c>
      <c r="Y1662" s="14">
        <v>0.13877612765208699</v>
      </c>
      <c r="Z1662" s="14">
        <v>0.116068042492663</v>
      </c>
      <c r="AA1662" s="14">
        <v>0.14602746096049299</v>
      </c>
      <c r="AB1662" s="14">
        <v>8.3647092678796706E-2</v>
      </c>
      <c r="AC1662" s="14">
        <v>0.121612813434504</v>
      </c>
      <c r="AD1662" s="14">
        <v>6.2159144228585803E-2</v>
      </c>
      <c r="AE1662" s="14"/>
      <c r="AF1662" s="14">
        <v>0.16327111404717801</v>
      </c>
      <c r="AG1662" s="14">
        <v>0.123720935532303</v>
      </c>
      <c r="AH1662" s="14">
        <v>7.6640104551702296E-2</v>
      </c>
      <c r="AI1662" s="14"/>
      <c r="AJ1662" s="14">
        <v>0.16508457764086401</v>
      </c>
      <c r="AK1662" s="14">
        <v>0.12648948781738001</v>
      </c>
      <c r="AL1662" s="14">
        <v>0.112350588981788</v>
      </c>
      <c r="AM1662" s="14">
        <v>0.119997122460585</v>
      </c>
      <c r="AN1662" s="14">
        <v>0.11111505223809399</v>
      </c>
      <c r="AO1662" s="14"/>
      <c r="AP1662" s="14">
        <v>0.176626885218889</v>
      </c>
      <c r="AQ1662" s="14">
        <v>0.114248482060942</v>
      </c>
      <c r="AR1662" s="14">
        <v>0.12888719228013301</v>
      </c>
      <c r="AS1662" s="14">
        <v>0.142634005479994</v>
      </c>
      <c r="AT1662" s="14">
        <v>0.12580820505713999</v>
      </c>
      <c r="AU1662" s="14"/>
      <c r="AV1662" s="14">
        <v>0.117063800579267</v>
      </c>
      <c r="AW1662" s="14">
        <v>0.131608874548334</v>
      </c>
      <c r="AX1662" s="14">
        <v>0.13969149455955901</v>
      </c>
      <c r="AY1662" s="14">
        <v>0.11087653822429799</v>
      </c>
      <c r="AZ1662" s="14">
        <v>0.152519599710605</v>
      </c>
      <c r="BA1662" s="14"/>
      <c r="BB1662" s="14">
        <v>0.122428715669399</v>
      </c>
      <c r="BC1662" s="14">
        <v>0.13050094936395701</v>
      </c>
      <c r="BD1662" s="14">
        <v>0.17094874126010001</v>
      </c>
      <c r="BE1662" s="14"/>
      <c r="BF1662" s="14">
        <v>0.150297731301375</v>
      </c>
    </row>
    <row r="1663" spans="2:58" x14ac:dyDescent="0.35">
      <c r="B1663" t="s">
        <v>496</v>
      </c>
      <c r="C1663" s="14">
        <v>4.8610696289715802E-2</v>
      </c>
      <c r="D1663" s="14">
        <v>5.7109923078434301E-2</v>
      </c>
      <c r="E1663" s="14">
        <v>4.0614635661315797E-2</v>
      </c>
      <c r="F1663" s="14"/>
      <c r="G1663" s="14">
        <v>4.6457850101350902E-2</v>
      </c>
      <c r="H1663" s="14">
        <v>6.7279818600095603E-2</v>
      </c>
      <c r="I1663" s="14">
        <v>5.8774669182279297E-2</v>
      </c>
      <c r="J1663" s="14">
        <v>3.9312594282179703E-2</v>
      </c>
      <c r="K1663" s="14">
        <v>5.3423738885129197E-2</v>
      </c>
      <c r="L1663" s="14">
        <v>3.0988282986070901E-2</v>
      </c>
      <c r="M1663" s="14"/>
      <c r="N1663" s="14">
        <v>4.2721185276967999E-2</v>
      </c>
      <c r="O1663" s="14">
        <v>4.3761366807231597E-2</v>
      </c>
      <c r="P1663" s="14">
        <v>6.6125773147513403E-2</v>
      </c>
      <c r="Q1663" s="14">
        <v>4.5497873424610501E-2</v>
      </c>
      <c r="R1663" s="14"/>
      <c r="S1663" s="14">
        <v>3.7236062386609897E-2</v>
      </c>
      <c r="T1663" s="14">
        <v>5.2948010774287603E-2</v>
      </c>
      <c r="U1663" s="14">
        <v>7.5668598493856001E-2</v>
      </c>
      <c r="V1663" s="14">
        <v>4.2231631561126998E-2</v>
      </c>
      <c r="W1663" s="14">
        <v>6.4525591157518297E-2</v>
      </c>
      <c r="X1663" s="14">
        <v>4.3259959775784201E-2</v>
      </c>
      <c r="Y1663" s="14">
        <v>4.64996742831724E-2</v>
      </c>
      <c r="Z1663" s="14">
        <v>6.7425978935451297E-2</v>
      </c>
      <c r="AA1663" s="14">
        <v>5.0841062610436201E-2</v>
      </c>
      <c r="AB1663" s="14">
        <v>3.9073213889859799E-2</v>
      </c>
      <c r="AC1663" s="14">
        <v>1.8471861352161102E-2</v>
      </c>
      <c r="AD1663" s="14">
        <v>6.0488336831488097E-2</v>
      </c>
      <c r="AE1663" s="14"/>
      <c r="AF1663" s="14">
        <v>5.9665457863880597E-2</v>
      </c>
      <c r="AG1663" s="14">
        <v>4.0272363409930803E-2</v>
      </c>
      <c r="AH1663" s="14">
        <v>5.7016035744432099E-2</v>
      </c>
      <c r="AI1663" s="14"/>
      <c r="AJ1663" s="14">
        <v>5.8059213339750997E-2</v>
      </c>
      <c r="AK1663" s="14">
        <v>4.3103664057147703E-2</v>
      </c>
      <c r="AL1663" s="14">
        <v>1.3660413914158001E-2</v>
      </c>
      <c r="AM1663" s="14">
        <v>0.26656453093842702</v>
      </c>
      <c r="AN1663" s="14">
        <v>5.3063576024150801E-2</v>
      </c>
      <c r="AO1663" s="14"/>
      <c r="AP1663" s="14">
        <v>6.5635210434871902E-2</v>
      </c>
      <c r="AQ1663" s="14">
        <v>2.5528002707079601E-2</v>
      </c>
      <c r="AR1663" s="14">
        <v>3.7960921915487E-2</v>
      </c>
      <c r="AS1663" s="14">
        <v>9.1362329027836198E-2</v>
      </c>
      <c r="AT1663" s="14">
        <v>3.77443434267202E-2</v>
      </c>
      <c r="AU1663" s="14"/>
      <c r="AV1663" s="14">
        <v>5.4148317580415703E-2</v>
      </c>
      <c r="AW1663" s="14">
        <v>6.0711939002023201E-2</v>
      </c>
      <c r="AX1663" s="14">
        <v>4.0270719498270102E-2</v>
      </c>
      <c r="AY1663" s="14">
        <v>4.2199651302888198E-2</v>
      </c>
      <c r="AZ1663" s="14">
        <v>4.49928870328773E-2</v>
      </c>
      <c r="BA1663" s="14"/>
      <c r="BB1663" s="14">
        <v>3.6511016971000697E-2</v>
      </c>
      <c r="BC1663" s="14">
        <v>8.7156442448583504E-2</v>
      </c>
      <c r="BD1663" s="14">
        <v>3.11303164368586E-2</v>
      </c>
      <c r="BE1663" s="14"/>
      <c r="BF1663" s="14">
        <v>5.58117386753453E-2</v>
      </c>
    </row>
    <row r="1664" spans="2:58" x14ac:dyDescent="0.35">
      <c r="B1664" t="s">
        <v>117</v>
      </c>
      <c r="C1664" s="14">
        <v>0.31160188565621899</v>
      </c>
      <c r="D1664" s="14">
        <v>0.24362282363731</v>
      </c>
      <c r="E1664" s="14">
        <v>0.37668400716880002</v>
      </c>
      <c r="F1664" s="14"/>
      <c r="G1664" s="14">
        <v>0.38386082254473097</v>
      </c>
      <c r="H1664" s="14">
        <v>0.30739433742869998</v>
      </c>
      <c r="I1664" s="14">
        <v>0.36035431083116598</v>
      </c>
      <c r="J1664" s="14">
        <v>0.29633091345011098</v>
      </c>
      <c r="K1664" s="14">
        <v>0.29886505183926299</v>
      </c>
      <c r="L1664" s="14">
        <v>0.24795348280261301</v>
      </c>
      <c r="M1664" s="14"/>
      <c r="N1664" s="14">
        <v>0.27477673518481799</v>
      </c>
      <c r="O1664" s="14">
        <v>0.30056053076675598</v>
      </c>
      <c r="P1664" s="14">
        <v>0.30309529030094001</v>
      </c>
      <c r="Q1664" s="14">
        <v>0.37004967336872002</v>
      </c>
      <c r="R1664" s="14"/>
      <c r="S1664" s="14">
        <v>0.28709523910961399</v>
      </c>
      <c r="T1664" s="14">
        <v>0.32439385950511102</v>
      </c>
      <c r="U1664" s="14">
        <v>0.26999326504448601</v>
      </c>
      <c r="V1664" s="14">
        <v>0.36384444578541503</v>
      </c>
      <c r="W1664" s="14">
        <v>0.328706656858195</v>
      </c>
      <c r="X1664" s="14">
        <v>0.29127488748805502</v>
      </c>
      <c r="Y1664" s="14">
        <v>0.36101461472725299</v>
      </c>
      <c r="Z1664" s="14">
        <v>0.27152333223645297</v>
      </c>
      <c r="AA1664" s="14">
        <v>0.32925242184480602</v>
      </c>
      <c r="AB1664" s="14">
        <v>0.25926323492125403</v>
      </c>
      <c r="AC1664" s="14">
        <v>0.33420495547312601</v>
      </c>
      <c r="AD1664" s="14">
        <v>0.32209258048568101</v>
      </c>
      <c r="AE1664" s="14"/>
      <c r="AF1664" s="14">
        <v>0.29586222349471503</v>
      </c>
      <c r="AG1664" s="14">
        <v>0.25977597794819701</v>
      </c>
      <c r="AH1664" s="14">
        <v>0.40957168461885901</v>
      </c>
      <c r="AI1664" s="14"/>
      <c r="AJ1664" s="14">
        <v>0.28090820071370298</v>
      </c>
      <c r="AK1664" s="14">
        <v>0.25829389540685999</v>
      </c>
      <c r="AL1664" s="14">
        <v>0.277037530773318</v>
      </c>
      <c r="AM1664" s="14">
        <v>0.12071000379854201</v>
      </c>
      <c r="AN1664" s="14">
        <v>0.474411055947972</v>
      </c>
      <c r="AO1664" s="14"/>
      <c r="AP1664" s="14">
        <v>0.27922144579711999</v>
      </c>
      <c r="AQ1664" s="14">
        <v>0.28720392859694399</v>
      </c>
      <c r="AR1664" s="14">
        <v>0.22107335961261401</v>
      </c>
      <c r="AS1664" s="14">
        <v>0.26577034721416798</v>
      </c>
      <c r="AT1664" s="14">
        <v>0.50939302204841497</v>
      </c>
      <c r="AU1664" s="14"/>
      <c r="AV1664" s="14">
        <v>0.36564072866351899</v>
      </c>
      <c r="AW1664" s="14">
        <v>0.35306651856515697</v>
      </c>
      <c r="AX1664" s="14">
        <v>0.30010857753195802</v>
      </c>
      <c r="AY1664" s="14">
        <v>0.21555446742414699</v>
      </c>
      <c r="AZ1664" s="14">
        <v>0.26056977926859198</v>
      </c>
      <c r="BA1664" s="14"/>
      <c r="BB1664" s="14">
        <v>0.23173830718510099</v>
      </c>
      <c r="BC1664" s="14">
        <v>0.24041059268559101</v>
      </c>
      <c r="BD1664" s="14">
        <v>0.51207331846287596</v>
      </c>
      <c r="BE1664" s="14"/>
      <c r="BF1664" s="14">
        <v>0.28500738332189002</v>
      </c>
    </row>
    <row r="1665" spans="2:58" x14ac:dyDescent="0.35">
      <c r="C1665" s="14"/>
      <c r="D1665" s="14"/>
      <c r="E1665" s="14"/>
      <c r="F1665" s="14"/>
      <c r="G1665" s="14"/>
      <c r="H1665" s="14"/>
      <c r="I1665" s="14"/>
      <c r="J1665" s="14"/>
      <c r="K1665" s="14"/>
      <c r="L1665" s="14"/>
      <c r="M1665" s="14"/>
      <c r="N1665" s="14"/>
      <c r="O1665" s="14"/>
      <c r="P1665" s="14"/>
      <c r="Q1665" s="14"/>
      <c r="R1665" s="14"/>
      <c r="S1665" s="14"/>
      <c r="T1665" s="14"/>
      <c r="U1665" s="14"/>
      <c r="V1665" s="14"/>
      <c r="W1665" s="14"/>
      <c r="X1665" s="14"/>
      <c r="Y1665" s="14"/>
      <c r="Z1665" s="14"/>
      <c r="AA1665" s="14"/>
      <c r="AB1665" s="14"/>
      <c r="AC1665" s="14"/>
      <c r="AD1665" s="14"/>
      <c r="AE1665" s="14"/>
      <c r="AF1665" s="14"/>
      <c r="AG1665" s="14"/>
      <c r="AH1665" s="14"/>
      <c r="AI1665" s="14"/>
      <c r="AJ1665" s="14"/>
      <c r="AK1665" s="14"/>
      <c r="AL1665" s="14"/>
      <c r="AM1665" s="14"/>
      <c r="AN1665" s="14"/>
      <c r="AO1665" s="14"/>
      <c r="AP1665" s="14"/>
      <c r="AQ1665" s="14"/>
      <c r="AR1665" s="14"/>
      <c r="AS1665" s="14"/>
      <c r="AT1665" s="14"/>
      <c r="AU1665" s="14"/>
      <c r="AV1665" s="14"/>
      <c r="AW1665" s="14"/>
      <c r="AX1665" s="14"/>
      <c r="AY1665" s="14"/>
      <c r="AZ1665" s="14"/>
      <c r="BA1665" s="14"/>
      <c r="BB1665" s="14"/>
      <c r="BC1665" s="14"/>
      <c r="BD1665" s="14"/>
      <c r="BE1665" s="14"/>
      <c r="BF1665" s="14"/>
    </row>
    <row r="1666" spans="2:58" x14ac:dyDescent="0.35">
      <c r="B1666" s="6" t="s">
        <v>502</v>
      </c>
      <c r="C1666" s="14"/>
      <c r="D1666" s="14"/>
      <c r="E1666" s="14"/>
      <c r="F1666" s="14"/>
      <c r="G1666" s="14"/>
      <c r="H1666" s="14"/>
      <c r="I1666" s="14"/>
      <c r="J1666" s="14"/>
      <c r="K1666" s="14"/>
      <c r="L1666" s="14"/>
      <c r="M1666" s="14"/>
      <c r="N1666" s="14"/>
      <c r="O1666" s="14"/>
      <c r="P1666" s="14"/>
      <c r="Q1666" s="14"/>
      <c r="R1666" s="14"/>
      <c r="S1666" s="14"/>
      <c r="T1666" s="14"/>
      <c r="U1666" s="14"/>
      <c r="V1666" s="14"/>
      <c r="W1666" s="14"/>
      <c r="X1666" s="14"/>
      <c r="Y1666" s="14"/>
      <c r="Z1666" s="14"/>
      <c r="AA1666" s="14"/>
      <c r="AB1666" s="14"/>
      <c r="AC1666" s="14"/>
      <c r="AD1666" s="14"/>
      <c r="AE1666" s="14"/>
      <c r="AF1666" s="14"/>
      <c r="AG1666" s="14"/>
      <c r="AH1666" s="14"/>
      <c r="AI1666" s="14"/>
      <c r="AJ1666" s="14"/>
      <c r="AK1666" s="14"/>
      <c r="AL1666" s="14"/>
      <c r="AM1666" s="14"/>
      <c r="AN1666" s="14"/>
      <c r="AO1666" s="14"/>
      <c r="AP1666" s="14"/>
      <c r="AQ1666" s="14"/>
      <c r="AR1666" s="14"/>
      <c r="AS1666" s="14"/>
      <c r="AT1666" s="14"/>
      <c r="AU1666" s="14"/>
      <c r="AV1666" s="14"/>
      <c r="AW1666" s="14"/>
      <c r="AX1666" s="14"/>
      <c r="AY1666" s="14"/>
      <c r="AZ1666" s="14"/>
      <c r="BA1666" s="14"/>
      <c r="BB1666" s="14"/>
      <c r="BC1666" s="14"/>
      <c r="BD1666" s="14"/>
      <c r="BE1666" s="14"/>
      <c r="BF1666" s="14"/>
    </row>
    <row r="1667" spans="2:58" x14ac:dyDescent="0.35">
      <c r="B1667" s="24" t="s">
        <v>90</v>
      </c>
      <c r="C1667" s="14"/>
      <c r="D1667" s="14"/>
      <c r="E1667" s="14"/>
      <c r="F1667" s="14"/>
      <c r="G1667" s="14"/>
      <c r="H1667" s="14"/>
      <c r="I1667" s="14"/>
      <c r="J1667" s="14"/>
      <c r="K1667" s="14"/>
      <c r="L1667" s="14"/>
      <c r="M1667" s="14"/>
      <c r="N1667" s="14"/>
      <c r="O1667" s="14"/>
      <c r="P1667" s="14"/>
      <c r="Q1667" s="14"/>
      <c r="R1667" s="14"/>
      <c r="S1667" s="14"/>
      <c r="T1667" s="14"/>
      <c r="U1667" s="14"/>
      <c r="V1667" s="14"/>
      <c r="W1667" s="14"/>
      <c r="X1667" s="14"/>
      <c r="Y1667" s="14"/>
      <c r="Z1667" s="14"/>
      <c r="AA1667" s="14"/>
      <c r="AB1667" s="14"/>
      <c r="AC1667" s="14"/>
      <c r="AD1667" s="14"/>
      <c r="AE1667" s="14"/>
      <c r="AF1667" s="14"/>
      <c r="AG1667" s="14"/>
      <c r="AH1667" s="14"/>
      <c r="AI1667" s="14"/>
      <c r="AJ1667" s="14"/>
      <c r="AK1667" s="14"/>
      <c r="AL1667" s="14"/>
      <c r="AM1667" s="14"/>
      <c r="AN1667" s="14"/>
      <c r="AO1667" s="14"/>
      <c r="AP1667" s="14"/>
      <c r="AQ1667" s="14"/>
      <c r="AR1667" s="14"/>
      <c r="AS1667" s="14"/>
      <c r="AT1667" s="14"/>
      <c r="AU1667" s="14"/>
      <c r="AV1667" s="14"/>
      <c r="AW1667" s="14"/>
      <c r="AX1667" s="14"/>
      <c r="AY1667" s="14"/>
      <c r="AZ1667" s="14"/>
      <c r="BA1667" s="14"/>
      <c r="BB1667" s="14"/>
      <c r="BC1667" s="14"/>
      <c r="BD1667" s="14"/>
      <c r="BE1667" s="14"/>
      <c r="BF1667" s="14"/>
    </row>
    <row r="1668" spans="2:58" x14ac:dyDescent="0.35">
      <c r="B1668" t="s">
        <v>493</v>
      </c>
      <c r="C1668" s="14">
        <v>4.4137752472711102E-2</v>
      </c>
      <c r="D1668" s="14">
        <v>6.2681277804802496E-2</v>
      </c>
      <c r="E1668" s="14">
        <v>2.5320511824040999E-2</v>
      </c>
      <c r="F1668" s="14"/>
      <c r="G1668" s="14">
        <v>7.1167133817183204E-2</v>
      </c>
      <c r="H1668" s="14">
        <v>7.2633321442933704E-2</v>
      </c>
      <c r="I1668" s="14">
        <v>3.2836285647920002E-2</v>
      </c>
      <c r="J1668" s="14">
        <v>2.54472582556317E-2</v>
      </c>
      <c r="K1668" s="14">
        <v>3.8708065801979899E-2</v>
      </c>
      <c r="L1668" s="14">
        <v>3.0905386080031301E-2</v>
      </c>
      <c r="M1668" s="14"/>
      <c r="N1668" s="14">
        <v>4.8738911945257798E-2</v>
      </c>
      <c r="O1668" s="14">
        <v>3.6866946486046201E-2</v>
      </c>
      <c r="P1668" s="14">
        <v>5.0951921142173298E-2</v>
      </c>
      <c r="Q1668" s="14">
        <v>4.1533488876902502E-2</v>
      </c>
      <c r="R1668" s="14"/>
      <c r="S1668" s="14">
        <v>7.5527291558842205E-2</v>
      </c>
      <c r="T1668" s="14">
        <v>3.3980672335591801E-2</v>
      </c>
      <c r="U1668" s="14">
        <v>2.6457692719291898E-2</v>
      </c>
      <c r="V1668" s="14">
        <v>3.0861499628274901E-2</v>
      </c>
      <c r="W1668" s="14">
        <v>6.6066109668586698E-2</v>
      </c>
      <c r="X1668" s="14">
        <v>4.8308850981876698E-2</v>
      </c>
      <c r="Y1668" s="14">
        <v>2.9275152802404301E-2</v>
      </c>
      <c r="Z1668" s="14">
        <v>2.5237585281296899E-2</v>
      </c>
      <c r="AA1668" s="14">
        <v>4.9516205621413699E-2</v>
      </c>
      <c r="AB1668" s="14">
        <v>4.1960257272580702E-2</v>
      </c>
      <c r="AC1668" s="14">
        <v>3.6736198402593401E-2</v>
      </c>
      <c r="AD1668" s="14">
        <v>2.84688796495535E-2</v>
      </c>
      <c r="AE1668" s="14"/>
      <c r="AF1668" s="14">
        <v>5.1186170297968903E-2</v>
      </c>
      <c r="AG1668" s="14">
        <v>3.67897036609795E-2</v>
      </c>
      <c r="AH1668" s="14">
        <v>3.9553024855088402E-2</v>
      </c>
      <c r="AI1668" s="14"/>
      <c r="AJ1668" s="14">
        <v>4.5240974087113001E-2</v>
      </c>
      <c r="AK1668" s="14">
        <v>4.7083065155293001E-2</v>
      </c>
      <c r="AL1668" s="14">
        <v>1.4483304691594701E-2</v>
      </c>
      <c r="AM1668" s="14">
        <v>0.16329191845209101</v>
      </c>
      <c r="AN1668" s="14">
        <v>2.25422009147359E-2</v>
      </c>
      <c r="AO1668" s="14"/>
      <c r="AP1668" s="14">
        <v>4.8829703799222302E-2</v>
      </c>
      <c r="AQ1668" s="14">
        <v>4.20734532044948E-2</v>
      </c>
      <c r="AR1668" s="14">
        <v>3.28342312666077E-2</v>
      </c>
      <c r="AS1668" s="14">
        <v>7.4274206839425996E-2</v>
      </c>
      <c r="AT1668" s="14">
        <v>6.1133311208340603E-3</v>
      </c>
      <c r="AU1668" s="14"/>
      <c r="AV1668" s="14">
        <v>3.7214922425370299E-2</v>
      </c>
      <c r="AW1668" s="14">
        <v>3.5631721902762203E-2</v>
      </c>
      <c r="AX1668" s="14">
        <v>4.3637049310289597E-2</v>
      </c>
      <c r="AY1668" s="14">
        <v>6.7808653382782594E-2</v>
      </c>
      <c r="AZ1668" s="14">
        <v>0.17177043118699101</v>
      </c>
      <c r="BA1668" s="14"/>
      <c r="BB1668" s="14">
        <v>2.8458938860134599E-2</v>
      </c>
      <c r="BC1668" s="14">
        <v>7.4976023696535804E-2</v>
      </c>
      <c r="BD1668" s="14">
        <v>0</v>
      </c>
      <c r="BE1668" s="14"/>
      <c r="BF1668" s="14">
        <v>4.0323176969753703E-2</v>
      </c>
    </row>
    <row r="1669" spans="2:58" x14ac:dyDescent="0.35">
      <c r="B1669" t="s">
        <v>494</v>
      </c>
      <c r="C1669" s="14">
        <v>0.167961795882732</v>
      </c>
      <c r="D1669" s="14">
        <v>0.17774010717722399</v>
      </c>
      <c r="E1669" s="14">
        <v>0.159424198414782</v>
      </c>
      <c r="F1669" s="14"/>
      <c r="G1669" s="14">
        <v>0.19114259226918401</v>
      </c>
      <c r="H1669" s="14">
        <v>0.21888054068024901</v>
      </c>
      <c r="I1669" s="14">
        <v>0.17594388267090999</v>
      </c>
      <c r="J1669" s="14">
        <v>0.14691968808894701</v>
      </c>
      <c r="K1669" s="14">
        <v>0.10861957367298999</v>
      </c>
      <c r="L1669" s="14">
        <v>0.161547506965209</v>
      </c>
      <c r="M1669" s="14"/>
      <c r="N1669" s="14">
        <v>0.17981732318542201</v>
      </c>
      <c r="O1669" s="14">
        <v>0.17770790877058201</v>
      </c>
      <c r="P1669" s="14">
        <v>0.17049964146965499</v>
      </c>
      <c r="Q1669" s="14">
        <v>0.14186305196335999</v>
      </c>
      <c r="R1669" s="14"/>
      <c r="S1669" s="14">
        <v>0.21097954840664099</v>
      </c>
      <c r="T1669" s="14">
        <v>0.19036304996328099</v>
      </c>
      <c r="U1669" s="14">
        <v>0.117827442137256</v>
      </c>
      <c r="V1669" s="14">
        <v>0.108850025159409</v>
      </c>
      <c r="W1669" s="14">
        <v>0.16834780827040299</v>
      </c>
      <c r="X1669" s="14">
        <v>0.182236013283506</v>
      </c>
      <c r="Y1669" s="14">
        <v>0.142010590607479</v>
      </c>
      <c r="Z1669" s="14">
        <v>0.17075794588874799</v>
      </c>
      <c r="AA1669" s="14">
        <v>0.154932700483875</v>
      </c>
      <c r="AB1669" s="14">
        <v>0.17506227299294899</v>
      </c>
      <c r="AC1669" s="14">
        <v>0.16573979805547401</v>
      </c>
      <c r="AD1669" s="14">
        <v>0.23332054262503599</v>
      </c>
      <c r="AE1669" s="14"/>
      <c r="AF1669" s="14">
        <v>0.15032336370381699</v>
      </c>
      <c r="AG1669" s="14">
        <v>0.194024932449956</v>
      </c>
      <c r="AH1669" s="14">
        <v>0.170010830526267</v>
      </c>
      <c r="AI1669" s="14"/>
      <c r="AJ1669" s="14">
        <v>0.16256782404207501</v>
      </c>
      <c r="AK1669" s="14">
        <v>0.21658453818371301</v>
      </c>
      <c r="AL1669" s="14">
        <v>0.13234054541960599</v>
      </c>
      <c r="AM1669" s="14">
        <v>0.186065410532394</v>
      </c>
      <c r="AN1669" s="14">
        <v>8.7004266886763396E-2</v>
      </c>
      <c r="AO1669" s="14"/>
      <c r="AP1669" s="14">
        <v>0.17093000806063599</v>
      </c>
      <c r="AQ1669" s="14">
        <v>0.21339761356657899</v>
      </c>
      <c r="AR1669" s="14">
        <v>0.102969595463705</v>
      </c>
      <c r="AS1669" s="14">
        <v>0.14608198545526499</v>
      </c>
      <c r="AT1669" s="14">
        <v>8.9613592394928401E-2</v>
      </c>
      <c r="AU1669" s="14"/>
      <c r="AV1669" s="14">
        <v>0.13606341643998501</v>
      </c>
      <c r="AW1669" s="14">
        <v>0.148882829860851</v>
      </c>
      <c r="AX1669" s="14">
        <v>0.17917922892586899</v>
      </c>
      <c r="AY1669" s="14">
        <v>0.27238153445145002</v>
      </c>
      <c r="AZ1669" s="14">
        <v>0.132554678784676</v>
      </c>
      <c r="BA1669" s="14"/>
      <c r="BB1669" s="14">
        <v>0.23838714206012099</v>
      </c>
      <c r="BC1669" s="14">
        <v>0.15046416798251999</v>
      </c>
      <c r="BD1669" s="14">
        <v>7.1384667169688804E-2</v>
      </c>
      <c r="BE1669" s="14"/>
      <c r="BF1669" s="14">
        <v>0.154054767154199</v>
      </c>
    </row>
    <row r="1670" spans="2:58" x14ac:dyDescent="0.35">
      <c r="B1670" t="s">
        <v>495</v>
      </c>
      <c r="C1670" s="14">
        <v>0.22166305938783801</v>
      </c>
      <c r="D1670" s="14">
        <v>0.27312180823050902</v>
      </c>
      <c r="E1670" s="14">
        <v>0.17190063345331699</v>
      </c>
      <c r="F1670" s="14"/>
      <c r="G1670" s="14">
        <v>0.20802253612049801</v>
      </c>
      <c r="H1670" s="14">
        <v>0.185974788016295</v>
      </c>
      <c r="I1670" s="14">
        <v>0.20458860340731999</v>
      </c>
      <c r="J1670" s="14">
        <v>0.2053824981589</v>
      </c>
      <c r="K1670" s="14">
        <v>0.242886114525077</v>
      </c>
      <c r="L1670" s="14">
        <v>0.27248073551188801</v>
      </c>
      <c r="M1670" s="14"/>
      <c r="N1670" s="14">
        <v>0.25922166332059698</v>
      </c>
      <c r="O1670" s="14">
        <v>0.21742984091768899</v>
      </c>
      <c r="P1670" s="14">
        <v>0.22480012833344801</v>
      </c>
      <c r="Q1670" s="14">
        <v>0.18039330716332699</v>
      </c>
      <c r="R1670" s="14"/>
      <c r="S1670" s="14">
        <v>0.206954577387675</v>
      </c>
      <c r="T1670" s="14">
        <v>0.21601643138863899</v>
      </c>
      <c r="U1670" s="14">
        <v>0.313846027938463</v>
      </c>
      <c r="V1670" s="14">
        <v>0.27280343273614299</v>
      </c>
      <c r="W1670" s="14">
        <v>0.21219481219771</v>
      </c>
      <c r="X1670" s="14">
        <v>0.20107149962885401</v>
      </c>
      <c r="Y1670" s="14">
        <v>0.24696387033671699</v>
      </c>
      <c r="Z1670" s="14">
        <v>0.22028721422231101</v>
      </c>
      <c r="AA1670" s="14">
        <v>0.19149530180708299</v>
      </c>
      <c r="AB1670" s="14">
        <v>0.224957145349274</v>
      </c>
      <c r="AC1670" s="14">
        <v>0.19657682623690301</v>
      </c>
      <c r="AD1670" s="14">
        <v>7.5571335326643896E-2</v>
      </c>
      <c r="AE1670" s="14"/>
      <c r="AF1670" s="14">
        <v>0.232316064888865</v>
      </c>
      <c r="AG1670" s="14">
        <v>0.242244839192397</v>
      </c>
      <c r="AH1670" s="14">
        <v>0.16045850427609701</v>
      </c>
      <c r="AI1670" s="14"/>
      <c r="AJ1670" s="14">
        <v>0.25789742369272101</v>
      </c>
      <c r="AK1670" s="14">
        <v>0.19803396679245899</v>
      </c>
      <c r="AL1670" s="14">
        <v>0.33467306168007199</v>
      </c>
      <c r="AM1670" s="14">
        <v>0.28894554556919599</v>
      </c>
      <c r="AN1670" s="14">
        <v>0.16922174371454399</v>
      </c>
      <c r="AO1670" s="14"/>
      <c r="AP1670" s="14">
        <v>0.232745972107822</v>
      </c>
      <c r="AQ1670" s="14">
        <v>0.20022753332311599</v>
      </c>
      <c r="AR1670" s="14">
        <v>0.33704227023781202</v>
      </c>
      <c r="AS1670" s="14">
        <v>0.264868806033279</v>
      </c>
      <c r="AT1670" s="14">
        <v>0.18003367161039199</v>
      </c>
      <c r="AU1670" s="14"/>
      <c r="AV1670" s="14">
        <v>0.20611844614583699</v>
      </c>
      <c r="AW1670" s="14">
        <v>0.20251144383342901</v>
      </c>
      <c r="AX1670" s="14">
        <v>0.21624116503782401</v>
      </c>
      <c r="AY1670" s="14">
        <v>0.21385423278740701</v>
      </c>
      <c r="AZ1670" s="14">
        <v>0.24672337876302999</v>
      </c>
      <c r="BA1670" s="14"/>
      <c r="BB1670" s="14">
        <v>0.270767309140789</v>
      </c>
      <c r="BC1670" s="14">
        <v>0.25858487513170803</v>
      </c>
      <c r="BD1670" s="14">
        <v>0.28321988721804497</v>
      </c>
      <c r="BE1670" s="14"/>
      <c r="BF1670" s="14">
        <v>0.27340181189014801</v>
      </c>
    </row>
    <row r="1671" spans="2:58" x14ac:dyDescent="0.35">
      <c r="B1671" t="s">
        <v>496</v>
      </c>
      <c r="C1671" s="14">
        <v>0.12967845342220499</v>
      </c>
      <c r="D1671" s="14">
        <v>0.144298985242304</v>
      </c>
      <c r="E1671" s="14">
        <v>0.115186458795787</v>
      </c>
      <c r="F1671" s="14"/>
      <c r="G1671" s="14">
        <v>0.13226350933605799</v>
      </c>
      <c r="H1671" s="14">
        <v>9.9459410178707103E-2</v>
      </c>
      <c r="I1671" s="14">
        <v>0.13938612592539101</v>
      </c>
      <c r="J1671" s="14">
        <v>0.137177599013976</v>
      </c>
      <c r="K1671" s="14">
        <v>0.13699351450654401</v>
      </c>
      <c r="L1671" s="14">
        <v>0.13355958479577901</v>
      </c>
      <c r="M1671" s="14"/>
      <c r="N1671" s="14">
        <v>0.15286484542943601</v>
      </c>
      <c r="O1671" s="14">
        <v>0.115733201274536</v>
      </c>
      <c r="P1671" s="14">
        <v>0.150759625673831</v>
      </c>
      <c r="Q1671" s="14">
        <v>0.102904510588422</v>
      </c>
      <c r="R1671" s="14"/>
      <c r="S1671" s="14">
        <v>0.12886409028738999</v>
      </c>
      <c r="T1671" s="14">
        <v>0.157131330909237</v>
      </c>
      <c r="U1671" s="14">
        <v>0.125016528476039</v>
      </c>
      <c r="V1671" s="14">
        <v>9.1567031584715505E-2</v>
      </c>
      <c r="W1671" s="14">
        <v>0.13060645099957999</v>
      </c>
      <c r="X1671" s="14">
        <v>0.102656975969403</v>
      </c>
      <c r="Y1671" s="14">
        <v>0.14558000898224499</v>
      </c>
      <c r="Z1671" s="14">
        <v>0.106073579625292</v>
      </c>
      <c r="AA1671" s="14">
        <v>0.132313430547465</v>
      </c>
      <c r="AB1671" s="14">
        <v>0.147371195583055</v>
      </c>
      <c r="AC1671" s="14">
        <v>0.124027755417147</v>
      </c>
      <c r="AD1671" s="14">
        <v>0.15607965243613001</v>
      </c>
      <c r="AE1671" s="14"/>
      <c r="AF1671" s="14">
        <v>0.148586297869305</v>
      </c>
      <c r="AG1671" s="14">
        <v>0.11864333408099501</v>
      </c>
      <c r="AH1671" s="14">
        <v>0.108357757462181</v>
      </c>
      <c r="AI1671" s="14"/>
      <c r="AJ1671" s="14">
        <v>0.15488764303039701</v>
      </c>
      <c r="AK1671" s="14">
        <v>0.116513823035702</v>
      </c>
      <c r="AL1671" s="14">
        <v>0.12377770293337</v>
      </c>
      <c r="AM1671" s="14">
        <v>8.1869415184803798E-2</v>
      </c>
      <c r="AN1671" s="14">
        <v>0.13093828759978501</v>
      </c>
      <c r="AO1671" s="14"/>
      <c r="AP1671" s="14">
        <v>0.18119901292761101</v>
      </c>
      <c r="AQ1671" s="14">
        <v>0.10514630513847401</v>
      </c>
      <c r="AR1671" s="14">
        <v>0.13775729545787199</v>
      </c>
      <c r="AS1671" s="14">
        <v>0.12677471038097099</v>
      </c>
      <c r="AT1671" s="14">
        <v>0.13826901969926</v>
      </c>
      <c r="AU1671" s="14"/>
      <c r="AV1671" s="14">
        <v>0.108558940920485</v>
      </c>
      <c r="AW1671" s="14">
        <v>0.129363923537754</v>
      </c>
      <c r="AX1671" s="14">
        <v>0.14215481501256499</v>
      </c>
      <c r="AY1671" s="14">
        <v>0.12070164687189</v>
      </c>
      <c r="AZ1671" s="14">
        <v>9.2062777877138402E-2</v>
      </c>
      <c r="BA1671" s="14"/>
      <c r="BB1671" s="14">
        <v>0.10122407213576699</v>
      </c>
      <c r="BC1671" s="14">
        <v>0.13586757948955999</v>
      </c>
      <c r="BD1671" s="14">
        <v>0.12156189260087601</v>
      </c>
      <c r="BE1671" s="14"/>
      <c r="BF1671" s="14">
        <v>0.12587327690292799</v>
      </c>
    </row>
    <row r="1672" spans="2:58" x14ac:dyDescent="0.35">
      <c r="B1672" t="s">
        <v>117</v>
      </c>
      <c r="C1672" s="14">
        <v>0.43655893883451502</v>
      </c>
      <c r="D1672" s="14">
        <v>0.34215782154516</v>
      </c>
      <c r="E1672" s="14">
        <v>0.528168197512072</v>
      </c>
      <c r="F1672" s="14"/>
      <c r="G1672" s="14">
        <v>0.39740422845707701</v>
      </c>
      <c r="H1672" s="14">
        <v>0.42305193968181498</v>
      </c>
      <c r="I1672" s="14">
        <v>0.44724510234845899</v>
      </c>
      <c r="J1672" s="14">
        <v>0.485072956482546</v>
      </c>
      <c r="K1672" s="14">
        <v>0.47279273149341</v>
      </c>
      <c r="L1672" s="14">
        <v>0.40150678664709299</v>
      </c>
      <c r="M1672" s="14"/>
      <c r="N1672" s="14">
        <v>0.35935725611928698</v>
      </c>
      <c r="O1672" s="14">
        <v>0.45226210255114802</v>
      </c>
      <c r="P1672" s="14">
        <v>0.402988683380892</v>
      </c>
      <c r="Q1672" s="14">
        <v>0.53330564140798897</v>
      </c>
      <c r="R1672" s="14"/>
      <c r="S1672" s="14">
        <v>0.377674492359452</v>
      </c>
      <c r="T1672" s="14">
        <v>0.402508515403251</v>
      </c>
      <c r="U1672" s="14">
        <v>0.41685230872895002</v>
      </c>
      <c r="V1672" s="14">
        <v>0.49591801089145798</v>
      </c>
      <c r="W1672" s="14">
        <v>0.42278481886371999</v>
      </c>
      <c r="X1672" s="14">
        <v>0.46572666013635999</v>
      </c>
      <c r="Y1672" s="14">
        <v>0.43617037727115399</v>
      </c>
      <c r="Z1672" s="14">
        <v>0.477643674982352</v>
      </c>
      <c r="AA1672" s="14">
        <v>0.47174236154016302</v>
      </c>
      <c r="AB1672" s="14">
        <v>0.41064912880214199</v>
      </c>
      <c r="AC1672" s="14">
        <v>0.476919421887883</v>
      </c>
      <c r="AD1672" s="14">
        <v>0.50655958996263595</v>
      </c>
      <c r="AE1672" s="14"/>
      <c r="AF1672" s="14">
        <v>0.41758810324004503</v>
      </c>
      <c r="AG1672" s="14">
        <v>0.40829719061567299</v>
      </c>
      <c r="AH1672" s="14">
        <v>0.52161988288036598</v>
      </c>
      <c r="AI1672" s="14"/>
      <c r="AJ1672" s="14">
        <v>0.379406135147694</v>
      </c>
      <c r="AK1672" s="14">
        <v>0.42178460683283298</v>
      </c>
      <c r="AL1672" s="14">
        <v>0.394725385275357</v>
      </c>
      <c r="AM1672" s="14">
        <v>0.27982771026151498</v>
      </c>
      <c r="AN1672" s="14">
        <v>0.59029350088417099</v>
      </c>
      <c r="AO1672" s="14"/>
      <c r="AP1672" s="14">
        <v>0.36629530310470898</v>
      </c>
      <c r="AQ1672" s="14">
        <v>0.439155094767336</v>
      </c>
      <c r="AR1672" s="14">
        <v>0.38939660757400402</v>
      </c>
      <c r="AS1672" s="14">
        <v>0.38800029129105901</v>
      </c>
      <c r="AT1672" s="14">
        <v>0.585970385174585</v>
      </c>
      <c r="AU1672" s="14"/>
      <c r="AV1672" s="14">
        <v>0.51204427406832298</v>
      </c>
      <c r="AW1672" s="14">
        <v>0.48361008086520502</v>
      </c>
      <c r="AX1672" s="14">
        <v>0.41878774171345201</v>
      </c>
      <c r="AY1672" s="14">
        <v>0.32525393250647</v>
      </c>
      <c r="AZ1672" s="14">
        <v>0.35688873338816501</v>
      </c>
      <c r="BA1672" s="14"/>
      <c r="BB1672" s="14">
        <v>0.36116253780318902</v>
      </c>
      <c r="BC1672" s="14">
        <v>0.38010735369967702</v>
      </c>
      <c r="BD1672" s="14">
        <v>0.52383355301139001</v>
      </c>
      <c r="BE1672" s="14"/>
      <c r="BF1672" s="14">
        <v>0.40634696708297102</v>
      </c>
    </row>
    <row r="1673" spans="2:58" x14ac:dyDescent="0.35">
      <c r="C1673" s="14"/>
      <c r="D1673" s="14"/>
      <c r="E1673" s="14"/>
      <c r="F1673" s="14"/>
      <c r="G1673" s="14"/>
      <c r="H1673" s="14"/>
      <c r="I1673" s="14"/>
      <c r="J1673" s="14"/>
      <c r="K1673" s="14"/>
      <c r="L1673" s="14"/>
      <c r="M1673" s="14"/>
      <c r="N1673" s="14"/>
      <c r="O1673" s="14"/>
      <c r="P1673" s="14"/>
      <c r="Q1673" s="14"/>
      <c r="R1673" s="14"/>
      <c r="S1673" s="14"/>
      <c r="T1673" s="14"/>
      <c r="U1673" s="14"/>
      <c r="V1673" s="14"/>
      <c r="W1673" s="14"/>
      <c r="X1673" s="14"/>
      <c r="Y1673" s="14"/>
      <c r="Z1673" s="14"/>
      <c r="AA1673" s="14"/>
      <c r="AB1673" s="14"/>
      <c r="AC1673" s="14"/>
      <c r="AD1673" s="14"/>
      <c r="AE1673" s="14"/>
      <c r="AF1673" s="14"/>
      <c r="AG1673" s="14"/>
      <c r="AH1673" s="14"/>
      <c r="AI1673" s="14"/>
      <c r="AJ1673" s="14"/>
      <c r="AK1673" s="14"/>
      <c r="AL1673" s="14"/>
      <c r="AM1673" s="14"/>
      <c r="AN1673" s="14"/>
      <c r="AO1673" s="14"/>
      <c r="AP1673" s="14"/>
      <c r="AQ1673" s="14"/>
      <c r="AR1673" s="14"/>
      <c r="AS1673" s="14"/>
      <c r="AT1673" s="14"/>
      <c r="AU1673" s="14"/>
      <c r="AV1673" s="14"/>
      <c r="AW1673" s="14"/>
      <c r="AX1673" s="14"/>
      <c r="AY1673" s="14"/>
      <c r="AZ1673" s="14"/>
      <c r="BA1673" s="14"/>
      <c r="BB1673" s="14"/>
      <c r="BC1673" s="14"/>
      <c r="BD1673" s="14"/>
      <c r="BE1673" s="14"/>
      <c r="BF1673" s="14"/>
    </row>
    <row r="1674" spans="2:58" x14ac:dyDescent="0.35">
      <c r="B1674" s="6" t="s">
        <v>503</v>
      </c>
      <c r="C1674" s="14"/>
      <c r="D1674" s="14"/>
      <c r="E1674" s="14"/>
      <c r="F1674" s="14"/>
      <c r="G1674" s="14"/>
      <c r="H1674" s="14"/>
      <c r="I1674" s="14"/>
      <c r="J1674" s="14"/>
      <c r="K1674" s="14"/>
      <c r="L1674" s="14"/>
      <c r="M1674" s="14"/>
      <c r="N1674" s="14"/>
      <c r="O1674" s="14"/>
      <c r="P1674" s="14"/>
      <c r="Q1674" s="14"/>
      <c r="R1674" s="14"/>
      <c r="S1674" s="14"/>
      <c r="T1674" s="14"/>
      <c r="U1674" s="14"/>
      <c r="V1674" s="14"/>
      <c r="W1674" s="14"/>
      <c r="X1674" s="14"/>
      <c r="Y1674" s="14"/>
      <c r="Z1674" s="14"/>
      <c r="AA1674" s="14"/>
      <c r="AB1674" s="14"/>
      <c r="AC1674" s="14"/>
      <c r="AD1674" s="14"/>
      <c r="AE1674" s="14"/>
      <c r="AF1674" s="14"/>
      <c r="AG1674" s="14"/>
      <c r="AH1674" s="14"/>
      <c r="AI1674" s="14"/>
      <c r="AJ1674" s="14"/>
      <c r="AK1674" s="14"/>
      <c r="AL1674" s="14"/>
      <c r="AM1674" s="14"/>
      <c r="AN1674" s="14"/>
      <c r="AO1674" s="14"/>
      <c r="AP1674" s="14"/>
      <c r="AQ1674" s="14"/>
      <c r="AR1674" s="14"/>
      <c r="AS1674" s="14"/>
      <c r="AT1674" s="14"/>
      <c r="AU1674" s="14"/>
      <c r="AV1674" s="14"/>
      <c r="AW1674" s="14"/>
      <c r="AX1674" s="14"/>
      <c r="AY1674" s="14"/>
      <c r="AZ1674" s="14"/>
      <c r="BA1674" s="14"/>
      <c r="BB1674" s="14"/>
      <c r="BC1674" s="14"/>
      <c r="BD1674" s="14"/>
      <c r="BE1674" s="14"/>
      <c r="BF1674" s="14"/>
    </row>
    <row r="1675" spans="2:58" x14ac:dyDescent="0.35">
      <c r="B1675" s="24" t="s">
        <v>90</v>
      </c>
      <c r="C1675" s="14"/>
      <c r="D1675" s="14"/>
      <c r="E1675" s="14"/>
      <c r="F1675" s="14"/>
      <c r="G1675" s="14"/>
      <c r="H1675" s="14"/>
      <c r="I1675" s="14"/>
      <c r="J1675" s="14"/>
      <c r="K1675" s="14"/>
      <c r="L1675" s="14"/>
      <c r="M1675" s="14"/>
      <c r="N1675" s="14"/>
      <c r="O1675" s="14"/>
      <c r="P1675" s="14"/>
      <c r="Q1675" s="14"/>
      <c r="R1675" s="14"/>
      <c r="S1675" s="14"/>
      <c r="T1675" s="14"/>
      <c r="U1675" s="14"/>
      <c r="V1675" s="14"/>
      <c r="W1675" s="14"/>
      <c r="X1675" s="14"/>
      <c r="Y1675" s="14"/>
      <c r="Z1675" s="14"/>
      <c r="AA1675" s="14"/>
      <c r="AB1675" s="14"/>
      <c r="AC1675" s="14"/>
      <c r="AD1675" s="14"/>
      <c r="AE1675" s="14"/>
      <c r="AF1675" s="14"/>
      <c r="AG1675" s="14"/>
      <c r="AH1675" s="14"/>
      <c r="AI1675" s="14"/>
      <c r="AJ1675" s="14"/>
      <c r="AK1675" s="14"/>
      <c r="AL1675" s="14"/>
      <c r="AM1675" s="14"/>
      <c r="AN1675" s="14"/>
      <c r="AO1675" s="14"/>
      <c r="AP1675" s="14"/>
      <c r="AQ1675" s="14"/>
      <c r="AR1675" s="14"/>
      <c r="AS1675" s="14"/>
      <c r="AT1675" s="14"/>
      <c r="AU1675" s="14"/>
      <c r="AV1675" s="14"/>
      <c r="AW1675" s="14"/>
      <c r="AX1675" s="14"/>
      <c r="AY1675" s="14"/>
      <c r="AZ1675" s="14"/>
      <c r="BA1675" s="14"/>
      <c r="BB1675" s="14"/>
      <c r="BC1675" s="14"/>
      <c r="BD1675" s="14"/>
      <c r="BE1675" s="14"/>
      <c r="BF1675" s="14"/>
    </row>
    <row r="1676" spans="2:58" x14ac:dyDescent="0.35">
      <c r="B1676" t="s">
        <v>493</v>
      </c>
      <c r="C1676" s="14">
        <v>4.5839420261621598E-2</v>
      </c>
      <c r="D1676" s="14">
        <v>5.9304775971513998E-2</v>
      </c>
      <c r="E1676" s="14">
        <v>3.2987075175447002E-2</v>
      </c>
      <c r="F1676" s="14"/>
      <c r="G1676" s="14">
        <v>5.7737506850074602E-2</v>
      </c>
      <c r="H1676" s="14">
        <v>7.03052568176772E-2</v>
      </c>
      <c r="I1676" s="14">
        <v>3.3801831991775298E-2</v>
      </c>
      <c r="J1676" s="14">
        <v>4.1480991729856399E-2</v>
      </c>
      <c r="K1676" s="14">
        <v>3.2085162746230002E-2</v>
      </c>
      <c r="L1676" s="14">
        <v>4.0584206263094197E-2</v>
      </c>
      <c r="M1676" s="14"/>
      <c r="N1676" s="14">
        <v>4.2235219873024803E-2</v>
      </c>
      <c r="O1676" s="14">
        <v>4.22552441327817E-2</v>
      </c>
      <c r="P1676" s="14">
        <v>4.9167964686029401E-2</v>
      </c>
      <c r="Q1676" s="14">
        <v>5.1369867079565E-2</v>
      </c>
      <c r="R1676" s="14"/>
      <c r="S1676" s="14">
        <v>7.1536619960345299E-2</v>
      </c>
      <c r="T1676" s="14">
        <v>3.0736204683031398E-2</v>
      </c>
      <c r="U1676" s="14">
        <v>6.3906078420606499E-2</v>
      </c>
      <c r="V1676" s="14">
        <v>4.94958181819544E-2</v>
      </c>
      <c r="W1676" s="14">
        <v>5.3955764856977999E-2</v>
      </c>
      <c r="X1676" s="14">
        <v>3.7802149800198401E-2</v>
      </c>
      <c r="Y1676" s="14">
        <v>3.5285804808186598E-2</v>
      </c>
      <c r="Z1676" s="14">
        <v>4.7754239379605899E-2</v>
      </c>
      <c r="AA1676" s="14">
        <v>5.2891971914092298E-2</v>
      </c>
      <c r="AB1676" s="14">
        <v>2.3013516112739801E-2</v>
      </c>
      <c r="AC1676" s="14">
        <v>3.6736198402593401E-2</v>
      </c>
      <c r="AD1676" s="14">
        <v>2.0436560816069701E-2</v>
      </c>
      <c r="AE1676" s="14"/>
      <c r="AF1676" s="14">
        <v>4.6586691512794397E-2</v>
      </c>
      <c r="AG1676" s="14">
        <v>4.27556018075494E-2</v>
      </c>
      <c r="AH1676" s="14">
        <v>5.3168394522995002E-2</v>
      </c>
      <c r="AI1676" s="14"/>
      <c r="AJ1676" s="14">
        <v>5.4041412602065401E-2</v>
      </c>
      <c r="AK1676" s="14">
        <v>4.4224243452033803E-2</v>
      </c>
      <c r="AL1676" s="14">
        <v>2.2419980857875998E-2</v>
      </c>
      <c r="AM1676" s="14">
        <v>7.9946658274715296E-2</v>
      </c>
      <c r="AN1676" s="14">
        <v>4.3738365239360602E-2</v>
      </c>
      <c r="AO1676" s="14"/>
      <c r="AP1676" s="14">
        <v>6.8635154546740601E-2</v>
      </c>
      <c r="AQ1676" s="14">
        <v>4.2258502882536297E-2</v>
      </c>
      <c r="AR1676" s="14">
        <v>2.0078037896653501E-2</v>
      </c>
      <c r="AS1676" s="14">
        <v>7.1745143003311501E-2</v>
      </c>
      <c r="AT1676" s="14">
        <v>1.24442501944593E-2</v>
      </c>
      <c r="AU1676" s="14"/>
      <c r="AV1676" s="14">
        <v>4.8349816394753303E-2</v>
      </c>
      <c r="AW1676" s="14">
        <v>2.3730859153741901E-2</v>
      </c>
      <c r="AX1676" s="14">
        <v>5.4187810552259297E-2</v>
      </c>
      <c r="AY1676" s="14">
        <v>6.0301300498989602E-2</v>
      </c>
      <c r="AZ1676" s="14">
        <v>0.12175899500701701</v>
      </c>
      <c r="BA1676" s="14"/>
      <c r="BB1676" s="14">
        <v>2.96386664836743E-2</v>
      </c>
      <c r="BC1676" s="14">
        <v>6.1963952891892E-2</v>
      </c>
      <c r="BD1676" s="14">
        <v>1.55352763524963E-2</v>
      </c>
      <c r="BE1676" s="14"/>
      <c r="BF1676" s="14">
        <v>4.11327800669882E-2</v>
      </c>
    </row>
    <row r="1677" spans="2:58" x14ac:dyDescent="0.35">
      <c r="B1677" t="s">
        <v>494</v>
      </c>
      <c r="C1677" s="14">
        <v>0.129421157969729</v>
      </c>
      <c r="D1677" s="14">
        <v>0.13076699600396</v>
      </c>
      <c r="E1677" s="14">
        <v>0.12887405073580899</v>
      </c>
      <c r="F1677" s="14"/>
      <c r="G1677" s="14">
        <v>0.153701636953472</v>
      </c>
      <c r="H1677" s="14">
        <v>0.197036102313455</v>
      </c>
      <c r="I1677" s="14">
        <v>0.15288394537932401</v>
      </c>
      <c r="J1677" s="14">
        <v>7.7733874111531195E-2</v>
      </c>
      <c r="K1677" s="14">
        <v>0.104967499632637</v>
      </c>
      <c r="L1677" s="14">
        <v>9.7596695504770695E-2</v>
      </c>
      <c r="M1677" s="14"/>
      <c r="N1677" s="14">
        <v>0.13022352723903399</v>
      </c>
      <c r="O1677" s="14">
        <v>0.12675941933544799</v>
      </c>
      <c r="P1677" s="14">
        <v>0.14540344651703799</v>
      </c>
      <c r="Q1677" s="14">
        <v>0.119591692999084</v>
      </c>
      <c r="R1677" s="14"/>
      <c r="S1677" s="14">
        <v>0.15578301233217201</v>
      </c>
      <c r="T1677" s="14">
        <v>0.17876529483995501</v>
      </c>
      <c r="U1677" s="14">
        <v>8.6285748138823795E-2</v>
      </c>
      <c r="V1677" s="14">
        <v>7.7732084274903301E-2</v>
      </c>
      <c r="W1677" s="14">
        <v>0.16979534195038501</v>
      </c>
      <c r="X1677" s="14">
        <v>0.15789578654001599</v>
      </c>
      <c r="Y1677" s="14">
        <v>0.113805568489357</v>
      </c>
      <c r="Z1677" s="14">
        <v>0.125948957692297</v>
      </c>
      <c r="AA1677" s="14">
        <v>0.106433410903419</v>
      </c>
      <c r="AB1677" s="14">
        <v>0.12132828713778999</v>
      </c>
      <c r="AC1677" s="14">
        <v>4.6278405881829701E-2</v>
      </c>
      <c r="AD1677" s="14">
        <v>0.17735660398012801</v>
      </c>
      <c r="AE1677" s="14"/>
      <c r="AF1677" s="14">
        <v>0.13784600558827201</v>
      </c>
      <c r="AG1677" s="14">
        <v>0.12717775544976601</v>
      </c>
      <c r="AH1677" s="14">
        <v>0.15783789471028201</v>
      </c>
      <c r="AI1677" s="14"/>
      <c r="AJ1677" s="14">
        <v>0.15140370714377099</v>
      </c>
      <c r="AK1677" s="14">
        <v>0.155200596862619</v>
      </c>
      <c r="AL1677" s="14">
        <v>8.3978334823690506E-2</v>
      </c>
      <c r="AM1677" s="14">
        <v>0.185159861502736</v>
      </c>
      <c r="AN1677" s="14">
        <v>7.9577342423664099E-2</v>
      </c>
      <c r="AO1677" s="14"/>
      <c r="AP1677" s="14">
        <v>0.164459204288816</v>
      </c>
      <c r="AQ1677" s="14">
        <v>0.14714417467253699</v>
      </c>
      <c r="AR1677" s="14">
        <v>9.4061480778480505E-2</v>
      </c>
      <c r="AS1677" s="14">
        <v>0.14195925482801899</v>
      </c>
      <c r="AT1677" s="14">
        <v>4.2305206906427001E-2</v>
      </c>
      <c r="AU1677" s="14"/>
      <c r="AV1677" s="14">
        <v>0.117172570455465</v>
      </c>
      <c r="AW1677" s="14">
        <v>0.1122918969796</v>
      </c>
      <c r="AX1677" s="14">
        <v>0.135867866039841</v>
      </c>
      <c r="AY1677" s="14">
        <v>0.21066228808474</v>
      </c>
      <c r="AZ1677" s="14">
        <v>6.8647236659893293E-2</v>
      </c>
      <c r="BA1677" s="14"/>
      <c r="BB1677" s="14">
        <v>0.19057628181358799</v>
      </c>
      <c r="BC1677" s="14">
        <v>0.16766304567142101</v>
      </c>
      <c r="BD1677" s="14">
        <v>5.9502308076176701E-2</v>
      </c>
      <c r="BE1677" s="14"/>
      <c r="BF1677" s="14">
        <v>0.13507879266803299</v>
      </c>
    </row>
    <row r="1678" spans="2:58" x14ac:dyDescent="0.35">
      <c r="B1678" t="s">
        <v>495</v>
      </c>
      <c r="C1678" s="14">
        <v>0.25783797294764699</v>
      </c>
      <c r="D1678" s="14">
        <v>0.26334275837631999</v>
      </c>
      <c r="E1678" s="14">
        <v>0.252990475513513</v>
      </c>
      <c r="F1678" s="14"/>
      <c r="G1678" s="14">
        <v>0.24088314186403501</v>
      </c>
      <c r="H1678" s="14">
        <v>0.23976391852408499</v>
      </c>
      <c r="I1678" s="14">
        <v>0.23248873022691199</v>
      </c>
      <c r="J1678" s="14">
        <v>0.30472790281114998</v>
      </c>
      <c r="K1678" s="14">
        <v>0.229628223894429</v>
      </c>
      <c r="L1678" s="14">
        <v>0.285370928268671</v>
      </c>
      <c r="M1678" s="14"/>
      <c r="N1678" s="14">
        <v>0.28071713064415899</v>
      </c>
      <c r="O1678" s="14">
        <v>0.26348744482069503</v>
      </c>
      <c r="P1678" s="14">
        <v>0.24540866591362201</v>
      </c>
      <c r="Q1678" s="14">
        <v>0.22880509668603899</v>
      </c>
      <c r="R1678" s="14"/>
      <c r="S1678" s="14">
        <v>0.259916678083082</v>
      </c>
      <c r="T1678" s="14">
        <v>0.24055670101361501</v>
      </c>
      <c r="U1678" s="14">
        <v>0.27318319066430702</v>
      </c>
      <c r="V1678" s="14">
        <v>0.294671837789096</v>
      </c>
      <c r="W1678" s="14">
        <v>0.22633894380908401</v>
      </c>
      <c r="X1678" s="14">
        <v>0.26780338256424302</v>
      </c>
      <c r="Y1678" s="14">
        <v>0.26467605389279703</v>
      </c>
      <c r="Z1678" s="14">
        <v>0.31267055459415399</v>
      </c>
      <c r="AA1678" s="14">
        <v>0.26701005866302302</v>
      </c>
      <c r="AB1678" s="14">
        <v>0.238856342436534</v>
      </c>
      <c r="AC1678" s="14">
        <v>0.22011535556704701</v>
      </c>
      <c r="AD1678" s="14">
        <v>0.21051390431294001</v>
      </c>
      <c r="AE1678" s="14"/>
      <c r="AF1678" s="14">
        <v>0.26813293196964799</v>
      </c>
      <c r="AG1678" s="14">
        <v>0.27491527344456901</v>
      </c>
      <c r="AH1678" s="14">
        <v>0.18888325611517001</v>
      </c>
      <c r="AI1678" s="14"/>
      <c r="AJ1678" s="14">
        <v>0.28702506566395602</v>
      </c>
      <c r="AK1678" s="14">
        <v>0.26933078876267802</v>
      </c>
      <c r="AL1678" s="14">
        <v>0.26467955821379502</v>
      </c>
      <c r="AM1678" s="14">
        <v>0.25137587459245497</v>
      </c>
      <c r="AN1678" s="14">
        <v>0.172398652881256</v>
      </c>
      <c r="AO1678" s="14"/>
      <c r="AP1678" s="14">
        <v>0.28552013347206301</v>
      </c>
      <c r="AQ1678" s="14">
        <v>0.26118727937667902</v>
      </c>
      <c r="AR1678" s="14">
        <v>0.27197338887851003</v>
      </c>
      <c r="AS1678" s="14">
        <v>0.209316392795481</v>
      </c>
      <c r="AT1678" s="14">
        <v>0.252245544553306</v>
      </c>
      <c r="AU1678" s="14"/>
      <c r="AV1678" s="14">
        <v>0.22088616990012599</v>
      </c>
      <c r="AW1678" s="14">
        <v>0.24643739913437099</v>
      </c>
      <c r="AX1678" s="14">
        <v>0.28012150437870798</v>
      </c>
      <c r="AY1678" s="14">
        <v>0.24376955015583299</v>
      </c>
      <c r="AZ1678" s="14">
        <v>0.32955088144522598</v>
      </c>
      <c r="BA1678" s="14"/>
      <c r="BB1678" s="14">
        <v>0.29671597538979699</v>
      </c>
      <c r="BC1678" s="14">
        <v>0.19436552392283299</v>
      </c>
      <c r="BD1678" s="14">
        <v>0.33542863409955598</v>
      </c>
      <c r="BE1678" s="14"/>
      <c r="BF1678" s="14">
        <v>0.28108913458691198</v>
      </c>
    </row>
    <row r="1679" spans="2:58" x14ac:dyDescent="0.35">
      <c r="B1679" t="s">
        <v>496</v>
      </c>
      <c r="C1679" s="14">
        <v>0.31555264274970202</v>
      </c>
      <c r="D1679" s="14">
        <v>0.34728634131494501</v>
      </c>
      <c r="E1679" s="14">
        <v>0.28358884571155901</v>
      </c>
      <c r="F1679" s="14"/>
      <c r="G1679" s="14">
        <v>0.30132007068213501</v>
      </c>
      <c r="H1679" s="14">
        <v>0.26674173743752499</v>
      </c>
      <c r="I1679" s="14">
        <v>0.30598782967021199</v>
      </c>
      <c r="J1679" s="14">
        <v>0.308033380981381</v>
      </c>
      <c r="K1679" s="14">
        <v>0.38263392472971902</v>
      </c>
      <c r="L1679" s="14">
        <v>0.33346895217915801</v>
      </c>
      <c r="M1679" s="14"/>
      <c r="N1679" s="14">
        <v>0.33583705491545701</v>
      </c>
      <c r="O1679" s="14">
        <v>0.29178301403365597</v>
      </c>
      <c r="P1679" s="14">
        <v>0.35534959869809102</v>
      </c>
      <c r="Q1679" s="14">
        <v>0.285001239888652</v>
      </c>
      <c r="R1679" s="14"/>
      <c r="S1679" s="14">
        <v>0.28829428399784501</v>
      </c>
      <c r="T1679" s="14">
        <v>0.33281535526481598</v>
      </c>
      <c r="U1679" s="14">
        <v>0.36405264441915802</v>
      </c>
      <c r="V1679" s="14">
        <v>0.28122400011446902</v>
      </c>
      <c r="W1679" s="14">
        <v>0.276345530134049</v>
      </c>
      <c r="X1679" s="14">
        <v>0.26419164491761898</v>
      </c>
      <c r="Y1679" s="14">
        <v>0.343346390441231</v>
      </c>
      <c r="Z1679" s="14">
        <v>0.23579854566238501</v>
      </c>
      <c r="AA1679" s="14">
        <v>0.33900093432490902</v>
      </c>
      <c r="AB1679" s="14">
        <v>0.34510684722058799</v>
      </c>
      <c r="AC1679" s="14">
        <v>0.390345095262501</v>
      </c>
      <c r="AD1679" s="14">
        <v>0.31928737892501002</v>
      </c>
      <c r="AE1679" s="14"/>
      <c r="AF1679" s="14">
        <v>0.30385704154916898</v>
      </c>
      <c r="AG1679" s="14">
        <v>0.34336891620629101</v>
      </c>
      <c r="AH1679" s="14">
        <v>0.24814903464798699</v>
      </c>
      <c r="AI1679" s="14"/>
      <c r="AJ1679" s="14">
        <v>0.30070196470074001</v>
      </c>
      <c r="AK1679" s="14">
        <v>0.31262797793066899</v>
      </c>
      <c r="AL1679" s="14">
        <v>0.44781191827103101</v>
      </c>
      <c r="AM1679" s="14">
        <v>0.20370706922027099</v>
      </c>
      <c r="AN1679" s="14">
        <v>0.265890462418645</v>
      </c>
      <c r="AO1679" s="14"/>
      <c r="AP1679" s="14">
        <v>0.26422693480215298</v>
      </c>
      <c r="AQ1679" s="14">
        <v>0.32045513013412602</v>
      </c>
      <c r="AR1679" s="14">
        <v>0.45736453731099702</v>
      </c>
      <c r="AS1679" s="14">
        <v>0.34001444639070799</v>
      </c>
      <c r="AT1679" s="14">
        <v>0.27077464964280401</v>
      </c>
      <c r="AU1679" s="14"/>
      <c r="AV1679" s="14">
        <v>0.30913385814334499</v>
      </c>
      <c r="AW1679" s="14">
        <v>0.34157824329535103</v>
      </c>
      <c r="AX1679" s="14">
        <v>0.29630346270496999</v>
      </c>
      <c r="AY1679" s="14">
        <v>0.29163092158001003</v>
      </c>
      <c r="AZ1679" s="14">
        <v>0.29781765062269</v>
      </c>
      <c r="BA1679" s="14"/>
      <c r="BB1679" s="14">
        <v>0.26598304963818498</v>
      </c>
      <c r="BC1679" s="14">
        <v>0.37465155139599399</v>
      </c>
      <c r="BD1679" s="14">
        <v>0.33002331210049102</v>
      </c>
      <c r="BE1679" s="14"/>
      <c r="BF1679" s="14">
        <v>0.33271187160339</v>
      </c>
    </row>
    <row r="1680" spans="2:58" x14ac:dyDescent="0.35">
      <c r="B1680" t="s">
        <v>117</v>
      </c>
      <c r="C1680" s="14">
        <v>0.251348806071301</v>
      </c>
      <c r="D1680" s="14">
        <v>0.19929912833326099</v>
      </c>
      <c r="E1680" s="14">
        <v>0.30155955286367198</v>
      </c>
      <c r="F1680" s="14"/>
      <c r="G1680" s="14">
        <v>0.24635764365028301</v>
      </c>
      <c r="H1680" s="14">
        <v>0.22615298490725799</v>
      </c>
      <c r="I1680" s="14">
        <v>0.27483766273177701</v>
      </c>
      <c r="J1680" s="14">
        <v>0.26802385036608201</v>
      </c>
      <c r="K1680" s="14">
        <v>0.250685188996985</v>
      </c>
      <c r="L1680" s="14">
        <v>0.24297921778430601</v>
      </c>
      <c r="M1680" s="14"/>
      <c r="N1680" s="14">
        <v>0.21098706732832601</v>
      </c>
      <c r="O1680" s="14">
        <v>0.27571487767741898</v>
      </c>
      <c r="P1680" s="14">
        <v>0.20467032418521899</v>
      </c>
      <c r="Q1680" s="14">
        <v>0.31523210334666002</v>
      </c>
      <c r="R1680" s="14"/>
      <c r="S1680" s="14">
        <v>0.22446940562655601</v>
      </c>
      <c r="T1680" s="14">
        <v>0.21712644419858301</v>
      </c>
      <c r="U1680" s="14">
        <v>0.21257233835710401</v>
      </c>
      <c r="V1680" s="14">
        <v>0.29687625963957698</v>
      </c>
      <c r="W1680" s="14">
        <v>0.27356441924950398</v>
      </c>
      <c r="X1680" s="14">
        <v>0.27230703617792301</v>
      </c>
      <c r="Y1680" s="14">
        <v>0.24288618236842999</v>
      </c>
      <c r="Z1680" s="14">
        <v>0.27782770267155799</v>
      </c>
      <c r="AA1680" s="14">
        <v>0.234663624194558</v>
      </c>
      <c r="AB1680" s="14">
        <v>0.27169500709234901</v>
      </c>
      <c r="AC1680" s="14">
        <v>0.30652494488602899</v>
      </c>
      <c r="AD1680" s="14">
        <v>0.27240555196585198</v>
      </c>
      <c r="AE1680" s="14"/>
      <c r="AF1680" s="14">
        <v>0.243577329380117</v>
      </c>
      <c r="AG1680" s="14">
        <v>0.211782453091824</v>
      </c>
      <c r="AH1680" s="14">
        <v>0.35196142000356501</v>
      </c>
      <c r="AI1680" s="14"/>
      <c r="AJ1680" s="14">
        <v>0.20682784988946701</v>
      </c>
      <c r="AK1680" s="14">
        <v>0.218616392992</v>
      </c>
      <c r="AL1680" s="14">
        <v>0.18111020783360801</v>
      </c>
      <c r="AM1680" s="14">
        <v>0.27981053640982301</v>
      </c>
      <c r="AN1680" s="14">
        <v>0.43839517703707398</v>
      </c>
      <c r="AO1680" s="14"/>
      <c r="AP1680" s="14">
        <v>0.217158572890228</v>
      </c>
      <c r="AQ1680" s="14">
        <v>0.22895491293412201</v>
      </c>
      <c r="AR1680" s="14">
        <v>0.15652255513535901</v>
      </c>
      <c r="AS1680" s="14">
        <v>0.23696476298248001</v>
      </c>
      <c r="AT1680" s="14">
        <v>0.42223034870300302</v>
      </c>
      <c r="AU1680" s="14"/>
      <c r="AV1680" s="14">
        <v>0.30445758510631199</v>
      </c>
      <c r="AW1680" s="14">
        <v>0.27596160143693599</v>
      </c>
      <c r="AX1680" s="14">
        <v>0.23351935632422199</v>
      </c>
      <c r="AY1680" s="14">
        <v>0.193635939680428</v>
      </c>
      <c r="AZ1680" s="14">
        <v>0.18222523626517301</v>
      </c>
      <c r="BA1680" s="14"/>
      <c r="BB1680" s="14">
        <v>0.21708602667475599</v>
      </c>
      <c r="BC1680" s="14">
        <v>0.20135592611785999</v>
      </c>
      <c r="BD1680" s="14">
        <v>0.25951046937127997</v>
      </c>
      <c r="BE1680" s="14"/>
      <c r="BF1680" s="14">
        <v>0.20998742107467699</v>
      </c>
    </row>
    <row r="1681" spans="2:58" x14ac:dyDescent="0.35">
      <c r="C1681" s="14"/>
      <c r="D1681" s="14"/>
      <c r="E1681" s="14"/>
      <c r="F1681" s="14"/>
      <c r="G1681" s="14"/>
      <c r="H1681" s="14"/>
      <c r="I1681" s="14"/>
      <c r="J1681" s="14"/>
      <c r="K1681" s="14"/>
      <c r="L1681" s="14"/>
      <c r="M1681" s="14"/>
      <c r="N1681" s="14"/>
      <c r="O1681" s="14"/>
      <c r="P1681" s="14"/>
      <c r="Q1681" s="14"/>
      <c r="R1681" s="14"/>
      <c r="S1681" s="14"/>
      <c r="T1681" s="14"/>
      <c r="U1681" s="14"/>
      <c r="V1681" s="14"/>
      <c r="W1681" s="14"/>
      <c r="X1681" s="14"/>
      <c r="Y1681" s="14"/>
      <c r="Z1681" s="14"/>
      <c r="AA1681" s="14"/>
      <c r="AB1681" s="14"/>
      <c r="AC1681" s="14"/>
      <c r="AD1681" s="14"/>
      <c r="AE1681" s="14"/>
      <c r="AF1681" s="14"/>
      <c r="AG1681" s="14"/>
      <c r="AH1681" s="14"/>
      <c r="AI1681" s="14"/>
      <c r="AJ1681" s="14"/>
      <c r="AK1681" s="14"/>
      <c r="AL1681" s="14"/>
      <c r="AM1681" s="14"/>
      <c r="AN1681" s="14"/>
      <c r="AO1681" s="14"/>
      <c r="AP1681" s="14"/>
      <c r="AQ1681" s="14"/>
      <c r="AR1681" s="14"/>
      <c r="AS1681" s="14"/>
      <c r="AT1681" s="14"/>
      <c r="AU1681" s="14"/>
      <c r="AV1681" s="14"/>
      <c r="AW1681" s="14"/>
      <c r="AX1681" s="14"/>
      <c r="AY1681" s="14"/>
      <c r="AZ1681" s="14"/>
      <c r="BA1681" s="14"/>
      <c r="BB1681" s="14"/>
      <c r="BC1681" s="14"/>
      <c r="BD1681" s="14"/>
      <c r="BE1681" s="14"/>
      <c r="BF1681" s="14"/>
    </row>
    <row r="1682" spans="2:58" x14ac:dyDescent="0.35">
      <c r="B1682" s="6" t="s">
        <v>504</v>
      </c>
      <c r="C1682" s="14"/>
      <c r="D1682" s="14"/>
      <c r="E1682" s="14"/>
      <c r="F1682" s="14"/>
      <c r="G1682" s="14"/>
      <c r="H1682" s="14"/>
      <c r="I1682" s="14"/>
      <c r="J1682" s="14"/>
      <c r="K1682" s="14"/>
      <c r="L1682" s="14"/>
      <c r="M1682" s="14"/>
      <c r="N1682" s="14"/>
      <c r="O1682" s="14"/>
      <c r="P1682" s="14"/>
      <c r="Q1682" s="14"/>
      <c r="R1682" s="14"/>
      <c r="S1682" s="14"/>
      <c r="T1682" s="14"/>
      <c r="U1682" s="14"/>
      <c r="V1682" s="14"/>
      <c r="W1682" s="14"/>
      <c r="X1682" s="14"/>
      <c r="Y1682" s="14"/>
      <c r="Z1682" s="14"/>
      <c r="AA1682" s="14"/>
      <c r="AB1682" s="14"/>
      <c r="AC1682" s="14"/>
      <c r="AD1682" s="14"/>
      <c r="AE1682" s="14"/>
      <c r="AF1682" s="14"/>
      <c r="AG1682" s="14"/>
      <c r="AH1682" s="14"/>
      <c r="AI1682" s="14"/>
      <c r="AJ1682" s="14"/>
      <c r="AK1682" s="14"/>
      <c r="AL1682" s="14"/>
      <c r="AM1682" s="14"/>
      <c r="AN1682" s="14"/>
      <c r="AO1682" s="14"/>
      <c r="AP1682" s="14"/>
      <c r="AQ1682" s="14"/>
      <c r="AR1682" s="14"/>
      <c r="AS1682" s="14"/>
      <c r="AT1682" s="14"/>
      <c r="AU1682" s="14"/>
      <c r="AV1682" s="14"/>
      <c r="AW1682" s="14"/>
      <c r="AX1682" s="14"/>
      <c r="AY1682" s="14"/>
      <c r="AZ1682" s="14"/>
      <c r="BA1682" s="14"/>
      <c r="BB1682" s="14"/>
      <c r="BC1682" s="14"/>
      <c r="BD1682" s="14"/>
      <c r="BE1682" s="14"/>
      <c r="BF1682" s="14"/>
    </row>
    <row r="1683" spans="2:58" x14ac:dyDescent="0.35">
      <c r="B1683" s="24" t="s">
        <v>90</v>
      </c>
      <c r="C1683" s="14"/>
      <c r="D1683" s="14"/>
      <c r="E1683" s="14"/>
      <c r="F1683" s="14"/>
      <c r="G1683" s="14"/>
      <c r="H1683" s="14"/>
      <c r="I1683" s="14"/>
      <c r="J1683" s="14"/>
      <c r="K1683" s="14"/>
      <c r="L1683" s="14"/>
      <c r="M1683" s="14"/>
      <c r="N1683" s="14"/>
      <c r="O1683" s="14"/>
      <c r="P1683" s="14"/>
      <c r="Q1683" s="14"/>
      <c r="R1683" s="14"/>
      <c r="S1683" s="14"/>
      <c r="T1683" s="14"/>
      <c r="U1683" s="14"/>
      <c r="V1683" s="14"/>
      <c r="W1683" s="14"/>
      <c r="X1683" s="14"/>
      <c r="Y1683" s="14"/>
      <c r="Z1683" s="14"/>
      <c r="AA1683" s="14"/>
      <c r="AB1683" s="14"/>
      <c r="AC1683" s="14"/>
      <c r="AD1683" s="14"/>
      <c r="AE1683" s="14"/>
      <c r="AF1683" s="14"/>
      <c r="AG1683" s="14"/>
      <c r="AH1683" s="14"/>
      <c r="AI1683" s="14"/>
      <c r="AJ1683" s="14"/>
      <c r="AK1683" s="14"/>
      <c r="AL1683" s="14"/>
      <c r="AM1683" s="14"/>
      <c r="AN1683" s="14"/>
      <c r="AO1683" s="14"/>
      <c r="AP1683" s="14"/>
      <c r="AQ1683" s="14"/>
      <c r="AR1683" s="14"/>
      <c r="AS1683" s="14"/>
      <c r="AT1683" s="14"/>
      <c r="AU1683" s="14"/>
      <c r="AV1683" s="14"/>
      <c r="AW1683" s="14"/>
      <c r="AX1683" s="14"/>
      <c r="AY1683" s="14"/>
      <c r="AZ1683" s="14"/>
      <c r="BA1683" s="14"/>
      <c r="BB1683" s="14"/>
      <c r="BC1683" s="14"/>
      <c r="BD1683" s="14"/>
      <c r="BE1683" s="14"/>
      <c r="BF1683" s="14"/>
    </row>
    <row r="1684" spans="2:58" x14ac:dyDescent="0.35">
      <c r="B1684" t="s">
        <v>493</v>
      </c>
      <c r="C1684" s="14">
        <v>0.11606845116621101</v>
      </c>
      <c r="D1684" s="14">
        <v>0.13121765448078901</v>
      </c>
      <c r="E1684" s="14">
        <v>0.10001353519968301</v>
      </c>
      <c r="F1684" s="14"/>
      <c r="G1684" s="14">
        <v>0.109232700276838</v>
      </c>
      <c r="H1684" s="14">
        <v>0.129496107697499</v>
      </c>
      <c r="I1684" s="14">
        <v>9.3549998677686194E-2</v>
      </c>
      <c r="J1684" s="14">
        <v>0.136368414013154</v>
      </c>
      <c r="K1684" s="14">
        <v>0.106141468004878</v>
      </c>
      <c r="L1684" s="14">
        <v>0.11828508580817899</v>
      </c>
      <c r="M1684" s="14"/>
      <c r="N1684" s="14">
        <v>0.14651474852292301</v>
      </c>
      <c r="O1684" s="14">
        <v>0.10954435682254</v>
      </c>
      <c r="P1684" s="14">
        <v>0.106957985214027</v>
      </c>
      <c r="Q1684" s="14">
        <v>0.100030105891266</v>
      </c>
      <c r="R1684" s="14"/>
      <c r="S1684" s="14">
        <v>0.13534050439798501</v>
      </c>
      <c r="T1684" s="14">
        <v>9.2881788332253107E-2</v>
      </c>
      <c r="U1684" s="14">
        <v>0.13541558411687399</v>
      </c>
      <c r="V1684" s="14">
        <v>0.103669039369199</v>
      </c>
      <c r="W1684" s="14">
        <v>7.5103898292861196E-2</v>
      </c>
      <c r="X1684" s="14">
        <v>0.115769604514614</v>
      </c>
      <c r="Y1684" s="14">
        <v>7.5369587550509196E-2</v>
      </c>
      <c r="Z1684" s="14">
        <v>0.120557660489827</v>
      </c>
      <c r="AA1684" s="14">
        <v>0.13288343009859799</v>
      </c>
      <c r="AB1684" s="14">
        <v>0.15977723918889999</v>
      </c>
      <c r="AC1684" s="14">
        <v>0.10092144344587101</v>
      </c>
      <c r="AD1684" s="14">
        <v>0.14384596085412299</v>
      </c>
      <c r="AE1684" s="14"/>
      <c r="AF1684" s="14">
        <v>0.10336619751805599</v>
      </c>
      <c r="AG1684" s="14">
        <v>0.14011365218667499</v>
      </c>
      <c r="AH1684" s="14">
        <v>8.7087081578556005E-2</v>
      </c>
      <c r="AI1684" s="14"/>
      <c r="AJ1684" s="14">
        <v>8.5108283165822904E-2</v>
      </c>
      <c r="AK1684" s="14">
        <v>0.160375947377214</v>
      </c>
      <c r="AL1684" s="14">
        <v>9.3541639354205605E-2</v>
      </c>
      <c r="AM1684" s="14">
        <v>0.27929636425488003</v>
      </c>
      <c r="AN1684" s="14">
        <v>8.4217912669152004E-2</v>
      </c>
      <c r="AO1684" s="14"/>
      <c r="AP1684" s="14">
        <v>7.3012766895199893E-2</v>
      </c>
      <c r="AQ1684" s="14">
        <v>0.148618396515794</v>
      </c>
      <c r="AR1684" s="14">
        <v>9.3116706016904194E-2</v>
      </c>
      <c r="AS1684" s="14">
        <v>0.13433571250615001</v>
      </c>
      <c r="AT1684" s="14">
        <v>3.6043611794725303E-2</v>
      </c>
      <c r="AU1684" s="14"/>
      <c r="AV1684" s="14">
        <v>0.11412953688965299</v>
      </c>
      <c r="AW1684" s="14">
        <v>8.6348369283176504E-2</v>
      </c>
      <c r="AX1684" s="14">
        <v>0.14167671849740701</v>
      </c>
      <c r="AY1684" s="14">
        <v>0.12918177842454101</v>
      </c>
      <c r="AZ1684" s="14">
        <v>0.21555251715780399</v>
      </c>
      <c r="BA1684" s="14"/>
      <c r="BB1684" s="14">
        <v>9.1122161392469495E-2</v>
      </c>
      <c r="BC1684" s="14">
        <v>0.14784936233198301</v>
      </c>
      <c r="BD1684" s="14">
        <v>3.10398854724078E-2</v>
      </c>
      <c r="BE1684" s="14"/>
      <c r="BF1684" s="14">
        <v>9.9254615019143094E-2</v>
      </c>
    </row>
    <row r="1685" spans="2:58" x14ac:dyDescent="0.35">
      <c r="B1685" t="s">
        <v>494</v>
      </c>
      <c r="C1685" s="14">
        <v>0.37174326249268103</v>
      </c>
      <c r="D1685" s="14">
        <v>0.39379041691748201</v>
      </c>
      <c r="E1685" s="14">
        <v>0.35052240169071902</v>
      </c>
      <c r="F1685" s="14"/>
      <c r="G1685" s="14">
        <v>0.29475092844232897</v>
      </c>
      <c r="H1685" s="14">
        <v>0.344977540121848</v>
      </c>
      <c r="I1685" s="14">
        <v>0.359361616328154</v>
      </c>
      <c r="J1685" s="14">
        <v>0.37634400246268901</v>
      </c>
      <c r="K1685" s="14">
        <v>0.37076994922505302</v>
      </c>
      <c r="L1685" s="14">
        <v>0.45193540364999601</v>
      </c>
      <c r="M1685" s="14"/>
      <c r="N1685" s="14">
        <v>0.41073257526523799</v>
      </c>
      <c r="O1685" s="14">
        <v>0.41598784216843498</v>
      </c>
      <c r="P1685" s="14">
        <v>0.33933020612400999</v>
      </c>
      <c r="Q1685" s="14">
        <v>0.30849154960981801</v>
      </c>
      <c r="R1685" s="14"/>
      <c r="S1685" s="14">
        <v>0.386027421772975</v>
      </c>
      <c r="T1685" s="14">
        <v>0.41245197714120402</v>
      </c>
      <c r="U1685" s="14">
        <v>0.325375387979568</v>
      </c>
      <c r="V1685" s="14">
        <v>0.32765525491543401</v>
      </c>
      <c r="W1685" s="14">
        <v>0.37574622229560301</v>
      </c>
      <c r="X1685" s="14">
        <v>0.39428525859575803</v>
      </c>
      <c r="Y1685" s="14">
        <v>0.34021053485095398</v>
      </c>
      <c r="Z1685" s="14">
        <v>0.32950230136583297</v>
      </c>
      <c r="AA1685" s="14">
        <v>0.31143931389260998</v>
      </c>
      <c r="AB1685" s="14">
        <v>0.43603910264339102</v>
      </c>
      <c r="AC1685" s="14">
        <v>0.44523541610148698</v>
      </c>
      <c r="AD1685" s="14">
        <v>0.35273504664250499</v>
      </c>
      <c r="AE1685" s="14"/>
      <c r="AF1685" s="14">
        <v>0.37255342411631998</v>
      </c>
      <c r="AG1685" s="14">
        <v>0.41701618190433798</v>
      </c>
      <c r="AH1685" s="14">
        <v>0.30665723559693298</v>
      </c>
      <c r="AI1685" s="14"/>
      <c r="AJ1685" s="14">
        <v>0.376143817743047</v>
      </c>
      <c r="AK1685" s="14">
        <v>0.40674474565223401</v>
      </c>
      <c r="AL1685" s="14">
        <v>0.48112415073547099</v>
      </c>
      <c r="AM1685" s="14">
        <v>0.25182651585947302</v>
      </c>
      <c r="AN1685" s="14">
        <v>0.252963211194763</v>
      </c>
      <c r="AO1685" s="14"/>
      <c r="AP1685" s="14">
        <v>0.35244807890267799</v>
      </c>
      <c r="AQ1685" s="14">
        <v>0.41178259985233201</v>
      </c>
      <c r="AR1685" s="14">
        <v>0.43847389775745599</v>
      </c>
      <c r="AS1685" s="14">
        <v>0.36694878579536599</v>
      </c>
      <c r="AT1685" s="14">
        <v>0.26957647893729098</v>
      </c>
      <c r="AU1685" s="14"/>
      <c r="AV1685" s="14">
        <v>0.31403590183343399</v>
      </c>
      <c r="AW1685" s="14">
        <v>0.338329330864653</v>
      </c>
      <c r="AX1685" s="14">
        <v>0.40688083734285402</v>
      </c>
      <c r="AY1685" s="14">
        <v>0.43959357499371199</v>
      </c>
      <c r="AZ1685" s="14">
        <v>0.29941552008893202</v>
      </c>
      <c r="BA1685" s="14"/>
      <c r="BB1685" s="14">
        <v>0.50958831422903195</v>
      </c>
      <c r="BC1685" s="14">
        <v>0.36831743762159302</v>
      </c>
      <c r="BD1685" s="14">
        <v>0.30272509678498399</v>
      </c>
      <c r="BE1685" s="14"/>
      <c r="BF1685" s="14">
        <v>0.39792816162278399</v>
      </c>
    </row>
    <row r="1686" spans="2:58" x14ac:dyDescent="0.35">
      <c r="B1686" t="s">
        <v>495</v>
      </c>
      <c r="C1686" s="14">
        <v>0.109090843539254</v>
      </c>
      <c r="D1686" s="14">
        <v>0.140362284106999</v>
      </c>
      <c r="E1686" s="14">
        <v>7.92586021551141E-2</v>
      </c>
      <c r="F1686" s="14"/>
      <c r="G1686" s="14">
        <v>0.16236650197142299</v>
      </c>
      <c r="H1686" s="14">
        <v>0.14397503622959701</v>
      </c>
      <c r="I1686" s="14">
        <v>8.2310288867354503E-2</v>
      </c>
      <c r="J1686" s="14">
        <v>7.3239642577269906E-2</v>
      </c>
      <c r="K1686" s="14">
        <v>8.76251602079684E-2</v>
      </c>
      <c r="L1686" s="14">
        <v>0.110305466826772</v>
      </c>
      <c r="M1686" s="14"/>
      <c r="N1686" s="14">
        <v>0.104949864177346</v>
      </c>
      <c r="O1686" s="14">
        <v>0.102228922135535</v>
      </c>
      <c r="P1686" s="14">
        <v>0.143076299078569</v>
      </c>
      <c r="Q1686" s="14">
        <v>9.0827016859376303E-2</v>
      </c>
      <c r="R1686" s="14"/>
      <c r="S1686" s="14">
        <v>0.121841899328904</v>
      </c>
      <c r="T1686" s="14">
        <v>0.106626734219314</v>
      </c>
      <c r="U1686" s="14">
        <v>0.13110738426333801</v>
      </c>
      <c r="V1686" s="14">
        <v>9.2085243838853303E-2</v>
      </c>
      <c r="W1686" s="14">
        <v>0.18250991634870201</v>
      </c>
      <c r="X1686" s="14">
        <v>8.8251748516454898E-2</v>
      </c>
      <c r="Y1686" s="14">
        <v>0.11677773810249201</v>
      </c>
      <c r="Z1686" s="14">
        <v>0.11553274945608701</v>
      </c>
      <c r="AA1686" s="14">
        <v>0.12200448805054501</v>
      </c>
      <c r="AB1686" s="14">
        <v>6.6492555963179503E-2</v>
      </c>
      <c r="AC1686" s="14">
        <v>4.4956407285446899E-2</v>
      </c>
      <c r="AD1686" s="14">
        <v>0.10224179712592101</v>
      </c>
      <c r="AE1686" s="14"/>
      <c r="AF1686" s="14">
        <v>0.115956633908382</v>
      </c>
      <c r="AG1686" s="14">
        <v>0.111798787544387</v>
      </c>
      <c r="AH1686" s="14">
        <v>7.9128120792662293E-2</v>
      </c>
      <c r="AI1686" s="14"/>
      <c r="AJ1686" s="14">
        <v>0.132202522368699</v>
      </c>
      <c r="AK1686" s="14">
        <v>0.104674039862154</v>
      </c>
      <c r="AL1686" s="14">
        <v>0.11565409690221901</v>
      </c>
      <c r="AM1686" s="14">
        <v>0.15674551976267401</v>
      </c>
      <c r="AN1686" s="14">
        <v>7.7230088305895506E-2</v>
      </c>
      <c r="AO1686" s="14"/>
      <c r="AP1686" s="14">
        <v>0.16949389414664501</v>
      </c>
      <c r="AQ1686" s="14">
        <v>9.9567059359236695E-2</v>
      </c>
      <c r="AR1686" s="14">
        <v>0.12105025632914</v>
      </c>
      <c r="AS1686" s="14">
        <v>0.1064646605626</v>
      </c>
      <c r="AT1686" s="14">
        <v>5.0416099794274201E-2</v>
      </c>
      <c r="AU1686" s="14"/>
      <c r="AV1686" s="14">
        <v>0.105710021566377</v>
      </c>
      <c r="AW1686" s="14">
        <v>0.11155017392335299</v>
      </c>
      <c r="AX1686" s="14">
        <v>9.0684209087587495E-2</v>
      </c>
      <c r="AY1686" s="14">
        <v>0.11227397301391299</v>
      </c>
      <c r="AZ1686" s="14">
        <v>0.113677671171361</v>
      </c>
      <c r="BA1686" s="14"/>
      <c r="BB1686" s="14">
        <v>5.9683581355360199E-2</v>
      </c>
      <c r="BC1686" s="14">
        <v>9.7525646957848003E-2</v>
      </c>
      <c r="BD1686" s="14">
        <v>8.3528115634184094E-2</v>
      </c>
      <c r="BE1686" s="14"/>
      <c r="BF1686" s="14">
        <v>9.7659449293161907E-2</v>
      </c>
    </row>
    <row r="1687" spans="2:58" x14ac:dyDescent="0.35">
      <c r="B1687" t="s">
        <v>496</v>
      </c>
      <c r="C1687" s="14">
        <v>4.65338657161561E-2</v>
      </c>
      <c r="D1687" s="14">
        <v>5.5636983207813399E-2</v>
      </c>
      <c r="E1687" s="14">
        <v>3.7936993981826997E-2</v>
      </c>
      <c r="F1687" s="14"/>
      <c r="G1687" s="14">
        <v>5.35178743866771E-2</v>
      </c>
      <c r="H1687" s="14">
        <v>6.1794571744243201E-2</v>
      </c>
      <c r="I1687" s="14">
        <v>5.4497630072153601E-2</v>
      </c>
      <c r="J1687" s="14">
        <v>6.0403906053865399E-2</v>
      </c>
      <c r="K1687" s="14">
        <v>4.7516497423114201E-2</v>
      </c>
      <c r="L1687" s="14">
        <v>1.1165737357087299E-2</v>
      </c>
      <c r="M1687" s="14"/>
      <c r="N1687" s="14">
        <v>4.98672026111667E-2</v>
      </c>
      <c r="O1687" s="14">
        <v>3.78355485024396E-2</v>
      </c>
      <c r="P1687" s="14">
        <v>5.0174953236848702E-2</v>
      </c>
      <c r="Q1687" s="14">
        <v>4.9624294297128502E-2</v>
      </c>
      <c r="R1687" s="14"/>
      <c r="S1687" s="14">
        <v>5.6927590063735697E-2</v>
      </c>
      <c r="T1687" s="14">
        <v>5.4167493964193701E-2</v>
      </c>
      <c r="U1687" s="14">
        <v>4.8473210394190197E-2</v>
      </c>
      <c r="V1687" s="14">
        <v>1.5650875669937499E-2</v>
      </c>
      <c r="W1687" s="14">
        <v>4.5964205208739999E-2</v>
      </c>
      <c r="X1687" s="14">
        <v>6.4766828773805296E-2</v>
      </c>
      <c r="Y1687" s="14">
        <v>4.35458633823727E-2</v>
      </c>
      <c r="Z1687" s="14">
        <v>3.5875537817022601E-2</v>
      </c>
      <c r="AA1687" s="14">
        <v>4.83097644941081E-2</v>
      </c>
      <c r="AB1687" s="14">
        <v>5.0448373460788197E-2</v>
      </c>
      <c r="AC1687" s="14">
        <v>2.9133878110838101E-2</v>
      </c>
      <c r="AD1687" s="14">
        <v>3.1935787186891398E-2</v>
      </c>
      <c r="AE1687" s="14"/>
      <c r="AF1687" s="14">
        <v>4.7273325652311002E-2</v>
      </c>
      <c r="AG1687" s="14">
        <v>3.7123926715253802E-2</v>
      </c>
      <c r="AH1687" s="14">
        <v>6.4426929213119294E-2</v>
      </c>
      <c r="AI1687" s="14"/>
      <c r="AJ1687" s="14">
        <v>5.02888407707799E-2</v>
      </c>
      <c r="AK1687" s="14">
        <v>4.3800557175732502E-2</v>
      </c>
      <c r="AL1687" s="14">
        <v>4.4948543775640101E-2</v>
      </c>
      <c r="AM1687" s="14">
        <v>0.15174254634769099</v>
      </c>
      <c r="AN1687" s="14">
        <v>5.8039333618022299E-2</v>
      </c>
      <c r="AO1687" s="14"/>
      <c r="AP1687" s="14">
        <v>5.66816840624891E-2</v>
      </c>
      <c r="AQ1687" s="14">
        <v>2.7604113671372499E-2</v>
      </c>
      <c r="AR1687" s="14">
        <v>7.5242307925070598E-2</v>
      </c>
      <c r="AS1687" s="14">
        <v>6.6508737811063201E-2</v>
      </c>
      <c r="AT1687" s="14">
        <v>3.12880035437774E-2</v>
      </c>
      <c r="AU1687" s="14"/>
      <c r="AV1687" s="14">
        <v>3.7955185840955502E-2</v>
      </c>
      <c r="AW1687" s="14">
        <v>4.3469115332898302E-2</v>
      </c>
      <c r="AX1687" s="14">
        <v>6.3313794859374994E-2</v>
      </c>
      <c r="AY1687" s="14">
        <v>4.7681235010075498E-2</v>
      </c>
      <c r="AZ1687" s="14">
        <v>2.3798539856110301E-2</v>
      </c>
      <c r="BA1687" s="14"/>
      <c r="BB1687" s="14">
        <v>9.0794218034794295E-3</v>
      </c>
      <c r="BC1687" s="14">
        <v>6.4297011943705698E-2</v>
      </c>
      <c r="BD1687" s="14">
        <v>3.11303164368586E-2</v>
      </c>
      <c r="BE1687" s="14"/>
      <c r="BF1687" s="14">
        <v>4.0464907338616997E-2</v>
      </c>
    </row>
    <row r="1688" spans="2:58" x14ac:dyDescent="0.35">
      <c r="B1688" t="s">
        <v>117</v>
      </c>
      <c r="C1688" s="14">
        <v>0.35656357708569802</v>
      </c>
      <c r="D1688" s="14">
        <v>0.27899266128691602</v>
      </c>
      <c r="E1688" s="14">
        <v>0.43226846697265697</v>
      </c>
      <c r="F1688" s="14"/>
      <c r="G1688" s="14">
        <v>0.38013199492273297</v>
      </c>
      <c r="H1688" s="14">
        <v>0.31975674420681299</v>
      </c>
      <c r="I1688" s="14">
        <v>0.41028046605465102</v>
      </c>
      <c r="J1688" s="14">
        <v>0.35364403489302199</v>
      </c>
      <c r="K1688" s="14">
        <v>0.38794692513898699</v>
      </c>
      <c r="L1688" s="14">
        <v>0.30830830635796502</v>
      </c>
      <c r="M1688" s="14"/>
      <c r="N1688" s="14">
        <v>0.28793560942332602</v>
      </c>
      <c r="O1688" s="14">
        <v>0.33440333037105002</v>
      </c>
      <c r="P1688" s="14">
        <v>0.360460556346546</v>
      </c>
      <c r="Q1688" s="14">
        <v>0.45102703334241201</v>
      </c>
      <c r="R1688" s="14"/>
      <c r="S1688" s="14">
        <v>0.29986258443640101</v>
      </c>
      <c r="T1688" s="14">
        <v>0.33387200634303499</v>
      </c>
      <c r="U1688" s="14">
        <v>0.35962843324603</v>
      </c>
      <c r="V1688" s="14">
        <v>0.46093958620657599</v>
      </c>
      <c r="W1688" s="14">
        <v>0.32067575785409402</v>
      </c>
      <c r="X1688" s="14">
        <v>0.33692655959936801</v>
      </c>
      <c r="Y1688" s="14">
        <v>0.42409627611367201</v>
      </c>
      <c r="Z1688" s="14">
        <v>0.39853175087122999</v>
      </c>
      <c r="AA1688" s="14">
        <v>0.38536300346413899</v>
      </c>
      <c r="AB1688" s="14">
        <v>0.28724272874374102</v>
      </c>
      <c r="AC1688" s="14">
        <v>0.37975285505635697</v>
      </c>
      <c r="AD1688" s="14">
        <v>0.36924140819056001</v>
      </c>
      <c r="AE1688" s="14"/>
      <c r="AF1688" s="14">
        <v>0.36085041880493002</v>
      </c>
      <c r="AG1688" s="14">
        <v>0.29394745164934599</v>
      </c>
      <c r="AH1688" s="14">
        <v>0.46270063281872897</v>
      </c>
      <c r="AI1688" s="14"/>
      <c r="AJ1688" s="14">
        <v>0.35625653595165102</v>
      </c>
      <c r="AK1688" s="14">
        <v>0.28440470993266598</v>
      </c>
      <c r="AL1688" s="14">
        <v>0.26473156923246399</v>
      </c>
      <c r="AM1688" s="14">
        <v>0.16038905377528101</v>
      </c>
      <c r="AN1688" s="14">
        <v>0.52754945421216803</v>
      </c>
      <c r="AO1688" s="14"/>
      <c r="AP1688" s="14">
        <v>0.34836357599298801</v>
      </c>
      <c r="AQ1688" s="14">
        <v>0.312427830601264</v>
      </c>
      <c r="AR1688" s="14">
        <v>0.272116831971429</v>
      </c>
      <c r="AS1688" s="14">
        <v>0.32574210332482001</v>
      </c>
      <c r="AT1688" s="14">
        <v>0.61267580592993198</v>
      </c>
      <c r="AU1688" s="14"/>
      <c r="AV1688" s="14">
        <v>0.42816935386957999</v>
      </c>
      <c r="AW1688" s="14">
        <v>0.42030301059591901</v>
      </c>
      <c r="AX1688" s="14">
        <v>0.297444440212776</v>
      </c>
      <c r="AY1688" s="14">
        <v>0.27126943855775798</v>
      </c>
      <c r="AZ1688" s="14">
        <v>0.34755575172579301</v>
      </c>
      <c r="BA1688" s="14"/>
      <c r="BB1688" s="14">
        <v>0.33052652121965997</v>
      </c>
      <c r="BC1688" s="14">
        <v>0.32201054114487099</v>
      </c>
      <c r="BD1688" s="14">
        <v>0.55157658567156498</v>
      </c>
      <c r="BE1688" s="14"/>
      <c r="BF1688" s="14">
        <v>0.36469286672629397</v>
      </c>
    </row>
    <row r="1689" spans="2:58" x14ac:dyDescent="0.35">
      <c r="C1689" s="14"/>
      <c r="D1689" s="14"/>
      <c r="E1689" s="14"/>
      <c r="F1689" s="14"/>
      <c r="G1689" s="14"/>
      <c r="H1689" s="14"/>
      <c r="I1689" s="14"/>
      <c r="J1689" s="14"/>
      <c r="K1689" s="14"/>
      <c r="L1689" s="14"/>
      <c r="M1689" s="14"/>
      <c r="N1689" s="14"/>
      <c r="O1689" s="14"/>
      <c r="P1689" s="14"/>
      <c r="Q1689" s="14"/>
      <c r="R1689" s="14"/>
      <c r="S1689" s="14"/>
      <c r="T1689" s="14"/>
      <c r="U1689" s="14"/>
      <c r="V1689" s="14"/>
      <c r="W1689" s="14"/>
      <c r="X1689" s="14"/>
      <c r="Y1689" s="14"/>
      <c r="Z1689" s="14"/>
      <c r="AA1689" s="14"/>
      <c r="AB1689" s="14"/>
      <c r="AC1689" s="14"/>
      <c r="AD1689" s="14"/>
      <c r="AE1689" s="14"/>
      <c r="AF1689" s="14"/>
      <c r="AG1689" s="14"/>
      <c r="AH1689" s="14"/>
      <c r="AI1689" s="14"/>
      <c r="AJ1689" s="14"/>
      <c r="AK1689" s="14"/>
      <c r="AL1689" s="14"/>
      <c r="AM1689" s="14"/>
      <c r="AN1689" s="14"/>
      <c r="AO1689" s="14"/>
      <c r="AP1689" s="14"/>
      <c r="AQ1689" s="14"/>
      <c r="AR1689" s="14"/>
      <c r="AS1689" s="14"/>
      <c r="AT1689" s="14"/>
      <c r="AU1689" s="14"/>
      <c r="AV1689" s="14"/>
      <c r="AW1689" s="14"/>
      <c r="AX1689" s="14"/>
      <c r="AY1689" s="14"/>
      <c r="AZ1689" s="14"/>
      <c r="BA1689" s="14"/>
      <c r="BB1689" s="14"/>
      <c r="BC1689" s="14"/>
      <c r="BD1689" s="14"/>
      <c r="BE1689" s="14"/>
      <c r="BF1689" s="14"/>
    </row>
    <row r="1690" spans="2:58" x14ac:dyDescent="0.35">
      <c r="B1690" s="6" t="s">
        <v>505</v>
      </c>
      <c r="C1690" s="14"/>
      <c r="D1690" s="14"/>
      <c r="E1690" s="14"/>
      <c r="F1690" s="14"/>
      <c r="G1690" s="14"/>
      <c r="H1690" s="14"/>
      <c r="I1690" s="14"/>
      <c r="J1690" s="14"/>
      <c r="K1690" s="14"/>
      <c r="L1690" s="14"/>
      <c r="M1690" s="14"/>
      <c r="N1690" s="14"/>
      <c r="O1690" s="14"/>
      <c r="P1690" s="14"/>
      <c r="Q1690" s="14"/>
      <c r="R1690" s="14"/>
      <c r="S1690" s="14"/>
      <c r="T1690" s="14"/>
      <c r="U1690" s="14"/>
      <c r="V1690" s="14"/>
      <c r="W1690" s="14"/>
      <c r="X1690" s="14"/>
      <c r="Y1690" s="14"/>
      <c r="Z1690" s="14"/>
      <c r="AA1690" s="14"/>
      <c r="AB1690" s="14"/>
      <c r="AC1690" s="14"/>
      <c r="AD1690" s="14"/>
      <c r="AE1690" s="14"/>
      <c r="AF1690" s="14"/>
      <c r="AG1690" s="14"/>
      <c r="AH1690" s="14"/>
      <c r="AI1690" s="14"/>
      <c r="AJ1690" s="14"/>
      <c r="AK1690" s="14"/>
      <c r="AL1690" s="14"/>
      <c r="AM1690" s="14"/>
      <c r="AN1690" s="14"/>
      <c r="AO1690" s="14"/>
      <c r="AP1690" s="14"/>
      <c r="AQ1690" s="14"/>
      <c r="AR1690" s="14"/>
      <c r="AS1690" s="14"/>
      <c r="AT1690" s="14"/>
      <c r="AU1690" s="14"/>
      <c r="AV1690" s="14"/>
      <c r="AW1690" s="14"/>
      <c r="AX1690" s="14"/>
      <c r="AY1690" s="14"/>
      <c r="AZ1690" s="14"/>
      <c r="BA1690" s="14"/>
      <c r="BB1690" s="14"/>
      <c r="BC1690" s="14"/>
      <c r="BD1690" s="14"/>
      <c r="BE1690" s="14"/>
      <c r="BF1690" s="14"/>
    </row>
    <row r="1691" spans="2:58" x14ac:dyDescent="0.35">
      <c r="B1691" s="24" t="s">
        <v>90</v>
      </c>
      <c r="C1691" s="14"/>
      <c r="D1691" s="14"/>
      <c r="E1691" s="14"/>
      <c r="F1691" s="14"/>
      <c r="G1691" s="14"/>
      <c r="H1691" s="14"/>
      <c r="I1691" s="14"/>
      <c r="J1691" s="14"/>
      <c r="K1691" s="14"/>
      <c r="L1691" s="14"/>
      <c r="M1691" s="14"/>
      <c r="N1691" s="14"/>
      <c r="O1691" s="14"/>
      <c r="P1691" s="14"/>
      <c r="Q1691" s="14"/>
      <c r="R1691" s="14"/>
      <c r="S1691" s="14"/>
      <c r="T1691" s="14"/>
      <c r="U1691" s="14"/>
      <c r="V1691" s="14"/>
      <c r="W1691" s="14"/>
      <c r="X1691" s="14"/>
      <c r="Y1691" s="14"/>
      <c r="Z1691" s="14"/>
      <c r="AA1691" s="14"/>
      <c r="AB1691" s="14"/>
      <c r="AC1691" s="14"/>
      <c r="AD1691" s="14"/>
      <c r="AE1691" s="14"/>
      <c r="AF1691" s="14"/>
      <c r="AG1691" s="14"/>
      <c r="AH1691" s="14"/>
      <c r="AI1691" s="14"/>
      <c r="AJ1691" s="14"/>
      <c r="AK1691" s="14"/>
      <c r="AL1691" s="14"/>
      <c r="AM1691" s="14"/>
      <c r="AN1691" s="14"/>
      <c r="AO1691" s="14"/>
      <c r="AP1691" s="14"/>
      <c r="AQ1691" s="14"/>
      <c r="AR1691" s="14"/>
      <c r="AS1691" s="14"/>
      <c r="AT1691" s="14"/>
      <c r="AU1691" s="14"/>
      <c r="AV1691" s="14"/>
      <c r="AW1691" s="14"/>
      <c r="AX1691" s="14"/>
      <c r="AY1691" s="14"/>
      <c r="AZ1691" s="14"/>
      <c r="BA1691" s="14"/>
      <c r="BB1691" s="14"/>
      <c r="BC1691" s="14"/>
      <c r="BD1691" s="14"/>
      <c r="BE1691" s="14"/>
      <c r="BF1691" s="14"/>
    </row>
    <row r="1692" spans="2:58" x14ac:dyDescent="0.35">
      <c r="B1692" t="s">
        <v>493</v>
      </c>
      <c r="C1692" s="14">
        <v>0.13458896009670299</v>
      </c>
      <c r="D1692" s="14">
        <v>0.151363146347746</v>
      </c>
      <c r="E1692" s="14">
        <v>0.118030410368234</v>
      </c>
      <c r="F1692" s="14"/>
      <c r="G1692" s="14">
        <v>9.8649916591525194E-2</v>
      </c>
      <c r="H1692" s="14">
        <v>0.15444266336439899</v>
      </c>
      <c r="I1692" s="14">
        <v>0.12490619524087899</v>
      </c>
      <c r="J1692" s="14">
        <v>0.119141381110343</v>
      </c>
      <c r="K1692" s="14">
        <v>0.1457899945127</v>
      </c>
      <c r="L1692" s="14">
        <v>0.15542714539710101</v>
      </c>
      <c r="M1692" s="14"/>
      <c r="N1692" s="14">
        <v>0.146608416722212</v>
      </c>
      <c r="O1692" s="14">
        <v>0.123968949166314</v>
      </c>
      <c r="P1692" s="14">
        <v>0.12596329976666701</v>
      </c>
      <c r="Q1692" s="14">
        <v>0.14266314178953901</v>
      </c>
      <c r="R1692" s="14"/>
      <c r="S1692" s="14">
        <v>0.130037698462866</v>
      </c>
      <c r="T1692" s="14">
        <v>0.112136525503131</v>
      </c>
      <c r="U1692" s="14">
        <v>0.118622290924541</v>
      </c>
      <c r="V1692" s="14">
        <v>0.123487867634882</v>
      </c>
      <c r="W1692" s="14">
        <v>0.14238032155858099</v>
      </c>
      <c r="X1692" s="14">
        <v>0.112471329945025</v>
      </c>
      <c r="Y1692" s="14">
        <v>0.12318487469341199</v>
      </c>
      <c r="Z1692" s="14">
        <v>0.11850343052373501</v>
      </c>
      <c r="AA1692" s="14">
        <v>0.15703451867652801</v>
      </c>
      <c r="AB1692" s="14">
        <v>0.179813011235326</v>
      </c>
      <c r="AC1692" s="14">
        <v>0.20207247241543599</v>
      </c>
      <c r="AD1692" s="14">
        <v>9.7649477177657096E-2</v>
      </c>
      <c r="AE1692" s="14"/>
      <c r="AF1692" s="14">
        <v>0.11201422543527</v>
      </c>
      <c r="AG1692" s="14">
        <v>0.17041225680125499</v>
      </c>
      <c r="AH1692" s="14">
        <v>0.124507054135008</v>
      </c>
      <c r="AI1692" s="14"/>
      <c r="AJ1692" s="14">
        <v>9.0892818282259494E-2</v>
      </c>
      <c r="AK1692" s="14">
        <v>0.20383532039416999</v>
      </c>
      <c r="AL1692" s="14">
        <v>0.121968442498541</v>
      </c>
      <c r="AM1692" s="14">
        <v>0.16046270749282801</v>
      </c>
      <c r="AN1692" s="14">
        <v>0.100774803782903</v>
      </c>
      <c r="AO1692" s="14"/>
      <c r="AP1692" s="14">
        <v>6.7635631150588502E-2</v>
      </c>
      <c r="AQ1692" s="14">
        <v>0.20135777087724799</v>
      </c>
      <c r="AR1692" s="14">
        <v>0.125261965195959</v>
      </c>
      <c r="AS1692" s="14">
        <v>0.103121570367588</v>
      </c>
      <c r="AT1692" s="14">
        <v>6.0291704821051402E-2</v>
      </c>
      <c r="AU1692" s="14"/>
      <c r="AV1692" s="14">
        <v>0.13168321778047801</v>
      </c>
      <c r="AW1692" s="14">
        <v>0.100041267122168</v>
      </c>
      <c r="AX1692" s="14">
        <v>0.14804277400555499</v>
      </c>
      <c r="AY1692" s="14">
        <v>0.16019969359795899</v>
      </c>
      <c r="AZ1692" s="14">
        <v>0.182940937027366</v>
      </c>
      <c r="BA1692" s="14"/>
      <c r="BB1692" s="14">
        <v>0.217019723639682</v>
      </c>
      <c r="BC1692" s="14">
        <v>8.0896473691335694E-2</v>
      </c>
      <c r="BD1692" s="14">
        <v>3.1493275275407198E-2</v>
      </c>
      <c r="BE1692" s="14"/>
      <c r="BF1692" s="14">
        <v>0.105808361112846</v>
      </c>
    </row>
    <row r="1693" spans="2:58" x14ac:dyDescent="0.35">
      <c r="B1693" t="s">
        <v>494</v>
      </c>
      <c r="C1693" s="14">
        <v>0.38120347665870102</v>
      </c>
      <c r="D1693" s="14">
        <v>0.41305462606002502</v>
      </c>
      <c r="E1693" s="14">
        <v>0.351492767893609</v>
      </c>
      <c r="F1693" s="14"/>
      <c r="G1693" s="14">
        <v>0.30293642765330497</v>
      </c>
      <c r="H1693" s="14">
        <v>0.33805504377138401</v>
      </c>
      <c r="I1693" s="14">
        <v>0.35694706850906499</v>
      </c>
      <c r="J1693" s="14">
        <v>0.42291843171369098</v>
      </c>
      <c r="K1693" s="14">
        <v>0.39345111811338201</v>
      </c>
      <c r="L1693" s="14">
        <v>0.44626325427649699</v>
      </c>
      <c r="M1693" s="14"/>
      <c r="N1693" s="14">
        <v>0.415587568980609</v>
      </c>
      <c r="O1693" s="14">
        <v>0.41554554810350403</v>
      </c>
      <c r="P1693" s="14">
        <v>0.35060226470330302</v>
      </c>
      <c r="Q1693" s="14">
        <v>0.33185536495574403</v>
      </c>
      <c r="R1693" s="14"/>
      <c r="S1693" s="14">
        <v>0.39399265490035801</v>
      </c>
      <c r="T1693" s="14">
        <v>0.433701454604008</v>
      </c>
      <c r="U1693" s="14">
        <v>0.38445288494924201</v>
      </c>
      <c r="V1693" s="14">
        <v>0.34661098833971599</v>
      </c>
      <c r="W1693" s="14">
        <v>0.32353956312645998</v>
      </c>
      <c r="X1693" s="14">
        <v>0.372071910578886</v>
      </c>
      <c r="Y1693" s="14">
        <v>0.39532119255745601</v>
      </c>
      <c r="Z1693" s="14">
        <v>0.43742743431759701</v>
      </c>
      <c r="AA1693" s="14">
        <v>0.32689136868042901</v>
      </c>
      <c r="AB1693" s="14">
        <v>0.404387746350441</v>
      </c>
      <c r="AC1693" s="14">
        <v>0.32947666227352002</v>
      </c>
      <c r="AD1693" s="14">
        <v>0.45565605938426601</v>
      </c>
      <c r="AE1693" s="14"/>
      <c r="AF1693" s="14">
        <v>0.39072988153572402</v>
      </c>
      <c r="AG1693" s="14">
        <v>0.42323357682721702</v>
      </c>
      <c r="AH1693" s="14">
        <v>0.28630730033043</v>
      </c>
      <c r="AI1693" s="14"/>
      <c r="AJ1693" s="14">
        <v>0.38945384241800102</v>
      </c>
      <c r="AK1693" s="14">
        <v>0.39415016669019798</v>
      </c>
      <c r="AL1693" s="14">
        <v>0.52000695846179101</v>
      </c>
      <c r="AM1693" s="14">
        <v>0.206180274131881</v>
      </c>
      <c r="AN1693" s="14">
        <v>0.26303224213248</v>
      </c>
      <c r="AO1693" s="14"/>
      <c r="AP1693" s="14">
        <v>0.333340309373094</v>
      </c>
      <c r="AQ1693" s="14">
        <v>0.39801674157253403</v>
      </c>
      <c r="AR1693" s="14">
        <v>0.49268504854046302</v>
      </c>
      <c r="AS1693" s="14">
        <v>0.37021806897878001</v>
      </c>
      <c r="AT1693" s="14">
        <v>0.35118258530164398</v>
      </c>
      <c r="AU1693" s="14"/>
      <c r="AV1693" s="14">
        <v>0.35958298434909097</v>
      </c>
      <c r="AW1693" s="14">
        <v>0.38174815425300201</v>
      </c>
      <c r="AX1693" s="14">
        <v>0.36848824673684299</v>
      </c>
      <c r="AY1693" s="14">
        <v>0.44872375925954899</v>
      </c>
      <c r="AZ1693" s="14">
        <v>0.40066062426306298</v>
      </c>
      <c r="BA1693" s="14"/>
      <c r="BB1693" s="14">
        <v>0.46672454428993299</v>
      </c>
      <c r="BC1693" s="14">
        <v>0.416454912124544</v>
      </c>
      <c r="BD1693" s="14">
        <v>0.461837011530705</v>
      </c>
      <c r="BE1693" s="14"/>
      <c r="BF1693" s="14">
        <v>0.44204655830392597</v>
      </c>
    </row>
    <row r="1694" spans="2:58" x14ac:dyDescent="0.35">
      <c r="B1694" t="s">
        <v>495</v>
      </c>
      <c r="C1694" s="14">
        <v>0.124266234319881</v>
      </c>
      <c r="D1694" s="14">
        <v>0.138639713639368</v>
      </c>
      <c r="E1694" s="14">
        <v>0.11099213433510299</v>
      </c>
      <c r="F1694" s="14"/>
      <c r="G1694" s="14">
        <v>0.15582875357305201</v>
      </c>
      <c r="H1694" s="14">
        <v>0.13760606535731601</v>
      </c>
      <c r="I1694" s="14">
        <v>0.127646583557886</v>
      </c>
      <c r="J1694" s="14">
        <v>9.4443253681869802E-2</v>
      </c>
      <c r="K1694" s="14">
        <v>0.10668539156061201</v>
      </c>
      <c r="L1694" s="14">
        <v>0.12550054512046699</v>
      </c>
      <c r="M1694" s="14"/>
      <c r="N1694" s="14">
        <v>0.119005552748417</v>
      </c>
      <c r="O1694" s="14">
        <v>0.113779537101324</v>
      </c>
      <c r="P1694" s="14">
        <v>0.14045717843241801</v>
      </c>
      <c r="Q1694" s="14">
        <v>0.122942875262747</v>
      </c>
      <c r="R1694" s="14"/>
      <c r="S1694" s="14">
        <v>0.119062784712494</v>
      </c>
      <c r="T1694" s="14">
        <v>0.115875741449375</v>
      </c>
      <c r="U1694" s="14">
        <v>0.115674791545962</v>
      </c>
      <c r="V1694" s="14">
        <v>0.12680342884988899</v>
      </c>
      <c r="W1694" s="14">
        <v>0.167657105145611</v>
      </c>
      <c r="X1694" s="14">
        <v>0.155343431663445</v>
      </c>
      <c r="Y1694" s="14">
        <v>0.138409542567491</v>
      </c>
      <c r="Z1694" s="14">
        <v>0.104370357477759</v>
      </c>
      <c r="AA1694" s="14">
        <v>0.15604240663151001</v>
      </c>
      <c r="AB1694" s="14">
        <v>6.4787527286802205E-2</v>
      </c>
      <c r="AC1694" s="14">
        <v>0.10206472755089099</v>
      </c>
      <c r="AD1694" s="14">
        <v>9.3385813764365694E-2</v>
      </c>
      <c r="AE1694" s="14"/>
      <c r="AF1694" s="14">
        <v>0.14901924101285999</v>
      </c>
      <c r="AG1694" s="14">
        <v>0.114905856756613</v>
      </c>
      <c r="AH1694" s="14">
        <v>9.4224536845468901E-2</v>
      </c>
      <c r="AI1694" s="14"/>
      <c r="AJ1694" s="14">
        <v>0.17111493240200101</v>
      </c>
      <c r="AK1694" s="14">
        <v>0.103342150310001</v>
      </c>
      <c r="AL1694" s="14">
        <v>0.10522348156401699</v>
      </c>
      <c r="AM1694" s="14">
        <v>0.172133050855413</v>
      </c>
      <c r="AN1694" s="14">
        <v>8.3210878607422004E-2</v>
      </c>
      <c r="AO1694" s="14"/>
      <c r="AP1694" s="14">
        <v>0.220874944232271</v>
      </c>
      <c r="AQ1694" s="14">
        <v>9.4604620083273305E-2</v>
      </c>
      <c r="AR1694" s="14">
        <v>0.122464114479756</v>
      </c>
      <c r="AS1694" s="14">
        <v>0.15581323207210901</v>
      </c>
      <c r="AT1694" s="14">
        <v>6.1491515515659102E-2</v>
      </c>
      <c r="AU1694" s="14"/>
      <c r="AV1694" s="14">
        <v>0.103199003406513</v>
      </c>
      <c r="AW1694" s="14">
        <v>0.132339685890142</v>
      </c>
      <c r="AX1694" s="14">
        <v>0.13413165525836901</v>
      </c>
      <c r="AY1694" s="14">
        <v>9.6044808639243306E-2</v>
      </c>
      <c r="AZ1694" s="14">
        <v>6.5613655686022898E-2</v>
      </c>
      <c r="BA1694" s="14"/>
      <c r="BB1694" s="14">
        <v>9.33164023854237E-2</v>
      </c>
      <c r="BC1694" s="14">
        <v>0.14434856136666999</v>
      </c>
      <c r="BD1694" s="14">
        <v>8.1685520371684195E-2</v>
      </c>
      <c r="BE1694" s="14"/>
      <c r="BF1694" s="14">
        <v>0.130204948867405</v>
      </c>
    </row>
    <row r="1695" spans="2:58" x14ac:dyDescent="0.35">
      <c r="B1695" t="s">
        <v>496</v>
      </c>
      <c r="C1695" s="14">
        <v>5.6820891828787301E-2</v>
      </c>
      <c r="D1695" s="14">
        <v>6.2720114771135094E-2</v>
      </c>
      <c r="E1695" s="14">
        <v>4.9427518598977101E-2</v>
      </c>
      <c r="F1695" s="14"/>
      <c r="G1695" s="14">
        <v>5.4745517093660399E-2</v>
      </c>
      <c r="H1695" s="14">
        <v>6.4125728405256197E-2</v>
      </c>
      <c r="I1695" s="14">
        <v>6.4267648385164605E-2</v>
      </c>
      <c r="J1695" s="14">
        <v>6.9185992667436802E-2</v>
      </c>
      <c r="K1695" s="14">
        <v>6.4127508859314897E-2</v>
      </c>
      <c r="L1695" s="14">
        <v>3.1355708450404099E-2</v>
      </c>
      <c r="M1695" s="14"/>
      <c r="N1695" s="14">
        <v>5.27063759399563E-2</v>
      </c>
      <c r="O1695" s="14">
        <v>4.40475298526481E-2</v>
      </c>
      <c r="P1695" s="14">
        <v>7.7499651987212703E-2</v>
      </c>
      <c r="Q1695" s="14">
        <v>5.7408108313143198E-2</v>
      </c>
      <c r="R1695" s="14"/>
      <c r="S1695" s="14">
        <v>6.0339049413206197E-2</v>
      </c>
      <c r="T1695" s="14">
        <v>6.5231771565856397E-2</v>
      </c>
      <c r="U1695" s="14">
        <v>9.3168761003912498E-2</v>
      </c>
      <c r="V1695" s="14">
        <v>4.8313183878903397E-2</v>
      </c>
      <c r="W1695" s="14">
        <v>5.8855908874453799E-2</v>
      </c>
      <c r="X1695" s="14">
        <v>4.6795601041272603E-2</v>
      </c>
      <c r="Y1695" s="14">
        <v>4.3184247532745697E-2</v>
      </c>
      <c r="Z1695" s="14">
        <v>6.8110049293978001E-2</v>
      </c>
      <c r="AA1695" s="14">
        <v>6.1507240052670199E-2</v>
      </c>
      <c r="AB1695" s="14">
        <v>4.2758305774584698E-2</v>
      </c>
      <c r="AC1695" s="14">
        <v>2.9684518140061799E-2</v>
      </c>
      <c r="AD1695" s="14">
        <v>4.9699806133269603E-2</v>
      </c>
      <c r="AE1695" s="14"/>
      <c r="AF1695" s="14">
        <v>6.4258876308646698E-2</v>
      </c>
      <c r="AG1695" s="14">
        <v>5.2308435867656003E-2</v>
      </c>
      <c r="AH1695" s="14">
        <v>5.58367149291258E-2</v>
      </c>
      <c r="AI1695" s="14"/>
      <c r="AJ1695" s="14">
        <v>7.7134826398200698E-2</v>
      </c>
      <c r="AK1695" s="14">
        <v>5.04427304022914E-2</v>
      </c>
      <c r="AL1695" s="14">
        <v>2.4467081860828799E-2</v>
      </c>
      <c r="AM1695" s="14">
        <v>0.18001963358001599</v>
      </c>
      <c r="AN1695" s="14">
        <v>4.8287775900303101E-2</v>
      </c>
      <c r="AO1695" s="14"/>
      <c r="AP1695" s="14">
        <v>8.2803952421059299E-2</v>
      </c>
      <c r="AQ1695" s="14">
        <v>3.3698967888209398E-2</v>
      </c>
      <c r="AR1695" s="14">
        <v>3.5048943059819197E-2</v>
      </c>
      <c r="AS1695" s="14">
        <v>0.119752796897278</v>
      </c>
      <c r="AT1695" s="14">
        <v>3.5542888172997202E-2</v>
      </c>
      <c r="AU1695" s="14"/>
      <c r="AV1695" s="14">
        <v>6.4340857397947801E-2</v>
      </c>
      <c r="AW1695" s="14">
        <v>4.8312357160417797E-2</v>
      </c>
      <c r="AX1695" s="14">
        <v>5.4972398201343697E-2</v>
      </c>
      <c r="AY1695" s="14">
        <v>5.5435949788442303E-2</v>
      </c>
      <c r="AZ1695" s="14">
        <v>9.0394015999317401E-2</v>
      </c>
      <c r="BA1695" s="14"/>
      <c r="BB1695" s="14">
        <v>2.2159681133398501E-2</v>
      </c>
      <c r="BC1695" s="14">
        <v>0.13406942088528001</v>
      </c>
      <c r="BD1695" s="14">
        <v>3.11303164368586E-2</v>
      </c>
      <c r="BE1695" s="14"/>
      <c r="BF1695" s="14">
        <v>7.0526697458300106E-2</v>
      </c>
    </row>
    <row r="1696" spans="2:58" x14ac:dyDescent="0.35">
      <c r="B1696" t="s">
        <v>117</v>
      </c>
      <c r="C1696" s="14">
        <v>0.30312043709592801</v>
      </c>
      <c r="D1696" s="14">
        <v>0.23422239918172699</v>
      </c>
      <c r="E1696" s="14">
        <v>0.37005716880407802</v>
      </c>
      <c r="F1696" s="14"/>
      <c r="G1696" s="14">
        <v>0.387839385088457</v>
      </c>
      <c r="H1696" s="14">
        <v>0.305770499101644</v>
      </c>
      <c r="I1696" s="14">
        <v>0.32623250430700501</v>
      </c>
      <c r="J1696" s="14">
        <v>0.29431094082665898</v>
      </c>
      <c r="K1696" s="14">
        <v>0.28994598695399099</v>
      </c>
      <c r="L1696" s="14">
        <v>0.24145334675553101</v>
      </c>
      <c r="M1696" s="14"/>
      <c r="N1696" s="14">
        <v>0.26609208560880498</v>
      </c>
      <c r="O1696" s="14">
        <v>0.30265843577620999</v>
      </c>
      <c r="P1696" s="14">
        <v>0.30547760511040001</v>
      </c>
      <c r="Q1696" s="14">
        <v>0.34513050967882702</v>
      </c>
      <c r="R1696" s="14"/>
      <c r="S1696" s="14">
        <v>0.296567812511076</v>
      </c>
      <c r="T1696" s="14">
        <v>0.273054506877629</v>
      </c>
      <c r="U1696" s="14">
        <v>0.288081271576343</v>
      </c>
      <c r="V1696" s="14">
        <v>0.35478453129660997</v>
      </c>
      <c r="W1696" s="14">
        <v>0.30756710129489401</v>
      </c>
      <c r="X1696" s="14">
        <v>0.31331772677137099</v>
      </c>
      <c r="Y1696" s="14">
        <v>0.29990014264889497</v>
      </c>
      <c r="Z1696" s="14">
        <v>0.27158872838693099</v>
      </c>
      <c r="AA1696" s="14">
        <v>0.29852446595886201</v>
      </c>
      <c r="AB1696" s="14">
        <v>0.30825340935284601</v>
      </c>
      <c r="AC1696" s="14">
        <v>0.33670161962009099</v>
      </c>
      <c r="AD1696" s="14">
        <v>0.30360884354044099</v>
      </c>
      <c r="AE1696" s="14"/>
      <c r="AF1696" s="14">
        <v>0.28397777570749999</v>
      </c>
      <c r="AG1696" s="14">
        <v>0.23913987374725901</v>
      </c>
      <c r="AH1696" s="14">
        <v>0.43912439375996698</v>
      </c>
      <c r="AI1696" s="14"/>
      <c r="AJ1696" s="14">
        <v>0.271403580499537</v>
      </c>
      <c r="AK1696" s="14">
        <v>0.24822963220333899</v>
      </c>
      <c r="AL1696" s="14">
        <v>0.22833403561482199</v>
      </c>
      <c r="AM1696" s="14">
        <v>0.28120433393986199</v>
      </c>
      <c r="AN1696" s="14">
        <v>0.50469429957689205</v>
      </c>
      <c r="AO1696" s="14"/>
      <c r="AP1696" s="14">
        <v>0.29534516282298701</v>
      </c>
      <c r="AQ1696" s="14">
        <v>0.27232189957873598</v>
      </c>
      <c r="AR1696" s="14">
        <v>0.224539928724004</v>
      </c>
      <c r="AS1696" s="14">
        <v>0.251094331684245</v>
      </c>
      <c r="AT1696" s="14">
        <v>0.491491306188648</v>
      </c>
      <c r="AU1696" s="14"/>
      <c r="AV1696" s="14">
        <v>0.34119393706597001</v>
      </c>
      <c r="AW1696" s="14">
        <v>0.33755853557427101</v>
      </c>
      <c r="AX1696" s="14">
        <v>0.29436492579788898</v>
      </c>
      <c r="AY1696" s="14">
        <v>0.239595788714807</v>
      </c>
      <c r="AZ1696" s="14">
        <v>0.26039076702422997</v>
      </c>
      <c r="BA1696" s="14"/>
      <c r="BB1696" s="14">
        <v>0.200779648551562</v>
      </c>
      <c r="BC1696" s="14">
        <v>0.22423063193216999</v>
      </c>
      <c r="BD1696" s="14">
        <v>0.39385387638534503</v>
      </c>
      <c r="BE1696" s="14"/>
      <c r="BF1696" s="14">
        <v>0.25141343425752299</v>
      </c>
    </row>
    <row r="1697" spans="2:58" x14ac:dyDescent="0.35">
      <c r="C1697" s="14"/>
      <c r="D1697" s="14"/>
      <c r="E1697" s="14"/>
      <c r="F1697" s="14"/>
      <c r="G1697" s="14"/>
      <c r="H1697" s="14"/>
      <c r="I1697" s="14"/>
      <c r="J1697" s="14"/>
      <c r="K1697" s="14"/>
      <c r="L1697" s="14"/>
      <c r="M1697" s="14"/>
      <c r="N1697" s="14"/>
      <c r="O1697" s="14"/>
      <c r="P1697" s="14"/>
      <c r="Q1697" s="14"/>
      <c r="R1697" s="14"/>
      <c r="S1697" s="14"/>
      <c r="T1697" s="14"/>
      <c r="U1697" s="14"/>
      <c r="V1697" s="14"/>
      <c r="W1697" s="14"/>
      <c r="X1697" s="14"/>
      <c r="Y1697" s="14"/>
      <c r="Z1697" s="14"/>
      <c r="AA1697" s="14"/>
      <c r="AB1697" s="14"/>
      <c r="AC1697" s="14"/>
      <c r="AD1697" s="14"/>
      <c r="AE1697" s="14"/>
      <c r="AF1697" s="14"/>
      <c r="AG1697" s="14"/>
      <c r="AH1697" s="14"/>
      <c r="AI1697" s="14"/>
      <c r="AJ1697" s="14"/>
      <c r="AK1697" s="14"/>
      <c r="AL1697" s="14"/>
      <c r="AM1697" s="14"/>
      <c r="AN1697" s="14"/>
      <c r="AO1697" s="14"/>
      <c r="AP1697" s="14"/>
      <c r="AQ1697" s="14"/>
      <c r="AR1697" s="14"/>
      <c r="AS1697" s="14"/>
      <c r="AT1697" s="14"/>
      <c r="AU1697" s="14"/>
      <c r="AV1697" s="14"/>
      <c r="AW1697" s="14"/>
      <c r="AX1697" s="14"/>
      <c r="AY1697" s="14"/>
      <c r="AZ1697" s="14"/>
      <c r="BA1697" s="14"/>
      <c r="BB1697" s="14"/>
      <c r="BC1697" s="14"/>
      <c r="BD1697" s="14"/>
      <c r="BE1697" s="14"/>
      <c r="BF1697" s="14"/>
    </row>
    <row r="1698" spans="2:58" x14ac:dyDescent="0.35">
      <c r="B1698" s="6" t="s">
        <v>506</v>
      </c>
      <c r="C1698" s="14"/>
      <c r="D1698" s="14"/>
      <c r="E1698" s="14"/>
      <c r="F1698" s="14"/>
      <c r="G1698" s="14"/>
      <c r="H1698" s="14"/>
      <c r="I1698" s="14"/>
      <c r="J1698" s="14"/>
      <c r="K1698" s="14"/>
      <c r="L1698" s="14"/>
      <c r="M1698" s="14"/>
      <c r="N1698" s="14"/>
      <c r="O1698" s="14"/>
      <c r="P1698" s="14"/>
      <c r="Q1698" s="14"/>
      <c r="R1698" s="14"/>
      <c r="S1698" s="14"/>
      <c r="T1698" s="14"/>
      <c r="U1698" s="14"/>
      <c r="V1698" s="14"/>
      <c r="W1698" s="14"/>
      <c r="X1698" s="14"/>
      <c r="Y1698" s="14"/>
      <c r="Z1698" s="14"/>
      <c r="AA1698" s="14"/>
      <c r="AB1698" s="14"/>
      <c r="AC1698" s="14"/>
      <c r="AD1698" s="14"/>
      <c r="AE1698" s="14"/>
      <c r="AF1698" s="14"/>
      <c r="AG1698" s="14"/>
      <c r="AH1698" s="14"/>
      <c r="AI1698" s="14"/>
      <c r="AJ1698" s="14"/>
      <c r="AK1698" s="14"/>
      <c r="AL1698" s="14"/>
      <c r="AM1698" s="14"/>
      <c r="AN1698" s="14"/>
      <c r="AO1698" s="14"/>
      <c r="AP1698" s="14"/>
      <c r="AQ1698" s="14"/>
      <c r="AR1698" s="14"/>
      <c r="AS1698" s="14"/>
      <c r="AT1698" s="14"/>
      <c r="AU1698" s="14"/>
      <c r="AV1698" s="14"/>
      <c r="AW1698" s="14"/>
      <c r="AX1698" s="14"/>
      <c r="AY1698" s="14"/>
      <c r="AZ1698" s="14"/>
      <c r="BA1698" s="14"/>
      <c r="BB1698" s="14"/>
      <c r="BC1698" s="14"/>
      <c r="BD1698" s="14"/>
      <c r="BE1698" s="14"/>
      <c r="BF1698" s="14"/>
    </row>
    <row r="1699" spans="2:58" x14ac:dyDescent="0.35">
      <c r="B1699" s="24" t="s">
        <v>90</v>
      </c>
      <c r="C1699" s="14"/>
      <c r="D1699" s="14"/>
      <c r="E1699" s="14"/>
      <c r="F1699" s="14"/>
      <c r="G1699" s="14"/>
      <c r="H1699" s="14"/>
      <c r="I1699" s="14"/>
      <c r="J1699" s="14"/>
      <c r="K1699" s="14"/>
      <c r="L1699" s="14"/>
      <c r="M1699" s="14"/>
      <c r="N1699" s="14"/>
      <c r="O1699" s="14"/>
      <c r="P1699" s="14"/>
      <c r="Q1699" s="14"/>
      <c r="R1699" s="14"/>
      <c r="S1699" s="14"/>
      <c r="T1699" s="14"/>
      <c r="U1699" s="14"/>
      <c r="V1699" s="14"/>
      <c r="W1699" s="14"/>
      <c r="X1699" s="14"/>
      <c r="Y1699" s="14"/>
      <c r="Z1699" s="14"/>
      <c r="AA1699" s="14"/>
      <c r="AB1699" s="14"/>
      <c r="AC1699" s="14"/>
      <c r="AD1699" s="14"/>
      <c r="AE1699" s="14"/>
      <c r="AF1699" s="14"/>
      <c r="AG1699" s="14"/>
      <c r="AH1699" s="14"/>
      <c r="AI1699" s="14"/>
      <c r="AJ1699" s="14"/>
      <c r="AK1699" s="14"/>
      <c r="AL1699" s="14"/>
      <c r="AM1699" s="14"/>
      <c r="AN1699" s="14"/>
      <c r="AO1699" s="14"/>
      <c r="AP1699" s="14"/>
      <c r="AQ1699" s="14"/>
      <c r="AR1699" s="14"/>
      <c r="AS1699" s="14"/>
      <c r="AT1699" s="14"/>
      <c r="AU1699" s="14"/>
      <c r="AV1699" s="14"/>
      <c r="AW1699" s="14"/>
      <c r="AX1699" s="14"/>
      <c r="AY1699" s="14"/>
      <c r="AZ1699" s="14"/>
      <c r="BA1699" s="14"/>
      <c r="BB1699" s="14"/>
      <c r="BC1699" s="14"/>
      <c r="BD1699" s="14"/>
      <c r="BE1699" s="14"/>
      <c r="BF1699" s="14"/>
    </row>
    <row r="1700" spans="2:58" x14ac:dyDescent="0.35">
      <c r="B1700" t="s">
        <v>493</v>
      </c>
      <c r="C1700" s="14">
        <v>4.93982827622391E-2</v>
      </c>
      <c r="D1700" s="14">
        <v>6.3225469079369101E-2</v>
      </c>
      <c r="E1700" s="14">
        <v>3.6214326236059198E-2</v>
      </c>
      <c r="F1700" s="14"/>
      <c r="G1700" s="14">
        <v>6.0710054815881397E-2</v>
      </c>
      <c r="H1700" s="14">
        <v>6.7271577479261296E-2</v>
      </c>
      <c r="I1700" s="14">
        <v>6.7350426426184107E-2</v>
      </c>
      <c r="J1700" s="14">
        <v>5.8581760039216398E-2</v>
      </c>
      <c r="K1700" s="14">
        <v>2.70127184481616E-2</v>
      </c>
      <c r="L1700" s="14">
        <v>2.0366480122410401E-2</v>
      </c>
      <c r="M1700" s="14"/>
      <c r="N1700" s="14">
        <v>5.0804365243306199E-2</v>
      </c>
      <c r="O1700" s="14">
        <v>5.5314606585105799E-2</v>
      </c>
      <c r="P1700" s="14">
        <v>4.7780243208095999E-2</v>
      </c>
      <c r="Q1700" s="14">
        <v>4.4025135991663703E-2</v>
      </c>
      <c r="R1700" s="14"/>
      <c r="S1700" s="14">
        <v>8.2368111730211094E-2</v>
      </c>
      <c r="T1700" s="14">
        <v>3.28887382516308E-2</v>
      </c>
      <c r="U1700" s="14">
        <v>4.3493778513508198E-2</v>
      </c>
      <c r="V1700" s="14">
        <v>3.3421846085101001E-2</v>
      </c>
      <c r="W1700" s="14">
        <v>9.2159259311876005E-2</v>
      </c>
      <c r="X1700" s="14">
        <v>5.7043031120983703E-2</v>
      </c>
      <c r="Y1700" s="14">
        <v>1.8730440803044202E-2</v>
      </c>
      <c r="Z1700" s="14">
        <v>6.07856453855957E-2</v>
      </c>
      <c r="AA1700" s="14">
        <v>5.4908086619490801E-2</v>
      </c>
      <c r="AB1700" s="14">
        <v>3.3934212036790402E-2</v>
      </c>
      <c r="AC1700" s="14">
        <v>3.7400922579027399E-2</v>
      </c>
      <c r="AD1700" s="14">
        <v>2.0436560816069701E-2</v>
      </c>
      <c r="AE1700" s="14"/>
      <c r="AF1700" s="14">
        <v>4.1809087828823997E-2</v>
      </c>
      <c r="AG1700" s="14">
        <v>5.4297692098221897E-2</v>
      </c>
      <c r="AH1700" s="14">
        <v>5.5022670458707498E-2</v>
      </c>
      <c r="AI1700" s="14"/>
      <c r="AJ1700" s="14">
        <v>2.772069661327E-2</v>
      </c>
      <c r="AK1700" s="14">
        <v>7.3202503773108094E-2</v>
      </c>
      <c r="AL1700" s="14">
        <v>4.6634179018335498E-2</v>
      </c>
      <c r="AM1700" s="14">
        <v>0.127265611200954</v>
      </c>
      <c r="AN1700" s="14">
        <v>3.7556552441402102E-2</v>
      </c>
      <c r="AO1700" s="14"/>
      <c r="AP1700" s="14">
        <v>4.1451012288881497E-2</v>
      </c>
      <c r="AQ1700" s="14">
        <v>5.4538498319648299E-2</v>
      </c>
      <c r="AR1700" s="14">
        <v>3.3772589728465599E-2</v>
      </c>
      <c r="AS1700" s="14">
        <v>3.4703943573686301E-2</v>
      </c>
      <c r="AT1700" s="14">
        <v>2.5658019891093699E-2</v>
      </c>
      <c r="AU1700" s="14"/>
      <c r="AV1700" s="14">
        <v>4.5102101086234199E-2</v>
      </c>
      <c r="AW1700" s="14">
        <v>3.04668885287416E-2</v>
      </c>
      <c r="AX1700" s="14">
        <v>7.1088145444847303E-2</v>
      </c>
      <c r="AY1700" s="14">
        <v>6.0237346984661801E-2</v>
      </c>
      <c r="AZ1700" s="14">
        <v>7.1709003400002996E-2</v>
      </c>
      <c r="BA1700" s="14"/>
      <c r="BB1700" s="14">
        <v>2.0369940502959798E-2</v>
      </c>
      <c r="BC1700" s="14">
        <v>2.8076200845510501E-2</v>
      </c>
      <c r="BD1700" s="14">
        <v>1.7399587028822799E-2</v>
      </c>
      <c r="BE1700" s="14"/>
      <c r="BF1700" s="14">
        <v>2.0160147230807099E-2</v>
      </c>
    </row>
    <row r="1701" spans="2:58" x14ac:dyDescent="0.35">
      <c r="B1701" t="s">
        <v>494</v>
      </c>
      <c r="C1701" s="14">
        <v>0.17799609910811101</v>
      </c>
      <c r="D1701" s="14">
        <v>0.18656978401413599</v>
      </c>
      <c r="E1701" s="14">
        <v>0.169686051168186</v>
      </c>
      <c r="F1701" s="14"/>
      <c r="G1701" s="14">
        <v>0.194874655630529</v>
      </c>
      <c r="H1701" s="14">
        <v>0.26346776109321601</v>
      </c>
      <c r="I1701" s="14">
        <v>0.169856609490632</v>
      </c>
      <c r="J1701" s="14">
        <v>0.156865920919805</v>
      </c>
      <c r="K1701" s="14">
        <v>0.136288238503736</v>
      </c>
      <c r="L1701" s="14">
        <v>0.14916884365647901</v>
      </c>
      <c r="M1701" s="14"/>
      <c r="N1701" s="14">
        <v>0.17992886128442301</v>
      </c>
      <c r="O1701" s="14">
        <v>0.190820102047012</v>
      </c>
      <c r="P1701" s="14">
        <v>0.15287795254946801</v>
      </c>
      <c r="Q1701" s="14">
        <v>0.18204929266119699</v>
      </c>
      <c r="R1701" s="14"/>
      <c r="S1701" s="14">
        <v>0.215668789565159</v>
      </c>
      <c r="T1701" s="14">
        <v>0.187165256623649</v>
      </c>
      <c r="U1701" s="14">
        <v>0.16321871932937301</v>
      </c>
      <c r="V1701" s="14">
        <v>0.16096898309882399</v>
      </c>
      <c r="W1701" s="14">
        <v>0.20155072107750699</v>
      </c>
      <c r="X1701" s="14">
        <v>0.17593825884358</v>
      </c>
      <c r="Y1701" s="14">
        <v>0.13542840331054301</v>
      </c>
      <c r="Z1701" s="14">
        <v>0.162061890633869</v>
      </c>
      <c r="AA1701" s="14">
        <v>0.21474556735705999</v>
      </c>
      <c r="AB1701" s="14">
        <v>0.16358138910733699</v>
      </c>
      <c r="AC1701" s="14">
        <v>0.102652882824617</v>
      </c>
      <c r="AD1701" s="14">
        <v>0.17339229923045299</v>
      </c>
      <c r="AE1701" s="14"/>
      <c r="AF1701" s="14">
        <v>0.16205513086933701</v>
      </c>
      <c r="AG1701" s="14">
        <v>0.18833905462963199</v>
      </c>
      <c r="AH1701" s="14">
        <v>0.20655206448855501</v>
      </c>
      <c r="AI1701" s="14"/>
      <c r="AJ1701" s="14">
        <v>0.15213191767819301</v>
      </c>
      <c r="AK1701" s="14">
        <v>0.237112264895733</v>
      </c>
      <c r="AL1701" s="14">
        <v>0.15803099817476701</v>
      </c>
      <c r="AM1701" s="14">
        <v>0.20933811177331399</v>
      </c>
      <c r="AN1701" s="14">
        <v>0.15010100996325099</v>
      </c>
      <c r="AO1701" s="14"/>
      <c r="AP1701" s="14">
        <v>0.150467185923643</v>
      </c>
      <c r="AQ1701" s="14">
        <v>0.23083377612643199</v>
      </c>
      <c r="AR1701" s="14">
        <v>0.18115030684518399</v>
      </c>
      <c r="AS1701" s="14">
        <v>0.14617690590091501</v>
      </c>
      <c r="AT1701" s="14">
        <v>6.8423460181232895E-2</v>
      </c>
      <c r="AU1701" s="14"/>
      <c r="AV1701" s="14">
        <v>0.154838409978759</v>
      </c>
      <c r="AW1701" s="14">
        <v>0.144689662452955</v>
      </c>
      <c r="AX1701" s="14">
        <v>0.17919495343506001</v>
      </c>
      <c r="AY1701" s="14">
        <v>0.26300052048505501</v>
      </c>
      <c r="AZ1701" s="14">
        <v>0.30828510396096698</v>
      </c>
      <c r="BA1701" s="14"/>
      <c r="BB1701" s="14">
        <v>0.280865394328423</v>
      </c>
      <c r="BC1701" s="14">
        <v>0.14563859257246101</v>
      </c>
      <c r="BD1701" s="14">
        <v>5.0588346250554E-2</v>
      </c>
      <c r="BE1701" s="14"/>
      <c r="BF1701" s="14">
        <v>0.16171112406496099</v>
      </c>
    </row>
    <row r="1702" spans="2:58" x14ac:dyDescent="0.35">
      <c r="B1702" t="s">
        <v>495</v>
      </c>
      <c r="C1702" s="14">
        <v>0.225924712350241</v>
      </c>
      <c r="D1702" s="14">
        <v>0.29078111330494899</v>
      </c>
      <c r="E1702" s="14">
        <v>0.16313031302131201</v>
      </c>
      <c r="F1702" s="14"/>
      <c r="G1702" s="14">
        <v>0.19546457073161599</v>
      </c>
      <c r="H1702" s="14">
        <v>0.17165451150602301</v>
      </c>
      <c r="I1702" s="14">
        <v>0.17916759818212999</v>
      </c>
      <c r="J1702" s="14">
        <v>0.235968535329973</v>
      </c>
      <c r="K1702" s="14">
        <v>0.24874008949784401</v>
      </c>
      <c r="L1702" s="14">
        <v>0.30477128677028598</v>
      </c>
      <c r="M1702" s="14"/>
      <c r="N1702" s="14">
        <v>0.26231274051448999</v>
      </c>
      <c r="O1702" s="14">
        <v>0.197003935287172</v>
      </c>
      <c r="P1702" s="14">
        <v>0.25482849883927899</v>
      </c>
      <c r="Q1702" s="14">
        <v>0.19109806212002101</v>
      </c>
      <c r="R1702" s="14"/>
      <c r="S1702" s="14">
        <v>0.24378678948959701</v>
      </c>
      <c r="T1702" s="14">
        <v>0.25223196594355202</v>
      </c>
      <c r="U1702" s="14">
        <v>0.21393868603640501</v>
      </c>
      <c r="V1702" s="14">
        <v>0.200291278211469</v>
      </c>
      <c r="W1702" s="14">
        <v>0.228860582310764</v>
      </c>
      <c r="X1702" s="14">
        <v>0.215204127768511</v>
      </c>
      <c r="Y1702" s="14">
        <v>0.26107452446794199</v>
      </c>
      <c r="Z1702" s="14">
        <v>0.236368648112004</v>
      </c>
      <c r="AA1702" s="14">
        <v>0.194661218991528</v>
      </c>
      <c r="AB1702" s="14">
        <v>0.25994376462162999</v>
      </c>
      <c r="AC1702" s="14">
        <v>0.152698999413378</v>
      </c>
      <c r="AD1702" s="14">
        <v>0.190022573687672</v>
      </c>
      <c r="AE1702" s="14"/>
      <c r="AF1702" s="14">
        <v>0.24401066568267299</v>
      </c>
      <c r="AG1702" s="14">
        <v>0.252305323451052</v>
      </c>
      <c r="AH1702" s="14">
        <v>0.158967192464889</v>
      </c>
      <c r="AI1702" s="14"/>
      <c r="AJ1702" s="14">
        <v>0.27644823960182402</v>
      </c>
      <c r="AK1702" s="14">
        <v>0.20517546336693099</v>
      </c>
      <c r="AL1702" s="14">
        <v>0.25316057921109097</v>
      </c>
      <c r="AM1702" s="14">
        <v>0.16552005773530001</v>
      </c>
      <c r="AN1702" s="14">
        <v>0.16760052614207499</v>
      </c>
      <c r="AO1702" s="14"/>
      <c r="AP1702" s="14">
        <v>0.28229661863321598</v>
      </c>
      <c r="AQ1702" s="14">
        <v>0.21502268106223599</v>
      </c>
      <c r="AR1702" s="14">
        <v>0.26109470825513398</v>
      </c>
      <c r="AS1702" s="14">
        <v>0.21750404469996601</v>
      </c>
      <c r="AT1702" s="14">
        <v>0.19111505595709899</v>
      </c>
      <c r="AU1702" s="14"/>
      <c r="AV1702" s="14">
        <v>0.212582574887586</v>
      </c>
      <c r="AW1702" s="14">
        <v>0.18734271160048099</v>
      </c>
      <c r="AX1702" s="14">
        <v>0.25422307194067001</v>
      </c>
      <c r="AY1702" s="14">
        <v>0.211616703444825</v>
      </c>
      <c r="AZ1702" s="14">
        <v>0.221372810732787</v>
      </c>
      <c r="BA1702" s="14"/>
      <c r="BB1702" s="14">
        <v>0.25635405572113301</v>
      </c>
      <c r="BC1702" s="14">
        <v>0.21552854348519601</v>
      </c>
      <c r="BD1702" s="14">
        <v>0.28646848140606401</v>
      </c>
      <c r="BE1702" s="14"/>
      <c r="BF1702" s="14">
        <v>0.25998461240754001</v>
      </c>
    </row>
    <row r="1703" spans="2:58" x14ac:dyDescent="0.35">
      <c r="B1703" t="s">
        <v>496</v>
      </c>
      <c r="C1703" s="14">
        <v>0.119981731344818</v>
      </c>
      <c r="D1703" s="14">
        <v>0.14949392437441</v>
      </c>
      <c r="E1703" s="14">
        <v>9.1928361318735094E-2</v>
      </c>
      <c r="F1703" s="14"/>
      <c r="G1703" s="14">
        <v>8.77896162118528E-2</v>
      </c>
      <c r="H1703" s="14">
        <v>9.2566419108692594E-2</v>
      </c>
      <c r="I1703" s="14">
        <v>0.11646347751203601</v>
      </c>
      <c r="J1703" s="14">
        <v>0.100059567970034</v>
      </c>
      <c r="K1703" s="14">
        <v>0.145423079005572</v>
      </c>
      <c r="L1703" s="14">
        <v>0.165641604901582</v>
      </c>
      <c r="M1703" s="14"/>
      <c r="N1703" s="14">
        <v>0.12810705337915401</v>
      </c>
      <c r="O1703" s="14">
        <v>0.12047388680385999</v>
      </c>
      <c r="P1703" s="14">
        <v>0.144158596508981</v>
      </c>
      <c r="Q1703" s="14">
        <v>8.9511232091259205E-2</v>
      </c>
      <c r="R1703" s="14"/>
      <c r="S1703" s="14">
        <v>9.7064033849490805E-2</v>
      </c>
      <c r="T1703" s="14">
        <v>0.127379260486323</v>
      </c>
      <c r="U1703" s="14">
        <v>0.13890683304797299</v>
      </c>
      <c r="V1703" s="14">
        <v>0.10675428261745</v>
      </c>
      <c r="W1703" s="14">
        <v>7.8719038283682194E-2</v>
      </c>
      <c r="X1703" s="14">
        <v>0.102761134150408</v>
      </c>
      <c r="Y1703" s="14">
        <v>0.12978138432772099</v>
      </c>
      <c r="Z1703" s="14">
        <v>7.9979912039069498E-2</v>
      </c>
      <c r="AA1703" s="14">
        <v>9.8886360223394407E-2</v>
      </c>
      <c r="AB1703" s="14">
        <v>0.15243319933680299</v>
      </c>
      <c r="AC1703" s="14">
        <v>0.21118184054902001</v>
      </c>
      <c r="AD1703" s="14">
        <v>0.18672035442160001</v>
      </c>
      <c r="AE1703" s="14"/>
      <c r="AF1703" s="14">
        <v>0.156857518062826</v>
      </c>
      <c r="AG1703" s="14">
        <v>0.107114837233776</v>
      </c>
      <c r="AH1703" s="14">
        <v>7.4670736160275794E-2</v>
      </c>
      <c r="AI1703" s="14"/>
      <c r="AJ1703" s="14">
        <v>0.15466482918743599</v>
      </c>
      <c r="AK1703" s="14">
        <v>0.100780203827338</v>
      </c>
      <c r="AL1703" s="14">
        <v>0.13969032944820201</v>
      </c>
      <c r="AM1703" s="14">
        <v>0.21887625399187199</v>
      </c>
      <c r="AN1703" s="14">
        <v>7.7529789989790293E-2</v>
      </c>
      <c r="AO1703" s="14"/>
      <c r="AP1703" s="14">
        <v>0.15272452381587501</v>
      </c>
      <c r="AQ1703" s="14">
        <v>7.5485285594646706E-2</v>
      </c>
      <c r="AR1703" s="14">
        <v>0.13062447408636199</v>
      </c>
      <c r="AS1703" s="14">
        <v>0.22183440187657999</v>
      </c>
      <c r="AT1703" s="14">
        <v>8.4298702071384402E-2</v>
      </c>
      <c r="AU1703" s="14"/>
      <c r="AV1703" s="14">
        <v>8.6806462174516194E-2</v>
      </c>
      <c r="AW1703" s="14">
        <v>0.13223690644365399</v>
      </c>
      <c r="AX1703" s="14">
        <v>0.12708394026257799</v>
      </c>
      <c r="AY1703" s="14">
        <v>0.115295066724872</v>
      </c>
      <c r="AZ1703" s="14">
        <v>5.1270776044598301E-2</v>
      </c>
      <c r="BA1703" s="14"/>
      <c r="BB1703" s="14">
        <v>4.5612927362291701E-2</v>
      </c>
      <c r="BC1703" s="14">
        <v>0.25825851176223202</v>
      </c>
      <c r="BD1703" s="14">
        <v>9.2639282069754303E-2</v>
      </c>
      <c r="BE1703" s="14"/>
      <c r="BF1703" s="14">
        <v>0.14997365370770199</v>
      </c>
    </row>
    <row r="1704" spans="2:58" x14ac:dyDescent="0.35">
      <c r="B1704" t="s">
        <v>117</v>
      </c>
      <c r="C1704" s="14">
        <v>0.42669917443459099</v>
      </c>
      <c r="D1704" s="14">
        <v>0.30992970922713597</v>
      </c>
      <c r="E1704" s="14">
        <v>0.53904094825570803</v>
      </c>
      <c r="F1704" s="14"/>
      <c r="G1704" s="14">
        <v>0.461161102610121</v>
      </c>
      <c r="H1704" s="14">
        <v>0.40503973081280797</v>
      </c>
      <c r="I1704" s="14">
        <v>0.46716188838901701</v>
      </c>
      <c r="J1704" s="14">
        <v>0.44852421574097201</v>
      </c>
      <c r="K1704" s="14">
        <v>0.44253587454468701</v>
      </c>
      <c r="L1704" s="14">
        <v>0.36005178454924303</v>
      </c>
      <c r="M1704" s="14"/>
      <c r="N1704" s="14">
        <v>0.37884697957862801</v>
      </c>
      <c r="O1704" s="14">
        <v>0.43638746927685101</v>
      </c>
      <c r="P1704" s="14">
        <v>0.40035470889417701</v>
      </c>
      <c r="Q1704" s="14">
        <v>0.49331627713585902</v>
      </c>
      <c r="R1704" s="14"/>
      <c r="S1704" s="14">
        <v>0.36111227536554102</v>
      </c>
      <c r="T1704" s="14">
        <v>0.40033477869484502</v>
      </c>
      <c r="U1704" s="14">
        <v>0.44044198307274002</v>
      </c>
      <c r="V1704" s="14">
        <v>0.49856360998715599</v>
      </c>
      <c r="W1704" s="14">
        <v>0.398710399016171</v>
      </c>
      <c r="X1704" s="14">
        <v>0.44905344811651798</v>
      </c>
      <c r="Y1704" s="14">
        <v>0.454985247090749</v>
      </c>
      <c r="Z1704" s="14">
        <v>0.46080390382946201</v>
      </c>
      <c r="AA1704" s="14">
        <v>0.43679876680852697</v>
      </c>
      <c r="AB1704" s="14">
        <v>0.39010743489743999</v>
      </c>
      <c r="AC1704" s="14">
        <v>0.49606535463395801</v>
      </c>
      <c r="AD1704" s="14">
        <v>0.42942821184420499</v>
      </c>
      <c r="AE1704" s="14"/>
      <c r="AF1704" s="14">
        <v>0.39526759755634</v>
      </c>
      <c r="AG1704" s="14">
        <v>0.39794309258731903</v>
      </c>
      <c r="AH1704" s="14">
        <v>0.50478733642757301</v>
      </c>
      <c r="AI1704" s="14"/>
      <c r="AJ1704" s="14">
        <v>0.38903431691927798</v>
      </c>
      <c r="AK1704" s="14">
        <v>0.38372956413688902</v>
      </c>
      <c r="AL1704" s="14">
        <v>0.40248391414760398</v>
      </c>
      <c r="AM1704" s="14">
        <v>0.27899996529855903</v>
      </c>
      <c r="AN1704" s="14">
        <v>0.56721212146348199</v>
      </c>
      <c r="AO1704" s="14"/>
      <c r="AP1704" s="14">
        <v>0.373060659338385</v>
      </c>
      <c r="AQ1704" s="14">
        <v>0.42411975889703701</v>
      </c>
      <c r="AR1704" s="14">
        <v>0.39335792108485401</v>
      </c>
      <c r="AS1704" s="14">
        <v>0.37978070394885199</v>
      </c>
      <c r="AT1704" s="14">
        <v>0.63050476189919002</v>
      </c>
      <c r="AU1704" s="14"/>
      <c r="AV1704" s="14">
        <v>0.50067045187290404</v>
      </c>
      <c r="AW1704" s="14">
        <v>0.50526383097416805</v>
      </c>
      <c r="AX1704" s="14">
        <v>0.36840988891684501</v>
      </c>
      <c r="AY1704" s="14">
        <v>0.34985036236058498</v>
      </c>
      <c r="AZ1704" s="14">
        <v>0.34736230586164502</v>
      </c>
      <c r="BA1704" s="14"/>
      <c r="BB1704" s="14">
        <v>0.396797682085193</v>
      </c>
      <c r="BC1704" s="14">
        <v>0.352498151334601</v>
      </c>
      <c r="BD1704" s="14">
        <v>0.552904303244805</v>
      </c>
      <c r="BE1704" s="14"/>
      <c r="BF1704" s="14">
        <v>0.40817046258898898</v>
      </c>
    </row>
    <row r="1705" spans="2:58" x14ac:dyDescent="0.35">
      <c r="C1705" s="14"/>
      <c r="D1705" s="14"/>
      <c r="E1705" s="14"/>
      <c r="F1705" s="14"/>
      <c r="G1705" s="14"/>
      <c r="H1705" s="14"/>
      <c r="I1705" s="14"/>
      <c r="J1705" s="14"/>
      <c r="K1705" s="14"/>
      <c r="L1705" s="14"/>
      <c r="M1705" s="14"/>
      <c r="N1705" s="14"/>
      <c r="O1705" s="14"/>
      <c r="P1705" s="14"/>
      <c r="Q1705" s="14"/>
      <c r="R1705" s="14"/>
      <c r="S1705" s="14"/>
      <c r="T1705" s="14"/>
      <c r="U1705" s="14"/>
      <c r="V1705" s="14"/>
      <c r="W1705" s="14"/>
      <c r="X1705" s="14"/>
      <c r="Y1705" s="14"/>
      <c r="Z1705" s="14"/>
      <c r="AA1705" s="14"/>
      <c r="AB1705" s="14"/>
      <c r="AC1705" s="14"/>
      <c r="AD1705" s="14"/>
      <c r="AE1705" s="14"/>
      <c r="AF1705" s="14"/>
      <c r="AG1705" s="14"/>
      <c r="AH1705" s="14"/>
      <c r="AI1705" s="14"/>
      <c r="AJ1705" s="14"/>
      <c r="AK1705" s="14"/>
      <c r="AL1705" s="14"/>
      <c r="AM1705" s="14"/>
      <c r="AN1705" s="14"/>
      <c r="AO1705" s="14"/>
      <c r="AP1705" s="14"/>
      <c r="AQ1705" s="14"/>
      <c r="AR1705" s="14"/>
      <c r="AS1705" s="14"/>
      <c r="AT1705" s="14"/>
      <c r="AU1705" s="14"/>
      <c r="AV1705" s="14"/>
      <c r="AW1705" s="14"/>
      <c r="AX1705" s="14"/>
      <c r="AY1705" s="14"/>
      <c r="AZ1705" s="14"/>
      <c r="BA1705" s="14"/>
      <c r="BB1705" s="14"/>
      <c r="BC1705" s="14"/>
      <c r="BD1705" s="14"/>
      <c r="BE1705" s="14"/>
      <c r="BF1705" s="14"/>
    </row>
    <row r="1706" spans="2:58" x14ac:dyDescent="0.35">
      <c r="B1706" s="6" t="s">
        <v>510</v>
      </c>
      <c r="C1706" s="14"/>
      <c r="D1706" s="14"/>
      <c r="E1706" s="14"/>
      <c r="F1706" s="14"/>
      <c r="G1706" s="14"/>
      <c r="H1706" s="14"/>
      <c r="I1706" s="14"/>
      <c r="J1706" s="14"/>
      <c r="K1706" s="14"/>
      <c r="L1706" s="14"/>
      <c r="M1706" s="14"/>
      <c r="N1706" s="14"/>
      <c r="O1706" s="14"/>
      <c r="P1706" s="14"/>
      <c r="Q1706" s="14"/>
      <c r="R1706" s="14"/>
      <c r="S1706" s="14"/>
      <c r="T1706" s="14"/>
      <c r="U1706" s="14"/>
      <c r="V1706" s="14"/>
      <c r="W1706" s="14"/>
      <c r="X1706" s="14"/>
      <c r="Y1706" s="14"/>
      <c r="Z1706" s="14"/>
      <c r="AA1706" s="14"/>
      <c r="AB1706" s="14"/>
      <c r="AC1706" s="14"/>
      <c r="AD1706" s="14"/>
      <c r="AE1706" s="14"/>
      <c r="AF1706" s="14"/>
      <c r="AG1706" s="14"/>
      <c r="AH1706" s="14"/>
      <c r="AI1706" s="14"/>
      <c r="AJ1706" s="14"/>
      <c r="AK1706" s="14"/>
      <c r="AL1706" s="14"/>
      <c r="AM1706" s="14"/>
      <c r="AN1706" s="14"/>
      <c r="AO1706" s="14"/>
      <c r="AP1706" s="14"/>
      <c r="AQ1706" s="14"/>
      <c r="AR1706" s="14"/>
      <c r="AS1706" s="14"/>
      <c r="AT1706" s="14"/>
      <c r="AU1706" s="14"/>
      <c r="AV1706" s="14"/>
      <c r="AW1706" s="14"/>
      <c r="AX1706" s="14"/>
      <c r="AY1706" s="14"/>
      <c r="AZ1706" s="14"/>
      <c r="BA1706" s="14"/>
      <c r="BB1706" s="14"/>
      <c r="BC1706" s="14"/>
      <c r="BD1706" s="14"/>
      <c r="BE1706" s="14"/>
      <c r="BF1706" s="14"/>
    </row>
    <row r="1707" spans="2:58" x14ac:dyDescent="0.35">
      <c r="B1707" s="24" t="s">
        <v>90</v>
      </c>
      <c r="C1707" s="14"/>
      <c r="D1707" s="14"/>
      <c r="E1707" s="14"/>
      <c r="F1707" s="14"/>
      <c r="G1707" s="14"/>
      <c r="H1707" s="14"/>
      <c r="I1707" s="14"/>
      <c r="J1707" s="14"/>
      <c r="K1707" s="14"/>
      <c r="L1707" s="14"/>
      <c r="M1707" s="14"/>
      <c r="N1707" s="14"/>
      <c r="O1707" s="14"/>
      <c r="P1707" s="14"/>
      <c r="Q1707" s="14"/>
      <c r="R1707" s="14"/>
      <c r="S1707" s="14"/>
      <c r="T1707" s="14"/>
      <c r="U1707" s="14"/>
      <c r="V1707" s="14"/>
      <c r="W1707" s="14"/>
      <c r="X1707" s="14"/>
      <c r="Y1707" s="14"/>
      <c r="Z1707" s="14"/>
      <c r="AA1707" s="14"/>
      <c r="AB1707" s="14"/>
      <c r="AC1707" s="14"/>
      <c r="AD1707" s="14"/>
      <c r="AE1707" s="14"/>
      <c r="AF1707" s="14"/>
      <c r="AG1707" s="14"/>
      <c r="AH1707" s="14"/>
      <c r="AI1707" s="14"/>
      <c r="AJ1707" s="14"/>
      <c r="AK1707" s="14"/>
      <c r="AL1707" s="14"/>
      <c r="AM1707" s="14"/>
      <c r="AN1707" s="14"/>
      <c r="AO1707" s="14"/>
      <c r="AP1707" s="14"/>
      <c r="AQ1707" s="14"/>
      <c r="AR1707" s="14"/>
      <c r="AS1707" s="14"/>
      <c r="AT1707" s="14"/>
      <c r="AU1707" s="14"/>
      <c r="AV1707" s="14"/>
      <c r="AW1707" s="14"/>
      <c r="AX1707" s="14"/>
      <c r="AY1707" s="14"/>
      <c r="AZ1707" s="14"/>
      <c r="BA1707" s="14"/>
      <c r="BB1707" s="14"/>
      <c r="BC1707" s="14"/>
      <c r="BD1707" s="14"/>
      <c r="BE1707" s="14"/>
      <c r="BF1707" s="14"/>
    </row>
    <row r="1708" spans="2:58" x14ac:dyDescent="0.35">
      <c r="B1708" t="s">
        <v>507</v>
      </c>
      <c r="C1708" s="14">
        <v>0.46971753169793001</v>
      </c>
      <c r="D1708" s="14">
        <v>0.49221516147604</v>
      </c>
      <c r="E1708" s="14">
        <v>0.449645497661945</v>
      </c>
      <c r="F1708" s="14"/>
      <c r="G1708" s="14">
        <v>0.32490813879657399</v>
      </c>
      <c r="H1708" s="14">
        <v>0.31296106286717901</v>
      </c>
      <c r="I1708" s="14">
        <v>0.40257410880848798</v>
      </c>
      <c r="J1708" s="14">
        <v>0.57007468679366402</v>
      </c>
      <c r="K1708" s="14">
        <v>0.56391575938248495</v>
      </c>
      <c r="L1708" s="14">
        <v>0.60372179408566196</v>
      </c>
      <c r="M1708" s="14"/>
      <c r="N1708" s="14">
        <v>0.49781143902970798</v>
      </c>
      <c r="O1708" s="14">
        <v>0.51140088443291398</v>
      </c>
      <c r="P1708" s="14">
        <v>0.47837299897348301</v>
      </c>
      <c r="Q1708" s="14">
        <v>0.39073296337802599</v>
      </c>
      <c r="R1708" s="14"/>
      <c r="S1708" s="14">
        <v>0.409150611754313</v>
      </c>
      <c r="T1708" s="14">
        <v>0.46889340587460399</v>
      </c>
      <c r="U1708" s="14">
        <v>0.47010104597094099</v>
      </c>
      <c r="V1708" s="14">
        <v>0.49621141830808702</v>
      </c>
      <c r="W1708" s="14">
        <v>0.44249992933178001</v>
      </c>
      <c r="X1708" s="14">
        <v>0.37695912407251297</v>
      </c>
      <c r="Y1708" s="14">
        <v>0.48311825744632803</v>
      </c>
      <c r="Z1708" s="14">
        <v>0.485671793481952</v>
      </c>
      <c r="AA1708" s="14">
        <v>0.48133598255336602</v>
      </c>
      <c r="AB1708" s="14">
        <v>0.52201603779578898</v>
      </c>
      <c r="AC1708" s="14">
        <v>0.59782712863245802</v>
      </c>
      <c r="AD1708" s="14">
        <v>0.54716854104146495</v>
      </c>
      <c r="AE1708" s="14"/>
      <c r="AF1708" s="14">
        <v>0.54882664225665201</v>
      </c>
      <c r="AG1708" s="14">
        <v>0.46195836412321201</v>
      </c>
      <c r="AH1708" s="14">
        <v>0.35467281281719099</v>
      </c>
      <c r="AI1708" s="14"/>
      <c r="AJ1708" s="14">
        <v>0.60880698432251801</v>
      </c>
      <c r="AK1708" s="14">
        <v>0.34910278789545102</v>
      </c>
      <c r="AL1708" s="14">
        <v>0.48746505068276702</v>
      </c>
      <c r="AM1708" s="14">
        <v>0.59028581709269901</v>
      </c>
      <c r="AN1708" s="14">
        <v>0.39178932467580002</v>
      </c>
      <c r="AO1708" s="14"/>
      <c r="AP1708" s="14">
        <v>0.55664623884184405</v>
      </c>
      <c r="AQ1708" s="14">
        <v>0.36215163324056099</v>
      </c>
      <c r="AR1708" s="14">
        <v>0.52086325296682201</v>
      </c>
      <c r="AS1708" s="14">
        <v>0.62656674992124495</v>
      </c>
      <c r="AT1708" s="14">
        <v>0.56006405258165404</v>
      </c>
      <c r="AU1708" s="14"/>
      <c r="AV1708" s="14">
        <v>0.49076041176786001</v>
      </c>
      <c r="AW1708" s="14">
        <v>0.48605317423794397</v>
      </c>
      <c r="AX1708" s="14">
        <v>0.44216343268769398</v>
      </c>
      <c r="AY1708" s="14">
        <v>0.38801065329311502</v>
      </c>
      <c r="AZ1708" s="14">
        <v>0.592484583622234</v>
      </c>
      <c r="BA1708" s="14"/>
      <c r="BB1708" s="14">
        <v>0.39726516965870701</v>
      </c>
      <c r="BC1708" s="14">
        <v>0.67050854845133701</v>
      </c>
      <c r="BD1708" s="14">
        <v>0.72216750588859502</v>
      </c>
      <c r="BE1708" s="14"/>
      <c r="BF1708" s="14">
        <v>0.60622102282304702</v>
      </c>
    </row>
    <row r="1709" spans="2:58" x14ac:dyDescent="0.35">
      <c r="B1709" t="s">
        <v>508</v>
      </c>
      <c r="C1709" s="14">
        <v>0.21190017673069</v>
      </c>
      <c r="D1709" s="14">
        <v>0.226731397785297</v>
      </c>
      <c r="E1709" s="14">
        <v>0.19672126556948799</v>
      </c>
      <c r="F1709" s="14"/>
      <c r="G1709" s="14">
        <v>0.30755029997650801</v>
      </c>
      <c r="H1709" s="14">
        <v>0.35801490466091801</v>
      </c>
      <c r="I1709" s="14">
        <v>0.251505438411046</v>
      </c>
      <c r="J1709" s="14">
        <v>0.153527774420983</v>
      </c>
      <c r="K1709" s="14">
        <v>0.122945875772789</v>
      </c>
      <c r="L1709" s="14">
        <v>0.10429589652889699</v>
      </c>
      <c r="M1709" s="14"/>
      <c r="N1709" s="14">
        <v>0.22916190193227601</v>
      </c>
      <c r="O1709" s="14">
        <v>0.19658458850646299</v>
      </c>
      <c r="P1709" s="14">
        <v>0.21527080529366999</v>
      </c>
      <c r="Q1709" s="14">
        <v>0.205999634683217</v>
      </c>
      <c r="R1709" s="14"/>
      <c r="S1709" s="14">
        <v>0.28960350749096297</v>
      </c>
      <c r="T1709" s="14">
        <v>0.216437751812317</v>
      </c>
      <c r="U1709" s="14">
        <v>0.196258917273544</v>
      </c>
      <c r="V1709" s="14">
        <v>0.23564537845292499</v>
      </c>
      <c r="W1709" s="14">
        <v>0.246596879391209</v>
      </c>
      <c r="X1709" s="14">
        <v>0.226890181062645</v>
      </c>
      <c r="Y1709" s="14">
        <v>0.113704275008431</v>
      </c>
      <c r="Z1709" s="14">
        <v>0.178774625684199</v>
      </c>
      <c r="AA1709" s="14">
        <v>0.245630118540836</v>
      </c>
      <c r="AB1709" s="14">
        <v>0.17683176601550499</v>
      </c>
      <c r="AC1709" s="14">
        <v>0.13164361903037</v>
      </c>
      <c r="AD1709" s="14">
        <v>9.4977430679132002E-2</v>
      </c>
      <c r="AE1709" s="14"/>
      <c r="AF1709" s="14">
        <v>0.16543494200442299</v>
      </c>
      <c r="AG1709" s="14">
        <v>0.22515337431785701</v>
      </c>
      <c r="AH1709" s="14">
        <v>0.27865413848041998</v>
      </c>
      <c r="AI1709" s="14"/>
      <c r="AJ1709" s="14">
        <v>0.14850086568453399</v>
      </c>
      <c r="AK1709" s="14">
        <v>0.28502440934745199</v>
      </c>
      <c r="AL1709" s="14">
        <v>0.213933973202863</v>
      </c>
      <c r="AM1709" s="14">
        <v>0.206483661408214</v>
      </c>
      <c r="AN1709" s="14">
        <v>0.216578640837046</v>
      </c>
      <c r="AO1709" s="14"/>
      <c r="AP1709" s="14">
        <v>0.16009793999775501</v>
      </c>
      <c r="AQ1709" s="14">
        <v>0.29620110376428299</v>
      </c>
      <c r="AR1709" s="14">
        <v>0.23637568804968001</v>
      </c>
      <c r="AS1709" s="14">
        <v>0.120466505865227</v>
      </c>
      <c r="AT1709" s="14">
        <v>5.5288329116462399E-2</v>
      </c>
      <c r="AU1709" s="14"/>
      <c r="AV1709" s="14">
        <v>0.178863290024286</v>
      </c>
      <c r="AW1709" s="14">
        <v>0.19653324127113</v>
      </c>
      <c r="AX1709" s="14">
        <v>0.23361186208830501</v>
      </c>
      <c r="AY1709" s="14">
        <v>0.32731746972138698</v>
      </c>
      <c r="AZ1709" s="14">
        <v>0.202003112260566</v>
      </c>
      <c r="BA1709" s="14"/>
      <c r="BB1709" s="14">
        <v>0.33598128320523202</v>
      </c>
      <c r="BC1709" s="14">
        <v>9.3973851383663903E-2</v>
      </c>
      <c r="BD1709" s="14">
        <v>5.0478322161142702E-2</v>
      </c>
      <c r="BE1709" s="14"/>
      <c r="BF1709" s="14">
        <v>0.15435607362779599</v>
      </c>
    </row>
    <row r="1710" spans="2:58" x14ac:dyDescent="0.35">
      <c r="B1710" t="s">
        <v>509</v>
      </c>
      <c r="C1710" s="14">
        <v>0.13973608282384301</v>
      </c>
      <c r="D1710" s="14">
        <v>0.141607779695721</v>
      </c>
      <c r="E1710" s="14">
        <v>0.13772832214870001</v>
      </c>
      <c r="F1710" s="14"/>
      <c r="G1710" s="14">
        <v>0.17466954703733201</v>
      </c>
      <c r="H1710" s="14">
        <v>0.120183888411241</v>
      </c>
      <c r="I1710" s="14">
        <v>0.13139585316812</v>
      </c>
      <c r="J1710" s="14">
        <v>0.12838826760154401</v>
      </c>
      <c r="K1710" s="14">
        <v>0.14014234623091701</v>
      </c>
      <c r="L1710" s="14">
        <v>0.14784657554311401</v>
      </c>
      <c r="M1710" s="14"/>
      <c r="N1710" s="14">
        <v>0.13923580786930501</v>
      </c>
      <c r="O1710" s="14">
        <v>0.13908293014262901</v>
      </c>
      <c r="P1710" s="14">
        <v>0.14651653462293601</v>
      </c>
      <c r="Q1710" s="14">
        <v>0.13343268634279001</v>
      </c>
      <c r="R1710" s="14"/>
      <c r="S1710" s="14">
        <v>0.12927392440035901</v>
      </c>
      <c r="T1710" s="14">
        <v>0.14674775582133601</v>
      </c>
      <c r="U1710" s="14">
        <v>0.16248282537569</v>
      </c>
      <c r="V1710" s="14">
        <v>0.132768315250543</v>
      </c>
      <c r="W1710" s="14">
        <v>0.166864658076709</v>
      </c>
      <c r="X1710" s="14">
        <v>0.123922936179426</v>
      </c>
      <c r="Y1710" s="14">
        <v>0.19626517647900901</v>
      </c>
      <c r="Z1710" s="14">
        <v>0.102980908293503</v>
      </c>
      <c r="AA1710" s="14">
        <v>0.116149393372317</v>
      </c>
      <c r="AB1710" s="14">
        <v>0.14055545968569899</v>
      </c>
      <c r="AC1710" s="14">
        <v>6.6018736581540699E-2</v>
      </c>
      <c r="AD1710" s="14">
        <v>0.20821601631460099</v>
      </c>
      <c r="AE1710" s="14"/>
      <c r="AF1710" s="14">
        <v>0.15677773899186701</v>
      </c>
      <c r="AG1710" s="14">
        <v>0.12643061109874401</v>
      </c>
      <c r="AH1710" s="14">
        <v>0.124692382983875</v>
      </c>
      <c r="AI1710" s="14"/>
      <c r="AJ1710" s="14">
        <v>0.17486824110979299</v>
      </c>
      <c r="AK1710" s="14">
        <v>0.13147953572755799</v>
      </c>
      <c r="AL1710" s="14">
        <v>8.1792629553939705E-2</v>
      </c>
      <c r="AM1710" s="14">
        <v>7.9001277455901797E-2</v>
      </c>
      <c r="AN1710" s="14">
        <v>0.114670665634395</v>
      </c>
      <c r="AO1710" s="14"/>
      <c r="AP1710" s="14">
        <v>0.19577833648232301</v>
      </c>
      <c r="AQ1710" s="14">
        <v>0.12873507427049</v>
      </c>
      <c r="AR1710" s="14">
        <v>7.6221902184017601E-2</v>
      </c>
      <c r="AS1710" s="14">
        <v>0.16395571279466001</v>
      </c>
      <c r="AT1710" s="14">
        <v>0.11082919535426999</v>
      </c>
      <c r="AU1710" s="14"/>
      <c r="AV1710" s="14">
        <v>0.12379119444988999</v>
      </c>
      <c r="AW1710" s="14">
        <v>0.125123805576556</v>
      </c>
      <c r="AX1710" s="14">
        <v>0.14987895238684801</v>
      </c>
      <c r="AY1710" s="14">
        <v>0.144959206137553</v>
      </c>
      <c r="AZ1710" s="14">
        <v>4.5074547757309499E-2</v>
      </c>
      <c r="BA1710" s="14"/>
      <c r="BB1710" s="14">
        <v>0.14073591363503199</v>
      </c>
      <c r="BC1710" s="14">
        <v>0.18298693448761699</v>
      </c>
      <c r="BD1710" s="14">
        <v>0.139076837373273</v>
      </c>
      <c r="BE1710" s="14"/>
      <c r="BF1710" s="14">
        <v>0.15415984839321301</v>
      </c>
    </row>
    <row r="1711" spans="2:58" x14ac:dyDescent="0.35">
      <c r="B1711" t="s">
        <v>117</v>
      </c>
      <c r="C1711" s="14">
        <v>0.17864620874753701</v>
      </c>
      <c r="D1711" s="14">
        <v>0.13944566104294201</v>
      </c>
      <c r="E1711" s="14">
        <v>0.21590491461986799</v>
      </c>
      <c r="F1711" s="14"/>
      <c r="G1711" s="14">
        <v>0.19287201418958599</v>
      </c>
      <c r="H1711" s="14">
        <v>0.20884014406066201</v>
      </c>
      <c r="I1711" s="14">
        <v>0.21452459961234599</v>
      </c>
      <c r="J1711" s="14">
        <v>0.14800927118380899</v>
      </c>
      <c r="K1711" s="14">
        <v>0.17299601861380901</v>
      </c>
      <c r="L1711" s="14">
        <v>0.144135733842327</v>
      </c>
      <c r="M1711" s="14"/>
      <c r="N1711" s="14">
        <v>0.13379085116871001</v>
      </c>
      <c r="O1711" s="14">
        <v>0.15293159691799399</v>
      </c>
      <c r="P1711" s="14">
        <v>0.15983966110991099</v>
      </c>
      <c r="Q1711" s="14">
        <v>0.269834715595967</v>
      </c>
      <c r="R1711" s="14"/>
      <c r="S1711" s="14">
        <v>0.17197195635436499</v>
      </c>
      <c r="T1711" s="14">
        <v>0.167921086491743</v>
      </c>
      <c r="U1711" s="14">
        <v>0.17115721137982501</v>
      </c>
      <c r="V1711" s="14">
        <v>0.13537488798844399</v>
      </c>
      <c r="W1711" s="14">
        <v>0.14403853320030299</v>
      </c>
      <c r="X1711" s="14">
        <v>0.27222775868541599</v>
      </c>
      <c r="Y1711" s="14">
        <v>0.20691229106623199</v>
      </c>
      <c r="Z1711" s="14">
        <v>0.232572672540345</v>
      </c>
      <c r="AA1711" s="14">
        <v>0.15688450553348099</v>
      </c>
      <c r="AB1711" s="14">
        <v>0.16059673650300699</v>
      </c>
      <c r="AC1711" s="14">
        <v>0.20451051575563201</v>
      </c>
      <c r="AD1711" s="14">
        <v>0.149638011964802</v>
      </c>
      <c r="AE1711" s="14"/>
      <c r="AF1711" s="14">
        <v>0.12896067674705899</v>
      </c>
      <c r="AG1711" s="14">
        <v>0.186457650460186</v>
      </c>
      <c r="AH1711" s="14">
        <v>0.24198066571851401</v>
      </c>
      <c r="AI1711" s="14"/>
      <c r="AJ1711" s="14">
        <v>6.7823908883154496E-2</v>
      </c>
      <c r="AK1711" s="14">
        <v>0.234393267029539</v>
      </c>
      <c r="AL1711" s="14">
        <v>0.21680834656042999</v>
      </c>
      <c r="AM1711" s="14">
        <v>0.124229244043185</v>
      </c>
      <c r="AN1711" s="14">
        <v>0.27696136885275802</v>
      </c>
      <c r="AO1711" s="14"/>
      <c r="AP1711" s="14">
        <v>8.7477484678077602E-2</v>
      </c>
      <c r="AQ1711" s="14">
        <v>0.212912188724666</v>
      </c>
      <c r="AR1711" s="14">
        <v>0.16653915679948</v>
      </c>
      <c r="AS1711" s="14">
        <v>8.9011031418867806E-2</v>
      </c>
      <c r="AT1711" s="14">
        <v>0.27381842294761399</v>
      </c>
      <c r="AU1711" s="14"/>
      <c r="AV1711" s="14">
        <v>0.20658510375796399</v>
      </c>
      <c r="AW1711" s="14">
        <v>0.19228977891436999</v>
      </c>
      <c r="AX1711" s="14">
        <v>0.17434575283715401</v>
      </c>
      <c r="AY1711" s="14">
        <v>0.139712670847945</v>
      </c>
      <c r="AZ1711" s="14">
        <v>0.16043775635988999</v>
      </c>
      <c r="BA1711" s="14"/>
      <c r="BB1711" s="14">
        <v>0.12601763350102901</v>
      </c>
      <c r="BC1711" s="14">
        <v>5.2530665677382501E-2</v>
      </c>
      <c r="BD1711" s="14">
        <v>8.8277334576989497E-2</v>
      </c>
      <c r="BE1711" s="14"/>
      <c r="BF1711" s="14">
        <v>8.5263055155944206E-2</v>
      </c>
    </row>
    <row r="1712" spans="2:58" x14ac:dyDescent="0.35">
      <c r="C1712" s="14"/>
      <c r="D1712" s="14"/>
      <c r="E1712" s="14"/>
      <c r="F1712" s="14"/>
      <c r="G1712" s="14"/>
      <c r="H1712" s="14"/>
      <c r="I1712" s="14"/>
      <c r="J1712" s="14"/>
      <c r="K1712" s="14"/>
      <c r="L1712" s="14"/>
      <c r="M1712" s="14"/>
      <c r="N1712" s="14"/>
      <c r="O1712" s="14"/>
      <c r="P1712" s="14"/>
      <c r="Q1712" s="14"/>
      <c r="R1712" s="14"/>
      <c r="S1712" s="14"/>
      <c r="T1712" s="14"/>
      <c r="U1712" s="14"/>
      <c r="V1712" s="14"/>
      <c r="W1712" s="14"/>
      <c r="X1712" s="14"/>
      <c r="Y1712" s="14"/>
      <c r="Z1712" s="14"/>
      <c r="AA1712" s="14"/>
      <c r="AB1712" s="14"/>
      <c r="AC1712" s="14"/>
      <c r="AD1712" s="14"/>
      <c r="AE1712" s="14"/>
      <c r="AF1712" s="14"/>
      <c r="AG1712" s="14"/>
      <c r="AH1712" s="14"/>
      <c r="AI1712" s="14"/>
      <c r="AJ1712" s="14"/>
      <c r="AK1712" s="14"/>
      <c r="AL1712" s="14"/>
      <c r="AM1712" s="14"/>
      <c r="AN1712" s="14"/>
      <c r="AO1712" s="14"/>
      <c r="AP1712" s="14"/>
      <c r="AQ1712" s="14"/>
      <c r="AR1712" s="14"/>
      <c r="AS1712" s="14"/>
      <c r="AT1712" s="14"/>
      <c r="AU1712" s="14"/>
      <c r="AV1712" s="14"/>
      <c r="AW1712" s="14"/>
      <c r="AX1712" s="14"/>
      <c r="AY1712" s="14"/>
      <c r="AZ1712" s="14"/>
      <c r="BA1712" s="14"/>
      <c r="BB1712" s="14"/>
      <c r="BC1712" s="14"/>
      <c r="BD1712" s="14"/>
      <c r="BE1712" s="14"/>
      <c r="BF1712" s="14"/>
    </row>
    <row r="1713" spans="2:58" x14ac:dyDescent="0.35">
      <c r="B1713" s="6" t="s">
        <v>516</v>
      </c>
      <c r="C1713" s="14"/>
      <c r="D1713" s="14"/>
      <c r="E1713" s="14"/>
      <c r="F1713" s="14"/>
      <c r="G1713" s="14"/>
      <c r="H1713" s="14"/>
      <c r="I1713" s="14"/>
      <c r="J1713" s="14"/>
      <c r="K1713" s="14"/>
      <c r="L1713" s="14"/>
      <c r="M1713" s="14"/>
      <c r="N1713" s="14"/>
      <c r="O1713" s="14"/>
      <c r="P1713" s="14"/>
      <c r="Q1713" s="14"/>
      <c r="R1713" s="14"/>
      <c r="S1713" s="14"/>
      <c r="T1713" s="14"/>
      <c r="U1713" s="14"/>
      <c r="V1713" s="14"/>
      <c r="W1713" s="14"/>
      <c r="X1713" s="14"/>
      <c r="Y1713" s="14"/>
      <c r="Z1713" s="14"/>
      <c r="AA1713" s="14"/>
      <c r="AB1713" s="14"/>
      <c r="AC1713" s="14"/>
      <c r="AD1713" s="14"/>
      <c r="AE1713" s="14"/>
      <c r="AF1713" s="14"/>
      <c r="AG1713" s="14"/>
      <c r="AH1713" s="14"/>
      <c r="AI1713" s="14"/>
      <c r="AJ1713" s="14"/>
      <c r="AK1713" s="14"/>
      <c r="AL1713" s="14"/>
      <c r="AM1713" s="14"/>
      <c r="AN1713" s="14"/>
      <c r="AO1713" s="14"/>
      <c r="AP1713" s="14"/>
      <c r="AQ1713" s="14"/>
      <c r="AR1713" s="14"/>
      <c r="AS1713" s="14"/>
      <c r="AT1713" s="14"/>
      <c r="AU1713" s="14"/>
      <c r="AV1713" s="14"/>
      <c r="AW1713" s="14"/>
      <c r="AX1713" s="14"/>
      <c r="AY1713" s="14"/>
      <c r="AZ1713" s="14"/>
      <c r="BA1713" s="14"/>
      <c r="BB1713" s="14"/>
      <c r="BC1713" s="14"/>
      <c r="BD1713" s="14"/>
      <c r="BE1713" s="14"/>
      <c r="BF1713" s="14"/>
    </row>
    <row r="1714" spans="2:58" x14ac:dyDescent="0.35">
      <c r="B1714" s="24" t="s">
        <v>90</v>
      </c>
      <c r="C1714" s="14"/>
      <c r="D1714" s="14"/>
      <c r="E1714" s="14"/>
      <c r="F1714" s="14"/>
      <c r="G1714" s="14"/>
      <c r="H1714" s="14"/>
      <c r="I1714" s="14"/>
      <c r="J1714" s="14"/>
      <c r="K1714" s="14"/>
      <c r="L1714" s="14"/>
      <c r="M1714" s="14"/>
      <c r="N1714" s="14"/>
      <c r="O1714" s="14"/>
      <c r="P1714" s="14"/>
      <c r="Q1714" s="14"/>
      <c r="R1714" s="14"/>
      <c r="S1714" s="14"/>
      <c r="T1714" s="14"/>
      <c r="U1714" s="14"/>
      <c r="V1714" s="14"/>
      <c r="W1714" s="14"/>
      <c r="X1714" s="14"/>
      <c r="Y1714" s="14"/>
      <c r="Z1714" s="14"/>
      <c r="AA1714" s="14"/>
      <c r="AB1714" s="14"/>
      <c r="AC1714" s="14"/>
      <c r="AD1714" s="14"/>
      <c r="AE1714" s="14"/>
      <c r="AF1714" s="14"/>
      <c r="AG1714" s="14"/>
      <c r="AH1714" s="14"/>
      <c r="AI1714" s="14"/>
      <c r="AJ1714" s="14"/>
      <c r="AK1714" s="14"/>
      <c r="AL1714" s="14"/>
      <c r="AM1714" s="14"/>
      <c r="AN1714" s="14"/>
      <c r="AO1714" s="14"/>
      <c r="AP1714" s="14"/>
      <c r="AQ1714" s="14"/>
      <c r="AR1714" s="14"/>
      <c r="AS1714" s="14"/>
      <c r="AT1714" s="14"/>
      <c r="AU1714" s="14"/>
      <c r="AV1714" s="14"/>
      <c r="AW1714" s="14"/>
      <c r="AX1714" s="14"/>
      <c r="AY1714" s="14"/>
      <c r="AZ1714" s="14"/>
      <c r="BA1714" s="14"/>
      <c r="BB1714" s="14"/>
      <c r="BC1714" s="14"/>
      <c r="BD1714" s="14"/>
      <c r="BE1714" s="14"/>
      <c r="BF1714" s="14"/>
    </row>
    <row r="1715" spans="2:58" x14ac:dyDescent="0.35">
      <c r="B1715" t="s">
        <v>511</v>
      </c>
      <c r="C1715" s="14">
        <v>0.123456740586199</v>
      </c>
      <c r="D1715" s="14">
        <v>0.141608635184928</v>
      </c>
      <c r="E1715" s="14">
        <v>0.10649547259183501</v>
      </c>
      <c r="F1715" s="14"/>
      <c r="G1715" s="14">
        <v>0.14896812772843701</v>
      </c>
      <c r="H1715" s="14">
        <v>0.16618549462330601</v>
      </c>
      <c r="I1715" s="14">
        <v>0.14878556439857599</v>
      </c>
      <c r="J1715" s="14">
        <v>0.125356715752381</v>
      </c>
      <c r="K1715" s="14">
        <v>0.121458989605607</v>
      </c>
      <c r="L1715" s="14">
        <v>5.1039565346190599E-2</v>
      </c>
      <c r="M1715" s="14"/>
      <c r="N1715" s="14">
        <v>0.14309298205019599</v>
      </c>
      <c r="O1715" s="14">
        <v>0.103130376197707</v>
      </c>
      <c r="P1715" s="14">
        <v>0.137607353813408</v>
      </c>
      <c r="Q1715" s="14">
        <v>0.113160080705573</v>
      </c>
      <c r="R1715" s="14"/>
      <c r="S1715" s="14">
        <v>0.15461843913862899</v>
      </c>
      <c r="T1715" s="14">
        <v>0.13352516655942201</v>
      </c>
      <c r="U1715" s="14">
        <v>0.13304260077315999</v>
      </c>
      <c r="V1715" s="14">
        <v>8.7872731161926093E-2</v>
      </c>
      <c r="W1715" s="14">
        <v>0.129441351178161</v>
      </c>
      <c r="X1715" s="14">
        <v>0.10095327754921</v>
      </c>
      <c r="Y1715" s="14">
        <v>0.12787490563581799</v>
      </c>
      <c r="Z1715" s="14">
        <v>7.2744943095008702E-2</v>
      </c>
      <c r="AA1715" s="14">
        <v>9.3792911044798602E-2</v>
      </c>
      <c r="AB1715" s="14">
        <v>0.16897159199323</v>
      </c>
      <c r="AC1715" s="14">
        <v>0.123571516464236</v>
      </c>
      <c r="AD1715" s="14">
        <v>9.6088907168428897E-2</v>
      </c>
      <c r="AE1715" s="14"/>
      <c r="AF1715" s="14">
        <v>0.108133704598101</v>
      </c>
      <c r="AG1715" s="14">
        <v>0.13647497405276701</v>
      </c>
      <c r="AH1715" s="14">
        <v>0.123038640474297</v>
      </c>
      <c r="AI1715" s="14"/>
      <c r="AJ1715" s="14">
        <v>0.121059692243479</v>
      </c>
      <c r="AK1715" s="14">
        <v>0.12912717830168799</v>
      </c>
      <c r="AL1715" s="14">
        <v>0.107193153774209</v>
      </c>
      <c r="AM1715" s="14">
        <v>0.24881868272587801</v>
      </c>
      <c r="AN1715" s="14">
        <v>0.102087567266719</v>
      </c>
      <c r="AO1715" s="14"/>
      <c r="AP1715" s="14">
        <v>0.15657883911788401</v>
      </c>
      <c r="AQ1715" s="14">
        <v>9.1504970511558897E-2</v>
      </c>
      <c r="AR1715" s="14">
        <v>0.13535916247979601</v>
      </c>
      <c r="AS1715" s="14">
        <v>0.14467885179225701</v>
      </c>
      <c r="AT1715" s="14">
        <v>5.4646177967783899E-2</v>
      </c>
      <c r="AU1715" s="14"/>
      <c r="AV1715" s="14">
        <v>0.106720109254982</v>
      </c>
      <c r="AW1715" s="14">
        <v>0.115150818473544</v>
      </c>
      <c r="AX1715" s="14">
        <v>0.11865485932844901</v>
      </c>
      <c r="AY1715" s="14">
        <v>0.181257295930633</v>
      </c>
      <c r="AZ1715" s="14">
        <v>0.16016015819219201</v>
      </c>
      <c r="BA1715" s="14"/>
      <c r="BB1715" s="14">
        <v>0.117672444349514</v>
      </c>
      <c r="BC1715" s="14">
        <v>0.105063521504627</v>
      </c>
      <c r="BD1715" s="14">
        <v>6.2143198159922398E-2</v>
      </c>
      <c r="BE1715" s="14"/>
      <c r="BF1715" s="14">
        <v>0.10510758552636899</v>
      </c>
    </row>
    <row r="1716" spans="2:58" x14ac:dyDescent="0.35">
      <c r="B1716" t="s">
        <v>512</v>
      </c>
      <c r="C1716" s="14">
        <v>8.04288393516608E-2</v>
      </c>
      <c r="D1716" s="14">
        <v>8.90965069091713E-2</v>
      </c>
      <c r="E1716" s="14">
        <v>7.2456577354730697E-2</v>
      </c>
      <c r="F1716" s="14"/>
      <c r="G1716" s="14">
        <v>0.13666980498352899</v>
      </c>
      <c r="H1716" s="14">
        <v>0.122578179757073</v>
      </c>
      <c r="I1716" s="14">
        <v>6.7585778304365005E-2</v>
      </c>
      <c r="J1716" s="14">
        <v>5.4262518987481398E-2</v>
      </c>
      <c r="K1716" s="14">
        <v>5.0417436808021202E-2</v>
      </c>
      <c r="L1716" s="14">
        <v>6.0361710905197798E-2</v>
      </c>
      <c r="M1716" s="14"/>
      <c r="N1716" s="14">
        <v>8.9221637433800099E-2</v>
      </c>
      <c r="O1716" s="14">
        <v>6.8013038026635997E-2</v>
      </c>
      <c r="P1716" s="14">
        <v>9.8829786279205606E-2</v>
      </c>
      <c r="Q1716" s="14">
        <v>6.9107182619552093E-2</v>
      </c>
      <c r="R1716" s="14"/>
      <c r="S1716" s="14">
        <v>9.52464355344671E-2</v>
      </c>
      <c r="T1716" s="14">
        <v>6.6585922533431194E-2</v>
      </c>
      <c r="U1716" s="14">
        <v>5.25625047676513E-2</v>
      </c>
      <c r="V1716" s="14">
        <v>9.1033029100590995E-2</v>
      </c>
      <c r="W1716" s="14">
        <v>0.108438065829654</v>
      </c>
      <c r="X1716" s="14">
        <v>8.0021620523188702E-2</v>
      </c>
      <c r="Y1716" s="14">
        <v>0.101639940979179</v>
      </c>
      <c r="Z1716" s="14">
        <v>0.15168123524455401</v>
      </c>
      <c r="AA1716" s="14">
        <v>7.8572360779005396E-2</v>
      </c>
      <c r="AB1716" s="14">
        <v>3.1018639937630502E-2</v>
      </c>
      <c r="AC1716" s="14">
        <v>4.4265664295390902E-2</v>
      </c>
      <c r="AD1716" s="14">
        <v>0.114127744199086</v>
      </c>
      <c r="AE1716" s="14"/>
      <c r="AF1716" s="14">
        <v>6.7713098373216901E-2</v>
      </c>
      <c r="AG1716" s="14">
        <v>8.8528541794223606E-2</v>
      </c>
      <c r="AH1716" s="14">
        <v>6.67107300970773E-2</v>
      </c>
      <c r="AI1716" s="14"/>
      <c r="AJ1716" s="14">
        <v>5.9964745748328198E-2</v>
      </c>
      <c r="AK1716" s="14">
        <v>0.11170696297598399</v>
      </c>
      <c r="AL1716" s="14">
        <v>6.2903759502893203E-2</v>
      </c>
      <c r="AM1716" s="14">
        <v>0</v>
      </c>
      <c r="AN1716" s="14">
        <v>6.7208238072945001E-2</v>
      </c>
      <c r="AO1716" s="14"/>
      <c r="AP1716" s="14">
        <v>6.6983333457837899E-2</v>
      </c>
      <c r="AQ1716" s="14">
        <v>0.11719876960972</v>
      </c>
      <c r="AR1716" s="14">
        <v>9.2066931275125205E-2</v>
      </c>
      <c r="AS1716" s="14">
        <v>4.6908117204566502E-2</v>
      </c>
      <c r="AT1716" s="14">
        <v>2.1379474716679E-2</v>
      </c>
      <c r="AU1716" s="14"/>
      <c r="AV1716" s="14">
        <v>5.2650502296662099E-2</v>
      </c>
      <c r="AW1716" s="14">
        <v>9.2072637812220207E-2</v>
      </c>
      <c r="AX1716" s="14">
        <v>8.8846356948564298E-2</v>
      </c>
      <c r="AY1716" s="14">
        <v>9.3127292499576297E-2</v>
      </c>
      <c r="AZ1716" s="14">
        <v>0.14427253122945799</v>
      </c>
      <c r="BA1716" s="14"/>
      <c r="BB1716" s="14">
        <v>8.1972204825940295E-2</v>
      </c>
      <c r="BC1716" s="14">
        <v>5.0423557306886801E-2</v>
      </c>
      <c r="BD1716" s="14">
        <v>2.6698563625565899E-2</v>
      </c>
      <c r="BE1716" s="14"/>
      <c r="BF1716" s="14">
        <v>5.6894066925611997E-2</v>
      </c>
    </row>
    <row r="1717" spans="2:58" x14ac:dyDescent="0.35">
      <c r="B1717" t="s">
        <v>513</v>
      </c>
      <c r="C1717" s="14">
        <v>0.32122697692226398</v>
      </c>
      <c r="D1717" s="14">
        <v>0.34903352495172402</v>
      </c>
      <c r="E1717" s="14">
        <v>0.29312739702806201</v>
      </c>
      <c r="F1717" s="14"/>
      <c r="G1717" s="14">
        <v>0.30900142117740298</v>
      </c>
      <c r="H1717" s="14">
        <v>0.2850314898222</v>
      </c>
      <c r="I1717" s="14">
        <v>0.296973782076277</v>
      </c>
      <c r="J1717" s="14">
        <v>0.40288977429053602</v>
      </c>
      <c r="K1717" s="14">
        <v>0.30538093675892097</v>
      </c>
      <c r="L1717" s="14">
        <v>0.32295744665194298</v>
      </c>
      <c r="M1717" s="14"/>
      <c r="N1717" s="14">
        <v>0.36479184023115002</v>
      </c>
      <c r="O1717" s="14">
        <v>0.35578426569298199</v>
      </c>
      <c r="P1717" s="14">
        <v>0.280721895076674</v>
      </c>
      <c r="Q1717" s="14">
        <v>0.27130569770683599</v>
      </c>
      <c r="R1717" s="14"/>
      <c r="S1717" s="14">
        <v>0.290889110229401</v>
      </c>
      <c r="T1717" s="14">
        <v>0.35459371305287601</v>
      </c>
      <c r="U1717" s="14">
        <v>0.290042616909365</v>
      </c>
      <c r="V1717" s="14">
        <v>0.29568262877358698</v>
      </c>
      <c r="W1717" s="14">
        <v>0.28414600317570599</v>
      </c>
      <c r="X1717" s="14">
        <v>0.34985279596695701</v>
      </c>
      <c r="Y1717" s="14">
        <v>0.26842696943567201</v>
      </c>
      <c r="Z1717" s="14">
        <v>0.32248997880635299</v>
      </c>
      <c r="AA1717" s="14">
        <v>0.31362213261338401</v>
      </c>
      <c r="AB1717" s="14">
        <v>0.39200063836702698</v>
      </c>
      <c r="AC1717" s="14">
        <v>0.35336423987823701</v>
      </c>
      <c r="AD1717" s="14">
        <v>0.38042083984097802</v>
      </c>
      <c r="AE1717" s="14"/>
      <c r="AF1717" s="14">
        <v>0.314304339015884</v>
      </c>
      <c r="AG1717" s="14">
        <v>0.35005797905109598</v>
      </c>
      <c r="AH1717" s="14">
        <v>0.26924412904985801</v>
      </c>
      <c r="AI1717" s="14"/>
      <c r="AJ1717" s="14">
        <v>0.32116979436474202</v>
      </c>
      <c r="AK1717" s="14">
        <v>0.317493105403994</v>
      </c>
      <c r="AL1717" s="14">
        <v>0.42625869676648798</v>
      </c>
      <c r="AM1717" s="14">
        <v>0.30356347335429701</v>
      </c>
      <c r="AN1717" s="14">
        <v>0.243633883168898</v>
      </c>
      <c r="AO1717" s="14"/>
      <c r="AP1717" s="14">
        <v>0.27901648225326697</v>
      </c>
      <c r="AQ1717" s="14">
        <v>0.34746827216607001</v>
      </c>
      <c r="AR1717" s="14">
        <v>0.37783966573473998</v>
      </c>
      <c r="AS1717" s="14">
        <v>0.3916943929951</v>
      </c>
      <c r="AT1717" s="14">
        <v>0.233239878383911</v>
      </c>
      <c r="AU1717" s="14"/>
      <c r="AV1717" s="14">
        <v>0.24664881650791801</v>
      </c>
      <c r="AW1717" s="14">
        <v>0.35543410859088698</v>
      </c>
      <c r="AX1717" s="14">
        <v>0.347462504140572</v>
      </c>
      <c r="AY1717" s="14">
        <v>0.31974607126703403</v>
      </c>
      <c r="AZ1717" s="14">
        <v>0.27217661301352197</v>
      </c>
      <c r="BA1717" s="14"/>
      <c r="BB1717" s="14">
        <v>0.35237495135948599</v>
      </c>
      <c r="BC1717" s="14">
        <v>0.45128974628958601</v>
      </c>
      <c r="BD1717" s="14">
        <v>0.25088826200667402</v>
      </c>
      <c r="BE1717" s="14"/>
      <c r="BF1717" s="14">
        <v>0.36009631226507199</v>
      </c>
    </row>
    <row r="1718" spans="2:58" x14ac:dyDescent="0.35">
      <c r="B1718" t="s">
        <v>514</v>
      </c>
      <c r="C1718" s="14">
        <v>4.8026138822856598E-2</v>
      </c>
      <c r="D1718" s="14">
        <v>4.3608490389041403E-2</v>
      </c>
      <c r="E1718" s="14">
        <v>5.2615215344359499E-2</v>
      </c>
      <c r="F1718" s="14"/>
      <c r="G1718" s="14">
        <v>4.0976075002763797E-2</v>
      </c>
      <c r="H1718" s="14">
        <v>4.2799499167604803E-2</v>
      </c>
      <c r="I1718" s="14">
        <v>3.7791158026320097E-2</v>
      </c>
      <c r="J1718" s="14">
        <v>5.7009885196849998E-2</v>
      </c>
      <c r="K1718" s="14">
        <v>5.0670382965484102E-2</v>
      </c>
      <c r="L1718" s="14">
        <v>5.6243545425919798E-2</v>
      </c>
      <c r="M1718" s="14"/>
      <c r="N1718" s="14">
        <v>4.0017724567408097E-2</v>
      </c>
      <c r="O1718" s="14">
        <v>5.0258943186612802E-2</v>
      </c>
      <c r="P1718" s="14">
        <v>5.9794486005905499E-2</v>
      </c>
      <c r="Q1718" s="14">
        <v>4.2849359538463E-2</v>
      </c>
      <c r="R1718" s="14"/>
      <c r="S1718" s="14">
        <v>5.7994214712428799E-2</v>
      </c>
      <c r="T1718" s="14">
        <v>4.4444092736531701E-2</v>
      </c>
      <c r="U1718" s="14">
        <v>5.6314234898810302E-2</v>
      </c>
      <c r="V1718" s="14">
        <v>5.0041224863939499E-2</v>
      </c>
      <c r="W1718" s="14">
        <v>6.5445525738448806E-2</v>
      </c>
      <c r="X1718" s="14">
        <v>3.8961854505222E-2</v>
      </c>
      <c r="Y1718" s="14">
        <v>3.5997756975305703E-2</v>
      </c>
      <c r="Z1718" s="14">
        <v>2.25249654901973E-2</v>
      </c>
      <c r="AA1718" s="14">
        <v>4.1350261291516102E-2</v>
      </c>
      <c r="AB1718" s="14">
        <v>6.0366888874001497E-2</v>
      </c>
      <c r="AC1718" s="14">
        <v>2.0679982603860499E-2</v>
      </c>
      <c r="AD1718" s="14">
        <v>7.4517733491749297E-2</v>
      </c>
      <c r="AE1718" s="14"/>
      <c r="AF1718" s="14">
        <v>6.4177196731155003E-2</v>
      </c>
      <c r="AG1718" s="14">
        <v>3.8466130112127898E-2</v>
      </c>
      <c r="AH1718" s="14">
        <v>3.9090152694227699E-2</v>
      </c>
      <c r="AI1718" s="14"/>
      <c r="AJ1718" s="14">
        <v>6.59092227309582E-2</v>
      </c>
      <c r="AK1718" s="14">
        <v>3.3691885590083098E-2</v>
      </c>
      <c r="AL1718" s="14">
        <v>1.5849286920073199E-2</v>
      </c>
      <c r="AM1718" s="14">
        <v>7.8932672096558396E-2</v>
      </c>
      <c r="AN1718" s="14">
        <v>3.72570890611554E-2</v>
      </c>
      <c r="AO1718" s="14"/>
      <c r="AP1718" s="14">
        <v>8.1640067392283105E-2</v>
      </c>
      <c r="AQ1718" s="14">
        <v>2.7270698777084601E-2</v>
      </c>
      <c r="AR1718" s="14">
        <v>4.6888358552526703E-2</v>
      </c>
      <c r="AS1718" s="14">
        <v>6.3189274042422694E-2</v>
      </c>
      <c r="AT1718" s="14">
        <v>6.1111322212247902E-2</v>
      </c>
      <c r="AU1718" s="14"/>
      <c r="AV1718" s="14">
        <v>6.3462829547449695E-2</v>
      </c>
      <c r="AW1718" s="14">
        <v>2.97759570578046E-2</v>
      </c>
      <c r="AX1718" s="14">
        <v>6.1751099993154097E-2</v>
      </c>
      <c r="AY1718" s="14">
        <v>3.6169642590469203E-2</v>
      </c>
      <c r="AZ1718" s="14">
        <v>0</v>
      </c>
      <c r="BA1718" s="14"/>
      <c r="BB1718" s="14">
        <v>1.8499254526917999E-2</v>
      </c>
      <c r="BC1718" s="14">
        <v>7.6523016949386999E-2</v>
      </c>
      <c r="BD1718" s="14">
        <v>4.8224948761902503E-2</v>
      </c>
      <c r="BE1718" s="14"/>
      <c r="BF1718" s="14">
        <v>4.9477772741791798E-2</v>
      </c>
    </row>
    <row r="1719" spans="2:58" x14ac:dyDescent="0.35">
      <c r="B1719" t="s">
        <v>515</v>
      </c>
      <c r="C1719" s="14">
        <v>9.6372747817236301E-2</v>
      </c>
      <c r="D1719" s="14">
        <v>9.8350735801985903E-2</v>
      </c>
      <c r="E1719" s="14">
        <v>9.4005238397829899E-2</v>
      </c>
      <c r="F1719" s="14"/>
      <c r="G1719" s="14">
        <v>0.12645408046786999</v>
      </c>
      <c r="H1719" s="14">
        <v>0.152906828990032</v>
      </c>
      <c r="I1719" s="14">
        <v>0.13265457831658301</v>
      </c>
      <c r="J1719" s="14">
        <v>6.08427532496537E-2</v>
      </c>
      <c r="K1719" s="14">
        <v>5.6775574712155601E-2</v>
      </c>
      <c r="L1719" s="14">
        <v>5.63117088695557E-2</v>
      </c>
      <c r="M1719" s="14"/>
      <c r="N1719" s="14">
        <v>8.6059865634459706E-2</v>
      </c>
      <c r="O1719" s="14">
        <v>8.7721236743781905E-2</v>
      </c>
      <c r="P1719" s="14">
        <v>0.112599903451633</v>
      </c>
      <c r="Q1719" s="14">
        <v>0.100095351421864</v>
      </c>
      <c r="R1719" s="14"/>
      <c r="S1719" s="14">
        <v>9.4862355416469299E-2</v>
      </c>
      <c r="T1719" s="14">
        <v>7.4465765206189499E-2</v>
      </c>
      <c r="U1719" s="14">
        <v>0.110084865458164</v>
      </c>
      <c r="V1719" s="14">
        <v>9.8119273717044195E-2</v>
      </c>
      <c r="W1719" s="14">
        <v>0.117191046779261</v>
      </c>
      <c r="X1719" s="14">
        <v>0.119472839147126</v>
      </c>
      <c r="Y1719" s="14">
        <v>9.1168900839679795E-2</v>
      </c>
      <c r="Z1719" s="14">
        <v>0.103778891073378</v>
      </c>
      <c r="AA1719" s="14">
        <v>0.14380653046377201</v>
      </c>
      <c r="AB1719" s="14">
        <v>7.4650240431656203E-2</v>
      </c>
      <c r="AC1719" s="14">
        <v>3.9241211144554498E-2</v>
      </c>
      <c r="AD1719" s="14">
        <v>2.93005582016726E-2</v>
      </c>
      <c r="AE1719" s="14"/>
      <c r="AF1719" s="14">
        <v>8.9471612648707205E-2</v>
      </c>
      <c r="AG1719" s="14">
        <v>8.8487249062494194E-2</v>
      </c>
      <c r="AH1719" s="14">
        <v>0.123428855469528</v>
      </c>
      <c r="AI1719" s="14"/>
      <c r="AJ1719" s="14">
        <v>8.5680724143104306E-2</v>
      </c>
      <c r="AK1719" s="14">
        <v>0.112897996957614</v>
      </c>
      <c r="AL1719" s="14">
        <v>0.118836754519722</v>
      </c>
      <c r="AM1719" s="14">
        <v>8.1200237843426101E-2</v>
      </c>
      <c r="AN1719" s="14">
        <v>9.6605512654790796E-2</v>
      </c>
      <c r="AO1719" s="14"/>
      <c r="AP1719" s="14">
        <v>9.0377950104083005E-2</v>
      </c>
      <c r="AQ1719" s="14">
        <v>0.116653380974477</v>
      </c>
      <c r="AR1719" s="14">
        <v>8.8841137414831101E-2</v>
      </c>
      <c r="AS1719" s="14">
        <v>9.5093540277677205E-2</v>
      </c>
      <c r="AT1719" s="14">
        <v>3.5555748012874297E-2</v>
      </c>
      <c r="AU1719" s="14"/>
      <c r="AV1719" s="14">
        <v>9.5735630435434496E-2</v>
      </c>
      <c r="AW1719" s="14">
        <v>0.103123721933448</v>
      </c>
      <c r="AX1719" s="14">
        <v>7.1504969078151598E-2</v>
      </c>
      <c r="AY1719" s="14">
        <v>0.127961960903237</v>
      </c>
      <c r="AZ1719" s="14">
        <v>0.13502297768138699</v>
      </c>
      <c r="BA1719" s="14"/>
      <c r="BB1719" s="14">
        <v>0.13810157031236001</v>
      </c>
      <c r="BC1719" s="14">
        <v>4.5351391544271001E-2</v>
      </c>
      <c r="BD1719" s="14">
        <v>5.9778860878444501E-2</v>
      </c>
      <c r="BE1719" s="14"/>
      <c r="BF1719" s="14">
        <v>8.4040406716849106E-2</v>
      </c>
    </row>
    <row r="1720" spans="2:58" x14ac:dyDescent="0.35">
      <c r="B1720" t="s">
        <v>117</v>
      </c>
      <c r="C1720" s="14">
        <v>0.33048855649978198</v>
      </c>
      <c r="D1720" s="14">
        <v>0.27830210676314898</v>
      </c>
      <c r="E1720" s="14">
        <v>0.38130009928318298</v>
      </c>
      <c r="F1720" s="14"/>
      <c r="G1720" s="14">
        <v>0.23793049063999699</v>
      </c>
      <c r="H1720" s="14">
        <v>0.23049850763978499</v>
      </c>
      <c r="I1720" s="14">
        <v>0.31620913887787899</v>
      </c>
      <c r="J1720" s="14">
        <v>0.29963835252309901</v>
      </c>
      <c r="K1720" s="14">
        <v>0.415296679149811</v>
      </c>
      <c r="L1720" s="14">
        <v>0.45308602280119398</v>
      </c>
      <c r="M1720" s="14"/>
      <c r="N1720" s="14">
        <v>0.27681595008298598</v>
      </c>
      <c r="O1720" s="14">
        <v>0.335092140152281</v>
      </c>
      <c r="P1720" s="14">
        <v>0.31044657537317399</v>
      </c>
      <c r="Q1720" s="14">
        <v>0.403482328007712</v>
      </c>
      <c r="R1720" s="14"/>
      <c r="S1720" s="14">
        <v>0.30638944496860498</v>
      </c>
      <c r="T1720" s="14">
        <v>0.326385339911549</v>
      </c>
      <c r="U1720" s="14">
        <v>0.35795317719285003</v>
      </c>
      <c r="V1720" s="14">
        <v>0.37725111238291198</v>
      </c>
      <c r="W1720" s="14">
        <v>0.29533800729876902</v>
      </c>
      <c r="X1720" s="14">
        <v>0.310737612308295</v>
      </c>
      <c r="Y1720" s="14">
        <v>0.37489152613434501</v>
      </c>
      <c r="Z1720" s="14">
        <v>0.32677998629050897</v>
      </c>
      <c r="AA1720" s="14">
        <v>0.328855803807523</v>
      </c>
      <c r="AB1720" s="14">
        <v>0.27299200039645499</v>
      </c>
      <c r="AC1720" s="14">
        <v>0.41887738561372101</v>
      </c>
      <c r="AD1720" s="14">
        <v>0.30554421709808599</v>
      </c>
      <c r="AE1720" s="14"/>
      <c r="AF1720" s="14">
        <v>0.35620004863293597</v>
      </c>
      <c r="AG1720" s="14">
        <v>0.29798512592729098</v>
      </c>
      <c r="AH1720" s="14">
        <v>0.37848749221501299</v>
      </c>
      <c r="AI1720" s="14"/>
      <c r="AJ1720" s="14">
        <v>0.34621582076938801</v>
      </c>
      <c r="AK1720" s="14">
        <v>0.295082870770637</v>
      </c>
      <c r="AL1720" s="14">
        <v>0.26895834851661399</v>
      </c>
      <c r="AM1720" s="14">
        <v>0.28748493397983998</v>
      </c>
      <c r="AN1720" s="14">
        <v>0.45320770977549302</v>
      </c>
      <c r="AO1720" s="14"/>
      <c r="AP1720" s="14">
        <v>0.32540332767464503</v>
      </c>
      <c r="AQ1720" s="14">
        <v>0.29990390796108901</v>
      </c>
      <c r="AR1720" s="14">
        <v>0.259004744542981</v>
      </c>
      <c r="AS1720" s="14">
        <v>0.25843582368797602</v>
      </c>
      <c r="AT1720" s="14">
        <v>0.59406739870650405</v>
      </c>
      <c r="AU1720" s="14"/>
      <c r="AV1720" s="14">
        <v>0.43478211195755401</v>
      </c>
      <c r="AW1720" s="14">
        <v>0.30444275613209598</v>
      </c>
      <c r="AX1720" s="14">
        <v>0.31178021051110899</v>
      </c>
      <c r="AY1720" s="14">
        <v>0.241737736809051</v>
      </c>
      <c r="AZ1720" s="14">
        <v>0.28836771988344101</v>
      </c>
      <c r="BA1720" s="14"/>
      <c r="BB1720" s="14">
        <v>0.29137957462578201</v>
      </c>
      <c r="BC1720" s="14">
        <v>0.27134876640524203</v>
      </c>
      <c r="BD1720" s="14">
        <v>0.55226616656749095</v>
      </c>
      <c r="BE1720" s="14"/>
      <c r="BF1720" s="14">
        <v>0.34438385582430597</v>
      </c>
    </row>
    <row r="1721" spans="2:58" x14ac:dyDescent="0.35">
      <c r="C1721" s="14"/>
      <c r="D1721" s="14"/>
      <c r="E1721" s="14"/>
      <c r="F1721" s="14"/>
      <c r="G1721" s="14"/>
      <c r="H1721" s="14"/>
      <c r="I1721" s="14"/>
      <c r="J1721" s="14"/>
      <c r="K1721" s="14"/>
      <c r="L1721" s="14"/>
      <c r="M1721" s="14"/>
      <c r="N1721" s="14"/>
      <c r="O1721" s="14"/>
      <c r="P1721" s="14"/>
      <c r="Q1721" s="14"/>
      <c r="R1721" s="14"/>
      <c r="S1721" s="14"/>
      <c r="T1721" s="14"/>
      <c r="U1721" s="14"/>
      <c r="V1721" s="14"/>
      <c r="W1721" s="14"/>
      <c r="X1721" s="14"/>
      <c r="Y1721" s="14"/>
      <c r="Z1721" s="14"/>
      <c r="AA1721" s="14"/>
      <c r="AB1721" s="14"/>
      <c r="AC1721" s="14"/>
      <c r="AD1721" s="14"/>
      <c r="AE1721" s="14"/>
      <c r="AF1721" s="14"/>
      <c r="AG1721" s="14"/>
      <c r="AH1721" s="14"/>
      <c r="AI1721" s="14"/>
      <c r="AJ1721" s="14"/>
      <c r="AK1721" s="14"/>
      <c r="AL1721" s="14"/>
      <c r="AM1721" s="14"/>
      <c r="AN1721" s="14"/>
      <c r="AO1721" s="14"/>
      <c r="AP1721" s="14"/>
      <c r="AQ1721" s="14"/>
      <c r="AR1721" s="14"/>
      <c r="AS1721" s="14"/>
      <c r="AT1721" s="14"/>
      <c r="AU1721" s="14"/>
      <c r="AV1721" s="14"/>
      <c r="AW1721" s="14"/>
      <c r="AX1721" s="14"/>
      <c r="AY1721" s="14"/>
      <c r="AZ1721" s="14"/>
      <c r="BA1721" s="14"/>
      <c r="BB1721" s="14"/>
      <c r="BC1721" s="14"/>
      <c r="BD1721" s="14"/>
      <c r="BE1721" s="14"/>
      <c r="BF1721" s="14"/>
    </row>
    <row r="1722" spans="2:58" x14ac:dyDescent="0.35">
      <c r="B1722" s="6" t="s">
        <v>518</v>
      </c>
      <c r="C1722" s="14"/>
      <c r="D1722" s="14"/>
      <c r="E1722" s="14"/>
      <c r="F1722" s="14"/>
      <c r="G1722" s="14"/>
      <c r="H1722" s="14"/>
      <c r="I1722" s="14"/>
      <c r="J1722" s="14"/>
      <c r="K1722" s="14"/>
      <c r="L1722" s="14"/>
      <c r="M1722" s="14"/>
      <c r="N1722" s="14"/>
      <c r="O1722" s="14"/>
      <c r="P1722" s="14"/>
      <c r="Q1722" s="14"/>
      <c r="R1722" s="14"/>
      <c r="S1722" s="14"/>
      <c r="T1722" s="14"/>
      <c r="U1722" s="14"/>
      <c r="V1722" s="14"/>
      <c r="W1722" s="14"/>
      <c r="X1722" s="14"/>
      <c r="Y1722" s="14"/>
      <c r="Z1722" s="14"/>
      <c r="AA1722" s="14"/>
      <c r="AB1722" s="14"/>
      <c r="AC1722" s="14"/>
      <c r="AD1722" s="14"/>
      <c r="AE1722" s="14"/>
      <c r="AF1722" s="14"/>
      <c r="AG1722" s="14"/>
      <c r="AH1722" s="14"/>
      <c r="AI1722" s="14"/>
      <c r="AJ1722" s="14"/>
      <c r="AK1722" s="14"/>
      <c r="AL1722" s="14"/>
      <c r="AM1722" s="14"/>
      <c r="AN1722" s="14"/>
      <c r="AO1722" s="14"/>
      <c r="AP1722" s="14"/>
      <c r="AQ1722" s="14"/>
      <c r="AR1722" s="14"/>
      <c r="AS1722" s="14"/>
      <c r="AT1722" s="14"/>
      <c r="AU1722" s="14"/>
      <c r="AV1722" s="14"/>
      <c r="AW1722" s="14"/>
      <c r="AX1722" s="14"/>
      <c r="AY1722" s="14"/>
      <c r="AZ1722" s="14"/>
      <c r="BA1722" s="14"/>
      <c r="BB1722" s="14"/>
      <c r="BC1722" s="14"/>
      <c r="BD1722" s="14"/>
      <c r="BE1722" s="14"/>
      <c r="BF1722" s="14"/>
    </row>
    <row r="1723" spans="2:58" x14ac:dyDescent="0.35">
      <c r="B1723" s="24" t="s">
        <v>90</v>
      </c>
      <c r="C1723" s="14"/>
      <c r="D1723" s="14"/>
      <c r="E1723" s="14"/>
      <c r="F1723" s="14"/>
      <c r="G1723" s="14"/>
      <c r="H1723" s="14"/>
      <c r="I1723" s="14"/>
      <c r="J1723" s="14"/>
      <c r="K1723" s="14"/>
      <c r="L1723" s="14"/>
      <c r="M1723" s="14"/>
      <c r="N1723" s="14"/>
      <c r="O1723" s="14"/>
      <c r="P1723" s="14"/>
      <c r="Q1723" s="14"/>
      <c r="R1723" s="14"/>
      <c r="S1723" s="14"/>
      <c r="T1723" s="14"/>
      <c r="U1723" s="14"/>
      <c r="V1723" s="14"/>
      <c r="W1723" s="14"/>
      <c r="X1723" s="14"/>
      <c r="Y1723" s="14"/>
      <c r="Z1723" s="14"/>
      <c r="AA1723" s="14"/>
      <c r="AB1723" s="14"/>
      <c r="AC1723" s="14"/>
      <c r="AD1723" s="14"/>
      <c r="AE1723" s="14"/>
      <c r="AF1723" s="14"/>
      <c r="AG1723" s="14"/>
      <c r="AH1723" s="14"/>
      <c r="AI1723" s="14"/>
      <c r="AJ1723" s="14"/>
      <c r="AK1723" s="14"/>
      <c r="AL1723" s="14"/>
      <c r="AM1723" s="14"/>
      <c r="AN1723" s="14"/>
      <c r="AO1723" s="14"/>
      <c r="AP1723" s="14"/>
      <c r="AQ1723" s="14"/>
      <c r="AR1723" s="14"/>
      <c r="AS1723" s="14"/>
      <c r="AT1723" s="14"/>
      <c r="AU1723" s="14"/>
      <c r="AV1723" s="14"/>
      <c r="AW1723" s="14"/>
      <c r="AX1723" s="14"/>
      <c r="AY1723" s="14"/>
      <c r="AZ1723" s="14"/>
      <c r="BA1723" s="14"/>
      <c r="BB1723" s="14"/>
      <c r="BC1723" s="14"/>
      <c r="BD1723" s="14"/>
      <c r="BE1723" s="14"/>
      <c r="BF1723" s="14"/>
    </row>
    <row r="1724" spans="2:58" x14ac:dyDescent="0.35">
      <c r="B1724" t="s">
        <v>517</v>
      </c>
      <c r="C1724" s="14">
        <v>8.7966391619331299E-2</v>
      </c>
      <c r="D1724" s="14">
        <v>9.68625492923674E-2</v>
      </c>
      <c r="E1724" s="14">
        <v>7.9815973004271998E-2</v>
      </c>
      <c r="F1724" s="14"/>
      <c r="G1724" s="14">
        <v>0.13575845509642001</v>
      </c>
      <c r="H1724" s="14">
        <v>0.14457265474679001</v>
      </c>
      <c r="I1724" s="14">
        <v>0.14333244142316201</v>
      </c>
      <c r="J1724" s="14">
        <v>8.2689765361120396E-2</v>
      </c>
      <c r="K1724" s="14">
        <v>3.24074872869183E-2</v>
      </c>
      <c r="L1724" s="14">
        <v>6.7299118398812903E-3</v>
      </c>
      <c r="M1724" s="14"/>
      <c r="N1724" s="14">
        <v>0.10522386905339599</v>
      </c>
      <c r="O1724" s="14">
        <v>6.1986611500112899E-2</v>
      </c>
      <c r="P1724" s="14">
        <v>9.3378608646008707E-2</v>
      </c>
      <c r="Q1724" s="14">
        <v>9.3185375985570501E-2</v>
      </c>
      <c r="R1724" s="14"/>
      <c r="S1724" s="14">
        <v>0.13201141793524401</v>
      </c>
      <c r="T1724" s="14">
        <v>6.1069940044680998E-2</v>
      </c>
      <c r="U1724" s="14">
        <v>8.4241300986687598E-2</v>
      </c>
      <c r="V1724" s="14">
        <v>8.93855104861669E-2</v>
      </c>
      <c r="W1724" s="14">
        <v>6.7734037018053805E-2</v>
      </c>
      <c r="X1724" s="14">
        <v>8.7198112006008896E-2</v>
      </c>
      <c r="Y1724" s="14">
        <v>5.3166323128580599E-2</v>
      </c>
      <c r="Z1724" s="14">
        <v>8.2445612962081097E-2</v>
      </c>
      <c r="AA1724" s="14">
        <v>0.13859716287020499</v>
      </c>
      <c r="AB1724" s="14">
        <v>6.9878382181613505E-2</v>
      </c>
      <c r="AC1724" s="14">
        <v>3.9468524416803603E-2</v>
      </c>
      <c r="AD1724" s="14">
        <v>0.104012701672951</v>
      </c>
      <c r="AE1724" s="14"/>
      <c r="AF1724" s="14">
        <v>7.0575821083783102E-2</v>
      </c>
      <c r="AG1724" s="14">
        <v>9.3076228765030605E-2</v>
      </c>
      <c r="AH1724" s="14">
        <v>0.11377922530653101</v>
      </c>
      <c r="AI1724" s="14"/>
      <c r="AJ1724" s="14">
        <v>4.2231387359195502E-2</v>
      </c>
      <c r="AK1724" s="14">
        <v>0.126180778639916</v>
      </c>
      <c r="AL1724" s="14">
        <v>9.6918188361202001E-2</v>
      </c>
      <c r="AM1724" s="14">
        <v>8.1912529746302198E-2</v>
      </c>
      <c r="AN1724" s="14">
        <v>0.11115328755585201</v>
      </c>
      <c r="AO1724" s="14"/>
      <c r="AP1724" s="14">
        <v>6.30881274680056E-2</v>
      </c>
      <c r="AQ1724" s="14">
        <v>0.117689632049174</v>
      </c>
      <c r="AR1724" s="14">
        <v>0.11375626604927</v>
      </c>
      <c r="AS1724" s="14">
        <v>5.5439057709344298E-2</v>
      </c>
      <c r="AT1724" s="14">
        <v>4.1310474964729602E-2</v>
      </c>
      <c r="AU1724" s="14"/>
      <c r="AV1724" s="14">
        <v>6.1341384779849899E-2</v>
      </c>
      <c r="AW1724" s="14">
        <v>7.3029148219893494E-2</v>
      </c>
      <c r="AX1724" s="14">
        <v>8.4297974026083605E-2</v>
      </c>
      <c r="AY1724" s="14">
        <v>0.12706284770374801</v>
      </c>
      <c r="AZ1724" s="14">
        <v>0.297580849628446</v>
      </c>
      <c r="BA1724" s="14"/>
      <c r="BB1724" s="14">
        <v>8.10981824030656E-2</v>
      </c>
      <c r="BC1724" s="14">
        <v>3.8535719060706401E-2</v>
      </c>
      <c r="BD1724" s="14">
        <v>3.2160900422525299E-2</v>
      </c>
      <c r="BE1724" s="14"/>
      <c r="BF1724" s="14">
        <v>4.4489367819840399E-2</v>
      </c>
    </row>
    <row r="1725" spans="2:58" x14ac:dyDescent="0.35">
      <c r="B1725" t="s">
        <v>512</v>
      </c>
      <c r="C1725" s="14">
        <v>4.57084238300898E-2</v>
      </c>
      <c r="D1725" s="14">
        <v>5.3058447530592898E-2</v>
      </c>
      <c r="E1725" s="14">
        <v>3.8815214552080299E-2</v>
      </c>
      <c r="F1725" s="14"/>
      <c r="G1725" s="14">
        <v>6.0601892091462703E-2</v>
      </c>
      <c r="H1725" s="14">
        <v>7.5244070680121095E-2</v>
      </c>
      <c r="I1725" s="14">
        <v>3.5982289315454399E-2</v>
      </c>
      <c r="J1725" s="14">
        <v>2.7424880416213399E-2</v>
      </c>
      <c r="K1725" s="14">
        <v>3.71250827687548E-2</v>
      </c>
      <c r="L1725" s="14">
        <v>4.0266026602588302E-2</v>
      </c>
      <c r="M1725" s="14"/>
      <c r="N1725" s="14">
        <v>4.0315897281197E-2</v>
      </c>
      <c r="O1725" s="14">
        <v>4.1680861082090598E-2</v>
      </c>
      <c r="P1725" s="14">
        <v>6.7490760178988002E-2</v>
      </c>
      <c r="Q1725" s="14">
        <v>3.3580717076182501E-2</v>
      </c>
      <c r="R1725" s="14"/>
      <c r="S1725" s="14">
        <v>5.3304321594437001E-2</v>
      </c>
      <c r="T1725" s="14">
        <v>2.43070729977258E-2</v>
      </c>
      <c r="U1725" s="14">
        <v>4.0857946272034998E-2</v>
      </c>
      <c r="V1725" s="14">
        <v>7.8056797270915801E-2</v>
      </c>
      <c r="W1725" s="14">
        <v>4.5066604530420398E-2</v>
      </c>
      <c r="X1725" s="14">
        <v>6.8045637718603003E-2</v>
      </c>
      <c r="Y1725" s="14">
        <v>3.5830244348270701E-2</v>
      </c>
      <c r="Z1725" s="14">
        <v>5.7315762308096499E-2</v>
      </c>
      <c r="AA1725" s="14">
        <v>4.5488736836699101E-2</v>
      </c>
      <c r="AB1725" s="14">
        <v>1.7683033107099101E-2</v>
      </c>
      <c r="AC1725" s="14">
        <v>2.0097656635693399E-2</v>
      </c>
      <c r="AD1725" s="14">
        <v>9.2208342905907598E-2</v>
      </c>
      <c r="AE1725" s="14"/>
      <c r="AF1725" s="14">
        <v>5.41184626132356E-2</v>
      </c>
      <c r="AG1725" s="14">
        <v>4.0129378697271699E-2</v>
      </c>
      <c r="AH1725" s="14">
        <v>3.7566277115584697E-2</v>
      </c>
      <c r="AI1725" s="14"/>
      <c r="AJ1725" s="14">
        <v>6.1970274810948099E-2</v>
      </c>
      <c r="AK1725" s="14">
        <v>3.0089051060983699E-2</v>
      </c>
      <c r="AL1725" s="14">
        <v>5.8594629490941401E-2</v>
      </c>
      <c r="AM1725" s="14">
        <v>0.119879030687221</v>
      </c>
      <c r="AN1725" s="14">
        <v>3.5098082396038198E-2</v>
      </c>
      <c r="AO1725" s="14"/>
      <c r="AP1725" s="14">
        <v>7.3609093873238302E-2</v>
      </c>
      <c r="AQ1725" s="14">
        <v>3.2364928050872502E-2</v>
      </c>
      <c r="AR1725" s="14">
        <v>6.3056451442902894E-2</v>
      </c>
      <c r="AS1725" s="14">
        <v>6.6396489764122393E-2</v>
      </c>
      <c r="AT1725" s="14">
        <v>1.74984160268256E-2</v>
      </c>
      <c r="AU1725" s="14"/>
      <c r="AV1725" s="14">
        <v>4.7679485324620602E-2</v>
      </c>
      <c r="AW1725" s="14">
        <v>2.8534276805280302E-2</v>
      </c>
      <c r="AX1725" s="14">
        <v>3.5239752481325701E-2</v>
      </c>
      <c r="AY1725" s="14">
        <v>5.9715109754503698E-2</v>
      </c>
      <c r="AZ1725" s="14">
        <v>0.110004929532936</v>
      </c>
      <c r="BA1725" s="14"/>
      <c r="BB1725" s="14">
        <v>3.93531713462019E-2</v>
      </c>
      <c r="BC1725" s="14">
        <v>6.9231217456659305E-2</v>
      </c>
      <c r="BD1725" s="14">
        <v>1.42316224505236E-2</v>
      </c>
      <c r="BE1725" s="14"/>
      <c r="BF1725" s="14">
        <v>4.9251153087464798E-2</v>
      </c>
    </row>
    <row r="1726" spans="2:58" x14ac:dyDescent="0.35">
      <c r="B1726" t="s">
        <v>513</v>
      </c>
      <c r="C1726" s="14">
        <v>0.15298388171420799</v>
      </c>
      <c r="D1726" s="14">
        <v>0.157758005355769</v>
      </c>
      <c r="E1726" s="14">
        <v>0.148313875395405</v>
      </c>
      <c r="F1726" s="14"/>
      <c r="G1726" s="14">
        <v>0.156365618378079</v>
      </c>
      <c r="H1726" s="14">
        <v>0.173867680442821</v>
      </c>
      <c r="I1726" s="14">
        <v>0.16134369637739601</v>
      </c>
      <c r="J1726" s="14">
        <v>0.15516749063171001</v>
      </c>
      <c r="K1726" s="14">
        <v>0.145350018557761</v>
      </c>
      <c r="L1726" s="14">
        <v>0.13038325175205501</v>
      </c>
      <c r="M1726" s="14"/>
      <c r="N1726" s="14">
        <v>0.18056333775572</v>
      </c>
      <c r="O1726" s="14">
        <v>0.141120651747243</v>
      </c>
      <c r="P1726" s="14">
        <v>0.13417555432522499</v>
      </c>
      <c r="Q1726" s="14">
        <v>0.15070648194306199</v>
      </c>
      <c r="R1726" s="14"/>
      <c r="S1726" s="14">
        <v>0.17182246517681601</v>
      </c>
      <c r="T1726" s="14">
        <v>0.121429211044098</v>
      </c>
      <c r="U1726" s="14">
        <v>0.16223642272900499</v>
      </c>
      <c r="V1726" s="14">
        <v>0.14222934585296301</v>
      </c>
      <c r="W1726" s="14">
        <v>0.18278060590141901</v>
      </c>
      <c r="X1726" s="14">
        <v>0.14711523814073299</v>
      </c>
      <c r="Y1726" s="14">
        <v>0.187031624303826</v>
      </c>
      <c r="Z1726" s="14">
        <v>0.223648341761297</v>
      </c>
      <c r="AA1726" s="14">
        <v>0.129862747486924</v>
      </c>
      <c r="AB1726" s="14">
        <v>0.15538796036816199</v>
      </c>
      <c r="AC1726" s="14">
        <v>9.2999381938047798E-2</v>
      </c>
      <c r="AD1726" s="14">
        <v>0.15035729912502599</v>
      </c>
      <c r="AE1726" s="14"/>
      <c r="AF1726" s="14">
        <v>0.14837168904231701</v>
      </c>
      <c r="AG1726" s="14">
        <v>0.15740304642353201</v>
      </c>
      <c r="AH1726" s="14">
        <v>0.14127609628504201</v>
      </c>
      <c r="AI1726" s="14"/>
      <c r="AJ1726" s="14">
        <v>0.170355759364332</v>
      </c>
      <c r="AK1726" s="14">
        <v>0.13885403139653199</v>
      </c>
      <c r="AL1726" s="14">
        <v>0.13178958326902199</v>
      </c>
      <c r="AM1726" s="14">
        <v>0.179842060594053</v>
      </c>
      <c r="AN1726" s="14">
        <v>0.12738551664242601</v>
      </c>
      <c r="AO1726" s="14"/>
      <c r="AP1726" s="14">
        <v>0.167729182313956</v>
      </c>
      <c r="AQ1726" s="14">
        <v>0.13674931970857401</v>
      </c>
      <c r="AR1726" s="14">
        <v>0.13852196150983401</v>
      </c>
      <c r="AS1726" s="14">
        <v>0.247372184448579</v>
      </c>
      <c r="AT1726" s="14">
        <v>0.116522276845527</v>
      </c>
      <c r="AU1726" s="14"/>
      <c r="AV1726" s="14">
        <v>0.152190387610907</v>
      </c>
      <c r="AW1726" s="14">
        <v>0.151762111580488</v>
      </c>
      <c r="AX1726" s="14">
        <v>0.14292450139460999</v>
      </c>
      <c r="AY1726" s="14">
        <v>0.209549018247212</v>
      </c>
      <c r="AZ1726" s="14">
        <v>3.35556577251215E-2</v>
      </c>
      <c r="BA1726" s="14"/>
      <c r="BB1726" s="14">
        <v>0.14170243424651999</v>
      </c>
      <c r="BC1726" s="14">
        <v>0.21757249107374099</v>
      </c>
      <c r="BD1726" s="14">
        <v>0.1818337939984</v>
      </c>
      <c r="BE1726" s="14"/>
      <c r="BF1726" s="14">
        <v>0.18311410813478299</v>
      </c>
    </row>
    <row r="1727" spans="2:58" x14ac:dyDescent="0.35">
      <c r="B1727" t="s">
        <v>514</v>
      </c>
      <c r="C1727" s="14">
        <v>2.9571328426455799E-2</v>
      </c>
      <c r="D1727" s="14">
        <v>2.8167922062293901E-2</v>
      </c>
      <c r="E1727" s="14">
        <v>3.1113752839317999E-2</v>
      </c>
      <c r="F1727" s="14"/>
      <c r="G1727" s="14">
        <v>4.4155645218375797E-2</v>
      </c>
      <c r="H1727" s="14">
        <v>5.5702762135723102E-2</v>
      </c>
      <c r="I1727" s="14">
        <v>3.1959108049632701E-2</v>
      </c>
      <c r="J1727" s="14">
        <v>1.9539911557895601E-2</v>
      </c>
      <c r="K1727" s="14">
        <v>2.3705491887141099E-2</v>
      </c>
      <c r="L1727" s="14">
        <v>8.76432876815815E-3</v>
      </c>
      <c r="M1727" s="14"/>
      <c r="N1727" s="14">
        <v>2.63842720454362E-2</v>
      </c>
      <c r="O1727" s="14">
        <v>2.6719573251621501E-2</v>
      </c>
      <c r="P1727" s="14">
        <v>4.7997621194798903E-2</v>
      </c>
      <c r="Q1727" s="14">
        <v>2.0308398598430599E-2</v>
      </c>
      <c r="R1727" s="14"/>
      <c r="S1727" s="14">
        <v>3.7422212380404801E-2</v>
      </c>
      <c r="T1727" s="14">
        <v>3.2515832018753299E-2</v>
      </c>
      <c r="U1727" s="14">
        <v>1.8299707557881899E-2</v>
      </c>
      <c r="V1727" s="14">
        <v>2.3232189903709101E-2</v>
      </c>
      <c r="W1727" s="14">
        <v>3.7972770528637297E-2</v>
      </c>
      <c r="X1727" s="14">
        <v>4.4571561252857897E-2</v>
      </c>
      <c r="Y1727" s="14">
        <v>1.1898840423371001E-2</v>
      </c>
      <c r="Z1727" s="14">
        <v>1.1531781541185599E-2</v>
      </c>
      <c r="AA1727" s="14">
        <v>3.77840299999916E-2</v>
      </c>
      <c r="AB1727" s="14">
        <v>2.6112895900217901E-2</v>
      </c>
      <c r="AC1727" s="14">
        <v>8.9720080996353799E-3</v>
      </c>
      <c r="AD1727" s="14">
        <v>5.0577139109223401E-2</v>
      </c>
      <c r="AE1727" s="14"/>
      <c r="AF1727" s="14">
        <v>3.2624250933938698E-2</v>
      </c>
      <c r="AG1727" s="14">
        <v>2.4499153233014999E-2</v>
      </c>
      <c r="AH1727" s="14">
        <v>3.29157772353348E-2</v>
      </c>
      <c r="AI1727" s="14"/>
      <c r="AJ1727" s="14">
        <v>2.9459613017202901E-2</v>
      </c>
      <c r="AK1727" s="14">
        <v>3.49862541595009E-2</v>
      </c>
      <c r="AL1727" s="14">
        <v>2.1787590402233201E-2</v>
      </c>
      <c r="AM1727" s="14">
        <v>0</v>
      </c>
      <c r="AN1727" s="14">
        <v>2.8340044417437801E-2</v>
      </c>
      <c r="AO1727" s="14"/>
      <c r="AP1727" s="14">
        <v>2.0170455455834398E-2</v>
      </c>
      <c r="AQ1727" s="14">
        <v>3.5341513786104499E-2</v>
      </c>
      <c r="AR1727" s="14">
        <v>2.2136391297281399E-2</v>
      </c>
      <c r="AS1727" s="14">
        <v>2.53328477982648E-2</v>
      </c>
      <c r="AT1727" s="14">
        <v>2.8833478408368501E-2</v>
      </c>
      <c r="AU1727" s="14"/>
      <c r="AV1727" s="14">
        <v>1.8784607029911301E-2</v>
      </c>
      <c r="AW1727" s="14">
        <v>2.3024330108089599E-2</v>
      </c>
      <c r="AX1727" s="14">
        <v>2.9717175389954199E-2</v>
      </c>
      <c r="AY1727" s="14">
        <v>6.06702390572329E-2</v>
      </c>
      <c r="AZ1727" s="14">
        <v>0</v>
      </c>
      <c r="BA1727" s="14"/>
      <c r="BB1727" s="14">
        <v>5.1796319483751199E-2</v>
      </c>
      <c r="BC1727" s="14">
        <v>2.9878548422631601E-2</v>
      </c>
      <c r="BD1727" s="14">
        <v>3.03375943534357E-2</v>
      </c>
      <c r="BE1727" s="14"/>
      <c r="BF1727" s="14">
        <v>3.8959256452198901E-2</v>
      </c>
    </row>
    <row r="1728" spans="2:58" x14ac:dyDescent="0.35">
      <c r="B1728" t="s">
        <v>515</v>
      </c>
      <c r="C1728" s="14">
        <v>0.31934771518552901</v>
      </c>
      <c r="D1728" s="14">
        <v>0.35698759565541099</v>
      </c>
      <c r="E1728" s="14">
        <v>0.28257455308882601</v>
      </c>
      <c r="F1728" s="14"/>
      <c r="G1728" s="14">
        <v>0.34724829902216803</v>
      </c>
      <c r="H1728" s="14">
        <v>0.31180813682528202</v>
      </c>
      <c r="I1728" s="14">
        <v>0.24240219118419201</v>
      </c>
      <c r="J1728" s="14">
        <v>0.37373446153171802</v>
      </c>
      <c r="K1728" s="14">
        <v>0.30394553303498301</v>
      </c>
      <c r="L1728" s="14">
        <v>0.33554384873128401</v>
      </c>
      <c r="M1728" s="14"/>
      <c r="N1728" s="14">
        <v>0.348382296859856</v>
      </c>
      <c r="O1728" s="14">
        <v>0.33924361850618001</v>
      </c>
      <c r="P1728" s="14">
        <v>0.31133693021845399</v>
      </c>
      <c r="Q1728" s="14">
        <v>0.27599748879307701</v>
      </c>
      <c r="R1728" s="14"/>
      <c r="S1728" s="14">
        <v>0.297284469296344</v>
      </c>
      <c r="T1728" s="14">
        <v>0.35565769477585002</v>
      </c>
      <c r="U1728" s="14">
        <v>0.384583037488887</v>
      </c>
      <c r="V1728" s="14">
        <v>0.24292169313312401</v>
      </c>
      <c r="W1728" s="14">
        <v>0.28665528121112099</v>
      </c>
      <c r="X1728" s="14">
        <v>0.30956630850969402</v>
      </c>
      <c r="Y1728" s="14">
        <v>0.28798020935080598</v>
      </c>
      <c r="Z1728" s="14">
        <v>0.27823449558327301</v>
      </c>
      <c r="AA1728" s="14">
        <v>0.29858155651829099</v>
      </c>
      <c r="AB1728" s="14">
        <v>0.40050732616840301</v>
      </c>
      <c r="AC1728" s="14">
        <v>0.34370091006792702</v>
      </c>
      <c r="AD1728" s="14">
        <v>0.35638407310665998</v>
      </c>
      <c r="AE1728" s="14"/>
      <c r="AF1728" s="14">
        <v>0.28696969103916398</v>
      </c>
      <c r="AG1728" s="14">
        <v>0.36555010741912197</v>
      </c>
      <c r="AH1728" s="14">
        <v>0.25475477107350097</v>
      </c>
      <c r="AI1728" s="14"/>
      <c r="AJ1728" s="14">
        <v>0.28508745254282097</v>
      </c>
      <c r="AK1728" s="14">
        <v>0.37321457115532303</v>
      </c>
      <c r="AL1728" s="14">
        <v>0.35773254015269201</v>
      </c>
      <c r="AM1728" s="14">
        <v>0.28562985185522799</v>
      </c>
      <c r="AN1728" s="14">
        <v>0.20544406899499201</v>
      </c>
      <c r="AO1728" s="14"/>
      <c r="AP1728" s="14">
        <v>0.28046903808588303</v>
      </c>
      <c r="AQ1728" s="14">
        <v>0.367353410454761</v>
      </c>
      <c r="AR1728" s="14">
        <v>0.37157340021621499</v>
      </c>
      <c r="AS1728" s="14">
        <v>0.25335647353428098</v>
      </c>
      <c r="AT1728" s="14">
        <v>0.150818788330388</v>
      </c>
      <c r="AU1728" s="14"/>
      <c r="AV1728" s="14">
        <v>0.27589492337064297</v>
      </c>
      <c r="AW1728" s="14">
        <v>0.35490014705387801</v>
      </c>
      <c r="AX1728" s="14">
        <v>0.359401736024336</v>
      </c>
      <c r="AY1728" s="14">
        <v>0.26857529242724798</v>
      </c>
      <c r="AZ1728" s="14">
        <v>0.33715601221528002</v>
      </c>
      <c r="BA1728" s="14"/>
      <c r="BB1728" s="14">
        <v>0.31560690297765898</v>
      </c>
      <c r="BC1728" s="14">
        <v>0.31153609238297297</v>
      </c>
      <c r="BD1728" s="14">
        <v>0.108563823533392</v>
      </c>
      <c r="BE1728" s="14"/>
      <c r="BF1728" s="14">
        <v>0.26786113196841199</v>
      </c>
    </row>
    <row r="1729" spans="2:58" x14ac:dyDescent="0.35">
      <c r="B1729" t="s">
        <v>117</v>
      </c>
      <c r="C1729" s="14">
        <v>0.36442225922438598</v>
      </c>
      <c r="D1729" s="14">
        <v>0.30716548010356598</v>
      </c>
      <c r="E1729" s="14">
        <v>0.41936663112009898</v>
      </c>
      <c r="F1729" s="14"/>
      <c r="G1729" s="14">
        <v>0.25587009019349399</v>
      </c>
      <c r="H1729" s="14">
        <v>0.238804695169262</v>
      </c>
      <c r="I1729" s="14">
        <v>0.38498027365016202</v>
      </c>
      <c r="J1729" s="14">
        <v>0.34144349050134298</v>
      </c>
      <c r="K1729" s="14">
        <v>0.45746638646444199</v>
      </c>
      <c r="L1729" s="14">
        <v>0.47831263230603299</v>
      </c>
      <c r="M1729" s="14"/>
      <c r="N1729" s="14">
        <v>0.29913032700439401</v>
      </c>
      <c r="O1729" s="14">
        <v>0.38924868391275202</v>
      </c>
      <c r="P1729" s="14">
        <v>0.34562052543652599</v>
      </c>
      <c r="Q1729" s="14">
        <v>0.42622153760367798</v>
      </c>
      <c r="R1729" s="14"/>
      <c r="S1729" s="14">
        <v>0.30815511361675502</v>
      </c>
      <c r="T1729" s="14">
        <v>0.40502024911889201</v>
      </c>
      <c r="U1729" s="14">
        <v>0.30978158496550401</v>
      </c>
      <c r="V1729" s="14">
        <v>0.42417446335311998</v>
      </c>
      <c r="W1729" s="14">
        <v>0.37979070081034799</v>
      </c>
      <c r="X1729" s="14">
        <v>0.343503142372103</v>
      </c>
      <c r="Y1729" s="14">
        <v>0.42409275844514599</v>
      </c>
      <c r="Z1729" s="14">
        <v>0.34682400584406697</v>
      </c>
      <c r="AA1729" s="14">
        <v>0.349685766287889</v>
      </c>
      <c r="AB1729" s="14">
        <v>0.33043040227450499</v>
      </c>
      <c r="AC1729" s="14">
        <v>0.49476151884189301</v>
      </c>
      <c r="AD1729" s="14">
        <v>0.24646044408023299</v>
      </c>
      <c r="AE1729" s="14"/>
      <c r="AF1729" s="14">
        <v>0.40734008528756199</v>
      </c>
      <c r="AG1729" s="14">
        <v>0.31934208546202902</v>
      </c>
      <c r="AH1729" s="14">
        <v>0.41970785298400598</v>
      </c>
      <c r="AI1729" s="14"/>
      <c r="AJ1729" s="14">
        <v>0.41089551290550103</v>
      </c>
      <c r="AK1729" s="14">
        <v>0.29667531358774601</v>
      </c>
      <c r="AL1729" s="14">
        <v>0.33317746832390999</v>
      </c>
      <c r="AM1729" s="14">
        <v>0.33273652711719498</v>
      </c>
      <c r="AN1729" s="14">
        <v>0.492578999993255</v>
      </c>
      <c r="AO1729" s="14"/>
      <c r="AP1729" s="14">
        <v>0.394934102803083</v>
      </c>
      <c r="AQ1729" s="14">
        <v>0.31050119595051301</v>
      </c>
      <c r="AR1729" s="14">
        <v>0.29095552948449599</v>
      </c>
      <c r="AS1729" s="14">
        <v>0.35210294674540799</v>
      </c>
      <c r="AT1729" s="14">
        <v>0.64501656542416197</v>
      </c>
      <c r="AU1729" s="14"/>
      <c r="AV1729" s="14">
        <v>0.44410921188406799</v>
      </c>
      <c r="AW1729" s="14">
        <v>0.36874998623237099</v>
      </c>
      <c r="AX1729" s="14">
        <v>0.34841886068369099</v>
      </c>
      <c r="AY1729" s="14">
        <v>0.27442749281005502</v>
      </c>
      <c r="AZ1729" s="14">
        <v>0.221702550898217</v>
      </c>
      <c r="BA1729" s="14"/>
      <c r="BB1729" s="14">
        <v>0.37044298954280203</v>
      </c>
      <c r="BC1729" s="14">
        <v>0.33324593160328903</v>
      </c>
      <c r="BD1729" s="14">
        <v>0.63287226524172302</v>
      </c>
      <c r="BE1729" s="14"/>
      <c r="BF1729" s="14">
        <v>0.41632498253730099</v>
      </c>
    </row>
    <row r="1730" spans="2:58" x14ac:dyDescent="0.35">
      <c r="C1730" s="14"/>
      <c r="D1730" s="14"/>
      <c r="E1730" s="14"/>
      <c r="F1730" s="14"/>
      <c r="G1730" s="14"/>
      <c r="H1730" s="14"/>
      <c r="I1730" s="14"/>
      <c r="J1730" s="14"/>
      <c r="K1730" s="14"/>
      <c r="L1730" s="14"/>
      <c r="M1730" s="14"/>
      <c r="N1730" s="14"/>
      <c r="O1730" s="14"/>
      <c r="P1730" s="14"/>
      <c r="Q1730" s="14"/>
      <c r="R1730" s="14"/>
      <c r="S1730" s="14"/>
      <c r="T1730" s="14"/>
      <c r="U1730" s="14"/>
      <c r="V1730" s="14"/>
      <c r="W1730" s="14"/>
      <c r="X1730" s="14"/>
      <c r="Y1730" s="14"/>
      <c r="Z1730" s="14"/>
      <c r="AA1730" s="14"/>
      <c r="AB1730" s="14"/>
      <c r="AC1730" s="14"/>
      <c r="AD1730" s="14"/>
      <c r="AE1730" s="14"/>
      <c r="AF1730" s="14"/>
      <c r="AG1730" s="14"/>
      <c r="AH1730" s="14"/>
      <c r="AI1730" s="14"/>
      <c r="AJ1730" s="14"/>
      <c r="AK1730" s="14"/>
      <c r="AL1730" s="14"/>
      <c r="AM1730" s="14"/>
      <c r="AN1730" s="14"/>
      <c r="AO1730" s="14"/>
      <c r="AP1730" s="14"/>
      <c r="AQ1730" s="14"/>
      <c r="AR1730" s="14"/>
      <c r="AS1730" s="14"/>
      <c r="AT1730" s="14"/>
      <c r="AU1730" s="14"/>
      <c r="AV1730" s="14"/>
      <c r="AW1730" s="14"/>
      <c r="AX1730" s="14"/>
      <c r="AY1730" s="14"/>
      <c r="AZ1730" s="14"/>
      <c r="BA1730" s="14"/>
      <c r="BB1730" s="14"/>
      <c r="BC1730" s="14"/>
      <c r="BD1730" s="14"/>
      <c r="BE1730" s="14"/>
      <c r="BF1730" s="14"/>
    </row>
    <row r="1731" spans="2:58" x14ac:dyDescent="0.35">
      <c r="B1731" s="6"/>
      <c r="C1731" s="14"/>
      <c r="D1731" s="14"/>
      <c r="E1731" s="14"/>
      <c r="F1731" s="14"/>
      <c r="G1731" s="14"/>
      <c r="H1731" s="14"/>
      <c r="I1731" s="14"/>
      <c r="J1731" s="14"/>
      <c r="K1731" s="14"/>
      <c r="L1731" s="14"/>
      <c r="M1731" s="14"/>
      <c r="N1731" s="14"/>
      <c r="O1731" s="14"/>
      <c r="P1731" s="14"/>
      <c r="Q1731" s="14"/>
      <c r="R1731" s="14"/>
      <c r="S1731" s="14"/>
      <c r="T1731" s="14"/>
      <c r="U1731" s="14"/>
      <c r="V1731" s="14"/>
      <c r="W1731" s="14"/>
      <c r="X1731" s="14"/>
      <c r="Y1731" s="14"/>
      <c r="Z1731" s="14"/>
      <c r="AA1731" s="14"/>
      <c r="AB1731" s="14"/>
      <c r="AC1731" s="14"/>
      <c r="AD1731" s="14"/>
      <c r="AE1731" s="14"/>
      <c r="AF1731" s="14"/>
      <c r="AG1731" s="14"/>
      <c r="AH1731" s="14"/>
      <c r="AI1731" s="14"/>
      <c r="AJ1731" s="14"/>
      <c r="AK1731" s="14"/>
      <c r="AL1731" s="14"/>
      <c r="AM1731" s="14"/>
      <c r="AN1731" s="14"/>
      <c r="AO1731" s="14"/>
      <c r="AP1731" s="14"/>
      <c r="AQ1731" s="14"/>
      <c r="AR1731" s="14"/>
      <c r="AS1731" s="14"/>
      <c r="AT1731" s="14"/>
      <c r="AU1731" s="14"/>
      <c r="AV1731" s="14"/>
      <c r="AW1731" s="14"/>
      <c r="AX1731" s="14"/>
      <c r="AY1731" s="14"/>
      <c r="AZ1731" s="14"/>
      <c r="BA1731" s="14"/>
      <c r="BB1731" s="14"/>
      <c r="BC1731" s="14"/>
      <c r="BD1731" s="14"/>
      <c r="BE1731" s="14"/>
      <c r="BF1731" s="14"/>
    </row>
    <row r="1732" spans="2:58" x14ac:dyDescent="0.35">
      <c r="B1732" s="24"/>
      <c r="C1732" s="14"/>
      <c r="D1732" s="14"/>
      <c r="E1732" s="14"/>
      <c r="F1732" s="14"/>
      <c r="G1732" s="14"/>
      <c r="H1732" s="14"/>
      <c r="I1732" s="14"/>
      <c r="J1732" s="14"/>
      <c r="K1732" s="14"/>
      <c r="L1732" s="14"/>
      <c r="M1732" s="14"/>
      <c r="N1732" s="14"/>
      <c r="O1732" s="14"/>
      <c r="P1732" s="14"/>
      <c r="Q1732" s="14"/>
      <c r="R1732" s="14"/>
      <c r="S1732" s="14"/>
      <c r="T1732" s="14"/>
      <c r="U1732" s="14"/>
      <c r="V1732" s="14"/>
      <c r="W1732" s="14"/>
      <c r="X1732" s="14"/>
      <c r="Y1732" s="14"/>
      <c r="Z1732" s="14"/>
      <c r="AA1732" s="14"/>
      <c r="AB1732" s="14"/>
      <c r="AC1732" s="14"/>
      <c r="AD1732" s="14"/>
      <c r="AE1732" s="14"/>
      <c r="AF1732" s="14"/>
      <c r="AG1732" s="14"/>
      <c r="AH1732" s="14"/>
      <c r="AI1732" s="14"/>
      <c r="AJ1732" s="14"/>
      <c r="AK1732" s="14"/>
      <c r="AL1732" s="14"/>
      <c r="AM1732" s="14"/>
      <c r="AN1732" s="14"/>
      <c r="AO1732" s="14"/>
      <c r="AP1732" s="14"/>
      <c r="AQ1732" s="14"/>
      <c r="AR1732" s="14"/>
      <c r="AS1732" s="14"/>
      <c r="AT1732" s="14"/>
      <c r="AU1732" s="14"/>
      <c r="AV1732" s="14"/>
      <c r="AW1732" s="14"/>
      <c r="AX1732" s="14"/>
      <c r="AY1732" s="14"/>
      <c r="AZ1732" s="14"/>
      <c r="BA1732" s="14"/>
      <c r="BB1732" s="14"/>
      <c r="BC1732" s="14"/>
      <c r="BD1732" s="14"/>
      <c r="BE1732" s="14"/>
      <c r="BF1732" s="14"/>
    </row>
    <row r="1733" spans="2:58" x14ac:dyDescent="0.35">
      <c r="C1733" s="14"/>
      <c r="D1733" s="14"/>
      <c r="E1733" s="14"/>
      <c r="F1733" s="14"/>
      <c r="G1733" s="14"/>
      <c r="H1733" s="14"/>
      <c r="I1733" s="14"/>
      <c r="J1733" s="14"/>
      <c r="K1733" s="14"/>
      <c r="L1733" s="14"/>
      <c r="M1733" s="14"/>
      <c r="N1733" s="14"/>
      <c r="O1733" s="14"/>
      <c r="P1733" s="14"/>
      <c r="Q1733" s="14"/>
      <c r="R1733" s="14"/>
      <c r="S1733" s="14"/>
      <c r="T1733" s="14"/>
      <c r="U1733" s="14"/>
      <c r="V1733" s="14"/>
      <c r="W1733" s="14"/>
      <c r="X1733" s="14"/>
      <c r="Y1733" s="14"/>
      <c r="Z1733" s="14"/>
      <c r="AA1733" s="14"/>
      <c r="AB1733" s="14"/>
      <c r="AC1733" s="14"/>
      <c r="AD1733" s="14"/>
      <c r="AE1733" s="14"/>
      <c r="AF1733" s="14"/>
      <c r="AG1733" s="14"/>
      <c r="AH1733" s="14"/>
      <c r="AI1733" s="14"/>
      <c r="AJ1733" s="14"/>
      <c r="AK1733" s="14"/>
      <c r="AL1733" s="14"/>
      <c r="AM1733" s="14"/>
      <c r="AN1733" s="14"/>
      <c r="AO1733" s="14"/>
      <c r="AP1733" s="14"/>
      <c r="AQ1733" s="14"/>
      <c r="AR1733" s="14"/>
      <c r="AS1733" s="14"/>
      <c r="AT1733" s="14"/>
      <c r="AU1733" s="14"/>
      <c r="AV1733" s="14"/>
      <c r="AW1733" s="14"/>
      <c r="AX1733" s="14"/>
      <c r="AY1733" s="14"/>
      <c r="AZ1733" s="14"/>
      <c r="BA1733" s="14"/>
      <c r="BB1733" s="14"/>
      <c r="BC1733" s="14"/>
      <c r="BD1733" s="14"/>
      <c r="BE1733" s="14"/>
      <c r="BF1733" s="14"/>
    </row>
    <row r="1734" spans="2:58" x14ac:dyDescent="0.35">
      <c r="C1734" s="14"/>
      <c r="D1734" s="14"/>
      <c r="E1734" s="14"/>
      <c r="F1734" s="14"/>
      <c r="G1734" s="14"/>
      <c r="H1734" s="14"/>
      <c r="I1734" s="14"/>
      <c r="J1734" s="14"/>
      <c r="K1734" s="14"/>
      <c r="L1734" s="14"/>
      <c r="M1734" s="14"/>
      <c r="N1734" s="14"/>
      <c r="O1734" s="14"/>
      <c r="P1734" s="14"/>
      <c r="Q1734" s="14"/>
      <c r="R1734" s="14"/>
      <c r="S1734" s="14"/>
      <c r="T1734" s="14"/>
      <c r="U1734" s="14"/>
      <c r="V1734" s="14"/>
      <c r="W1734" s="14"/>
      <c r="X1734" s="14"/>
      <c r="Y1734" s="14"/>
      <c r="Z1734" s="14"/>
      <c r="AA1734" s="14"/>
      <c r="AB1734" s="14"/>
      <c r="AC1734" s="14"/>
      <c r="AD1734" s="14"/>
      <c r="AE1734" s="14"/>
      <c r="AF1734" s="14"/>
      <c r="AG1734" s="14"/>
      <c r="AH1734" s="14"/>
      <c r="AI1734" s="14"/>
      <c r="AJ1734" s="14"/>
      <c r="AK1734" s="14"/>
      <c r="AL1734" s="14"/>
      <c r="AM1734" s="14"/>
      <c r="AN1734" s="14"/>
      <c r="AO1734" s="14"/>
      <c r="AP1734" s="14"/>
      <c r="AQ1734" s="14"/>
      <c r="AR1734" s="14"/>
      <c r="AS1734" s="14"/>
      <c r="AT1734" s="14"/>
      <c r="AU1734" s="14"/>
      <c r="AV1734" s="14"/>
      <c r="AW1734" s="14"/>
      <c r="AX1734" s="14"/>
      <c r="AY1734" s="14"/>
      <c r="AZ1734" s="14"/>
      <c r="BA1734" s="14"/>
      <c r="BB1734" s="14"/>
      <c r="BC1734" s="14"/>
      <c r="BD1734" s="14"/>
      <c r="BE1734" s="14"/>
      <c r="BF1734" s="14"/>
    </row>
    <row r="1735" spans="2:58" x14ac:dyDescent="0.35">
      <c r="C1735" s="14"/>
      <c r="D1735" s="14"/>
      <c r="E1735" s="14"/>
      <c r="F1735" s="14"/>
      <c r="G1735" s="14"/>
      <c r="H1735" s="14"/>
      <c r="I1735" s="14"/>
      <c r="J1735" s="14"/>
      <c r="K1735" s="14"/>
      <c r="L1735" s="14"/>
      <c r="M1735" s="14"/>
      <c r="N1735" s="14"/>
      <c r="O1735" s="14"/>
      <c r="P1735" s="14"/>
      <c r="Q1735" s="14"/>
      <c r="R1735" s="14"/>
      <c r="S1735" s="14"/>
      <c r="T1735" s="14"/>
      <c r="U1735" s="14"/>
      <c r="V1735" s="14"/>
      <c r="W1735" s="14"/>
      <c r="X1735" s="14"/>
      <c r="Y1735" s="14"/>
      <c r="Z1735" s="14"/>
      <c r="AA1735" s="14"/>
      <c r="AB1735" s="14"/>
      <c r="AC1735" s="14"/>
      <c r="AD1735" s="14"/>
      <c r="AE1735" s="14"/>
      <c r="AF1735" s="14"/>
      <c r="AG1735" s="14"/>
      <c r="AH1735" s="14"/>
      <c r="AI1735" s="14"/>
      <c r="AJ1735" s="14"/>
      <c r="AK1735" s="14"/>
      <c r="AL1735" s="14"/>
      <c r="AM1735" s="14"/>
      <c r="AN1735" s="14"/>
      <c r="AO1735" s="14"/>
      <c r="AP1735" s="14"/>
      <c r="AQ1735" s="14"/>
      <c r="AR1735" s="14"/>
      <c r="AS1735" s="14"/>
      <c r="AT1735" s="14"/>
      <c r="AU1735" s="14"/>
      <c r="AV1735" s="14"/>
      <c r="AW1735" s="14"/>
      <c r="AX1735" s="14"/>
      <c r="AY1735" s="14"/>
      <c r="AZ1735" s="14"/>
      <c r="BA1735" s="14"/>
      <c r="BB1735" s="14"/>
      <c r="BC1735" s="14"/>
      <c r="BD1735" s="14"/>
      <c r="BE1735" s="14"/>
      <c r="BF1735" s="14"/>
    </row>
    <row r="1736" spans="2:58" x14ac:dyDescent="0.35">
      <c r="C1736" s="14"/>
      <c r="D1736" s="14"/>
      <c r="E1736" s="14"/>
      <c r="F1736" s="14"/>
      <c r="G1736" s="14"/>
      <c r="H1736" s="14"/>
      <c r="I1736" s="14"/>
      <c r="J1736" s="14"/>
      <c r="K1736" s="14"/>
      <c r="L1736" s="14"/>
      <c r="M1736" s="14"/>
      <c r="N1736" s="14"/>
      <c r="O1736" s="14"/>
      <c r="P1736" s="14"/>
      <c r="Q1736" s="14"/>
      <c r="R1736" s="14"/>
      <c r="S1736" s="14"/>
      <c r="T1736" s="14"/>
      <c r="U1736" s="14"/>
      <c r="V1736" s="14"/>
      <c r="W1736" s="14"/>
      <c r="X1736" s="14"/>
      <c r="Y1736" s="14"/>
      <c r="Z1736" s="14"/>
      <c r="AA1736" s="14"/>
      <c r="AB1736" s="14"/>
      <c r="AC1736" s="14"/>
      <c r="AD1736" s="14"/>
      <c r="AE1736" s="14"/>
      <c r="AF1736" s="14"/>
      <c r="AG1736" s="14"/>
      <c r="AH1736" s="14"/>
      <c r="AI1736" s="14"/>
      <c r="AJ1736" s="14"/>
      <c r="AK1736" s="14"/>
      <c r="AL1736" s="14"/>
      <c r="AM1736" s="14"/>
      <c r="AN1736" s="14"/>
      <c r="AO1736" s="14"/>
      <c r="AP1736" s="14"/>
      <c r="AQ1736" s="14"/>
      <c r="AR1736" s="14"/>
      <c r="AS1736" s="14"/>
      <c r="AT1736" s="14"/>
      <c r="AU1736" s="14"/>
      <c r="AV1736" s="14"/>
      <c r="AW1736" s="14"/>
      <c r="AX1736" s="14"/>
      <c r="AY1736" s="14"/>
      <c r="AZ1736" s="14"/>
      <c r="BA1736" s="14"/>
      <c r="BB1736" s="14"/>
      <c r="BC1736" s="14"/>
      <c r="BD1736" s="14"/>
      <c r="BE1736" s="14"/>
      <c r="BF1736" s="14"/>
    </row>
    <row r="1737" spans="2:58" x14ac:dyDescent="0.35">
      <c r="C1737" s="14"/>
      <c r="D1737" s="14"/>
      <c r="E1737" s="14"/>
      <c r="F1737" s="14"/>
      <c r="G1737" s="14"/>
      <c r="H1737" s="14"/>
      <c r="I1737" s="14"/>
      <c r="J1737" s="14"/>
      <c r="K1737" s="14"/>
      <c r="L1737" s="14"/>
      <c r="M1737" s="14"/>
      <c r="N1737" s="14"/>
      <c r="O1737" s="14"/>
      <c r="P1737" s="14"/>
      <c r="Q1737" s="14"/>
      <c r="R1737" s="14"/>
      <c r="S1737" s="14"/>
      <c r="T1737" s="14"/>
      <c r="U1737" s="14"/>
      <c r="V1737" s="14"/>
      <c r="W1737" s="14"/>
      <c r="X1737" s="14"/>
      <c r="Y1737" s="14"/>
      <c r="Z1737" s="14"/>
      <c r="AA1737" s="14"/>
      <c r="AB1737" s="14"/>
      <c r="AC1737" s="14"/>
      <c r="AD1737" s="14"/>
      <c r="AE1737" s="14"/>
      <c r="AF1737" s="14"/>
      <c r="AG1737" s="14"/>
      <c r="AH1737" s="14"/>
      <c r="AI1737" s="14"/>
      <c r="AJ1737" s="14"/>
      <c r="AK1737" s="14"/>
      <c r="AL1737" s="14"/>
      <c r="AM1737" s="14"/>
      <c r="AN1737" s="14"/>
      <c r="AO1737" s="14"/>
      <c r="AP1737" s="14"/>
      <c r="AQ1737" s="14"/>
      <c r="AR1737" s="14"/>
      <c r="AS1737" s="14"/>
      <c r="AT1737" s="14"/>
      <c r="AU1737" s="14"/>
      <c r="AV1737" s="14"/>
      <c r="AW1737" s="14"/>
      <c r="AX1737" s="14"/>
      <c r="AY1737" s="14"/>
      <c r="AZ1737" s="14"/>
      <c r="BA1737" s="14"/>
      <c r="BB1737" s="14"/>
      <c r="BC1737" s="14"/>
      <c r="BD1737" s="14"/>
      <c r="BE1737" s="14"/>
      <c r="BF1737" s="14"/>
    </row>
    <row r="1738" spans="2:58" x14ac:dyDescent="0.35">
      <c r="C1738" s="14"/>
      <c r="D1738" s="14"/>
      <c r="E1738" s="14"/>
      <c r="F1738" s="14"/>
      <c r="G1738" s="14"/>
      <c r="H1738" s="14"/>
      <c r="I1738" s="14"/>
      <c r="J1738" s="14"/>
      <c r="K1738" s="14"/>
      <c r="L1738" s="14"/>
      <c r="M1738" s="14"/>
      <c r="N1738" s="14"/>
      <c r="O1738" s="14"/>
      <c r="P1738" s="14"/>
      <c r="Q1738" s="14"/>
      <c r="R1738" s="14"/>
      <c r="S1738" s="14"/>
      <c r="T1738" s="14"/>
      <c r="U1738" s="14"/>
      <c r="V1738" s="14"/>
      <c r="W1738" s="14"/>
      <c r="X1738" s="14"/>
      <c r="Y1738" s="14"/>
      <c r="Z1738" s="14"/>
      <c r="AA1738" s="14"/>
      <c r="AB1738" s="14"/>
      <c r="AC1738" s="14"/>
      <c r="AD1738" s="14"/>
      <c r="AE1738" s="14"/>
      <c r="AF1738" s="14"/>
      <c r="AG1738" s="14"/>
      <c r="AH1738" s="14"/>
      <c r="AI1738" s="14"/>
      <c r="AJ1738" s="14"/>
      <c r="AK1738" s="14"/>
      <c r="AL1738" s="14"/>
      <c r="AM1738" s="14"/>
      <c r="AN1738" s="14"/>
      <c r="AO1738" s="14"/>
      <c r="AP1738" s="14"/>
      <c r="AQ1738" s="14"/>
      <c r="AR1738" s="14"/>
      <c r="AS1738" s="14"/>
      <c r="AT1738" s="14"/>
      <c r="AU1738" s="14"/>
      <c r="AV1738" s="14"/>
      <c r="AW1738" s="14"/>
      <c r="AX1738" s="14"/>
      <c r="AY1738" s="14"/>
      <c r="AZ1738" s="14"/>
      <c r="BA1738" s="14"/>
      <c r="BB1738" s="14"/>
      <c r="BC1738" s="14"/>
      <c r="BD1738" s="14"/>
      <c r="BE1738" s="14"/>
      <c r="BF1738" s="14"/>
    </row>
    <row r="1739" spans="2:58" x14ac:dyDescent="0.35">
      <c r="C1739" s="14"/>
      <c r="D1739" s="14"/>
      <c r="E1739" s="14"/>
      <c r="F1739" s="14"/>
      <c r="G1739" s="14"/>
      <c r="H1739" s="14"/>
      <c r="I1739" s="14"/>
      <c r="J1739" s="14"/>
      <c r="K1739" s="14"/>
      <c r="L1739" s="14"/>
      <c r="M1739" s="14"/>
      <c r="N1739" s="14"/>
      <c r="O1739" s="14"/>
      <c r="P1739" s="14"/>
      <c r="Q1739" s="14"/>
      <c r="R1739" s="14"/>
      <c r="S1739" s="14"/>
      <c r="T1739" s="14"/>
      <c r="U1739" s="14"/>
      <c r="V1739" s="14"/>
      <c r="W1739" s="14"/>
      <c r="X1739" s="14"/>
      <c r="Y1739" s="14"/>
      <c r="Z1739" s="14"/>
      <c r="AA1739" s="14"/>
      <c r="AB1739" s="14"/>
      <c r="AC1739" s="14"/>
      <c r="AD1739" s="14"/>
      <c r="AE1739" s="14"/>
      <c r="AF1739" s="14"/>
      <c r="AG1739" s="14"/>
      <c r="AH1739" s="14"/>
      <c r="AI1739" s="14"/>
      <c r="AJ1739" s="14"/>
      <c r="AK1739" s="14"/>
      <c r="AL1739" s="14"/>
      <c r="AM1739" s="14"/>
      <c r="AN1739" s="14"/>
      <c r="AO1739" s="14"/>
      <c r="AP1739" s="14"/>
      <c r="AQ1739" s="14"/>
      <c r="AR1739" s="14"/>
      <c r="AS1739" s="14"/>
      <c r="AT1739" s="14"/>
      <c r="AU1739" s="14"/>
      <c r="AV1739" s="14"/>
      <c r="AW1739" s="14"/>
      <c r="AX1739" s="14"/>
      <c r="AY1739" s="14"/>
      <c r="AZ1739" s="14"/>
      <c r="BA1739" s="14"/>
      <c r="BB1739" s="14"/>
      <c r="BC1739" s="14"/>
      <c r="BD1739" s="14"/>
      <c r="BE1739" s="14"/>
      <c r="BF1739" s="14"/>
    </row>
    <row r="1740" spans="2:58" x14ac:dyDescent="0.35">
      <c r="B1740" s="6"/>
      <c r="C1740" s="14"/>
      <c r="D1740" s="14"/>
      <c r="E1740" s="14"/>
      <c r="F1740" s="14"/>
      <c r="G1740" s="14"/>
      <c r="H1740" s="14"/>
      <c r="I1740" s="14"/>
      <c r="J1740" s="14"/>
      <c r="K1740" s="14"/>
      <c r="L1740" s="14"/>
      <c r="M1740" s="14"/>
      <c r="N1740" s="14"/>
      <c r="O1740" s="14"/>
      <c r="P1740" s="14"/>
      <c r="Q1740" s="14"/>
      <c r="R1740" s="14"/>
      <c r="S1740" s="14"/>
      <c r="T1740" s="14"/>
      <c r="U1740" s="14"/>
      <c r="V1740" s="14"/>
      <c r="W1740" s="14"/>
      <c r="X1740" s="14"/>
      <c r="Y1740" s="14"/>
      <c r="Z1740" s="14"/>
      <c r="AA1740" s="14"/>
      <c r="AB1740" s="14"/>
      <c r="AC1740" s="14"/>
      <c r="AD1740" s="14"/>
      <c r="AE1740" s="14"/>
      <c r="AF1740" s="14"/>
      <c r="AG1740" s="14"/>
      <c r="AH1740" s="14"/>
      <c r="AI1740" s="14"/>
      <c r="AJ1740" s="14"/>
      <c r="AK1740" s="14"/>
      <c r="AL1740" s="14"/>
      <c r="AM1740" s="14"/>
      <c r="AN1740" s="14"/>
      <c r="AO1740" s="14"/>
      <c r="AP1740" s="14"/>
      <c r="AQ1740" s="14"/>
      <c r="AR1740" s="14"/>
      <c r="AS1740" s="14"/>
      <c r="AT1740" s="14"/>
      <c r="AU1740" s="14"/>
      <c r="AV1740" s="14"/>
      <c r="AW1740" s="14"/>
      <c r="AX1740" s="14"/>
      <c r="AY1740" s="14"/>
      <c r="AZ1740" s="14"/>
      <c r="BA1740" s="14"/>
      <c r="BB1740" s="14"/>
      <c r="BC1740" s="14"/>
      <c r="BD1740" s="14"/>
      <c r="BE1740" s="14"/>
      <c r="BF1740" s="14"/>
    </row>
    <row r="1741" spans="2:58" x14ac:dyDescent="0.35">
      <c r="B1741" s="24"/>
      <c r="C1741" s="14"/>
      <c r="D1741" s="14"/>
      <c r="E1741" s="14"/>
      <c r="F1741" s="14"/>
      <c r="G1741" s="14"/>
      <c r="H1741" s="14"/>
      <c r="I1741" s="14"/>
      <c r="J1741" s="14"/>
      <c r="K1741" s="14"/>
      <c r="L1741" s="14"/>
      <c r="M1741" s="14"/>
      <c r="N1741" s="14"/>
      <c r="O1741" s="14"/>
      <c r="P1741" s="14"/>
      <c r="Q1741" s="14"/>
      <c r="R1741" s="14"/>
      <c r="S1741" s="14"/>
      <c r="T1741" s="14"/>
      <c r="U1741" s="14"/>
      <c r="V1741" s="14"/>
      <c r="W1741" s="14"/>
      <c r="X1741" s="14"/>
      <c r="Y1741" s="14"/>
      <c r="Z1741" s="14"/>
      <c r="AA1741" s="14"/>
      <c r="AB1741" s="14"/>
      <c r="AC1741" s="14"/>
      <c r="AD1741" s="14"/>
      <c r="AE1741" s="14"/>
      <c r="AF1741" s="14"/>
      <c r="AG1741" s="14"/>
      <c r="AH1741" s="14"/>
      <c r="AI1741" s="14"/>
      <c r="AJ1741" s="14"/>
      <c r="AK1741" s="14"/>
      <c r="AL1741" s="14"/>
      <c r="AM1741" s="14"/>
      <c r="AN1741" s="14"/>
      <c r="AO1741" s="14"/>
      <c r="AP1741" s="14"/>
      <c r="AQ1741" s="14"/>
      <c r="AR1741" s="14"/>
      <c r="AS1741" s="14"/>
      <c r="AT1741" s="14"/>
      <c r="AU1741" s="14"/>
      <c r="AV1741" s="14"/>
      <c r="AW1741" s="14"/>
      <c r="AX1741" s="14"/>
      <c r="AY1741" s="14"/>
      <c r="AZ1741" s="14"/>
      <c r="BA1741" s="14"/>
      <c r="BB1741" s="14"/>
      <c r="BC1741" s="14"/>
      <c r="BD1741" s="14"/>
      <c r="BE1741" s="14"/>
      <c r="BF1741" s="14"/>
    </row>
    <row r="1742" spans="2:58" x14ac:dyDescent="0.35">
      <c r="C1742" s="14"/>
      <c r="D1742" s="14"/>
      <c r="E1742" s="14"/>
      <c r="F1742" s="14"/>
      <c r="G1742" s="14"/>
      <c r="H1742" s="14"/>
      <c r="I1742" s="14"/>
      <c r="J1742" s="14"/>
      <c r="K1742" s="14"/>
      <c r="L1742" s="14"/>
      <c r="M1742" s="14"/>
      <c r="N1742" s="14"/>
      <c r="O1742" s="14"/>
      <c r="P1742" s="14"/>
      <c r="Q1742" s="14"/>
      <c r="R1742" s="14"/>
      <c r="S1742" s="14"/>
      <c r="T1742" s="14"/>
      <c r="U1742" s="14"/>
      <c r="V1742" s="14"/>
      <c r="W1742" s="14"/>
      <c r="X1742" s="14"/>
      <c r="Y1742" s="14"/>
      <c r="Z1742" s="14"/>
      <c r="AA1742" s="14"/>
      <c r="AB1742" s="14"/>
      <c r="AC1742" s="14"/>
      <c r="AD1742" s="14"/>
      <c r="AE1742" s="14"/>
      <c r="AF1742" s="14"/>
      <c r="AG1742" s="14"/>
      <c r="AH1742" s="14"/>
      <c r="AI1742" s="14"/>
      <c r="AJ1742" s="14"/>
      <c r="AK1742" s="14"/>
      <c r="AL1742" s="14"/>
      <c r="AM1742" s="14"/>
      <c r="AN1742" s="14"/>
      <c r="AO1742" s="14"/>
      <c r="AP1742" s="14"/>
      <c r="AQ1742" s="14"/>
      <c r="AR1742" s="14"/>
      <c r="AS1742" s="14"/>
      <c r="AT1742" s="14"/>
      <c r="AU1742" s="14"/>
      <c r="AV1742" s="14"/>
      <c r="AW1742" s="14"/>
      <c r="AX1742" s="14"/>
      <c r="AY1742" s="14"/>
      <c r="AZ1742" s="14"/>
      <c r="BA1742" s="14"/>
      <c r="BB1742" s="14"/>
      <c r="BC1742" s="14"/>
      <c r="BD1742" s="14"/>
      <c r="BE1742" s="14"/>
      <c r="BF1742" s="14"/>
    </row>
    <row r="1743" spans="2:58" x14ac:dyDescent="0.35">
      <c r="C1743" s="14"/>
      <c r="D1743" s="14"/>
      <c r="E1743" s="14"/>
      <c r="F1743" s="14"/>
      <c r="G1743" s="14"/>
      <c r="H1743" s="14"/>
      <c r="I1743" s="14"/>
      <c r="J1743" s="14"/>
      <c r="K1743" s="14"/>
      <c r="L1743" s="14"/>
      <c r="M1743" s="14"/>
      <c r="N1743" s="14"/>
      <c r="O1743" s="14"/>
      <c r="P1743" s="14"/>
      <c r="Q1743" s="14"/>
      <c r="R1743" s="14"/>
      <c r="S1743" s="14"/>
      <c r="T1743" s="14"/>
      <c r="U1743" s="14"/>
      <c r="V1743" s="14"/>
      <c r="W1743" s="14"/>
      <c r="X1743" s="14"/>
      <c r="Y1743" s="14"/>
      <c r="Z1743" s="14"/>
      <c r="AA1743" s="14"/>
      <c r="AB1743" s="14"/>
      <c r="AC1743" s="14"/>
      <c r="AD1743" s="14"/>
      <c r="AE1743" s="14"/>
      <c r="AF1743" s="14"/>
      <c r="AG1743" s="14"/>
      <c r="AH1743" s="14"/>
      <c r="AI1743" s="14"/>
      <c r="AJ1743" s="14"/>
      <c r="AK1743" s="14"/>
      <c r="AL1743" s="14"/>
      <c r="AM1743" s="14"/>
      <c r="AN1743" s="14"/>
      <c r="AO1743" s="14"/>
      <c r="AP1743" s="14"/>
      <c r="AQ1743" s="14"/>
      <c r="AR1743" s="14"/>
      <c r="AS1743" s="14"/>
      <c r="AT1743" s="14"/>
      <c r="AU1743" s="14"/>
      <c r="AV1743" s="14"/>
      <c r="AW1743" s="14"/>
      <c r="AX1743" s="14"/>
      <c r="AY1743" s="14"/>
      <c r="AZ1743" s="14"/>
      <c r="BA1743" s="14"/>
      <c r="BB1743" s="14"/>
      <c r="BC1743" s="14"/>
      <c r="BD1743" s="14"/>
      <c r="BE1743" s="14"/>
      <c r="BF1743" s="14"/>
    </row>
    <row r="1744" spans="2:58" x14ac:dyDescent="0.35">
      <c r="C1744" s="14"/>
      <c r="D1744" s="14"/>
      <c r="E1744" s="14"/>
      <c r="F1744" s="14"/>
      <c r="G1744" s="14"/>
      <c r="H1744" s="14"/>
      <c r="I1744" s="14"/>
      <c r="J1744" s="14"/>
      <c r="K1744" s="14"/>
      <c r="L1744" s="14"/>
      <c r="M1744" s="14"/>
      <c r="N1744" s="14"/>
      <c r="O1744" s="14"/>
      <c r="P1744" s="14"/>
      <c r="Q1744" s="14"/>
      <c r="R1744" s="14"/>
      <c r="S1744" s="14"/>
      <c r="T1744" s="14"/>
      <c r="U1744" s="14"/>
      <c r="V1744" s="14"/>
      <c r="W1744" s="14"/>
      <c r="X1744" s="14"/>
      <c r="Y1744" s="14"/>
      <c r="Z1744" s="14"/>
      <c r="AA1744" s="14"/>
      <c r="AB1744" s="14"/>
      <c r="AC1744" s="14"/>
      <c r="AD1744" s="14"/>
      <c r="AE1744" s="14"/>
      <c r="AF1744" s="14"/>
      <c r="AG1744" s="14"/>
      <c r="AH1744" s="14"/>
      <c r="AI1744" s="14"/>
      <c r="AJ1744" s="14"/>
      <c r="AK1744" s="14"/>
      <c r="AL1744" s="14"/>
      <c r="AM1744" s="14"/>
      <c r="AN1744" s="14"/>
      <c r="AO1744" s="14"/>
      <c r="AP1744" s="14"/>
      <c r="AQ1744" s="14"/>
      <c r="AR1744" s="14"/>
      <c r="AS1744" s="14"/>
      <c r="AT1744" s="14"/>
      <c r="AU1744" s="14"/>
      <c r="AV1744" s="14"/>
      <c r="AW1744" s="14"/>
      <c r="AX1744" s="14"/>
      <c r="AY1744" s="14"/>
      <c r="AZ1744" s="14"/>
      <c r="BA1744" s="14"/>
      <c r="BB1744" s="14"/>
      <c r="BC1744" s="14"/>
      <c r="BD1744" s="14"/>
      <c r="BE1744" s="14"/>
      <c r="BF1744" s="14"/>
    </row>
    <row r="1745" spans="2:58" x14ac:dyDescent="0.35">
      <c r="C1745" s="14"/>
      <c r="D1745" s="14"/>
      <c r="E1745" s="14"/>
      <c r="F1745" s="14"/>
      <c r="G1745" s="14"/>
      <c r="H1745" s="14"/>
      <c r="I1745" s="14"/>
      <c r="J1745" s="14"/>
      <c r="K1745" s="14"/>
      <c r="L1745" s="14"/>
      <c r="M1745" s="14"/>
      <c r="N1745" s="14"/>
      <c r="O1745" s="14"/>
      <c r="P1745" s="14"/>
      <c r="Q1745" s="14"/>
      <c r="R1745" s="14"/>
      <c r="S1745" s="14"/>
      <c r="T1745" s="14"/>
      <c r="U1745" s="14"/>
      <c r="V1745" s="14"/>
      <c r="W1745" s="14"/>
      <c r="X1745" s="14"/>
      <c r="Y1745" s="14"/>
      <c r="Z1745" s="14"/>
      <c r="AA1745" s="14"/>
      <c r="AB1745" s="14"/>
      <c r="AC1745" s="14"/>
      <c r="AD1745" s="14"/>
      <c r="AE1745" s="14"/>
      <c r="AF1745" s="14"/>
      <c r="AG1745" s="14"/>
      <c r="AH1745" s="14"/>
      <c r="AI1745" s="14"/>
      <c r="AJ1745" s="14"/>
      <c r="AK1745" s="14"/>
      <c r="AL1745" s="14"/>
      <c r="AM1745" s="14"/>
      <c r="AN1745" s="14"/>
      <c r="AO1745" s="14"/>
      <c r="AP1745" s="14"/>
      <c r="AQ1745" s="14"/>
      <c r="AR1745" s="14"/>
      <c r="AS1745" s="14"/>
      <c r="AT1745" s="14"/>
      <c r="AU1745" s="14"/>
      <c r="AV1745" s="14"/>
      <c r="AW1745" s="14"/>
      <c r="AX1745" s="14"/>
      <c r="AY1745" s="14"/>
      <c r="AZ1745" s="14"/>
      <c r="BA1745" s="14"/>
      <c r="BB1745" s="14"/>
      <c r="BC1745" s="14"/>
      <c r="BD1745" s="14"/>
      <c r="BE1745" s="14"/>
      <c r="BF1745" s="14"/>
    </row>
    <row r="1746" spans="2:58" x14ac:dyDescent="0.35">
      <c r="B1746" s="6"/>
      <c r="C1746" s="14"/>
      <c r="D1746" s="14"/>
      <c r="E1746" s="14"/>
      <c r="F1746" s="14"/>
      <c r="G1746" s="14"/>
      <c r="H1746" s="14"/>
      <c r="I1746" s="14"/>
      <c r="J1746" s="14"/>
      <c r="K1746" s="14"/>
      <c r="L1746" s="14"/>
      <c r="M1746" s="14"/>
      <c r="N1746" s="14"/>
      <c r="O1746" s="14"/>
      <c r="P1746" s="14"/>
      <c r="Q1746" s="14"/>
      <c r="R1746" s="14"/>
      <c r="S1746" s="14"/>
      <c r="T1746" s="14"/>
      <c r="U1746" s="14"/>
      <c r="V1746" s="14"/>
      <c r="W1746" s="14"/>
      <c r="X1746" s="14"/>
      <c r="Y1746" s="14"/>
      <c r="Z1746" s="14"/>
      <c r="AA1746" s="14"/>
      <c r="AB1746" s="14"/>
      <c r="AC1746" s="14"/>
      <c r="AD1746" s="14"/>
      <c r="AE1746" s="14"/>
      <c r="AF1746" s="14"/>
      <c r="AG1746" s="14"/>
      <c r="AH1746" s="14"/>
      <c r="AI1746" s="14"/>
      <c r="AJ1746" s="14"/>
      <c r="AK1746" s="14"/>
      <c r="AL1746" s="14"/>
      <c r="AM1746" s="14"/>
      <c r="AN1746" s="14"/>
      <c r="AO1746" s="14"/>
      <c r="AP1746" s="14"/>
      <c r="AQ1746" s="14"/>
      <c r="AR1746" s="14"/>
      <c r="AS1746" s="14"/>
      <c r="AT1746" s="14"/>
      <c r="AU1746" s="14"/>
      <c r="AV1746" s="14"/>
      <c r="AW1746" s="14"/>
      <c r="AX1746" s="14"/>
      <c r="AY1746" s="14"/>
      <c r="AZ1746" s="14"/>
      <c r="BA1746" s="14"/>
      <c r="BB1746" s="14"/>
      <c r="BC1746" s="14"/>
      <c r="BD1746" s="14"/>
      <c r="BE1746" s="14"/>
      <c r="BF1746" s="14"/>
    </row>
    <row r="1747" spans="2:58" x14ac:dyDescent="0.35">
      <c r="B1747" s="24"/>
      <c r="C1747" s="14"/>
      <c r="D1747" s="14"/>
      <c r="E1747" s="14"/>
      <c r="F1747" s="14"/>
      <c r="G1747" s="14"/>
      <c r="H1747" s="14"/>
      <c r="I1747" s="14"/>
      <c r="J1747" s="14"/>
      <c r="K1747" s="14"/>
      <c r="L1747" s="14"/>
      <c r="M1747" s="14"/>
      <c r="N1747" s="14"/>
      <c r="O1747" s="14"/>
      <c r="P1747" s="14"/>
      <c r="Q1747" s="14"/>
      <c r="R1747" s="14"/>
      <c r="S1747" s="14"/>
      <c r="T1747" s="14"/>
      <c r="U1747" s="14"/>
      <c r="V1747" s="14"/>
      <c r="W1747" s="14"/>
      <c r="X1747" s="14"/>
      <c r="Y1747" s="14"/>
      <c r="Z1747" s="14"/>
      <c r="AA1747" s="14"/>
      <c r="AB1747" s="14"/>
      <c r="AC1747" s="14"/>
      <c r="AD1747" s="14"/>
      <c r="AE1747" s="14"/>
      <c r="AF1747" s="14"/>
      <c r="AG1747" s="14"/>
      <c r="AH1747" s="14"/>
      <c r="AI1747" s="14"/>
      <c r="AJ1747" s="14"/>
      <c r="AK1747" s="14"/>
      <c r="AL1747" s="14"/>
      <c r="AM1747" s="14"/>
      <c r="AN1747" s="14"/>
      <c r="AO1747" s="14"/>
      <c r="AP1747" s="14"/>
      <c r="AQ1747" s="14"/>
      <c r="AR1747" s="14"/>
      <c r="AS1747" s="14"/>
      <c r="AT1747" s="14"/>
      <c r="AU1747" s="14"/>
      <c r="AV1747" s="14"/>
      <c r="AW1747" s="14"/>
      <c r="AX1747" s="14"/>
      <c r="AY1747" s="14"/>
      <c r="AZ1747" s="14"/>
      <c r="BA1747" s="14"/>
      <c r="BB1747" s="14"/>
      <c r="BC1747" s="14"/>
      <c r="BD1747" s="14"/>
      <c r="BE1747" s="14"/>
      <c r="BF1747" s="14"/>
    </row>
    <row r="1748" spans="2:58" x14ac:dyDescent="0.35">
      <c r="C1748" s="14"/>
      <c r="D1748" s="14"/>
      <c r="E1748" s="14"/>
      <c r="F1748" s="14"/>
      <c r="G1748" s="14"/>
      <c r="H1748" s="14"/>
      <c r="I1748" s="14"/>
      <c r="J1748" s="14"/>
      <c r="K1748" s="14"/>
      <c r="L1748" s="14"/>
      <c r="M1748" s="14"/>
      <c r="N1748" s="14"/>
      <c r="O1748" s="14"/>
      <c r="P1748" s="14"/>
      <c r="Q1748" s="14"/>
      <c r="R1748" s="14"/>
      <c r="S1748" s="14"/>
      <c r="T1748" s="14"/>
      <c r="U1748" s="14"/>
      <c r="V1748" s="14"/>
      <c r="W1748" s="14"/>
      <c r="X1748" s="14"/>
      <c r="Y1748" s="14"/>
      <c r="Z1748" s="14"/>
      <c r="AA1748" s="14"/>
      <c r="AB1748" s="14"/>
      <c r="AC1748" s="14"/>
      <c r="AD1748" s="14"/>
      <c r="AE1748" s="14"/>
      <c r="AF1748" s="14"/>
      <c r="AG1748" s="14"/>
      <c r="AH1748" s="14"/>
      <c r="AI1748" s="14"/>
      <c r="AJ1748" s="14"/>
      <c r="AK1748" s="14"/>
      <c r="AL1748" s="14"/>
      <c r="AM1748" s="14"/>
      <c r="AN1748" s="14"/>
      <c r="AO1748" s="14"/>
      <c r="AP1748" s="14"/>
      <c r="AQ1748" s="14"/>
      <c r="AR1748" s="14"/>
      <c r="AS1748" s="14"/>
      <c r="AT1748" s="14"/>
      <c r="AU1748" s="14"/>
      <c r="AV1748" s="14"/>
      <c r="AW1748" s="14"/>
      <c r="AX1748" s="14"/>
      <c r="AY1748" s="14"/>
      <c r="AZ1748" s="14"/>
      <c r="BA1748" s="14"/>
      <c r="BB1748" s="14"/>
      <c r="BC1748" s="14"/>
      <c r="BD1748" s="14"/>
      <c r="BE1748" s="14"/>
      <c r="BF1748" s="14"/>
    </row>
    <row r="1749" spans="2:58" x14ac:dyDescent="0.35">
      <c r="C1749" s="14"/>
      <c r="D1749" s="14"/>
      <c r="E1749" s="14"/>
      <c r="F1749" s="14"/>
      <c r="G1749" s="14"/>
      <c r="H1749" s="14"/>
      <c r="I1749" s="14"/>
      <c r="J1749" s="14"/>
      <c r="K1749" s="14"/>
      <c r="L1749" s="14"/>
      <c r="M1749" s="14"/>
      <c r="N1749" s="14"/>
      <c r="O1749" s="14"/>
      <c r="P1749" s="14"/>
      <c r="Q1749" s="14"/>
      <c r="R1749" s="14"/>
      <c r="S1749" s="14"/>
      <c r="T1749" s="14"/>
      <c r="U1749" s="14"/>
      <c r="V1749" s="14"/>
      <c r="W1749" s="14"/>
      <c r="X1749" s="14"/>
      <c r="Y1749" s="14"/>
      <c r="Z1749" s="14"/>
      <c r="AA1749" s="14"/>
      <c r="AB1749" s="14"/>
      <c r="AC1749" s="14"/>
      <c r="AD1749" s="14"/>
      <c r="AE1749" s="14"/>
      <c r="AF1749" s="14"/>
      <c r="AG1749" s="14"/>
      <c r="AH1749" s="14"/>
      <c r="AI1749" s="14"/>
      <c r="AJ1749" s="14"/>
      <c r="AK1749" s="14"/>
      <c r="AL1749" s="14"/>
      <c r="AM1749" s="14"/>
      <c r="AN1749" s="14"/>
      <c r="AO1749" s="14"/>
      <c r="AP1749" s="14"/>
      <c r="AQ1749" s="14"/>
      <c r="AR1749" s="14"/>
      <c r="AS1749" s="14"/>
      <c r="AT1749" s="14"/>
      <c r="AU1749" s="14"/>
      <c r="AV1749" s="14"/>
      <c r="AW1749" s="14"/>
      <c r="AX1749" s="14"/>
      <c r="AY1749" s="14"/>
      <c r="AZ1749" s="14"/>
      <c r="BA1749" s="14"/>
      <c r="BB1749" s="14"/>
      <c r="BC1749" s="14"/>
      <c r="BD1749" s="14"/>
      <c r="BE1749" s="14"/>
      <c r="BF1749" s="14"/>
    </row>
    <row r="1750" spans="2:58" x14ac:dyDescent="0.35">
      <c r="C1750" s="14"/>
      <c r="D1750" s="14"/>
      <c r="E1750" s="14"/>
      <c r="F1750" s="14"/>
      <c r="G1750" s="14"/>
      <c r="H1750" s="14"/>
      <c r="I1750" s="14"/>
      <c r="J1750" s="14"/>
      <c r="K1750" s="14"/>
      <c r="L1750" s="14"/>
      <c r="M1750" s="14"/>
      <c r="N1750" s="14"/>
      <c r="O1750" s="14"/>
      <c r="P1750" s="14"/>
      <c r="Q1750" s="14"/>
      <c r="R1750" s="14"/>
      <c r="S1750" s="14"/>
      <c r="T1750" s="14"/>
      <c r="U1750" s="14"/>
      <c r="V1750" s="14"/>
      <c r="W1750" s="14"/>
      <c r="X1750" s="14"/>
      <c r="Y1750" s="14"/>
      <c r="Z1750" s="14"/>
      <c r="AA1750" s="14"/>
      <c r="AB1750" s="14"/>
      <c r="AC1750" s="14"/>
      <c r="AD1750" s="14"/>
      <c r="AE1750" s="14"/>
      <c r="AF1750" s="14"/>
      <c r="AG1750" s="14"/>
      <c r="AH1750" s="14"/>
      <c r="AI1750" s="14"/>
      <c r="AJ1750" s="14"/>
      <c r="AK1750" s="14"/>
      <c r="AL1750" s="14"/>
      <c r="AM1750" s="14"/>
      <c r="AN1750" s="14"/>
      <c r="AO1750" s="14"/>
      <c r="AP1750" s="14"/>
      <c r="AQ1750" s="14"/>
      <c r="AR1750" s="14"/>
      <c r="AS1750" s="14"/>
      <c r="AT1750" s="14"/>
      <c r="AU1750" s="14"/>
      <c r="AV1750" s="14"/>
      <c r="AW1750" s="14"/>
      <c r="AX1750" s="14"/>
      <c r="AY1750" s="14"/>
      <c r="AZ1750" s="14"/>
      <c r="BA1750" s="14"/>
      <c r="BB1750" s="14"/>
      <c r="BC1750" s="14"/>
      <c r="BD1750" s="14"/>
      <c r="BE1750" s="14"/>
      <c r="BF1750" s="14"/>
    </row>
    <row r="1751" spans="2:58" x14ac:dyDescent="0.35">
      <c r="B1751" s="6"/>
      <c r="C1751" s="14"/>
      <c r="D1751" s="14"/>
      <c r="E1751" s="14"/>
      <c r="F1751" s="14"/>
      <c r="G1751" s="14"/>
      <c r="H1751" s="14"/>
      <c r="I1751" s="14"/>
      <c r="J1751" s="14"/>
      <c r="K1751" s="14"/>
      <c r="L1751" s="14"/>
      <c r="M1751" s="14"/>
      <c r="N1751" s="14"/>
      <c r="O1751" s="14"/>
      <c r="P1751" s="14"/>
      <c r="Q1751" s="14"/>
      <c r="R1751" s="14"/>
      <c r="S1751" s="14"/>
      <c r="T1751" s="14"/>
      <c r="U1751" s="14"/>
      <c r="V1751" s="14"/>
      <c r="W1751" s="14"/>
      <c r="X1751" s="14"/>
      <c r="Y1751" s="14"/>
      <c r="Z1751" s="14"/>
      <c r="AA1751" s="14"/>
      <c r="AB1751" s="14"/>
      <c r="AC1751" s="14"/>
      <c r="AD1751" s="14"/>
      <c r="AE1751" s="14"/>
      <c r="AF1751" s="14"/>
      <c r="AG1751" s="14"/>
      <c r="AH1751" s="14"/>
      <c r="AI1751" s="14"/>
      <c r="AJ1751" s="14"/>
      <c r="AK1751" s="14"/>
      <c r="AL1751" s="14"/>
      <c r="AM1751" s="14"/>
      <c r="AN1751" s="14"/>
      <c r="AO1751" s="14"/>
      <c r="AP1751" s="14"/>
      <c r="AQ1751" s="14"/>
      <c r="AR1751" s="14"/>
      <c r="AS1751" s="14"/>
      <c r="AT1751" s="14"/>
      <c r="AU1751" s="14"/>
      <c r="AV1751" s="14"/>
      <c r="AW1751" s="14"/>
      <c r="AX1751" s="14"/>
      <c r="AY1751" s="14"/>
      <c r="AZ1751" s="14"/>
      <c r="BA1751" s="14"/>
      <c r="BB1751" s="14"/>
      <c r="BC1751" s="14"/>
      <c r="BD1751" s="14"/>
      <c r="BE1751" s="14"/>
      <c r="BF1751" s="14"/>
    </row>
    <row r="1752" spans="2:58" x14ac:dyDescent="0.35">
      <c r="B1752" s="24"/>
      <c r="C1752" s="14"/>
      <c r="D1752" s="14"/>
      <c r="E1752" s="14"/>
      <c r="F1752" s="14"/>
      <c r="G1752" s="14"/>
      <c r="H1752" s="14"/>
      <c r="I1752" s="14"/>
      <c r="J1752" s="14"/>
      <c r="K1752" s="14"/>
      <c r="L1752" s="14"/>
      <c r="M1752" s="14"/>
      <c r="N1752" s="14"/>
      <c r="O1752" s="14"/>
      <c r="P1752" s="14"/>
      <c r="Q1752" s="14"/>
      <c r="R1752" s="14"/>
      <c r="S1752" s="14"/>
      <c r="T1752" s="14"/>
      <c r="U1752" s="14"/>
      <c r="V1752" s="14"/>
      <c r="W1752" s="14"/>
      <c r="X1752" s="14"/>
      <c r="Y1752" s="14"/>
      <c r="Z1752" s="14"/>
      <c r="AA1752" s="14"/>
      <c r="AB1752" s="14"/>
      <c r="AC1752" s="14"/>
      <c r="AD1752" s="14"/>
      <c r="AE1752" s="14"/>
      <c r="AF1752" s="14"/>
      <c r="AG1752" s="14"/>
      <c r="AH1752" s="14"/>
      <c r="AI1752" s="14"/>
      <c r="AJ1752" s="14"/>
      <c r="AK1752" s="14"/>
      <c r="AL1752" s="14"/>
      <c r="AM1752" s="14"/>
      <c r="AN1752" s="14"/>
      <c r="AO1752" s="14"/>
      <c r="AP1752" s="14"/>
      <c r="AQ1752" s="14"/>
      <c r="AR1752" s="14"/>
      <c r="AS1752" s="14"/>
      <c r="AT1752" s="14"/>
      <c r="AU1752" s="14"/>
      <c r="AV1752" s="14"/>
      <c r="AW1752" s="14"/>
      <c r="AX1752" s="14"/>
      <c r="AY1752" s="14"/>
      <c r="AZ1752" s="14"/>
      <c r="BA1752" s="14"/>
      <c r="BB1752" s="14"/>
      <c r="BC1752" s="14"/>
      <c r="BD1752" s="14"/>
      <c r="BE1752" s="14"/>
      <c r="BF1752" s="14"/>
    </row>
    <row r="1753" spans="2:58" x14ac:dyDescent="0.35">
      <c r="C1753" s="14"/>
      <c r="D1753" s="14"/>
      <c r="E1753" s="14"/>
      <c r="F1753" s="14"/>
      <c r="G1753" s="14"/>
      <c r="H1753" s="14"/>
      <c r="I1753" s="14"/>
      <c r="J1753" s="14"/>
      <c r="K1753" s="14"/>
      <c r="L1753" s="14"/>
      <c r="M1753" s="14"/>
      <c r="N1753" s="14"/>
      <c r="O1753" s="14"/>
      <c r="P1753" s="14"/>
      <c r="Q1753" s="14"/>
      <c r="R1753" s="14"/>
      <c r="S1753" s="14"/>
      <c r="T1753" s="14"/>
      <c r="U1753" s="14"/>
      <c r="V1753" s="14"/>
      <c r="W1753" s="14"/>
      <c r="X1753" s="14"/>
      <c r="Y1753" s="14"/>
      <c r="Z1753" s="14"/>
      <c r="AA1753" s="14"/>
      <c r="AB1753" s="14"/>
      <c r="AC1753" s="14"/>
      <c r="AD1753" s="14"/>
      <c r="AE1753" s="14"/>
      <c r="AF1753" s="14"/>
      <c r="AG1753" s="14"/>
      <c r="AH1753" s="14"/>
      <c r="AI1753" s="14"/>
      <c r="AJ1753" s="14"/>
      <c r="AK1753" s="14"/>
      <c r="AL1753" s="14"/>
      <c r="AM1753" s="14"/>
      <c r="AN1753" s="14"/>
      <c r="AO1753" s="14"/>
      <c r="AP1753" s="14"/>
      <c r="AQ1753" s="14"/>
      <c r="AR1753" s="14"/>
      <c r="AS1753" s="14"/>
      <c r="AT1753" s="14"/>
      <c r="AU1753" s="14"/>
      <c r="AV1753" s="14"/>
      <c r="AW1753" s="14"/>
      <c r="AX1753" s="14"/>
      <c r="AY1753" s="14"/>
      <c r="AZ1753" s="14"/>
      <c r="BA1753" s="14"/>
      <c r="BB1753" s="14"/>
      <c r="BC1753" s="14"/>
      <c r="BD1753" s="14"/>
      <c r="BE1753" s="14"/>
      <c r="BF1753" s="14"/>
    </row>
    <row r="1754" spans="2:58" x14ac:dyDescent="0.35">
      <c r="C1754" s="14"/>
      <c r="D1754" s="14"/>
      <c r="E1754" s="14"/>
      <c r="F1754" s="14"/>
      <c r="G1754" s="14"/>
      <c r="H1754" s="14"/>
      <c r="I1754" s="14"/>
      <c r="J1754" s="14"/>
      <c r="K1754" s="14"/>
      <c r="L1754" s="14"/>
      <c r="M1754" s="14"/>
      <c r="N1754" s="14"/>
      <c r="O1754" s="14"/>
      <c r="P1754" s="14"/>
      <c r="Q1754" s="14"/>
      <c r="R1754" s="14"/>
      <c r="S1754" s="14"/>
      <c r="T1754" s="14"/>
      <c r="U1754" s="14"/>
      <c r="V1754" s="14"/>
      <c r="W1754" s="14"/>
      <c r="X1754" s="14"/>
      <c r="Y1754" s="14"/>
      <c r="Z1754" s="14"/>
      <c r="AA1754" s="14"/>
      <c r="AB1754" s="14"/>
      <c r="AC1754" s="14"/>
      <c r="AD1754" s="14"/>
      <c r="AE1754" s="14"/>
      <c r="AF1754" s="14"/>
      <c r="AG1754" s="14"/>
      <c r="AH1754" s="14"/>
      <c r="AI1754" s="14"/>
      <c r="AJ1754" s="14"/>
      <c r="AK1754" s="14"/>
      <c r="AL1754" s="14"/>
      <c r="AM1754" s="14"/>
      <c r="AN1754" s="14"/>
      <c r="AO1754" s="14"/>
      <c r="AP1754" s="14"/>
      <c r="AQ1754" s="14"/>
      <c r="AR1754" s="14"/>
      <c r="AS1754" s="14"/>
      <c r="AT1754" s="14"/>
      <c r="AU1754" s="14"/>
      <c r="AV1754" s="14"/>
      <c r="AW1754" s="14"/>
      <c r="AX1754" s="14"/>
      <c r="AY1754" s="14"/>
      <c r="AZ1754" s="14"/>
      <c r="BA1754" s="14"/>
      <c r="BB1754" s="14"/>
      <c r="BC1754" s="14"/>
      <c r="BD1754" s="14"/>
      <c r="BE1754" s="14"/>
      <c r="BF1754" s="14"/>
    </row>
    <row r="1755" spans="2:58" x14ac:dyDescent="0.35">
      <c r="C1755" s="14"/>
      <c r="D1755" s="14"/>
      <c r="E1755" s="14"/>
      <c r="F1755" s="14"/>
      <c r="G1755" s="14"/>
      <c r="H1755" s="14"/>
      <c r="I1755" s="14"/>
      <c r="J1755" s="14"/>
      <c r="K1755" s="14"/>
      <c r="L1755" s="14"/>
      <c r="M1755" s="14"/>
      <c r="N1755" s="14"/>
      <c r="O1755" s="14"/>
      <c r="P1755" s="14"/>
      <c r="Q1755" s="14"/>
      <c r="R1755" s="14"/>
      <c r="S1755" s="14"/>
      <c r="T1755" s="14"/>
      <c r="U1755" s="14"/>
      <c r="V1755" s="14"/>
      <c r="W1755" s="14"/>
      <c r="X1755" s="14"/>
      <c r="Y1755" s="14"/>
      <c r="Z1755" s="14"/>
      <c r="AA1755" s="14"/>
      <c r="AB1755" s="14"/>
      <c r="AC1755" s="14"/>
      <c r="AD1755" s="14"/>
      <c r="AE1755" s="14"/>
      <c r="AF1755" s="14"/>
      <c r="AG1755" s="14"/>
      <c r="AH1755" s="14"/>
      <c r="AI1755" s="14"/>
      <c r="AJ1755" s="14"/>
      <c r="AK1755" s="14"/>
      <c r="AL1755" s="14"/>
      <c r="AM1755" s="14"/>
      <c r="AN1755" s="14"/>
      <c r="AO1755" s="14"/>
      <c r="AP1755" s="14"/>
      <c r="AQ1755" s="14"/>
      <c r="AR1755" s="14"/>
      <c r="AS1755" s="14"/>
      <c r="AT1755" s="14"/>
      <c r="AU1755" s="14"/>
      <c r="AV1755" s="14"/>
      <c r="AW1755" s="14"/>
      <c r="AX1755" s="14"/>
      <c r="AY1755" s="14"/>
      <c r="AZ1755" s="14"/>
      <c r="BA1755" s="14"/>
      <c r="BB1755" s="14"/>
      <c r="BC1755" s="14"/>
      <c r="BD1755" s="14"/>
      <c r="BE1755" s="14"/>
      <c r="BF1755" s="14"/>
    </row>
    <row r="1756" spans="2:58" x14ac:dyDescent="0.35">
      <c r="B1756" s="6"/>
      <c r="C1756" s="14"/>
      <c r="D1756" s="14"/>
      <c r="E1756" s="14"/>
      <c r="F1756" s="14"/>
      <c r="G1756" s="14"/>
      <c r="H1756" s="14"/>
      <c r="I1756" s="14"/>
      <c r="J1756" s="14"/>
      <c r="K1756" s="14"/>
      <c r="L1756" s="14"/>
      <c r="M1756" s="14"/>
      <c r="N1756" s="14"/>
      <c r="O1756" s="14"/>
      <c r="P1756" s="14"/>
      <c r="Q1756" s="14"/>
      <c r="R1756" s="14"/>
      <c r="S1756" s="14"/>
      <c r="T1756" s="14"/>
      <c r="U1756" s="14"/>
      <c r="V1756" s="14"/>
      <c r="W1756" s="14"/>
      <c r="X1756" s="14"/>
      <c r="Y1756" s="14"/>
      <c r="Z1756" s="14"/>
      <c r="AA1756" s="14"/>
      <c r="AB1756" s="14"/>
      <c r="AC1756" s="14"/>
      <c r="AD1756" s="14"/>
      <c r="AE1756" s="14"/>
      <c r="AF1756" s="14"/>
      <c r="AG1756" s="14"/>
      <c r="AH1756" s="14"/>
      <c r="AI1756" s="14"/>
      <c r="AJ1756" s="14"/>
      <c r="AK1756" s="14"/>
      <c r="AL1756" s="14"/>
      <c r="AM1756" s="14"/>
      <c r="AN1756" s="14"/>
      <c r="AO1756" s="14"/>
      <c r="AP1756" s="14"/>
      <c r="AQ1756" s="14"/>
      <c r="AR1756" s="14"/>
      <c r="AS1756" s="14"/>
      <c r="AT1756" s="14"/>
      <c r="AU1756" s="14"/>
      <c r="AV1756" s="14"/>
      <c r="AW1756" s="14"/>
      <c r="AX1756" s="14"/>
      <c r="AY1756" s="14"/>
      <c r="AZ1756" s="14"/>
      <c r="BA1756" s="14"/>
      <c r="BB1756" s="14"/>
      <c r="BC1756" s="14"/>
      <c r="BD1756" s="14"/>
      <c r="BE1756" s="14"/>
      <c r="BF1756" s="14"/>
    </row>
    <row r="1757" spans="2:58" x14ac:dyDescent="0.35">
      <c r="B1757" s="24"/>
      <c r="C1757" s="14"/>
      <c r="D1757" s="14"/>
      <c r="E1757" s="14"/>
      <c r="F1757" s="14"/>
      <c r="G1757" s="14"/>
      <c r="H1757" s="14"/>
      <c r="I1757" s="14"/>
      <c r="J1757" s="14"/>
      <c r="K1757" s="14"/>
      <c r="L1757" s="14"/>
      <c r="M1757" s="14"/>
      <c r="N1757" s="14"/>
      <c r="O1757" s="14"/>
      <c r="P1757" s="14"/>
      <c r="Q1757" s="14"/>
      <c r="R1757" s="14"/>
      <c r="S1757" s="14"/>
      <c r="T1757" s="14"/>
      <c r="U1757" s="14"/>
      <c r="V1757" s="14"/>
      <c r="W1757" s="14"/>
      <c r="X1757" s="14"/>
      <c r="Y1757" s="14"/>
      <c r="Z1757" s="14"/>
      <c r="AA1757" s="14"/>
      <c r="AB1757" s="14"/>
      <c r="AC1757" s="14"/>
      <c r="AD1757" s="14"/>
      <c r="AE1757" s="14"/>
      <c r="AF1757" s="14"/>
      <c r="AG1757" s="14"/>
      <c r="AH1757" s="14"/>
      <c r="AI1757" s="14"/>
      <c r="AJ1757" s="14"/>
      <c r="AK1757" s="14"/>
      <c r="AL1757" s="14"/>
      <c r="AM1757" s="14"/>
      <c r="AN1757" s="14"/>
      <c r="AO1757" s="14"/>
      <c r="AP1757" s="14"/>
      <c r="AQ1757" s="14"/>
      <c r="AR1757" s="14"/>
      <c r="AS1757" s="14"/>
      <c r="AT1757" s="14"/>
      <c r="AU1757" s="14"/>
      <c r="AV1757" s="14"/>
      <c r="AW1757" s="14"/>
      <c r="AX1757" s="14"/>
      <c r="AY1757" s="14"/>
      <c r="AZ1757" s="14"/>
      <c r="BA1757" s="14"/>
      <c r="BB1757" s="14"/>
      <c r="BC1757" s="14"/>
      <c r="BD1757" s="14"/>
      <c r="BE1757" s="14"/>
      <c r="BF1757" s="14"/>
    </row>
    <row r="1758" spans="2:58" x14ac:dyDescent="0.35">
      <c r="C1758" s="14"/>
      <c r="D1758" s="14"/>
      <c r="E1758" s="14"/>
      <c r="F1758" s="14"/>
      <c r="G1758" s="14"/>
      <c r="H1758" s="14"/>
      <c r="I1758" s="14"/>
      <c r="J1758" s="14"/>
      <c r="K1758" s="14"/>
      <c r="L1758" s="14"/>
      <c r="M1758" s="14"/>
      <c r="N1758" s="14"/>
      <c r="O1758" s="14"/>
      <c r="P1758" s="14"/>
      <c r="Q1758" s="14"/>
      <c r="R1758" s="14"/>
      <c r="S1758" s="14"/>
      <c r="T1758" s="14"/>
      <c r="U1758" s="14"/>
      <c r="V1758" s="14"/>
      <c r="W1758" s="14"/>
      <c r="X1758" s="14"/>
      <c r="Y1758" s="14"/>
      <c r="Z1758" s="14"/>
      <c r="AA1758" s="14"/>
      <c r="AB1758" s="14"/>
      <c r="AC1758" s="14"/>
      <c r="AD1758" s="14"/>
      <c r="AE1758" s="14"/>
      <c r="AF1758" s="14"/>
      <c r="AG1758" s="14"/>
      <c r="AH1758" s="14"/>
      <c r="AI1758" s="14"/>
      <c r="AJ1758" s="14"/>
      <c r="AK1758" s="14"/>
      <c r="AL1758" s="14"/>
      <c r="AM1758" s="14"/>
      <c r="AN1758" s="14"/>
      <c r="AO1758" s="14"/>
      <c r="AP1758" s="14"/>
      <c r="AQ1758" s="14"/>
      <c r="AR1758" s="14"/>
      <c r="AS1758" s="14"/>
      <c r="AT1758" s="14"/>
      <c r="AU1758" s="14"/>
      <c r="AV1758" s="14"/>
      <c r="AW1758" s="14"/>
      <c r="AX1758" s="14"/>
      <c r="AY1758" s="14"/>
      <c r="AZ1758" s="14"/>
      <c r="BA1758" s="14"/>
      <c r="BB1758" s="14"/>
      <c r="BC1758" s="14"/>
      <c r="BD1758" s="14"/>
      <c r="BE1758" s="14"/>
      <c r="BF1758" s="14"/>
    </row>
    <row r="1759" spans="2:58" x14ac:dyDescent="0.35">
      <c r="C1759" s="14"/>
      <c r="D1759" s="14"/>
      <c r="E1759" s="14"/>
      <c r="F1759" s="14"/>
      <c r="G1759" s="14"/>
      <c r="H1759" s="14"/>
      <c r="I1759" s="14"/>
      <c r="J1759" s="14"/>
      <c r="K1759" s="14"/>
      <c r="L1759" s="14"/>
      <c r="M1759" s="14"/>
      <c r="N1759" s="14"/>
      <c r="O1759" s="14"/>
      <c r="P1759" s="14"/>
      <c r="Q1759" s="14"/>
      <c r="R1759" s="14"/>
      <c r="S1759" s="14"/>
      <c r="T1759" s="14"/>
      <c r="U1759" s="14"/>
      <c r="V1759" s="14"/>
      <c r="W1759" s="14"/>
      <c r="X1759" s="14"/>
      <c r="Y1759" s="14"/>
      <c r="Z1759" s="14"/>
      <c r="AA1759" s="14"/>
      <c r="AB1759" s="14"/>
      <c r="AC1759" s="14"/>
      <c r="AD1759" s="14"/>
      <c r="AE1759" s="14"/>
      <c r="AF1759" s="14"/>
      <c r="AG1759" s="14"/>
      <c r="AH1759" s="14"/>
      <c r="AI1759" s="14"/>
      <c r="AJ1759" s="14"/>
      <c r="AK1759" s="14"/>
      <c r="AL1759" s="14"/>
      <c r="AM1759" s="14"/>
      <c r="AN1759" s="14"/>
      <c r="AO1759" s="14"/>
      <c r="AP1759" s="14"/>
      <c r="AQ1759" s="14"/>
      <c r="AR1759" s="14"/>
      <c r="AS1759" s="14"/>
      <c r="AT1759" s="14"/>
      <c r="AU1759" s="14"/>
      <c r="AV1759" s="14"/>
      <c r="AW1759" s="14"/>
      <c r="AX1759" s="14"/>
      <c r="AY1759" s="14"/>
      <c r="AZ1759" s="14"/>
      <c r="BA1759" s="14"/>
      <c r="BB1759" s="14"/>
      <c r="BC1759" s="14"/>
      <c r="BD1759" s="14"/>
      <c r="BE1759" s="14"/>
      <c r="BF1759" s="14"/>
    </row>
    <row r="1760" spans="2:58" x14ac:dyDescent="0.35">
      <c r="C1760" s="14"/>
      <c r="D1760" s="14"/>
      <c r="E1760" s="14"/>
      <c r="F1760" s="14"/>
      <c r="G1760" s="14"/>
      <c r="H1760" s="14"/>
      <c r="I1760" s="14"/>
      <c r="J1760" s="14"/>
      <c r="K1760" s="14"/>
      <c r="L1760" s="14"/>
      <c r="M1760" s="14"/>
      <c r="N1760" s="14"/>
      <c r="O1760" s="14"/>
      <c r="P1760" s="14"/>
      <c r="Q1760" s="14"/>
      <c r="R1760" s="14"/>
      <c r="S1760" s="14"/>
      <c r="T1760" s="14"/>
      <c r="U1760" s="14"/>
      <c r="V1760" s="14"/>
      <c r="W1760" s="14"/>
      <c r="X1760" s="14"/>
      <c r="Y1760" s="14"/>
      <c r="Z1760" s="14"/>
      <c r="AA1760" s="14"/>
      <c r="AB1760" s="14"/>
      <c r="AC1760" s="14"/>
      <c r="AD1760" s="14"/>
      <c r="AE1760" s="14"/>
      <c r="AF1760" s="14"/>
      <c r="AG1760" s="14"/>
      <c r="AH1760" s="14"/>
      <c r="AI1760" s="14"/>
      <c r="AJ1760" s="14"/>
      <c r="AK1760" s="14"/>
      <c r="AL1760" s="14"/>
      <c r="AM1760" s="14"/>
      <c r="AN1760" s="14"/>
      <c r="AO1760" s="14"/>
      <c r="AP1760" s="14"/>
      <c r="AQ1760" s="14"/>
      <c r="AR1760" s="14"/>
      <c r="AS1760" s="14"/>
      <c r="AT1760" s="14"/>
      <c r="AU1760" s="14"/>
      <c r="AV1760" s="14"/>
      <c r="AW1760" s="14"/>
      <c r="AX1760" s="14"/>
      <c r="AY1760" s="14"/>
      <c r="AZ1760" s="14"/>
      <c r="BA1760" s="14"/>
      <c r="BB1760" s="14"/>
      <c r="BC1760" s="14"/>
      <c r="BD1760" s="14"/>
      <c r="BE1760" s="14"/>
      <c r="BF1760" s="14"/>
    </row>
    <row r="1761" spans="2:58" x14ac:dyDescent="0.35">
      <c r="B1761" s="6"/>
      <c r="C1761" s="14"/>
      <c r="D1761" s="14"/>
      <c r="E1761" s="14"/>
      <c r="F1761" s="14"/>
      <c r="G1761" s="14"/>
      <c r="H1761" s="14"/>
      <c r="I1761" s="14"/>
      <c r="J1761" s="14"/>
      <c r="K1761" s="14"/>
      <c r="L1761" s="14"/>
      <c r="M1761" s="14"/>
      <c r="N1761" s="14"/>
      <c r="O1761" s="14"/>
      <c r="P1761" s="14"/>
      <c r="Q1761" s="14"/>
      <c r="R1761" s="14"/>
      <c r="S1761" s="14"/>
      <c r="T1761" s="14"/>
      <c r="U1761" s="14"/>
      <c r="V1761" s="14"/>
      <c r="W1761" s="14"/>
      <c r="X1761" s="14"/>
      <c r="Y1761" s="14"/>
      <c r="Z1761" s="14"/>
      <c r="AA1761" s="14"/>
      <c r="AB1761" s="14"/>
      <c r="AC1761" s="14"/>
      <c r="AD1761" s="14"/>
      <c r="AE1761" s="14"/>
      <c r="AF1761" s="14"/>
      <c r="AG1761" s="14"/>
      <c r="AH1761" s="14"/>
      <c r="AI1761" s="14"/>
      <c r="AJ1761" s="14"/>
      <c r="AK1761" s="14"/>
      <c r="AL1761" s="14"/>
      <c r="AM1761" s="14"/>
      <c r="AN1761" s="14"/>
      <c r="AO1761" s="14"/>
      <c r="AP1761" s="14"/>
      <c r="AQ1761" s="14"/>
      <c r="AR1761" s="14"/>
      <c r="AS1761" s="14"/>
      <c r="AT1761" s="14"/>
      <c r="AU1761" s="14"/>
      <c r="AV1761" s="14"/>
      <c r="AW1761" s="14"/>
      <c r="AX1761" s="14"/>
      <c r="AY1761" s="14"/>
      <c r="AZ1761" s="14"/>
      <c r="BA1761" s="14"/>
      <c r="BB1761" s="14"/>
      <c r="BC1761" s="14"/>
      <c r="BD1761" s="14"/>
      <c r="BE1761" s="14"/>
      <c r="BF1761" s="14"/>
    </row>
    <row r="1762" spans="2:58" x14ac:dyDescent="0.35">
      <c r="B1762" s="24"/>
      <c r="C1762" s="14"/>
      <c r="D1762" s="14"/>
      <c r="E1762" s="14"/>
      <c r="F1762" s="14"/>
      <c r="G1762" s="14"/>
      <c r="H1762" s="14"/>
      <c r="I1762" s="14"/>
      <c r="J1762" s="14"/>
      <c r="K1762" s="14"/>
      <c r="L1762" s="14"/>
      <c r="M1762" s="14"/>
      <c r="N1762" s="14"/>
      <c r="O1762" s="14"/>
      <c r="P1762" s="14"/>
      <c r="Q1762" s="14"/>
      <c r="R1762" s="14"/>
      <c r="S1762" s="14"/>
      <c r="T1762" s="14"/>
      <c r="U1762" s="14"/>
      <c r="V1762" s="14"/>
      <c r="W1762" s="14"/>
      <c r="X1762" s="14"/>
      <c r="Y1762" s="14"/>
      <c r="Z1762" s="14"/>
      <c r="AA1762" s="14"/>
      <c r="AB1762" s="14"/>
      <c r="AC1762" s="14"/>
      <c r="AD1762" s="14"/>
      <c r="AE1762" s="14"/>
      <c r="AF1762" s="14"/>
      <c r="AG1762" s="14"/>
      <c r="AH1762" s="14"/>
      <c r="AI1762" s="14"/>
      <c r="AJ1762" s="14"/>
      <c r="AK1762" s="14"/>
      <c r="AL1762" s="14"/>
      <c r="AM1762" s="14"/>
      <c r="AN1762" s="14"/>
      <c r="AO1762" s="14"/>
      <c r="AP1762" s="14"/>
      <c r="AQ1762" s="14"/>
      <c r="AR1762" s="14"/>
      <c r="AS1762" s="14"/>
      <c r="AT1762" s="14"/>
      <c r="AU1762" s="14"/>
      <c r="AV1762" s="14"/>
      <c r="AW1762" s="14"/>
      <c r="AX1762" s="14"/>
      <c r="AY1762" s="14"/>
      <c r="AZ1762" s="14"/>
      <c r="BA1762" s="14"/>
      <c r="BB1762" s="14"/>
      <c r="BC1762" s="14"/>
      <c r="BD1762" s="14"/>
      <c r="BE1762" s="14"/>
      <c r="BF1762" s="14"/>
    </row>
    <row r="1763" spans="2:58" x14ac:dyDescent="0.35">
      <c r="C1763" s="14"/>
      <c r="D1763" s="14"/>
      <c r="E1763" s="14"/>
      <c r="F1763" s="14"/>
      <c r="G1763" s="14"/>
      <c r="H1763" s="14"/>
      <c r="I1763" s="14"/>
      <c r="J1763" s="14"/>
      <c r="K1763" s="14"/>
      <c r="L1763" s="14"/>
      <c r="M1763" s="14"/>
      <c r="N1763" s="14"/>
      <c r="O1763" s="14"/>
      <c r="P1763" s="14"/>
      <c r="Q1763" s="14"/>
      <c r="R1763" s="14"/>
      <c r="S1763" s="14"/>
      <c r="T1763" s="14"/>
      <c r="U1763" s="14"/>
      <c r="V1763" s="14"/>
      <c r="W1763" s="14"/>
      <c r="X1763" s="14"/>
      <c r="Y1763" s="14"/>
      <c r="Z1763" s="14"/>
      <c r="AA1763" s="14"/>
      <c r="AB1763" s="14"/>
      <c r="AC1763" s="14"/>
      <c r="AD1763" s="14"/>
      <c r="AE1763" s="14"/>
      <c r="AF1763" s="14"/>
      <c r="AG1763" s="14"/>
      <c r="AH1763" s="14"/>
      <c r="AI1763" s="14"/>
      <c r="AJ1763" s="14"/>
      <c r="AK1763" s="14"/>
      <c r="AL1763" s="14"/>
      <c r="AM1763" s="14"/>
      <c r="AN1763" s="14"/>
      <c r="AO1763" s="14"/>
      <c r="AP1763" s="14"/>
      <c r="AQ1763" s="14"/>
      <c r="AR1763" s="14"/>
      <c r="AS1763" s="14"/>
      <c r="AT1763" s="14"/>
      <c r="AU1763" s="14"/>
      <c r="AV1763" s="14"/>
      <c r="AW1763" s="14"/>
      <c r="AX1763" s="14"/>
      <c r="AY1763" s="14"/>
      <c r="AZ1763" s="14"/>
      <c r="BA1763" s="14"/>
      <c r="BB1763" s="14"/>
      <c r="BC1763" s="14"/>
      <c r="BD1763" s="14"/>
      <c r="BE1763" s="14"/>
      <c r="BF1763" s="14"/>
    </row>
    <row r="1764" spans="2:58" x14ac:dyDescent="0.35">
      <c r="C1764" s="14"/>
      <c r="D1764" s="14"/>
      <c r="E1764" s="14"/>
      <c r="F1764" s="14"/>
      <c r="G1764" s="14"/>
      <c r="H1764" s="14"/>
      <c r="I1764" s="14"/>
      <c r="J1764" s="14"/>
      <c r="K1764" s="14"/>
      <c r="L1764" s="14"/>
      <c r="M1764" s="14"/>
      <c r="N1764" s="14"/>
      <c r="O1764" s="14"/>
      <c r="P1764" s="14"/>
      <c r="Q1764" s="14"/>
      <c r="R1764" s="14"/>
      <c r="S1764" s="14"/>
      <c r="T1764" s="14"/>
      <c r="U1764" s="14"/>
      <c r="V1764" s="14"/>
      <c r="W1764" s="14"/>
      <c r="X1764" s="14"/>
      <c r="Y1764" s="14"/>
      <c r="Z1764" s="14"/>
      <c r="AA1764" s="14"/>
      <c r="AB1764" s="14"/>
      <c r="AC1764" s="14"/>
      <c r="AD1764" s="14"/>
      <c r="AE1764" s="14"/>
      <c r="AF1764" s="14"/>
      <c r="AG1764" s="14"/>
      <c r="AH1764" s="14"/>
      <c r="AI1764" s="14"/>
      <c r="AJ1764" s="14"/>
      <c r="AK1764" s="14"/>
      <c r="AL1764" s="14"/>
      <c r="AM1764" s="14"/>
      <c r="AN1764" s="14"/>
      <c r="AO1764" s="14"/>
      <c r="AP1764" s="14"/>
      <c r="AQ1764" s="14"/>
      <c r="AR1764" s="14"/>
      <c r="AS1764" s="14"/>
      <c r="AT1764" s="14"/>
      <c r="AU1764" s="14"/>
      <c r="AV1764" s="14"/>
      <c r="AW1764" s="14"/>
      <c r="AX1764" s="14"/>
      <c r="AY1764" s="14"/>
      <c r="AZ1764" s="14"/>
      <c r="BA1764" s="14"/>
      <c r="BB1764" s="14"/>
      <c r="BC1764" s="14"/>
      <c r="BD1764" s="14"/>
      <c r="BE1764" s="14"/>
      <c r="BF1764" s="14"/>
    </row>
    <row r="1765" spans="2:58" x14ac:dyDescent="0.35">
      <c r="C1765" s="14"/>
      <c r="D1765" s="14"/>
      <c r="E1765" s="14"/>
      <c r="F1765" s="14"/>
      <c r="G1765" s="14"/>
      <c r="H1765" s="14"/>
      <c r="I1765" s="14"/>
      <c r="J1765" s="14"/>
      <c r="K1765" s="14"/>
      <c r="L1765" s="14"/>
      <c r="M1765" s="14"/>
      <c r="N1765" s="14"/>
      <c r="O1765" s="14"/>
      <c r="P1765" s="14"/>
      <c r="Q1765" s="14"/>
      <c r="R1765" s="14"/>
      <c r="S1765" s="14"/>
      <c r="T1765" s="14"/>
      <c r="U1765" s="14"/>
      <c r="V1765" s="14"/>
      <c r="W1765" s="14"/>
      <c r="X1765" s="14"/>
      <c r="Y1765" s="14"/>
      <c r="Z1765" s="14"/>
      <c r="AA1765" s="14"/>
      <c r="AB1765" s="14"/>
      <c r="AC1765" s="14"/>
      <c r="AD1765" s="14"/>
      <c r="AE1765" s="14"/>
      <c r="AF1765" s="14"/>
      <c r="AG1765" s="14"/>
      <c r="AH1765" s="14"/>
      <c r="AI1765" s="14"/>
      <c r="AJ1765" s="14"/>
      <c r="AK1765" s="14"/>
      <c r="AL1765" s="14"/>
      <c r="AM1765" s="14"/>
      <c r="AN1765" s="14"/>
      <c r="AO1765" s="14"/>
      <c r="AP1765" s="14"/>
      <c r="AQ1765" s="14"/>
      <c r="AR1765" s="14"/>
      <c r="AS1765" s="14"/>
      <c r="AT1765" s="14"/>
      <c r="AU1765" s="14"/>
      <c r="AV1765" s="14"/>
      <c r="AW1765" s="14"/>
      <c r="AX1765" s="14"/>
      <c r="AY1765" s="14"/>
      <c r="AZ1765" s="14"/>
      <c r="BA1765" s="14"/>
      <c r="BB1765" s="14"/>
      <c r="BC1765" s="14"/>
      <c r="BD1765" s="14"/>
      <c r="BE1765" s="14"/>
      <c r="BF1765" s="14"/>
    </row>
    <row r="1766" spans="2:58" x14ac:dyDescent="0.35">
      <c r="B1766" s="6"/>
      <c r="C1766" s="14"/>
      <c r="D1766" s="14"/>
      <c r="E1766" s="14"/>
      <c r="F1766" s="14"/>
      <c r="G1766" s="14"/>
      <c r="H1766" s="14"/>
      <c r="I1766" s="14"/>
      <c r="J1766" s="14"/>
      <c r="K1766" s="14"/>
      <c r="L1766" s="14"/>
      <c r="M1766" s="14"/>
      <c r="N1766" s="14"/>
      <c r="O1766" s="14"/>
      <c r="P1766" s="14"/>
      <c r="Q1766" s="14"/>
      <c r="R1766" s="14"/>
      <c r="S1766" s="14"/>
      <c r="T1766" s="14"/>
      <c r="U1766" s="14"/>
      <c r="V1766" s="14"/>
      <c r="W1766" s="14"/>
      <c r="X1766" s="14"/>
      <c r="Y1766" s="14"/>
      <c r="Z1766" s="14"/>
      <c r="AA1766" s="14"/>
      <c r="AB1766" s="14"/>
      <c r="AC1766" s="14"/>
      <c r="AD1766" s="14"/>
      <c r="AE1766" s="14"/>
      <c r="AF1766" s="14"/>
      <c r="AG1766" s="14"/>
      <c r="AH1766" s="14"/>
      <c r="AI1766" s="14"/>
      <c r="AJ1766" s="14"/>
      <c r="AK1766" s="14"/>
      <c r="AL1766" s="14"/>
      <c r="AM1766" s="14"/>
      <c r="AN1766" s="14"/>
      <c r="AO1766" s="14"/>
      <c r="AP1766" s="14"/>
      <c r="AQ1766" s="14"/>
      <c r="AR1766" s="14"/>
      <c r="AS1766" s="14"/>
      <c r="AT1766" s="14"/>
      <c r="AU1766" s="14"/>
      <c r="AV1766" s="14"/>
      <c r="AW1766" s="14"/>
      <c r="AX1766" s="14"/>
      <c r="AY1766" s="14"/>
      <c r="AZ1766" s="14"/>
      <c r="BA1766" s="14"/>
      <c r="BB1766" s="14"/>
      <c r="BC1766" s="14"/>
      <c r="BD1766" s="14"/>
      <c r="BE1766" s="14"/>
      <c r="BF1766" s="14"/>
    </row>
    <row r="1767" spans="2:58" x14ac:dyDescent="0.35">
      <c r="B1767" s="24"/>
      <c r="C1767" s="14"/>
      <c r="D1767" s="14"/>
      <c r="E1767" s="14"/>
      <c r="F1767" s="14"/>
      <c r="G1767" s="14"/>
      <c r="H1767" s="14"/>
      <c r="I1767" s="14"/>
      <c r="J1767" s="14"/>
      <c r="K1767" s="14"/>
      <c r="L1767" s="14"/>
      <c r="M1767" s="14"/>
      <c r="N1767" s="14"/>
      <c r="O1767" s="14"/>
      <c r="P1767" s="14"/>
      <c r="Q1767" s="14"/>
      <c r="R1767" s="14"/>
      <c r="S1767" s="14"/>
      <c r="T1767" s="14"/>
      <c r="U1767" s="14"/>
      <c r="V1767" s="14"/>
      <c r="W1767" s="14"/>
      <c r="X1767" s="14"/>
      <c r="Y1767" s="14"/>
      <c r="Z1767" s="14"/>
      <c r="AA1767" s="14"/>
      <c r="AB1767" s="14"/>
      <c r="AC1767" s="14"/>
      <c r="AD1767" s="14"/>
      <c r="AE1767" s="14"/>
      <c r="AF1767" s="14"/>
      <c r="AG1767" s="14"/>
      <c r="AH1767" s="14"/>
      <c r="AI1767" s="14"/>
      <c r="AJ1767" s="14"/>
      <c r="AK1767" s="14"/>
      <c r="AL1767" s="14"/>
      <c r="AM1767" s="14"/>
      <c r="AN1767" s="14"/>
      <c r="AO1767" s="14"/>
      <c r="AP1767" s="14"/>
      <c r="AQ1767" s="14"/>
      <c r="AR1767" s="14"/>
      <c r="AS1767" s="14"/>
      <c r="AT1767" s="14"/>
      <c r="AU1767" s="14"/>
      <c r="AV1767" s="14"/>
      <c r="AW1767" s="14"/>
      <c r="AX1767" s="14"/>
      <c r="AY1767" s="14"/>
      <c r="AZ1767" s="14"/>
      <c r="BA1767" s="14"/>
      <c r="BB1767" s="14"/>
      <c r="BC1767" s="14"/>
      <c r="BD1767" s="14"/>
      <c r="BE1767" s="14"/>
      <c r="BF1767" s="14"/>
    </row>
    <row r="1768" spans="2:58" x14ac:dyDescent="0.35">
      <c r="C1768" s="14"/>
      <c r="D1768" s="14"/>
      <c r="E1768" s="14"/>
      <c r="F1768" s="14"/>
      <c r="G1768" s="14"/>
      <c r="H1768" s="14"/>
      <c r="I1768" s="14"/>
      <c r="J1768" s="14"/>
      <c r="K1768" s="14"/>
      <c r="L1768" s="14"/>
      <c r="M1768" s="14"/>
      <c r="N1768" s="14"/>
      <c r="O1768" s="14"/>
      <c r="P1768" s="14"/>
      <c r="Q1768" s="14"/>
      <c r="R1768" s="14"/>
      <c r="S1768" s="14"/>
      <c r="T1768" s="14"/>
      <c r="U1768" s="14"/>
      <c r="V1768" s="14"/>
      <c r="W1768" s="14"/>
      <c r="X1768" s="14"/>
      <c r="Y1768" s="14"/>
      <c r="Z1768" s="14"/>
      <c r="AA1768" s="14"/>
      <c r="AB1768" s="14"/>
      <c r="AC1768" s="14"/>
      <c r="AD1768" s="14"/>
      <c r="AE1768" s="14"/>
      <c r="AF1768" s="14"/>
      <c r="AG1768" s="14"/>
      <c r="AH1768" s="14"/>
      <c r="AI1768" s="14"/>
      <c r="AJ1768" s="14"/>
      <c r="AK1768" s="14"/>
      <c r="AL1768" s="14"/>
      <c r="AM1768" s="14"/>
      <c r="AN1768" s="14"/>
      <c r="AO1768" s="14"/>
      <c r="AP1768" s="14"/>
      <c r="AQ1768" s="14"/>
      <c r="AR1768" s="14"/>
      <c r="AS1768" s="14"/>
      <c r="AT1768" s="14"/>
      <c r="AU1768" s="14"/>
      <c r="AV1768" s="14"/>
      <c r="AW1768" s="14"/>
      <c r="AX1768" s="14"/>
      <c r="AY1768" s="14"/>
      <c r="AZ1768" s="14"/>
      <c r="BA1768" s="14"/>
      <c r="BB1768" s="14"/>
      <c r="BC1768" s="14"/>
      <c r="BD1768" s="14"/>
      <c r="BE1768" s="14"/>
      <c r="BF1768" s="14"/>
    </row>
    <row r="1769" spans="2:58" x14ac:dyDescent="0.35">
      <c r="C1769" s="14"/>
      <c r="D1769" s="14"/>
      <c r="E1769" s="14"/>
      <c r="F1769" s="14"/>
      <c r="G1769" s="14"/>
      <c r="H1769" s="14"/>
      <c r="I1769" s="14"/>
      <c r="J1769" s="14"/>
      <c r="K1769" s="14"/>
      <c r="L1769" s="14"/>
      <c r="M1769" s="14"/>
      <c r="N1769" s="14"/>
      <c r="O1769" s="14"/>
      <c r="P1769" s="14"/>
      <c r="Q1769" s="14"/>
      <c r="R1769" s="14"/>
      <c r="S1769" s="14"/>
      <c r="T1769" s="14"/>
      <c r="U1769" s="14"/>
      <c r="V1769" s="14"/>
      <c r="W1769" s="14"/>
      <c r="X1769" s="14"/>
      <c r="Y1769" s="14"/>
      <c r="Z1769" s="14"/>
      <c r="AA1769" s="14"/>
      <c r="AB1769" s="14"/>
      <c r="AC1769" s="14"/>
      <c r="AD1769" s="14"/>
      <c r="AE1769" s="14"/>
      <c r="AF1769" s="14"/>
      <c r="AG1769" s="14"/>
      <c r="AH1769" s="14"/>
      <c r="AI1769" s="14"/>
      <c r="AJ1769" s="14"/>
      <c r="AK1769" s="14"/>
      <c r="AL1769" s="14"/>
      <c r="AM1769" s="14"/>
      <c r="AN1769" s="14"/>
      <c r="AO1769" s="14"/>
      <c r="AP1769" s="14"/>
      <c r="AQ1769" s="14"/>
      <c r="AR1769" s="14"/>
      <c r="AS1769" s="14"/>
      <c r="AT1769" s="14"/>
      <c r="AU1769" s="14"/>
      <c r="AV1769" s="14"/>
      <c r="AW1769" s="14"/>
      <c r="AX1769" s="14"/>
      <c r="AY1769" s="14"/>
      <c r="AZ1769" s="14"/>
      <c r="BA1769" s="14"/>
      <c r="BB1769" s="14"/>
      <c r="BC1769" s="14"/>
      <c r="BD1769" s="14"/>
      <c r="BE1769" s="14"/>
      <c r="BF1769" s="14"/>
    </row>
    <row r="1770" spans="2:58" x14ac:dyDescent="0.35">
      <c r="C1770" s="14"/>
      <c r="D1770" s="14"/>
      <c r="E1770" s="14"/>
      <c r="F1770" s="14"/>
      <c r="G1770" s="14"/>
      <c r="H1770" s="14"/>
      <c r="I1770" s="14"/>
      <c r="J1770" s="14"/>
      <c r="K1770" s="14"/>
      <c r="L1770" s="14"/>
      <c r="M1770" s="14"/>
      <c r="N1770" s="14"/>
      <c r="O1770" s="14"/>
      <c r="P1770" s="14"/>
      <c r="Q1770" s="14"/>
      <c r="R1770" s="14"/>
      <c r="S1770" s="14"/>
      <c r="T1770" s="14"/>
      <c r="U1770" s="14"/>
      <c r="V1770" s="14"/>
      <c r="W1770" s="14"/>
      <c r="X1770" s="14"/>
      <c r="Y1770" s="14"/>
      <c r="Z1770" s="14"/>
      <c r="AA1770" s="14"/>
      <c r="AB1770" s="14"/>
      <c r="AC1770" s="14"/>
      <c r="AD1770" s="14"/>
      <c r="AE1770" s="14"/>
      <c r="AF1770" s="14"/>
      <c r="AG1770" s="14"/>
      <c r="AH1770" s="14"/>
      <c r="AI1770" s="14"/>
      <c r="AJ1770" s="14"/>
      <c r="AK1770" s="14"/>
      <c r="AL1770" s="14"/>
      <c r="AM1770" s="14"/>
      <c r="AN1770" s="14"/>
      <c r="AO1770" s="14"/>
      <c r="AP1770" s="14"/>
      <c r="AQ1770" s="14"/>
      <c r="AR1770" s="14"/>
      <c r="AS1770" s="14"/>
      <c r="AT1770" s="14"/>
      <c r="AU1770" s="14"/>
      <c r="AV1770" s="14"/>
      <c r="AW1770" s="14"/>
      <c r="AX1770" s="14"/>
      <c r="AY1770" s="14"/>
      <c r="AZ1770" s="14"/>
      <c r="BA1770" s="14"/>
      <c r="BB1770" s="14"/>
      <c r="BC1770" s="14"/>
      <c r="BD1770" s="14"/>
      <c r="BE1770" s="14"/>
      <c r="BF1770" s="14"/>
    </row>
    <row r="1771" spans="2:58" x14ac:dyDescent="0.35">
      <c r="B1771" s="6"/>
      <c r="C1771" s="14"/>
      <c r="D1771" s="14"/>
      <c r="E1771" s="14"/>
      <c r="F1771" s="14"/>
      <c r="G1771" s="14"/>
      <c r="H1771" s="14"/>
      <c r="I1771" s="14"/>
      <c r="J1771" s="14"/>
      <c r="K1771" s="14"/>
      <c r="L1771" s="14"/>
      <c r="M1771" s="14"/>
      <c r="N1771" s="14"/>
      <c r="O1771" s="14"/>
      <c r="P1771" s="14"/>
      <c r="Q1771" s="14"/>
      <c r="R1771" s="14"/>
      <c r="S1771" s="14"/>
      <c r="T1771" s="14"/>
      <c r="U1771" s="14"/>
      <c r="V1771" s="14"/>
      <c r="W1771" s="14"/>
      <c r="X1771" s="14"/>
      <c r="Y1771" s="14"/>
      <c r="Z1771" s="14"/>
      <c r="AA1771" s="14"/>
      <c r="AB1771" s="14"/>
      <c r="AC1771" s="14"/>
      <c r="AD1771" s="14"/>
      <c r="AE1771" s="14"/>
      <c r="AF1771" s="14"/>
      <c r="AG1771" s="14"/>
      <c r="AH1771" s="14"/>
      <c r="AI1771" s="14"/>
      <c r="AJ1771" s="14"/>
      <c r="AK1771" s="14"/>
      <c r="AL1771" s="14"/>
      <c r="AM1771" s="14"/>
      <c r="AN1771" s="14"/>
      <c r="AO1771" s="14"/>
      <c r="AP1771" s="14"/>
      <c r="AQ1771" s="14"/>
      <c r="AR1771" s="14"/>
      <c r="AS1771" s="14"/>
      <c r="AT1771" s="14"/>
      <c r="AU1771" s="14"/>
      <c r="AV1771" s="14"/>
      <c r="AW1771" s="14"/>
      <c r="AX1771" s="14"/>
      <c r="AY1771" s="14"/>
      <c r="AZ1771" s="14"/>
      <c r="BA1771" s="14"/>
      <c r="BB1771" s="14"/>
      <c r="BC1771" s="14"/>
      <c r="BD1771" s="14"/>
      <c r="BE1771" s="14"/>
      <c r="BF1771" s="14"/>
    </row>
    <row r="1772" spans="2:58" x14ac:dyDescent="0.35">
      <c r="B1772" s="24"/>
      <c r="C1772" s="14"/>
      <c r="D1772" s="14"/>
      <c r="E1772" s="14"/>
      <c r="F1772" s="14"/>
      <c r="G1772" s="14"/>
      <c r="H1772" s="14"/>
      <c r="I1772" s="14"/>
      <c r="J1772" s="14"/>
      <c r="K1772" s="14"/>
      <c r="L1772" s="14"/>
      <c r="M1772" s="14"/>
      <c r="N1772" s="14"/>
      <c r="O1772" s="14"/>
      <c r="P1772" s="14"/>
      <c r="Q1772" s="14"/>
      <c r="R1772" s="14"/>
      <c r="S1772" s="14"/>
      <c r="T1772" s="14"/>
      <c r="U1772" s="14"/>
      <c r="V1772" s="14"/>
      <c r="W1772" s="14"/>
      <c r="X1772" s="14"/>
      <c r="Y1772" s="14"/>
      <c r="Z1772" s="14"/>
      <c r="AA1772" s="14"/>
      <c r="AB1772" s="14"/>
      <c r="AC1772" s="14"/>
      <c r="AD1772" s="14"/>
      <c r="AE1772" s="14"/>
      <c r="AF1772" s="14"/>
      <c r="AG1772" s="14"/>
      <c r="AH1772" s="14"/>
      <c r="AI1772" s="14"/>
      <c r="AJ1772" s="14"/>
      <c r="AK1772" s="14"/>
      <c r="AL1772" s="14"/>
      <c r="AM1772" s="14"/>
      <c r="AN1772" s="14"/>
      <c r="AO1772" s="14"/>
      <c r="AP1772" s="14"/>
      <c r="AQ1772" s="14"/>
      <c r="AR1772" s="14"/>
      <c r="AS1772" s="14"/>
      <c r="AT1772" s="14"/>
      <c r="AU1772" s="14"/>
      <c r="AV1772" s="14"/>
      <c r="AW1772" s="14"/>
      <c r="AX1772" s="14"/>
      <c r="AY1772" s="14"/>
      <c r="AZ1772" s="14"/>
      <c r="BA1772" s="14"/>
      <c r="BB1772" s="14"/>
      <c r="BC1772" s="14"/>
      <c r="BD1772" s="14"/>
      <c r="BE1772" s="14"/>
      <c r="BF1772" s="14"/>
    </row>
    <row r="1773" spans="2:58" x14ac:dyDescent="0.35">
      <c r="C1773" s="14"/>
      <c r="D1773" s="14"/>
      <c r="E1773" s="14"/>
      <c r="F1773" s="14"/>
      <c r="G1773" s="14"/>
      <c r="H1773" s="14"/>
      <c r="I1773" s="14"/>
      <c r="J1773" s="14"/>
      <c r="K1773" s="14"/>
      <c r="L1773" s="14"/>
      <c r="M1773" s="14"/>
      <c r="N1773" s="14"/>
      <c r="O1773" s="14"/>
      <c r="P1773" s="14"/>
      <c r="Q1773" s="14"/>
      <c r="R1773" s="14"/>
      <c r="S1773" s="14"/>
      <c r="T1773" s="14"/>
      <c r="U1773" s="14"/>
      <c r="V1773" s="14"/>
      <c r="W1773" s="14"/>
      <c r="X1773" s="14"/>
      <c r="Y1773" s="14"/>
      <c r="Z1773" s="14"/>
      <c r="AA1773" s="14"/>
      <c r="AB1773" s="14"/>
      <c r="AC1773" s="14"/>
      <c r="AD1773" s="14"/>
      <c r="AE1773" s="14"/>
      <c r="AF1773" s="14"/>
      <c r="AG1773" s="14"/>
      <c r="AH1773" s="14"/>
      <c r="AI1773" s="14"/>
      <c r="AJ1773" s="14"/>
      <c r="AK1773" s="14"/>
      <c r="AL1773" s="14"/>
      <c r="AM1773" s="14"/>
      <c r="AN1773" s="14"/>
      <c r="AO1773" s="14"/>
      <c r="AP1773" s="14"/>
      <c r="AQ1773" s="14"/>
      <c r="AR1773" s="14"/>
      <c r="AS1773" s="14"/>
      <c r="AT1773" s="14"/>
      <c r="AU1773" s="14"/>
      <c r="AV1773" s="14"/>
      <c r="AW1773" s="14"/>
      <c r="AX1773" s="14"/>
      <c r="AY1773" s="14"/>
      <c r="AZ1773" s="14"/>
      <c r="BA1773" s="14"/>
      <c r="BB1773" s="14"/>
      <c r="BC1773" s="14"/>
      <c r="BD1773" s="14"/>
      <c r="BE1773" s="14"/>
      <c r="BF1773" s="14"/>
    </row>
    <row r="1774" spans="2:58" x14ac:dyDescent="0.35">
      <c r="C1774" s="14"/>
      <c r="D1774" s="14"/>
      <c r="E1774" s="14"/>
      <c r="F1774" s="14"/>
      <c r="G1774" s="14"/>
      <c r="H1774" s="14"/>
      <c r="I1774" s="14"/>
      <c r="J1774" s="14"/>
      <c r="K1774" s="14"/>
      <c r="L1774" s="14"/>
      <c r="M1774" s="14"/>
      <c r="N1774" s="14"/>
      <c r="O1774" s="14"/>
      <c r="P1774" s="14"/>
      <c r="Q1774" s="14"/>
      <c r="R1774" s="14"/>
      <c r="S1774" s="14"/>
      <c r="T1774" s="14"/>
      <c r="U1774" s="14"/>
      <c r="V1774" s="14"/>
      <c r="W1774" s="14"/>
      <c r="X1774" s="14"/>
      <c r="Y1774" s="14"/>
      <c r="Z1774" s="14"/>
      <c r="AA1774" s="14"/>
      <c r="AB1774" s="14"/>
      <c r="AC1774" s="14"/>
      <c r="AD1774" s="14"/>
      <c r="AE1774" s="14"/>
      <c r="AF1774" s="14"/>
      <c r="AG1774" s="14"/>
      <c r="AH1774" s="14"/>
      <c r="AI1774" s="14"/>
      <c r="AJ1774" s="14"/>
      <c r="AK1774" s="14"/>
      <c r="AL1774" s="14"/>
      <c r="AM1774" s="14"/>
      <c r="AN1774" s="14"/>
      <c r="AO1774" s="14"/>
      <c r="AP1774" s="14"/>
      <c r="AQ1774" s="14"/>
      <c r="AR1774" s="14"/>
      <c r="AS1774" s="14"/>
      <c r="AT1774" s="14"/>
      <c r="AU1774" s="14"/>
      <c r="AV1774" s="14"/>
      <c r="AW1774" s="14"/>
      <c r="AX1774" s="14"/>
      <c r="AY1774" s="14"/>
      <c r="AZ1774" s="14"/>
      <c r="BA1774" s="14"/>
      <c r="BB1774" s="14"/>
      <c r="BC1774" s="14"/>
      <c r="BD1774" s="14"/>
      <c r="BE1774" s="14"/>
      <c r="BF1774" s="14"/>
    </row>
    <row r="1775" spans="2:58" x14ac:dyDescent="0.35">
      <c r="C1775" s="14"/>
      <c r="D1775" s="14"/>
      <c r="E1775" s="14"/>
      <c r="F1775" s="14"/>
      <c r="G1775" s="14"/>
      <c r="H1775" s="14"/>
      <c r="I1775" s="14"/>
      <c r="J1775" s="14"/>
      <c r="K1775" s="14"/>
      <c r="L1775" s="14"/>
      <c r="M1775" s="14"/>
      <c r="N1775" s="14"/>
      <c r="O1775" s="14"/>
      <c r="P1775" s="14"/>
      <c r="Q1775" s="14"/>
      <c r="R1775" s="14"/>
      <c r="S1775" s="14"/>
      <c r="T1775" s="14"/>
      <c r="U1775" s="14"/>
      <c r="V1775" s="14"/>
      <c r="W1775" s="14"/>
      <c r="X1775" s="14"/>
      <c r="Y1775" s="14"/>
      <c r="Z1775" s="14"/>
      <c r="AA1775" s="14"/>
      <c r="AB1775" s="14"/>
      <c r="AC1775" s="14"/>
      <c r="AD1775" s="14"/>
      <c r="AE1775" s="14"/>
      <c r="AF1775" s="14"/>
      <c r="AG1775" s="14"/>
      <c r="AH1775" s="14"/>
      <c r="AI1775" s="14"/>
      <c r="AJ1775" s="14"/>
      <c r="AK1775" s="14"/>
      <c r="AL1775" s="14"/>
      <c r="AM1775" s="14"/>
      <c r="AN1775" s="14"/>
      <c r="AO1775" s="14"/>
      <c r="AP1775" s="14"/>
      <c r="AQ1775" s="14"/>
      <c r="AR1775" s="14"/>
      <c r="AS1775" s="14"/>
      <c r="AT1775" s="14"/>
      <c r="AU1775" s="14"/>
      <c r="AV1775" s="14"/>
      <c r="AW1775" s="14"/>
      <c r="AX1775" s="14"/>
      <c r="AY1775" s="14"/>
      <c r="AZ1775" s="14"/>
      <c r="BA1775" s="14"/>
      <c r="BB1775" s="14"/>
      <c r="BC1775" s="14"/>
      <c r="BD1775" s="14"/>
      <c r="BE1775" s="14"/>
      <c r="BF1775" s="14"/>
    </row>
    <row r="1776" spans="2:58" x14ac:dyDescent="0.35">
      <c r="C1776" s="14"/>
      <c r="D1776" s="14"/>
      <c r="E1776" s="14"/>
      <c r="F1776" s="14"/>
      <c r="G1776" s="14"/>
      <c r="H1776" s="14"/>
      <c r="I1776" s="14"/>
      <c r="J1776" s="14"/>
      <c r="K1776" s="14"/>
      <c r="L1776" s="14"/>
      <c r="M1776" s="14"/>
      <c r="N1776" s="14"/>
      <c r="O1776" s="14"/>
      <c r="P1776" s="14"/>
      <c r="Q1776" s="14"/>
      <c r="R1776" s="14"/>
      <c r="S1776" s="14"/>
      <c r="T1776" s="14"/>
      <c r="U1776" s="14"/>
      <c r="V1776" s="14"/>
      <c r="W1776" s="14"/>
      <c r="X1776" s="14"/>
      <c r="Y1776" s="14"/>
      <c r="Z1776" s="14"/>
      <c r="AA1776" s="14"/>
      <c r="AB1776" s="14"/>
      <c r="AC1776" s="14"/>
      <c r="AD1776" s="14"/>
      <c r="AE1776" s="14"/>
      <c r="AF1776" s="14"/>
      <c r="AG1776" s="14"/>
      <c r="AH1776" s="14"/>
      <c r="AI1776" s="14"/>
      <c r="AJ1776" s="14"/>
      <c r="AK1776" s="14"/>
      <c r="AL1776" s="14"/>
      <c r="AM1776" s="14"/>
      <c r="AN1776" s="14"/>
      <c r="AO1776" s="14"/>
      <c r="AP1776" s="14"/>
      <c r="AQ1776" s="14"/>
      <c r="AR1776" s="14"/>
      <c r="AS1776" s="14"/>
      <c r="AT1776" s="14"/>
      <c r="AU1776" s="14"/>
      <c r="AV1776" s="14"/>
      <c r="AW1776" s="14"/>
      <c r="AX1776" s="14"/>
      <c r="AY1776" s="14"/>
      <c r="AZ1776" s="14"/>
      <c r="BA1776" s="14"/>
      <c r="BB1776" s="14"/>
      <c r="BC1776" s="14"/>
      <c r="BD1776" s="14"/>
      <c r="BE1776" s="14"/>
      <c r="BF1776" s="14"/>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2:AO20"/>
  <sheetViews>
    <sheetView showGridLines="0" topLeftCell="A5" workbookViewId="0">
      <pane xSplit="2" topLeftCell="C1" activePane="topRight" state="frozen"/>
      <selection pane="topRight"/>
    </sheetView>
  </sheetViews>
  <sheetFormatPr defaultColWidth="10.90625" defaultRowHeight="14.5" x14ac:dyDescent="0.35"/>
  <cols>
    <col min="2" max="2" width="25.7265625" customWidth="1"/>
    <col min="3" max="41" width="20.7265625" customWidth="1"/>
  </cols>
  <sheetData>
    <row r="2" spans="2:41" ht="40" customHeight="1" x14ac:dyDescent="0.35">
      <c r="D2" s="29" t="s">
        <v>213</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row>
    <row r="6" spans="2:41" ht="50" customHeight="1" x14ac:dyDescent="0.35">
      <c r="B6" s="17" t="s">
        <v>15</v>
      </c>
      <c r="C6" s="17" t="s">
        <v>169</v>
      </c>
      <c r="D6" s="17" t="s">
        <v>170</v>
      </c>
      <c r="E6" s="17" t="s">
        <v>171</v>
      </c>
      <c r="F6" s="17" t="s">
        <v>172</v>
      </c>
      <c r="G6" s="17" t="s">
        <v>173</v>
      </c>
      <c r="H6" s="17" t="s">
        <v>174</v>
      </c>
      <c r="I6" s="17" t="s">
        <v>175</v>
      </c>
      <c r="J6" s="17" t="s">
        <v>176</v>
      </c>
      <c r="K6" s="17" t="s">
        <v>177</v>
      </c>
      <c r="L6" s="17" t="s">
        <v>178</v>
      </c>
      <c r="M6" s="17" t="s">
        <v>179</v>
      </c>
      <c r="N6" s="17" t="s">
        <v>180</v>
      </c>
      <c r="O6" s="17" t="s">
        <v>181</v>
      </c>
      <c r="P6" s="17" t="s">
        <v>182</v>
      </c>
      <c r="Q6" s="17" t="s">
        <v>183</v>
      </c>
      <c r="R6" s="17" t="s">
        <v>184</v>
      </c>
      <c r="S6" s="17" t="s">
        <v>185</v>
      </c>
      <c r="T6" s="17" t="s">
        <v>186</v>
      </c>
      <c r="U6" s="17" t="s">
        <v>187</v>
      </c>
      <c r="V6" s="17" t="s">
        <v>188</v>
      </c>
      <c r="W6" s="17" t="s">
        <v>189</v>
      </c>
      <c r="X6" s="17" t="s">
        <v>190</v>
      </c>
      <c r="Y6" s="17" t="s">
        <v>191</v>
      </c>
      <c r="Z6" s="17" t="s">
        <v>192</v>
      </c>
      <c r="AA6" s="17" t="s">
        <v>193</v>
      </c>
      <c r="AB6" s="17" t="s">
        <v>194</v>
      </c>
      <c r="AC6" s="17" t="s">
        <v>195</v>
      </c>
      <c r="AD6" s="17" t="s">
        <v>196</v>
      </c>
      <c r="AE6" s="17" t="s">
        <v>197</v>
      </c>
      <c r="AF6" s="17" t="s">
        <v>198</v>
      </c>
      <c r="AG6" s="17" t="s">
        <v>199</v>
      </c>
      <c r="AH6" s="17" t="s">
        <v>200</v>
      </c>
      <c r="AI6" s="17" t="s">
        <v>201</v>
      </c>
      <c r="AJ6" s="17" t="s">
        <v>202</v>
      </c>
      <c r="AK6" s="17" t="s">
        <v>203</v>
      </c>
      <c r="AL6" s="17" t="s">
        <v>204</v>
      </c>
      <c r="AM6" s="17" t="s">
        <v>205</v>
      </c>
      <c r="AN6" s="17" t="s">
        <v>206</v>
      </c>
    </row>
    <row r="7" spans="2:41" x14ac:dyDescent="0.35">
      <c r="B7" s="15" t="s">
        <v>207</v>
      </c>
      <c r="C7" s="14">
        <v>7.8281867697838806E-2</v>
      </c>
      <c r="D7" s="14">
        <v>7.8331944425820907E-2</v>
      </c>
      <c r="E7" s="14">
        <v>8.88033621606414E-2</v>
      </c>
      <c r="F7" s="14">
        <v>2.2480565753649401E-2</v>
      </c>
      <c r="G7" s="14">
        <v>5.3144399785856E-2</v>
      </c>
      <c r="H7" s="14">
        <v>9.5514673140796397E-2</v>
      </c>
      <c r="I7" s="14">
        <v>0.11252623991833199</v>
      </c>
      <c r="J7" s="14">
        <v>4.25548867848239E-2</v>
      </c>
      <c r="K7" s="14">
        <v>4.3766783561511403E-2</v>
      </c>
      <c r="L7" s="14">
        <v>0.155797873003892</v>
      </c>
      <c r="M7" s="14">
        <v>5.8139358457703197E-2</v>
      </c>
      <c r="N7" s="14">
        <v>9.8323485192228402E-2</v>
      </c>
      <c r="O7" s="14">
        <v>0.15787976940301601</v>
      </c>
      <c r="P7" s="14">
        <v>5.7427260083250102E-2</v>
      </c>
      <c r="Q7" s="14">
        <v>0.118257583261378</v>
      </c>
      <c r="R7" s="14">
        <v>4.1720793495431903E-2</v>
      </c>
      <c r="S7" s="14">
        <v>0.15140583487414699</v>
      </c>
      <c r="T7" s="14">
        <v>5.0331994600902097E-2</v>
      </c>
      <c r="U7" s="14">
        <v>0.10692375809804899</v>
      </c>
      <c r="V7" s="14">
        <v>0.12842014764771001</v>
      </c>
      <c r="W7" s="14">
        <v>4.48481687360065E-2</v>
      </c>
      <c r="X7" s="14">
        <v>0.15143140979731601</v>
      </c>
      <c r="Y7" s="14">
        <v>5.3343464521401603E-2</v>
      </c>
      <c r="Z7" s="14">
        <v>6.4691585386846606E-2</v>
      </c>
      <c r="AA7" s="14">
        <v>6.4556634016642606E-2</v>
      </c>
      <c r="AB7" s="14">
        <v>6.0753356569998397E-2</v>
      </c>
      <c r="AC7" s="14">
        <v>7.7469854871564894E-2</v>
      </c>
      <c r="AD7" s="14">
        <v>6.5686399200137705E-2</v>
      </c>
      <c r="AE7" s="14">
        <v>4.3756131099446899E-2</v>
      </c>
      <c r="AF7" s="14">
        <v>0.124083067412285</v>
      </c>
      <c r="AG7" s="14">
        <v>4.2685126105264003E-2</v>
      </c>
      <c r="AH7" s="14">
        <v>5.29857744657911E-2</v>
      </c>
      <c r="AI7" s="14">
        <v>6.0613859452233E-2</v>
      </c>
      <c r="AJ7" s="14">
        <v>4.5535769087249302E-2</v>
      </c>
      <c r="AK7" s="14">
        <v>6.9838224733908993E-2</v>
      </c>
      <c r="AL7" s="14">
        <v>0.17756697242407599</v>
      </c>
      <c r="AM7" s="14">
        <v>8.0468348625635705E-2</v>
      </c>
      <c r="AN7" s="14">
        <v>0.13442794286666901</v>
      </c>
    </row>
    <row r="8" spans="2:41" x14ac:dyDescent="0.35">
      <c r="B8" s="15" t="s">
        <v>208</v>
      </c>
      <c r="C8" s="14">
        <v>8.5235642835114797E-2</v>
      </c>
      <c r="D8" s="14">
        <v>7.3012901410575107E-2</v>
      </c>
      <c r="E8" s="14">
        <v>7.5176122831897299E-2</v>
      </c>
      <c r="F8" s="14">
        <v>3.2175774610369003E-2</v>
      </c>
      <c r="G8" s="14">
        <v>4.1672875327664199E-2</v>
      </c>
      <c r="H8" s="14">
        <v>9.7998545771903103E-2</v>
      </c>
      <c r="I8" s="14">
        <v>9.23743121435045E-2</v>
      </c>
      <c r="J8" s="14">
        <v>4.5680327090235298E-2</v>
      </c>
      <c r="K8" s="14">
        <v>4.5638381264367797E-2</v>
      </c>
      <c r="L8" s="14">
        <v>0.11144418805018701</v>
      </c>
      <c r="M8" s="14">
        <v>6.4690381353799606E-2</v>
      </c>
      <c r="N8" s="14">
        <v>7.0311489324945603E-2</v>
      </c>
      <c r="O8" s="14">
        <v>8.0470328793846094E-2</v>
      </c>
      <c r="P8" s="14">
        <v>0.139232627415625</v>
      </c>
      <c r="Q8" s="14">
        <v>0.15494227443646699</v>
      </c>
      <c r="R8" s="14">
        <v>0.10410602541939699</v>
      </c>
      <c r="S8" s="14">
        <v>0.12965078280622999</v>
      </c>
      <c r="T8" s="14">
        <v>5.55379433134384E-2</v>
      </c>
      <c r="U8" s="14">
        <v>0.128518264224217</v>
      </c>
      <c r="V8" s="14">
        <v>0.11131731717410601</v>
      </c>
      <c r="W8" s="14">
        <v>4.0883697207916E-2</v>
      </c>
      <c r="X8" s="14">
        <v>0.137870534994047</v>
      </c>
      <c r="Y8" s="14">
        <v>3.31348175921274E-2</v>
      </c>
      <c r="Z8" s="14">
        <v>6.0728736339134497E-2</v>
      </c>
      <c r="AA8" s="14">
        <v>5.3931955409596603E-2</v>
      </c>
      <c r="AB8" s="14">
        <v>4.6699632806844901E-2</v>
      </c>
      <c r="AC8" s="14">
        <v>6.1549474818913298E-2</v>
      </c>
      <c r="AD8" s="14">
        <v>6.8244420175245901E-2</v>
      </c>
      <c r="AE8" s="14">
        <v>5.06473056539797E-2</v>
      </c>
      <c r="AF8" s="14">
        <v>0.11463257109687899</v>
      </c>
      <c r="AG8" s="14">
        <v>7.5881034340784206E-2</v>
      </c>
      <c r="AH8" s="14">
        <v>3.9148211224871297E-2</v>
      </c>
      <c r="AI8" s="14">
        <v>6.88105418643052E-2</v>
      </c>
      <c r="AJ8" s="14">
        <v>8.9937394764006404E-2</v>
      </c>
      <c r="AK8" s="14">
        <v>7.3236096232293602E-2</v>
      </c>
      <c r="AL8" s="14">
        <v>0.249110155740455</v>
      </c>
      <c r="AM8" s="14">
        <v>6.40092007271236E-2</v>
      </c>
      <c r="AN8" s="14">
        <v>0.133378238886673</v>
      </c>
    </row>
    <row r="9" spans="2:41" x14ac:dyDescent="0.35">
      <c r="B9" s="15" t="s">
        <v>209</v>
      </c>
      <c r="C9" s="14">
        <v>0.21687677043411899</v>
      </c>
      <c r="D9" s="14">
        <v>0.15105365582033101</v>
      </c>
      <c r="E9" s="14">
        <v>0.15919086781373901</v>
      </c>
      <c r="F9" s="14">
        <v>0.14402659579311999</v>
      </c>
      <c r="G9" s="14">
        <v>9.9884842281875802E-2</v>
      </c>
      <c r="H9" s="14">
        <v>0.180978630791782</v>
      </c>
      <c r="I9" s="14">
        <v>0.20586471571526099</v>
      </c>
      <c r="J9" s="14">
        <v>0.15343526231099</v>
      </c>
      <c r="K9" s="14">
        <v>0.14081281633956</v>
      </c>
      <c r="L9" s="14">
        <v>0.17676830379995701</v>
      </c>
      <c r="M9" s="14">
        <v>0.13327756422113099</v>
      </c>
      <c r="N9" s="14">
        <v>0.17395339625468101</v>
      </c>
      <c r="O9" s="14">
        <v>0.15860201895614001</v>
      </c>
      <c r="P9" s="14">
        <v>0.32188767442355098</v>
      </c>
      <c r="Q9" s="14">
        <v>0.23911075379244301</v>
      </c>
      <c r="R9" s="14">
        <v>0.29633199120411902</v>
      </c>
      <c r="S9" s="14">
        <v>0.23843129607135</v>
      </c>
      <c r="T9" s="14">
        <v>0.14013041126520601</v>
      </c>
      <c r="U9" s="14">
        <v>0.190586753698714</v>
      </c>
      <c r="V9" s="14">
        <v>0.163138453187014</v>
      </c>
      <c r="W9" s="14">
        <v>0.118166195137898</v>
      </c>
      <c r="X9" s="14">
        <v>0.194881298817495</v>
      </c>
      <c r="Y9" s="14">
        <v>9.5914633252283693E-2</v>
      </c>
      <c r="Z9" s="14">
        <v>0.155591606430072</v>
      </c>
      <c r="AA9" s="14">
        <v>0.112313484696224</v>
      </c>
      <c r="AB9" s="14">
        <v>0.17637158909124301</v>
      </c>
      <c r="AC9" s="14">
        <v>0.15526217106780299</v>
      </c>
      <c r="AD9" s="14">
        <v>0.17969451163747599</v>
      </c>
      <c r="AE9" s="14">
        <v>0.12138788630513</v>
      </c>
      <c r="AF9" s="14">
        <v>0.225915134074098</v>
      </c>
      <c r="AG9" s="14">
        <v>0.236922793913798</v>
      </c>
      <c r="AH9" s="14">
        <v>0.13403422791599501</v>
      </c>
      <c r="AI9" s="14">
        <v>0.15619989658668401</v>
      </c>
      <c r="AJ9" s="14">
        <v>0.289594153233033</v>
      </c>
      <c r="AK9" s="14">
        <v>0.18586956961154499</v>
      </c>
      <c r="AL9" s="14">
        <v>0.28321585050888698</v>
      </c>
      <c r="AM9" s="14">
        <v>0.12020338550050801</v>
      </c>
      <c r="AN9" s="14">
        <v>0.164364503209803</v>
      </c>
    </row>
    <row r="10" spans="2:41" x14ac:dyDescent="0.35">
      <c r="B10" s="15" t="s">
        <v>122</v>
      </c>
      <c r="C10" s="14">
        <v>0.25265785249602202</v>
      </c>
      <c r="D10" s="14">
        <v>0.26418606215520801</v>
      </c>
      <c r="E10" s="14">
        <v>0.21814682303475999</v>
      </c>
      <c r="F10" s="14">
        <v>0.37588169248437903</v>
      </c>
      <c r="G10" s="14">
        <v>0.22388785434618</v>
      </c>
      <c r="H10" s="14">
        <v>0.227908806621334</v>
      </c>
      <c r="I10" s="14">
        <v>0.31927741522222097</v>
      </c>
      <c r="J10" s="14">
        <v>0.30651026302339401</v>
      </c>
      <c r="K10" s="14">
        <v>0.29445511016917097</v>
      </c>
      <c r="L10" s="14">
        <v>0.20122151213918399</v>
      </c>
      <c r="M10" s="14">
        <v>0.247130939188418</v>
      </c>
      <c r="N10" s="14">
        <v>0.258810880941787</v>
      </c>
      <c r="O10" s="14">
        <v>0.212780094737897</v>
      </c>
      <c r="P10" s="14">
        <v>0.287800264990484</v>
      </c>
      <c r="Q10" s="14">
        <v>0.30242516875236303</v>
      </c>
      <c r="R10" s="14">
        <v>0.328542632266002</v>
      </c>
      <c r="S10" s="14">
        <v>0.213233805278643</v>
      </c>
      <c r="T10" s="14">
        <v>0.33417139933926698</v>
      </c>
      <c r="U10" s="14">
        <v>0.23728651513985499</v>
      </c>
      <c r="V10" s="14">
        <v>0.194467422742306</v>
      </c>
      <c r="W10" s="14">
        <v>0.26713699234878402</v>
      </c>
      <c r="X10" s="14">
        <v>0.198400674579327</v>
      </c>
      <c r="Y10" s="14">
        <v>0.238672275076626</v>
      </c>
      <c r="Z10" s="14">
        <v>0.25350648959605498</v>
      </c>
      <c r="AA10" s="14">
        <v>0.26339343091999001</v>
      </c>
      <c r="AB10" s="14">
        <v>0.33633673743997999</v>
      </c>
      <c r="AC10" s="14">
        <v>0.25560568200358902</v>
      </c>
      <c r="AD10" s="14">
        <v>0.280502092268059</v>
      </c>
      <c r="AE10" s="14">
        <v>0.25822458225493999</v>
      </c>
      <c r="AF10" s="14">
        <v>0.26095903828636002</v>
      </c>
      <c r="AG10" s="14">
        <v>0.35260451635895601</v>
      </c>
      <c r="AH10" s="14">
        <v>0.32215415507607398</v>
      </c>
      <c r="AI10" s="14">
        <v>0.26275642905887903</v>
      </c>
      <c r="AJ10" s="14">
        <v>0.32076865941094201</v>
      </c>
      <c r="AK10" s="14">
        <v>0.31813319320814398</v>
      </c>
      <c r="AL10" s="14">
        <v>0.19129644501371601</v>
      </c>
      <c r="AM10" s="14">
        <v>0.28366641140424598</v>
      </c>
      <c r="AN10" s="14">
        <v>0.20653062776379399</v>
      </c>
    </row>
    <row r="11" spans="2:41" x14ac:dyDescent="0.35">
      <c r="B11" s="15" t="s">
        <v>210</v>
      </c>
      <c r="C11" s="14">
        <v>0.227646239217725</v>
      </c>
      <c r="D11" s="14">
        <v>0.25681074448921798</v>
      </c>
      <c r="E11" s="14">
        <v>0.26935146697573897</v>
      </c>
      <c r="F11" s="14">
        <v>0.29844725291861601</v>
      </c>
      <c r="G11" s="14">
        <v>0.31589825029225199</v>
      </c>
      <c r="H11" s="14">
        <v>0.230172636720334</v>
      </c>
      <c r="I11" s="14">
        <v>0.18128738665746599</v>
      </c>
      <c r="J11" s="14">
        <v>0.28394500317553301</v>
      </c>
      <c r="K11" s="14">
        <v>0.312810579139912</v>
      </c>
      <c r="L11" s="14">
        <v>0.217365489213213</v>
      </c>
      <c r="M11" s="14">
        <v>0.28024294153363299</v>
      </c>
      <c r="N11" s="14">
        <v>0.234310240635727</v>
      </c>
      <c r="O11" s="14">
        <v>0.224709146154975</v>
      </c>
      <c r="P11" s="14">
        <v>0.122352268613416</v>
      </c>
      <c r="Q11" s="14">
        <v>0.12336249936883401</v>
      </c>
      <c r="R11" s="14">
        <v>0.13402288310173199</v>
      </c>
      <c r="S11" s="14">
        <v>0.176710300553444</v>
      </c>
      <c r="T11" s="14">
        <v>0.26552974675636998</v>
      </c>
      <c r="U11" s="14">
        <v>0.21018180344512999</v>
      </c>
      <c r="V11" s="14">
        <v>0.25540597850910801</v>
      </c>
      <c r="W11" s="14">
        <v>0.29783060793756599</v>
      </c>
      <c r="X11" s="14">
        <v>0.192234918711368</v>
      </c>
      <c r="Y11" s="14">
        <v>0.31043146593439103</v>
      </c>
      <c r="Z11" s="14">
        <v>0.27800412695764698</v>
      </c>
      <c r="AA11" s="14">
        <v>0.31941978922052999</v>
      </c>
      <c r="AB11" s="14">
        <v>0.23918893110429501</v>
      </c>
      <c r="AC11" s="14">
        <v>0.27057251614595001</v>
      </c>
      <c r="AD11" s="14">
        <v>0.25006057454261199</v>
      </c>
      <c r="AE11" s="14">
        <v>0.32377308852124898</v>
      </c>
      <c r="AF11" s="14">
        <v>0.173215134869592</v>
      </c>
      <c r="AG11" s="14">
        <v>0.194728793813989</v>
      </c>
      <c r="AH11" s="14">
        <v>0.27798461448815798</v>
      </c>
      <c r="AI11" s="14">
        <v>0.27568365938286599</v>
      </c>
      <c r="AJ11" s="14">
        <v>0.177026463328878</v>
      </c>
      <c r="AK11" s="14">
        <v>0.22189950919284501</v>
      </c>
      <c r="AL11" s="14">
        <v>7.1278013258653003E-2</v>
      </c>
      <c r="AM11" s="14">
        <v>0.26629345660355502</v>
      </c>
      <c r="AN11" s="14">
        <v>0.22111626979567001</v>
      </c>
    </row>
    <row r="12" spans="2:41" x14ac:dyDescent="0.35">
      <c r="B12" s="15" t="s">
        <v>211</v>
      </c>
      <c r="C12" s="14">
        <v>0.12249741374355599</v>
      </c>
      <c r="D12" s="14">
        <v>0.15402284951082501</v>
      </c>
      <c r="E12" s="14">
        <v>0.15239515140167101</v>
      </c>
      <c r="F12" s="14">
        <v>0.10757752494568899</v>
      </c>
      <c r="G12" s="14">
        <v>0.21233857189181099</v>
      </c>
      <c r="H12" s="14">
        <v>0.141758888825991</v>
      </c>
      <c r="I12" s="14">
        <v>7.7223031572214704E-2</v>
      </c>
      <c r="J12" s="14">
        <v>0.14068342048678301</v>
      </c>
      <c r="K12" s="14">
        <v>0.13541763386560099</v>
      </c>
      <c r="L12" s="14">
        <v>0.12148967262832799</v>
      </c>
      <c r="M12" s="14">
        <v>0.17226759751506601</v>
      </c>
      <c r="N12" s="14">
        <v>0.13402315965516801</v>
      </c>
      <c r="O12" s="14">
        <v>0.13834644050903799</v>
      </c>
      <c r="P12" s="14">
        <v>6.2324067310793999E-2</v>
      </c>
      <c r="Q12" s="14">
        <v>5.3850897973018001E-2</v>
      </c>
      <c r="R12" s="14">
        <v>8.4084448146355198E-2</v>
      </c>
      <c r="S12" s="14">
        <v>7.7450325025946398E-2</v>
      </c>
      <c r="T12" s="14">
        <v>0.12792003277696801</v>
      </c>
      <c r="U12" s="14">
        <v>0.106482709997012</v>
      </c>
      <c r="V12" s="14">
        <v>0.12085428131971999</v>
      </c>
      <c r="W12" s="14">
        <v>0.17878566458043901</v>
      </c>
      <c r="X12" s="14">
        <v>0.10728349273384501</v>
      </c>
      <c r="Y12" s="14">
        <v>0.21285112756540001</v>
      </c>
      <c r="Z12" s="14">
        <v>0.15052725641589301</v>
      </c>
      <c r="AA12" s="14">
        <v>0.15614050266583601</v>
      </c>
      <c r="AB12" s="14">
        <v>0.113102432570493</v>
      </c>
      <c r="AC12" s="14">
        <v>0.14801587876132799</v>
      </c>
      <c r="AD12" s="14">
        <v>0.13182777872365201</v>
      </c>
      <c r="AE12" s="14">
        <v>0.16765365224430201</v>
      </c>
      <c r="AF12" s="14">
        <v>8.7232812107281801E-2</v>
      </c>
      <c r="AG12" s="14">
        <v>8.4852240818273694E-2</v>
      </c>
      <c r="AH12" s="14">
        <v>0.149237819554878</v>
      </c>
      <c r="AI12" s="14">
        <v>0.14993156748025499</v>
      </c>
      <c r="AJ12" s="14">
        <v>6.3265443322902196E-2</v>
      </c>
      <c r="AK12" s="14">
        <v>0.114921682461432</v>
      </c>
      <c r="AL12" s="14">
        <v>2.5707353377043999E-2</v>
      </c>
      <c r="AM12" s="14">
        <v>0.14350106793682099</v>
      </c>
      <c r="AN12" s="14">
        <v>0.116813211552802</v>
      </c>
    </row>
    <row r="13" spans="2:41" x14ac:dyDescent="0.35">
      <c r="B13" s="15" t="s">
        <v>212</v>
      </c>
      <c r="C13" s="14">
        <v>1.6804213575624501E-2</v>
      </c>
      <c r="D13" s="14">
        <v>2.25818421880223E-2</v>
      </c>
      <c r="E13" s="14">
        <v>3.6936205781552399E-2</v>
      </c>
      <c r="F13" s="14">
        <v>1.9410593494177401E-2</v>
      </c>
      <c r="G13" s="14">
        <v>5.3173206074361802E-2</v>
      </c>
      <c r="H13" s="14">
        <v>2.5667818127859201E-2</v>
      </c>
      <c r="I13" s="14">
        <v>1.1446898771000301E-2</v>
      </c>
      <c r="J13" s="14">
        <v>2.7190837128240199E-2</v>
      </c>
      <c r="K13" s="14">
        <v>2.7098695659876399E-2</v>
      </c>
      <c r="L13" s="14">
        <v>1.5912961165238999E-2</v>
      </c>
      <c r="M13" s="14">
        <v>4.4251217730249197E-2</v>
      </c>
      <c r="N13" s="14">
        <v>3.02673479954624E-2</v>
      </c>
      <c r="O13" s="14">
        <v>2.72122014450875E-2</v>
      </c>
      <c r="P13" s="14">
        <v>8.9758371628799408E-3</v>
      </c>
      <c r="Q13" s="14">
        <v>8.0508224154965807E-3</v>
      </c>
      <c r="R13" s="14">
        <v>1.11912263669633E-2</v>
      </c>
      <c r="S13" s="14">
        <v>1.3117655390238601E-2</v>
      </c>
      <c r="T13" s="14">
        <v>2.63784719478476E-2</v>
      </c>
      <c r="U13" s="14">
        <v>2.00201953970237E-2</v>
      </c>
      <c r="V13" s="14">
        <v>2.63963994200371E-2</v>
      </c>
      <c r="W13" s="14">
        <v>5.2348674051390903E-2</v>
      </c>
      <c r="X13" s="14">
        <v>1.7897670366600699E-2</v>
      </c>
      <c r="Y13" s="14">
        <v>5.56522160577698E-2</v>
      </c>
      <c r="Z13" s="14">
        <v>3.6950198874351803E-2</v>
      </c>
      <c r="AA13" s="14">
        <v>3.02442030711817E-2</v>
      </c>
      <c r="AB13" s="14">
        <v>2.75473204171462E-2</v>
      </c>
      <c r="AC13" s="14">
        <v>3.1524422330851697E-2</v>
      </c>
      <c r="AD13" s="14">
        <v>2.39842234528168E-2</v>
      </c>
      <c r="AE13" s="14">
        <v>3.4557353920951599E-2</v>
      </c>
      <c r="AF13" s="14">
        <v>1.39622421535041E-2</v>
      </c>
      <c r="AG13" s="14">
        <v>1.23254946489347E-2</v>
      </c>
      <c r="AH13" s="14">
        <v>2.4455197274233099E-2</v>
      </c>
      <c r="AI13" s="14">
        <v>2.6004046174778101E-2</v>
      </c>
      <c r="AJ13" s="14">
        <v>1.3872116852989299E-2</v>
      </c>
      <c r="AK13" s="14">
        <v>1.6101724559830499E-2</v>
      </c>
      <c r="AL13" s="14">
        <v>1.82520967716825E-3</v>
      </c>
      <c r="AM13" s="14">
        <v>4.1858129202111599E-2</v>
      </c>
      <c r="AN13" s="14">
        <v>2.33692059245902E-2</v>
      </c>
    </row>
    <row r="14" spans="2:41" x14ac:dyDescent="0.35">
      <c r="B14" s="16" t="s">
        <v>214</v>
      </c>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row>
    <row r="15" spans="2:41" x14ac:dyDescent="0.35">
      <c r="B15" t="s">
        <v>88</v>
      </c>
    </row>
    <row r="16" spans="2:41" x14ac:dyDescent="0.35">
      <c r="B16" t="s">
        <v>89</v>
      </c>
    </row>
    <row r="20" spans="2:2" x14ac:dyDescent="0.35">
      <c r="B20" s="8" t="str">
        <f>HYPERLINK("#'Contents'!A1", "Return to Contents")</f>
        <v>Return to Contents</v>
      </c>
    </row>
  </sheetData>
  <mergeCells count="1">
    <mergeCell ref="D2:AO2"/>
  </mergeCells>
  <pageMargins left="0.7" right="0.7" top="0.75" bottom="0.75" header="0.3" footer="0.3"/>
  <pageSetup paperSize="9"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2:BF20"/>
  <sheetViews>
    <sheetView showGridLines="0" topLeftCell="A8"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215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999</v>
      </c>
      <c r="D7" s="10">
        <v>473</v>
      </c>
      <c r="E7" s="10">
        <v>524</v>
      </c>
      <c r="F7" s="10"/>
      <c r="G7" s="10">
        <v>155</v>
      </c>
      <c r="H7" s="10">
        <v>169</v>
      </c>
      <c r="I7" s="10">
        <v>158</v>
      </c>
      <c r="J7" s="10">
        <v>164</v>
      </c>
      <c r="K7" s="10">
        <v>147</v>
      </c>
      <c r="L7" s="10">
        <v>206</v>
      </c>
      <c r="M7" s="10"/>
      <c r="N7" s="10">
        <v>282</v>
      </c>
      <c r="O7" s="10">
        <v>250</v>
      </c>
      <c r="P7" s="10">
        <v>198</v>
      </c>
      <c r="Q7" s="10">
        <v>266</v>
      </c>
      <c r="R7" s="10"/>
      <c r="S7" s="10">
        <v>140</v>
      </c>
      <c r="T7" s="10">
        <v>115</v>
      </c>
      <c r="U7" s="10">
        <v>86</v>
      </c>
      <c r="V7" s="10">
        <v>94</v>
      </c>
      <c r="W7" s="10">
        <v>65</v>
      </c>
      <c r="X7" s="10">
        <v>85</v>
      </c>
      <c r="Y7" s="10">
        <v>72</v>
      </c>
      <c r="Z7" s="10">
        <v>53</v>
      </c>
      <c r="AA7" s="10">
        <v>106</v>
      </c>
      <c r="AB7" s="10">
        <v>90</v>
      </c>
      <c r="AC7" s="10">
        <v>60</v>
      </c>
      <c r="AD7" s="10">
        <v>33</v>
      </c>
      <c r="AE7" s="10"/>
      <c r="AF7" s="10">
        <v>348</v>
      </c>
      <c r="AG7" s="10">
        <v>398</v>
      </c>
      <c r="AH7" s="10">
        <v>149</v>
      </c>
      <c r="AI7" s="10"/>
      <c r="AJ7" s="10">
        <v>326</v>
      </c>
      <c r="AK7" s="10">
        <v>314</v>
      </c>
      <c r="AL7" s="10">
        <v>67</v>
      </c>
      <c r="AM7" s="10">
        <v>10</v>
      </c>
      <c r="AN7" s="10">
        <v>131</v>
      </c>
      <c r="AO7" s="10"/>
      <c r="AP7" s="10">
        <v>175</v>
      </c>
      <c r="AQ7" s="10">
        <v>402</v>
      </c>
      <c r="AR7" s="10">
        <v>73</v>
      </c>
      <c r="AS7" s="10">
        <v>116</v>
      </c>
      <c r="AT7" s="10">
        <v>80</v>
      </c>
      <c r="AU7" s="10"/>
      <c r="AV7" s="10">
        <v>237</v>
      </c>
      <c r="AW7" s="10">
        <v>233</v>
      </c>
      <c r="AX7" s="10">
        <v>254</v>
      </c>
      <c r="AY7" s="10">
        <v>114</v>
      </c>
      <c r="AZ7" s="10">
        <v>19</v>
      </c>
      <c r="BA7" s="10"/>
      <c r="BB7" s="10">
        <v>58</v>
      </c>
      <c r="BC7" s="10">
        <v>73</v>
      </c>
      <c r="BD7" s="10">
        <v>34</v>
      </c>
      <c r="BE7" s="10"/>
      <c r="BF7" s="10">
        <v>184</v>
      </c>
    </row>
    <row r="8" spans="2:58" ht="30" customHeight="1" x14ac:dyDescent="0.35">
      <c r="B8" s="11" t="s">
        <v>20</v>
      </c>
      <c r="C8" s="11">
        <v>999</v>
      </c>
      <c r="D8" s="11">
        <v>478</v>
      </c>
      <c r="E8" s="11">
        <v>519</v>
      </c>
      <c r="F8" s="11"/>
      <c r="G8" s="11">
        <v>149</v>
      </c>
      <c r="H8" s="11">
        <v>162</v>
      </c>
      <c r="I8" s="11">
        <v>179</v>
      </c>
      <c r="J8" s="11">
        <v>174</v>
      </c>
      <c r="K8" s="11">
        <v>139</v>
      </c>
      <c r="L8" s="11">
        <v>197</v>
      </c>
      <c r="M8" s="11"/>
      <c r="N8" s="11">
        <v>274</v>
      </c>
      <c r="O8" s="11">
        <v>262</v>
      </c>
      <c r="P8" s="11">
        <v>195</v>
      </c>
      <c r="Q8" s="11">
        <v>265</v>
      </c>
      <c r="R8" s="11"/>
      <c r="S8" s="11">
        <v>151</v>
      </c>
      <c r="T8" s="11">
        <v>119</v>
      </c>
      <c r="U8" s="11">
        <v>87</v>
      </c>
      <c r="V8" s="11">
        <v>95</v>
      </c>
      <c r="W8" s="11">
        <v>62</v>
      </c>
      <c r="X8" s="11">
        <v>87</v>
      </c>
      <c r="Y8" s="11">
        <v>72</v>
      </c>
      <c r="Z8" s="11">
        <v>50</v>
      </c>
      <c r="AA8" s="11">
        <v>100</v>
      </c>
      <c r="AB8" s="11">
        <v>86</v>
      </c>
      <c r="AC8" s="11">
        <v>58</v>
      </c>
      <c r="AD8" s="11">
        <v>31</v>
      </c>
      <c r="AE8" s="11"/>
      <c r="AF8" s="11">
        <v>346</v>
      </c>
      <c r="AG8" s="11">
        <v>400</v>
      </c>
      <c r="AH8" s="11">
        <v>153</v>
      </c>
      <c r="AI8" s="11"/>
      <c r="AJ8" s="11">
        <v>325</v>
      </c>
      <c r="AK8" s="11">
        <v>314</v>
      </c>
      <c r="AL8" s="11">
        <v>68</v>
      </c>
      <c r="AM8" s="11">
        <v>10</v>
      </c>
      <c r="AN8" s="11">
        <v>134</v>
      </c>
      <c r="AO8" s="11"/>
      <c r="AP8" s="11">
        <v>173</v>
      </c>
      <c r="AQ8" s="11">
        <v>403</v>
      </c>
      <c r="AR8" s="11">
        <v>75</v>
      </c>
      <c r="AS8" s="11">
        <v>114</v>
      </c>
      <c r="AT8" s="11">
        <v>79</v>
      </c>
      <c r="AU8" s="11"/>
      <c r="AV8" s="11">
        <v>238</v>
      </c>
      <c r="AW8" s="11">
        <v>231</v>
      </c>
      <c r="AX8" s="11">
        <v>256</v>
      </c>
      <c r="AY8" s="11">
        <v>114</v>
      </c>
      <c r="AZ8" s="11">
        <v>19</v>
      </c>
      <c r="BA8" s="11"/>
      <c r="BB8" s="11">
        <v>59</v>
      </c>
      <c r="BC8" s="11">
        <v>71</v>
      </c>
      <c r="BD8" s="11">
        <v>34</v>
      </c>
      <c r="BE8" s="11"/>
      <c r="BF8" s="11">
        <v>185</v>
      </c>
    </row>
    <row r="9" spans="2:58" x14ac:dyDescent="0.35">
      <c r="B9" s="15" t="s">
        <v>207</v>
      </c>
      <c r="C9" s="14">
        <v>7.8281867697838806E-2</v>
      </c>
      <c r="D9" s="14">
        <v>8.7647204217968594E-2</v>
      </c>
      <c r="E9" s="14">
        <v>6.8022017257808903E-2</v>
      </c>
      <c r="F9" s="14"/>
      <c r="G9" s="14">
        <v>5.2478362534415797E-2</v>
      </c>
      <c r="H9" s="14">
        <v>5.3471750160906703E-2</v>
      </c>
      <c r="I9" s="14">
        <v>7.4317716483144503E-2</v>
      </c>
      <c r="J9" s="14">
        <v>7.4534190572061704E-2</v>
      </c>
      <c r="K9" s="14">
        <v>0.10633292720937999</v>
      </c>
      <c r="L9" s="14">
        <v>0.105321333424932</v>
      </c>
      <c r="M9" s="14"/>
      <c r="N9" s="14">
        <v>6.3707207231233298E-2</v>
      </c>
      <c r="O9" s="14">
        <v>6.7241099445580502E-2</v>
      </c>
      <c r="P9" s="14">
        <v>7.6737007279694597E-2</v>
      </c>
      <c r="Q9" s="14">
        <v>0.106246189091005</v>
      </c>
      <c r="R9" s="14"/>
      <c r="S9" s="14">
        <v>4.25334325358016E-2</v>
      </c>
      <c r="T9" s="14">
        <v>7.0177504185317E-2</v>
      </c>
      <c r="U9" s="14">
        <v>0.13179985143057599</v>
      </c>
      <c r="V9" s="14">
        <v>5.0986159414674902E-2</v>
      </c>
      <c r="W9" s="14">
        <v>4.6756485663498798E-2</v>
      </c>
      <c r="X9" s="14">
        <v>4.6286588460130701E-2</v>
      </c>
      <c r="Y9" s="14">
        <v>0.108157304174955</v>
      </c>
      <c r="Z9" s="14">
        <v>7.7691206561136095E-2</v>
      </c>
      <c r="AA9" s="14">
        <v>7.3947440184594398E-2</v>
      </c>
      <c r="AB9" s="14">
        <v>0.14211032377989199</v>
      </c>
      <c r="AC9" s="14">
        <v>6.2128139616406501E-2</v>
      </c>
      <c r="AD9" s="14">
        <v>0.16844523300233999</v>
      </c>
      <c r="AE9" s="14"/>
      <c r="AF9" s="14">
        <v>0.113171349799847</v>
      </c>
      <c r="AG9" s="14">
        <v>5.4490071416276202E-2</v>
      </c>
      <c r="AH9" s="14">
        <v>5.3532492468813302E-2</v>
      </c>
      <c r="AI9" s="14"/>
      <c r="AJ9" s="14">
        <v>0.13218361575408699</v>
      </c>
      <c r="AK9" s="14">
        <v>2.6303696325144801E-2</v>
      </c>
      <c r="AL9" s="14">
        <v>1.4887387639234501E-2</v>
      </c>
      <c r="AM9" s="14">
        <v>9.6095338861462501E-2</v>
      </c>
      <c r="AN9" s="14">
        <v>9.7205199126833605E-2</v>
      </c>
      <c r="AO9" s="14"/>
      <c r="AP9" s="14">
        <v>0.159908644513505</v>
      </c>
      <c r="AQ9" s="14">
        <v>7.6368255525716602E-3</v>
      </c>
      <c r="AR9" s="14">
        <v>1.3542253079770699E-2</v>
      </c>
      <c r="AS9" s="14">
        <v>0.160261685241431</v>
      </c>
      <c r="AT9" s="14">
        <v>7.9146877935950294E-2</v>
      </c>
      <c r="AU9" s="14"/>
      <c r="AV9" s="14">
        <v>8.8865708173732696E-2</v>
      </c>
      <c r="AW9" s="14">
        <v>7.2727924886478501E-2</v>
      </c>
      <c r="AX9" s="14">
        <v>5.9475567662505398E-2</v>
      </c>
      <c r="AY9" s="14">
        <v>7.9498381827322898E-2</v>
      </c>
      <c r="AZ9" s="14">
        <v>5.7509436174378599E-2</v>
      </c>
      <c r="BA9" s="14"/>
      <c r="BB9" s="14">
        <v>0</v>
      </c>
      <c r="BC9" s="14">
        <v>0.175191644050881</v>
      </c>
      <c r="BD9" s="14">
        <v>9.7809490094732096E-2</v>
      </c>
      <c r="BE9" s="14"/>
      <c r="BF9" s="14">
        <v>9.2763362591679305E-2</v>
      </c>
    </row>
    <row r="10" spans="2:58" x14ac:dyDescent="0.35">
      <c r="B10" s="15" t="s">
        <v>208</v>
      </c>
      <c r="C10" s="14">
        <v>8.5235642835114797E-2</v>
      </c>
      <c r="D10" s="14">
        <v>9.0786005344932405E-2</v>
      </c>
      <c r="E10" s="14">
        <v>8.0463095548435795E-2</v>
      </c>
      <c r="F10" s="14"/>
      <c r="G10" s="14">
        <v>6.3553410617593495E-2</v>
      </c>
      <c r="H10" s="14">
        <v>8.3239854851582695E-2</v>
      </c>
      <c r="I10" s="14">
        <v>7.8092650732632204E-2</v>
      </c>
      <c r="J10" s="14">
        <v>8.3594381368509899E-2</v>
      </c>
      <c r="K10" s="14">
        <v>9.8823420338474605E-2</v>
      </c>
      <c r="L10" s="14">
        <v>0.101582174638383</v>
      </c>
      <c r="M10" s="14"/>
      <c r="N10" s="14">
        <v>8.1522292083429801E-2</v>
      </c>
      <c r="O10" s="14">
        <v>9.1582886026239999E-2</v>
      </c>
      <c r="P10" s="14">
        <v>6.7939636074173901E-2</v>
      </c>
      <c r="Q10" s="14">
        <v>9.6441820504613501E-2</v>
      </c>
      <c r="R10" s="14"/>
      <c r="S10" s="14">
        <v>8.9583126018852002E-2</v>
      </c>
      <c r="T10" s="14">
        <v>7.0399922176849497E-2</v>
      </c>
      <c r="U10" s="14">
        <v>0.13655064841799</v>
      </c>
      <c r="V10" s="14">
        <v>5.5270082910157302E-2</v>
      </c>
      <c r="W10" s="14">
        <v>4.5774819116248103E-2</v>
      </c>
      <c r="X10" s="14">
        <v>5.5930383159384499E-2</v>
      </c>
      <c r="Y10" s="14">
        <v>7.9866328427815297E-2</v>
      </c>
      <c r="Z10" s="14">
        <v>9.0545184484654304E-2</v>
      </c>
      <c r="AA10" s="14">
        <v>7.6503246819154297E-2</v>
      </c>
      <c r="AB10" s="14">
        <v>8.6985954670294505E-2</v>
      </c>
      <c r="AC10" s="14">
        <v>0.114659256588366</v>
      </c>
      <c r="AD10" s="14">
        <v>0.20181333013174699</v>
      </c>
      <c r="AE10" s="14"/>
      <c r="AF10" s="14">
        <v>0.119562245626604</v>
      </c>
      <c r="AG10" s="14">
        <v>5.9095093808115499E-2</v>
      </c>
      <c r="AH10" s="14">
        <v>8.8823510125909597E-2</v>
      </c>
      <c r="AI10" s="14"/>
      <c r="AJ10" s="14">
        <v>0.107228762932739</v>
      </c>
      <c r="AK10" s="14">
        <v>4.19892277506414E-2</v>
      </c>
      <c r="AL10" s="14">
        <v>2.9143117454309302E-2</v>
      </c>
      <c r="AM10" s="14">
        <v>0.19546963199075801</v>
      </c>
      <c r="AN10" s="14">
        <v>0.109392175885587</v>
      </c>
      <c r="AO10" s="14"/>
      <c r="AP10" s="14">
        <v>0.13453009014939801</v>
      </c>
      <c r="AQ10" s="14">
        <v>1.6046155767618701E-2</v>
      </c>
      <c r="AR10" s="14">
        <v>2.6710287293940399E-2</v>
      </c>
      <c r="AS10" s="14">
        <v>0.18728237974918399</v>
      </c>
      <c r="AT10" s="14">
        <v>8.4435364394633103E-2</v>
      </c>
      <c r="AU10" s="14"/>
      <c r="AV10" s="14">
        <v>8.8553456261169103E-2</v>
      </c>
      <c r="AW10" s="14">
        <v>8.5811453955470504E-2</v>
      </c>
      <c r="AX10" s="14">
        <v>8.5458503602359501E-2</v>
      </c>
      <c r="AY10" s="14">
        <v>6.8382894236367703E-2</v>
      </c>
      <c r="AZ10" s="14">
        <v>0</v>
      </c>
      <c r="BA10" s="14"/>
      <c r="BB10" s="14">
        <v>0</v>
      </c>
      <c r="BC10" s="14">
        <v>0.17481117594071999</v>
      </c>
      <c r="BD10" s="14">
        <v>8.3587147201366702E-2</v>
      </c>
      <c r="BE10" s="14"/>
      <c r="BF10" s="14">
        <v>8.8275812356944497E-2</v>
      </c>
    </row>
    <row r="11" spans="2:58" x14ac:dyDescent="0.35">
      <c r="B11" s="15" t="s">
        <v>209</v>
      </c>
      <c r="C11" s="14">
        <v>0.21687677043411899</v>
      </c>
      <c r="D11" s="14">
        <v>0.21145461127174001</v>
      </c>
      <c r="E11" s="14">
        <v>0.22074286719286701</v>
      </c>
      <c r="F11" s="14"/>
      <c r="G11" s="14">
        <v>0.27604643754989799</v>
      </c>
      <c r="H11" s="14">
        <v>0.23114585233396301</v>
      </c>
      <c r="I11" s="14">
        <v>0.17364687472646101</v>
      </c>
      <c r="J11" s="14">
        <v>0.17740235687459599</v>
      </c>
      <c r="K11" s="14">
        <v>0.254837248668983</v>
      </c>
      <c r="L11" s="14">
        <v>0.20773841847800101</v>
      </c>
      <c r="M11" s="14"/>
      <c r="N11" s="14">
        <v>0.18870086468863301</v>
      </c>
      <c r="O11" s="14">
        <v>0.24344931151219101</v>
      </c>
      <c r="P11" s="14">
        <v>0.26648243592245802</v>
      </c>
      <c r="Q11" s="14">
        <v>0.17827871232303799</v>
      </c>
      <c r="R11" s="14"/>
      <c r="S11" s="14">
        <v>0.103765526572116</v>
      </c>
      <c r="T11" s="14">
        <v>0.241345910082194</v>
      </c>
      <c r="U11" s="14">
        <v>0.191219522247664</v>
      </c>
      <c r="V11" s="14">
        <v>0.26284357802550801</v>
      </c>
      <c r="W11" s="14">
        <v>0.17628532513840101</v>
      </c>
      <c r="X11" s="14">
        <v>0.26996012822550502</v>
      </c>
      <c r="Y11" s="14">
        <v>0.25391469315030801</v>
      </c>
      <c r="Z11" s="14">
        <v>0.247243157222791</v>
      </c>
      <c r="AA11" s="14">
        <v>0.28913123502184701</v>
      </c>
      <c r="AB11" s="14">
        <v>0.19212296831866499</v>
      </c>
      <c r="AC11" s="14">
        <v>0.24157727208430699</v>
      </c>
      <c r="AD11" s="14">
        <v>0.19260097735855999</v>
      </c>
      <c r="AE11" s="14"/>
      <c r="AF11" s="14">
        <v>0.24451699004472599</v>
      </c>
      <c r="AG11" s="14">
        <v>0.19726196270673399</v>
      </c>
      <c r="AH11" s="14">
        <v>0.172258636189866</v>
      </c>
      <c r="AI11" s="14"/>
      <c r="AJ11" s="14">
        <v>0.26248013269416298</v>
      </c>
      <c r="AK11" s="14">
        <v>0.18033007388932501</v>
      </c>
      <c r="AL11" s="14">
        <v>0.194542682582514</v>
      </c>
      <c r="AM11" s="14">
        <v>0.31021883741573802</v>
      </c>
      <c r="AN11" s="14">
        <v>0.19674419114684499</v>
      </c>
      <c r="AO11" s="14"/>
      <c r="AP11" s="14">
        <v>0.21773140299191901</v>
      </c>
      <c r="AQ11" s="14">
        <v>0.15238273354707599</v>
      </c>
      <c r="AR11" s="14">
        <v>0.26752632302653201</v>
      </c>
      <c r="AS11" s="14">
        <v>0.29175953725800702</v>
      </c>
      <c r="AT11" s="14">
        <v>0.32405875496339298</v>
      </c>
      <c r="AU11" s="14"/>
      <c r="AV11" s="14">
        <v>0.241012140379746</v>
      </c>
      <c r="AW11" s="14">
        <v>0.25571119999363201</v>
      </c>
      <c r="AX11" s="14">
        <v>0.18128460122606299</v>
      </c>
      <c r="AY11" s="14">
        <v>0.125829605551354</v>
      </c>
      <c r="AZ11" s="14">
        <v>0.29801971243730901</v>
      </c>
      <c r="BA11" s="14"/>
      <c r="BB11" s="14">
        <v>0.20696589216150699</v>
      </c>
      <c r="BC11" s="14">
        <v>0.300540018895047</v>
      </c>
      <c r="BD11" s="14">
        <v>0.39652790643283398</v>
      </c>
      <c r="BE11" s="14"/>
      <c r="BF11" s="14">
        <v>0.28902690045255902</v>
      </c>
    </row>
    <row r="12" spans="2:58" x14ac:dyDescent="0.35">
      <c r="B12" s="15" t="s">
        <v>122</v>
      </c>
      <c r="C12" s="14">
        <v>0.25265785249602202</v>
      </c>
      <c r="D12" s="14">
        <v>0.25265513736308798</v>
      </c>
      <c r="E12" s="14">
        <v>0.25365169796127202</v>
      </c>
      <c r="F12" s="14"/>
      <c r="G12" s="14">
        <v>0.23120048229513901</v>
      </c>
      <c r="H12" s="14">
        <v>0.194240259406147</v>
      </c>
      <c r="I12" s="14">
        <v>0.28265350310194998</v>
      </c>
      <c r="J12" s="14">
        <v>0.26906262219333799</v>
      </c>
      <c r="K12" s="14">
        <v>0.20549002521344101</v>
      </c>
      <c r="L12" s="14">
        <v>0.30846745731506398</v>
      </c>
      <c r="M12" s="14"/>
      <c r="N12" s="14">
        <v>0.22792051081707901</v>
      </c>
      <c r="O12" s="14">
        <v>0.26454724449821698</v>
      </c>
      <c r="P12" s="14">
        <v>0.25554773059463298</v>
      </c>
      <c r="Q12" s="14">
        <v>0.26713589529970699</v>
      </c>
      <c r="R12" s="14"/>
      <c r="S12" s="14">
        <v>0.35913808030718197</v>
      </c>
      <c r="T12" s="14">
        <v>0.252499819469931</v>
      </c>
      <c r="U12" s="14">
        <v>0.199018051318573</v>
      </c>
      <c r="V12" s="14">
        <v>0.26197863270205402</v>
      </c>
      <c r="W12" s="14">
        <v>0.34647231772255399</v>
      </c>
      <c r="X12" s="14">
        <v>0.201800930448263</v>
      </c>
      <c r="Y12" s="14">
        <v>0.29338485195348901</v>
      </c>
      <c r="Z12" s="14">
        <v>0.171031694746094</v>
      </c>
      <c r="AA12" s="14">
        <v>0.184729414317263</v>
      </c>
      <c r="AB12" s="14">
        <v>0.23385935022823501</v>
      </c>
      <c r="AC12" s="14">
        <v>0.16646345560008</v>
      </c>
      <c r="AD12" s="14">
        <v>0.27972224968640902</v>
      </c>
      <c r="AE12" s="14"/>
      <c r="AF12" s="14">
        <v>0.23867638157066101</v>
      </c>
      <c r="AG12" s="14">
        <v>0.24516837952097001</v>
      </c>
      <c r="AH12" s="14">
        <v>0.29986435406109802</v>
      </c>
      <c r="AI12" s="14"/>
      <c r="AJ12" s="14">
        <v>0.263707958441942</v>
      </c>
      <c r="AK12" s="14">
        <v>0.210341078962133</v>
      </c>
      <c r="AL12" s="14">
        <v>0.28516238183961101</v>
      </c>
      <c r="AM12" s="14">
        <v>9.3046450920822601E-2</v>
      </c>
      <c r="AN12" s="14">
        <v>0.31473309951261802</v>
      </c>
      <c r="AO12" s="14"/>
      <c r="AP12" s="14">
        <v>0.30216125316781001</v>
      </c>
      <c r="AQ12" s="14">
        <v>0.212450883472002</v>
      </c>
      <c r="AR12" s="14">
        <v>0.27730019809939199</v>
      </c>
      <c r="AS12" s="14">
        <v>0.24866707492023299</v>
      </c>
      <c r="AT12" s="14">
        <v>0.34670686624730301</v>
      </c>
      <c r="AU12" s="14"/>
      <c r="AV12" s="14">
        <v>0.28911697112280899</v>
      </c>
      <c r="AW12" s="14">
        <v>0.23123972670317</v>
      </c>
      <c r="AX12" s="14">
        <v>0.25373523425255201</v>
      </c>
      <c r="AY12" s="14">
        <v>0.26342614306241302</v>
      </c>
      <c r="AZ12" s="14">
        <v>0.35863918705057801</v>
      </c>
      <c r="BA12" s="14"/>
      <c r="BB12" s="14">
        <v>0.183882404955798</v>
      </c>
      <c r="BC12" s="14">
        <v>0.26725714592287197</v>
      </c>
      <c r="BD12" s="14">
        <v>0.32562133584394598</v>
      </c>
      <c r="BE12" s="14"/>
      <c r="BF12" s="14">
        <v>0.25818109109999199</v>
      </c>
    </row>
    <row r="13" spans="2:58" x14ac:dyDescent="0.35">
      <c r="B13" s="15" t="s">
        <v>210</v>
      </c>
      <c r="C13" s="14">
        <v>0.227646239217725</v>
      </c>
      <c r="D13" s="14">
        <v>0.23945298951865501</v>
      </c>
      <c r="E13" s="14">
        <v>0.21767585453153601</v>
      </c>
      <c r="F13" s="14"/>
      <c r="G13" s="14">
        <v>0.24085047837019199</v>
      </c>
      <c r="H13" s="14">
        <v>0.26661635737085099</v>
      </c>
      <c r="I13" s="14">
        <v>0.28215626265751897</v>
      </c>
      <c r="J13" s="14">
        <v>0.25220506579422702</v>
      </c>
      <c r="K13" s="14">
        <v>0.21163995691594101</v>
      </c>
      <c r="L13" s="14">
        <v>0.12590177132125299</v>
      </c>
      <c r="M13" s="14"/>
      <c r="N13" s="14">
        <v>0.28847254592830601</v>
      </c>
      <c r="O13" s="14">
        <v>0.21362805492130599</v>
      </c>
      <c r="P13" s="14">
        <v>0.20234458504209199</v>
      </c>
      <c r="Q13" s="14">
        <v>0.19974622021289501</v>
      </c>
      <c r="R13" s="14"/>
      <c r="S13" s="14">
        <v>0.26459820458932798</v>
      </c>
      <c r="T13" s="14">
        <v>0.26255328571876801</v>
      </c>
      <c r="U13" s="14">
        <v>0.15755911641269099</v>
      </c>
      <c r="V13" s="14">
        <v>0.20641789084970399</v>
      </c>
      <c r="W13" s="14">
        <v>0.29250404181387601</v>
      </c>
      <c r="X13" s="14">
        <v>0.31470295096152701</v>
      </c>
      <c r="Y13" s="14">
        <v>0.15310302043989901</v>
      </c>
      <c r="Z13" s="14">
        <v>0.24439632935444799</v>
      </c>
      <c r="AA13" s="14">
        <v>0.20578350530502401</v>
      </c>
      <c r="AB13" s="14">
        <v>0.193576634669262</v>
      </c>
      <c r="AC13" s="14">
        <v>0.25071344550394298</v>
      </c>
      <c r="AD13" s="14">
        <v>7.0141949756519398E-2</v>
      </c>
      <c r="AE13" s="14"/>
      <c r="AF13" s="14">
        <v>0.17420260061211801</v>
      </c>
      <c r="AG13" s="14">
        <v>0.28276841511237399</v>
      </c>
      <c r="AH13" s="14">
        <v>0.215165832065773</v>
      </c>
      <c r="AI13" s="14"/>
      <c r="AJ13" s="14">
        <v>0.14967637802156</v>
      </c>
      <c r="AK13" s="14">
        <v>0.34785390579533598</v>
      </c>
      <c r="AL13" s="14">
        <v>0.30393576310919701</v>
      </c>
      <c r="AM13" s="14">
        <v>9.6750223032218294E-2</v>
      </c>
      <c r="AN13" s="14">
        <v>0.13158598946198499</v>
      </c>
      <c r="AO13" s="14"/>
      <c r="AP13" s="14">
        <v>0.105434419124369</v>
      </c>
      <c r="AQ13" s="14">
        <v>0.36070960123992202</v>
      </c>
      <c r="AR13" s="14">
        <v>0.27193583390833198</v>
      </c>
      <c r="AS13" s="14">
        <v>8.7606185510727699E-2</v>
      </c>
      <c r="AT13" s="14">
        <v>9.1779504259306796E-2</v>
      </c>
      <c r="AU13" s="14"/>
      <c r="AV13" s="14">
        <v>0.16493822843925299</v>
      </c>
      <c r="AW13" s="14">
        <v>0.23010694122493799</v>
      </c>
      <c r="AX13" s="14">
        <v>0.27017127184811202</v>
      </c>
      <c r="AY13" s="14">
        <v>0.28486183851090902</v>
      </c>
      <c r="AZ13" s="14">
        <v>0.231373886972806</v>
      </c>
      <c r="BA13" s="14"/>
      <c r="BB13" s="14">
        <v>0.37961104465756201</v>
      </c>
      <c r="BC13" s="14">
        <v>6.9032069163582593E-2</v>
      </c>
      <c r="BD13" s="14">
        <v>6.45600482213812E-2</v>
      </c>
      <c r="BE13" s="14"/>
      <c r="BF13" s="14">
        <v>0.18157877562955699</v>
      </c>
    </row>
    <row r="14" spans="2:58" x14ac:dyDescent="0.35">
      <c r="B14" s="15" t="s">
        <v>211</v>
      </c>
      <c r="C14" s="14">
        <v>0.12249741374355599</v>
      </c>
      <c r="D14" s="14">
        <v>0.105607806882812</v>
      </c>
      <c r="E14" s="14">
        <v>0.13851847216257601</v>
      </c>
      <c r="F14" s="14"/>
      <c r="G14" s="14">
        <v>0.110025128060334</v>
      </c>
      <c r="H14" s="14">
        <v>0.16602882434368299</v>
      </c>
      <c r="I14" s="14">
        <v>0.101687675985975</v>
      </c>
      <c r="J14" s="14">
        <v>0.13738810229056</v>
      </c>
      <c r="K14" s="14">
        <v>8.7399064950200306E-2</v>
      </c>
      <c r="L14" s="14">
        <v>0.126473335652805</v>
      </c>
      <c r="M14" s="14"/>
      <c r="N14" s="14">
        <v>0.132749787979967</v>
      </c>
      <c r="O14" s="14">
        <v>0.107666759966904</v>
      </c>
      <c r="P14" s="14">
        <v>0.106155824934884</v>
      </c>
      <c r="Q14" s="14">
        <v>0.136293207750076</v>
      </c>
      <c r="R14" s="14"/>
      <c r="S14" s="14">
        <v>0.127144302622379</v>
      </c>
      <c r="T14" s="14">
        <v>9.5417242594936905E-2</v>
      </c>
      <c r="U14" s="14">
        <v>0.18385281017250599</v>
      </c>
      <c r="V14" s="14">
        <v>0.14857746761711299</v>
      </c>
      <c r="W14" s="14">
        <v>7.7518865410515198E-2</v>
      </c>
      <c r="X14" s="14">
        <v>8.7734735449864806E-2</v>
      </c>
      <c r="Y14" s="14">
        <v>8.4730177289795094E-2</v>
      </c>
      <c r="Z14" s="14">
        <v>0.16909242763087801</v>
      </c>
      <c r="AA14" s="14">
        <v>0.150936162475723</v>
      </c>
      <c r="AB14" s="14">
        <v>0.12858337144563001</v>
      </c>
      <c r="AC14" s="14">
        <v>0.113433802179756</v>
      </c>
      <c r="AD14" s="14">
        <v>6.0021910372728499E-2</v>
      </c>
      <c r="AE14" s="14"/>
      <c r="AF14" s="14">
        <v>9.5635474728173006E-2</v>
      </c>
      <c r="AG14" s="14">
        <v>0.141998848225693</v>
      </c>
      <c r="AH14" s="14">
        <v>0.149065356105999</v>
      </c>
      <c r="AI14" s="14"/>
      <c r="AJ14" s="14">
        <v>7.3425394975859704E-2</v>
      </c>
      <c r="AK14" s="14">
        <v>0.165035246666206</v>
      </c>
      <c r="AL14" s="14">
        <v>0.158457095290233</v>
      </c>
      <c r="AM14" s="14">
        <v>0.208419517779001</v>
      </c>
      <c r="AN14" s="14">
        <v>0.13282554682463901</v>
      </c>
      <c r="AO14" s="14"/>
      <c r="AP14" s="14">
        <v>6.4813367208296696E-2</v>
      </c>
      <c r="AQ14" s="14">
        <v>0.21820612123816299</v>
      </c>
      <c r="AR14" s="14">
        <v>0.14298510459203301</v>
      </c>
      <c r="AS14" s="14">
        <v>2.44231373204177E-2</v>
      </c>
      <c r="AT14" s="14">
        <v>6.1285955536978798E-2</v>
      </c>
      <c r="AU14" s="14"/>
      <c r="AV14" s="14">
        <v>0.11506749883492901</v>
      </c>
      <c r="AW14" s="14">
        <v>0.112179798321281</v>
      </c>
      <c r="AX14" s="14">
        <v>0.12639154303331501</v>
      </c>
      <c r="AY14" s="14">
        <v>0.16969733684678501</v>
      </c>
      <c r="AZ14" s="14">
        <v>5.4457777364927601E-2</v>
      </c>
      <c r="BA14" s="14"/>
      <c r="BB14" s="14">
        <v>0.21267831848227201</v>
      </c>
      <c r="BC14" s="14">
        <v>1.31679460268981E-2</v>
      </c>
      <c r="BD14" s="14">
        <v>3.1894072205740399E-2</v>
      </c>
      <c r="BE14" s="14"/>
      <c r="BF14" s="14">
        <v>8.4761196021689605E-2</v>
      </c>
    </row>
    <row r="15" spans="2:58" x14ac:dyDescent="0.35">
      <c r="B15" s="15" t="s">
        <v>212</v>
      </c>
      <c r="C15" s="23">
        <v>1.6804213575624501E-2</v>
      </c>
      <c r="D15" s="23">
        <v>1.23962454008049E-2</v>
      </c>
      <c r="E15" s="23">
        <v>2.09259953455034E-2</v>
      </c>
      <c r="F15" s="23"/>
      <c r="G15" s="23">
        <v>2.5845700572428101E-2</v>
      </c>
      <c r="H15" s="23">
        <v>5.2571015328672296E-3</v>
      </c>
      <c r="I15" s="23">
        <v>7.4453163123184597E-3</v>
      </c>
      <c r="J15" s="23">
        <v>5.8132809067074197E-3</v>
      </c>
      <c r="K15" s="23">
        <v>3.5477356703581597E-2</v>
      </c>
      <c r="L15" s="23">
        <v>2.45155091695612E-2</v>
      </c>
      <c r="M15" s="23"/>
      <c r="N15" s="23">
        <v>1.6926791271352E-2</v>
      </c>
      <c r="O15" s="23">
        <v>1.18846436295612E-2</v>
      </c>
      <c r="P15" s="23">
        <v>2.4792780152065499E-2</v>
      </c>
      <c r="Q15" s="23">
        <v>1.5857954818666101E-2</v>
      </c>
      <c r="R15" s="23"/>
      <c r="S15" s="23">
        <v>1.32373273543409E-2</v>
      </c>
      <c r="T15" s="23">
        <v>7.6063157720037602E-3</v>
      </c>
      <c r="U15" s="23">
        <v>0</v>
      </c>
      <c r="V15" s="23">
        <v>1.39261884807885E-2</v>
      </c>
      <c r="W15" s="23">
        <v>1.46881451349079E-2</v>
      </c>
      <c r="X15" s="23">
        <v>2.3584283295325199E-2</v>
      </c>
      <c r="Y15" s="23">
        <v>2.6843624563739399E-2</v>
      </c>
      <c r="Z15" s="23">
        <v>0</v>
      </c>
      <c r="AA15" s="23">
        <v>1.8968995876393301E-2</v>
      </c>
      <c r="AB15" s="23">
        <v>2.2761396888020501E-2</v>
      </c>
      <c r="AC15" s="23">
        <v>5.1024628427142199E-2</v>
      </c>
      <c r="AD15" s="23">
        <v>2.7254349691696499E-2</v>
      </c>
      <c r="AE15" s="23"/>
      <c r="AF15" s="23">
        <v>1.4234957617872E-2</v>
      </c>
      <c r="AG15" s="23">
        <v>1.9217229209837601E-2</v>
      </c>
      <c r="AH15" s="23">
        <v>2.12898189825407E-2</v>
      </c>
      <c r="AI15" s="23"/>
      <c r="AJ15" s="23">
        <v>1.129775717965E-2</v>
      </c>
      <c r="AK15" s="23">
        <v>2.8146770611214102E-2</v>
      </c>
      <c r="AL15" s="23">
        <v>1.3871572084903E-2</v>
      </c>
      <c r="AM15" s="23">
        <v>0</v>
      </c>
      <c r="AN15" s="23">
        <v>1.7513798041492001E-2</v>
      </c>
      <c r="AO15" s="23"/>
      <c r="AP15" s="23">
        <v>1.54208228447032E-2</v>
      </c>
      <c r="AQ15" s="23">
        <v>3.2567679182646199E-2</v>
      </c>
      <c r="AR15" s="23">
        <v>0</v>
      </c>
      <c r="AS15" s="23">
        <v>0</v>
      </c>
      <c r="AT15" s="23">
        <v>1.2586676662434701E-2</v>
      </c>
      <c r="AU15" s="23"/>
      <c r="AV15" s="23">
        <v>1.2445996788361099E-2</v>
      </c>
      <c r="AW15" s="23">
        <v>1.22229549150301E-2</v>
      </c>
      <c r="AX15" s="23">
        <v>2.3483278375093401E-2</v>
      </c>
      <c r="AY15" s="23">
        <v>8.3037999648477908E-3</v>
      </c>
      <c r="AZ15" s="23">
        <v>0</v>
      </c>
      <c r="BA15" s="23"/>
      <c r="BB15" s="23">
        <v>1.6862339742860801E-2</v>
      </c>
      <c r="BC15" s="23">
        <v>0</v>
      </c>
      <c r="BD15" s="23">
        <v>0</v>
      </c>
      <c r="BE15" s="23"/>
      <c r="BF15" s="23">
        <v>5.4128618475782399E-3</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2:BF20"/>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216</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999</v>
      </c>
      <c r="D7" s="10">
        <v>473</v>
      </c>
      <c r="E7" s="10">
        <v>524</v>
      </c>
      <c r="F7" s="10"/>
      <c r="G7" s="10">
        <v>155</v>
      </c>
      <c r="H7" s="10">
        <v>169</v>
      </c>
      <c r="I7" s="10">
        <v>158</v>
      </c>
      <c r="J7" s="10">
        <v>164</v>
      </c>
      <c r="K7" s="10">
        <v>147</v>
      </c>
      <c r="L7" s="10">
        <v>206</v>
      </c>
      <c r="M7" s="10"/>
      <c r="N7" s="10">
        <v>282</v>
      </c>
      <c r="O7" s="10">
        <v>250</v>
      </c>
      <c r="P7" s="10">
        <v>198</v>
      </c>
      <c r="Q7" s="10">
        <v>266</v>
      </c>
      <c r="R7" s="10"/>
      <c r="S7" s="10">
        <v>140</v>
      </c>
      <c r="T7" s="10">
        <v>115</v>
      </c>
      <c r="U7" s="10">
        <v>86</v>
      </c>
      <c r="V7" s="10">
        <v>94</v>
      </c>
      <c r="W7" s="10">
        <v>65</v>
      </c>
      <c r="X7" s="10">
        <v>85</v>
      </c>
      <c r="Y7" s="10">
        <v>72</v>
      </c>
      <c r="Z7" s="10">
        <v>53</v>
      </c>
      <c r="AA7" s="10">
        <v>106</v>
      </c>
      <c r="AB7" s="10">
        <v>90</v>
      </c>
      <c r="AC7" s="10">
        <v>60</v>
      </c>
      <c r="AD7" s="10">
        <v>33</v>
      </c>
      <c r="AE7" s="10"/>
      <c r="AF7" s="10">
        <v>348</v>
      </c>
      <c r="AG7" s="10">
        <v>398</v>
      </c>
      <c r="AH7" s="10">
        <v>149</v>
      </c>
      <c r="AI7" s="10"/>
      <c r="AJ7" s="10">
        <v>326</v>
      </c>
      <c r="AK7" s="10">
        <v>314</v>
      </c>
      <c r="AL7" s="10">
        <v>67</v>
      </c>
      <c r="AM7" s="10">
        <v>10</v>
      </c>
      <c r="AN7" s="10">
        <v>131</v>
      </c>
      <c r="AO7" s="10"/>
      <c r="AP7" s="10">
        <v>175</v>
      </c>
      <c r="AQ7" s="10">
        <v>402</v>
      </c>
      <c r="AR7" s="10">
        <v>73</v>
      </c>
      <c r="AS7" s="10">
        <v>116</v>
      </c>
      <c r="AT7" s="10">
        <v>80</v>
      </c>
      <c r="AU7" s="10"/>
      <c r="AV7" s="10">
        <v>237</v>
      </c>
      <c r="AW7" s="10">
        <v>233</v>
      </c>
      <c r="AX7" s="10">
        <v>254</v>
      </c>
      <c r="AY7" s="10">
        <v>114</v>
      </c>
      <c r="AZ7" s="10">
        <v>19</v>
      </c>
      <c r="BA7" s="10"/>
      <c r="BB7" s="10">
        <v>58</v>
      </c>
      <c r="BC7" s="10">
        <v>73</v>
      </c>
      <c r="BD7" s="10">
        <v>34</v>
      </c>
      <c r="BE7" s="10"/>
      <c r="BF7" s="10">
        <v>184</v>
      </c>
    </row>
    <row r="8" spans="2:58" ht="30" customHeight="1" x14ac:dyDescent="0.35">
      <c r="B8" s="11" t="s">
        <v>20</v>
      </c>
      <c r="C8" s="11">
        <v>999</v>
      </c>
      <c r="D8" s="11">
        <v>478</v>
      </c>
      <c r="E8" s="11">
        <v>519</v>
      </c>
      <c r="F8" s="11"/>
      <c r="G8" s="11">
        <v>149</v>
      </c>
      <c r="H8" s="11">
        <v>162</v>
      </c>
      <c r="I8" s="11">
        <v>179</v>
      </c>
      <c r="J8" s="11">
        <v>174</v>
      </c>
      <c r="K8" s="11">
        <v>139</v>
      </c>
      <c r="L8" s="11">
        <v>197</v>
      </c>
      <c r="M8" s="11"/>
      <c r="N8" s="11">
        <v>274</v>
      </c>
      <c r="O8" s="11">
        <v>262</v>
      </c>
      <c r="P8" s="11">
        <v>195</v>
      </c>
      <c r="Q8" s="11">
        <v>265</v>
      </c>
      <c r="R8" s="11"/>
      <c r="S8" s="11">
        <v>151</v>
      </c>
      <c r="T8" s="11">
        <v>119</v>
      </c>
      <c r="U8" s="11">
        <v>87</v>
      </c>
      <c r="V8" s="11">
        <v>95</v>
      </c>
      <c r="W8" s="11">
        <v>62</v>
      </c>
      <c r="X8" s="11">
        <v>87</v>
      </c>
      <c r="Y8" s="11">
        <v>72</v>
      </c>
      <c r="Z8" s="11">
        <v>50</v>
      </c>
      <c r="AA8" s="11">
        <v>100</v>
      </c>
      <c r="AB8" s="11">
        <v>86</v>
      </c>
      <c r="AC8" s="11">
        <v>58</v>
      </c>
      <c r="AD8" s="11">
        <v>31</v>
      </c>
      <c r="AE8" s="11"/>
      <c r="AF8" s="11">
        <v>346</v>
      </c>
      <c r="AG8" s="11">
        <v>400</v>
      </c>
      <c r="AH8" s="11">
        <v>153</v>
      </c>
      <c r="AI8" s="11"/>
      <c r="AJ8" s="11">
        <v>325</v>
      </c>
      <c r="AK8" s="11">
        <v>314</v>
      </c>
      <c r="AL8" s="11">
        <v>68</v>
      </c>
      <c r="AM8" s="11">
        <v>10</v>
      </c>
      <c r="AN8" s="11">
        <v>134</v>
      </c>
      <c r="AO8" s="11"/>
      <c r="AP8" s="11">
        <v>173</v>
      </c>
      <c r="AQ8" s="11">
        <v>403</v>
      </c>
      <c r="AR8" s="11">
        <v>75</v>
      </c>
      <c r="AS8" s="11">
        <v>114</v>
      </c>
      <c r="AT8" s="11">
        <v>79</v>
      </c>
      <c r="AU8" s="11"/>
      <c r="AV8" s="11">
        <v>238</v>
      </c>
      <c r="AW8" s="11">
        <v>231</v>
      </c>
      <c r="AX8" s="11">
        <v>256</v>
      </c>
      <c r="AY8" s="11">
        <v>114</v>
      </c>
      <c r="AZ8" s="11">
        <v>19</v>
      </c>
      <c r="BA8" s="11"/>
      <c r="BB8" s="11">
        <v>59</v>
      </c>
      <c r="BC8" s="11">
        <v>71</v>
      </c>
      <c r="BD8" s="11">
        <v>34</v>
      </c>
      <c r="BE8" s="11"/>
      <c r="BF8" s="11">
        <v>185</v>
      </c>
    </row>
    <row r="9" spans="2:58" x14ac:dyDescent="0.35">
      <c r="B9" s="15" t="s">
        <v>207</v>
      </c>
      <c r="C9" s="14">
        <v>7.8331944425820907E-2</v>
      </c>
      <c r="D9" s="14">
        <v>9.2229605082155705E-2</v>
      </c>
      <c r="E9" s="14">
        <v>6.3902020904715001E-2</v>
      </c>
      <c r="F9" s="14"/>
      <c r="G9" s="14">
        <v>3.2196441937729303E-2</v>
      </c>
      <c r="H9" s="14">
        <v>6.5822988034353894E-2</v>
      </c>
      <c r="I9" s="14">
        <v>8.4973438729900902E-2</v>
      </c>
      <c r="J9" s="14">
        <v>8.7934408538667005E-2</v>
      </c>
      <c r="K9" s="14">
        <v>8.3329628414032395E-2</v>
      </c>
      <c r="L9" s="14">
        <v>0.105423301445787</v>
      </c>
      <c r="M9" s="14"/>
      <c r="N9" s="14">
        <v>7.9561634640342604E-2</v>
      </c>
      <c r="O9" s="14">
        <v>6.7836127016730793E-2</v>
      </c>
      <c r="P9" s="14">
        <v>6.6909935133493206E-2</v>
      </c>
      <c r="Q9" s="14">
        <v>9.6682864674480007E-2</v>
      </c>
      <c r="R9" s="14"/>
      <c r="S9" s="14">
        <v>5.1771945487792799E-2</v>
      </c>
      <c r="T9" s="14">
        <v>4.3271646388769097E-2</v>
      </c>
      <c r="U9" s="14">
        <v>0.154763979347049</v>
      </c>
      <c r="V9" s="14">
        <v>7.1526014307160907E-2</v>
      </c>
      <c r="W9" s="14">
        <v>7.6336024649988093E-2</v>
      </c>
      <c r="X9" s="14">
        <v>3.4551600752179099E-2</v>
      </c>
      <c r="Y9" s="14">
        <v>0.109237036073489</v>
      </c>
      <c r="Z9" s="14">
        <v>1.8517902243631101E-2</v>
      </c>
      <c r="AA9" s="14">
        <v>0.10107898210272501</v>
      </c>
      <c r="AB9" s="14">
        <v>8.8534770168049004E-2</v>
      </c>
      <c r="AC9" s="14">
        <v>7.8563672328481493E-2</v>
      </c>
      <c r="AD9" s="14">
        <v>0.19736160345893999</v>
      </c>
      <c r="AE9" s="14"/>
      <c r="AF9" s="14">
        <v>0.12536289073079901</v>
      </c>
      <c r="AG9" s="14">
        <v>5.9954250940000502E-2</v>
      </c>
      <c r="AH9" s="14">
        <v>3.7631174520133599E-2</v>
      </c>
      <c r="AI9" s="14"/>
      <c r="AJ9" s="14">
        <v>0.123072248148412</v>
      </c>
      <c r="AK9" s="14">
        <v>3.3658887230907597E-2</v>
      </c>
      <c r="AL9" s="14">
        <v>0</v>
      </c>
      <c r="AM9" s="14">
        <v>9.6095338861462501E-2</v>
      </c>
      <c r="AN9" s="14">
        <v>0.11092033736661901</v>
      </c>
      <c r="AO9" s="14"/>
      <c r="AP9" s="14">
        <v>0.13184106523919201</v>
      </c>
      <c r="AQ9" s="14">
        <v>1.06797671508584E-2</v>
      </c>
      <c r="AR9" s="14">
        <v>0</v>
      </c>
      <c r="AS9" s="14">
        <v>0.18714316052115501</v>
      </c>
      <c r="AT9" s="14">
        <v>7.7628826145943297E-2</v>
      </c>
      <c r="AU9" s="14"/>
      <c r="AV9" s="14">
        <v>9.4767508749248594E-2</v>
      </c>
      <c r="AW9" s="14">
        <v>6.4109425256031499E-2</v>
      </c>
      <c r="AX9" s="14">
        <v>6.6957300704436798E-2</v>
      </c>
      <c r="AY9" s="14">
        <v>7.9469605928586207E-2</v>
      </c>
      <c r="AZ9" s="14">
        <v>0</v>
      </c>
      <c r="BA9" s="14"/>
      <c r="BB9" s="14">
        <v>1.48283434294155E-2</v>
      </c>
      <c r="BC9" s="14">
        <v>0.17528101808907301</v>
      </c>
      <c r="BD9" s="14">
        <v>6.5981585108695298E-2</v>
      </c>
      <c r="BE9" s="14"/>
      <c r="BF9" s="14">
        <v>9.82236739281174E-2</v>
      </c>
    </row>
    <row r="10" spans="2:58" x14ac:dyDescent="0.35">
      <c r="B10" s="15" t="s">
        <v>208</v>
      </c>
      <c r="C10" s="14">
        <v>7.3012901410575107E-2</v>
      </c>
      <c r="D10" s="14">
        <v>7.1734428731105304E-2</v>
      </c>
      <c r="E10" s="14">
        <v>7.4475725035589302E-2</v>
      </c>
      <c r="F10" s="14"/>
      <c r="G10" s="14">
        <v>7.67288932389633E-2</v>
      </c>
      <c r="H10" s="14">
        <v>7.7282208444504605E-2</v>
      </c>
      <c r="I10" s="14">
        <v>7.5826485371876001E-2</v>
      </c>
      <c r="J10" s="14">
        <v>4.9034847309089101E-2</v>
      </c>
      <c r="K10" s="14">
        <v>7.7478187643819502E-2</v>
      </c>
      <c r="L10" s="14">
        <v>8.2122038655718793E-2</v>
      </c>
      <c r="M10" s="14"/>
      <c r="N10" s="14">
        <v>6.3539856373829903E-2</v>
      </c>
      <c r="O10" s="14">
        <v>6.2771926353877003E-2</v>
      </c>
      <c r="P10" s="14">
        <v>9.4874869237054099E-2</v>
      </c>
      <c r="Q10" s="14">
        <v>7.7671641520167395E-2</v>
      </c>
      <c r="R10" s="14"/>
      <c r="S10" s="14">
        <v>6.3314694716332498E-2</v>
      </c>
      <c r="T10" s="14">
        <v>9.8134014099739694E-2</v>
      </c>
      <c r="U10" s="14">
        <v>5.4769673615385699E-2</v>
      </c>
      <c r="V10" s="14">
        <v>4.0646899247942903E-2</v>
      </c>
      <c r="W10" s="14">
        <v>1.43499536262808E-2</v>
      </c>
      <c r="X10" s="14">
        <v>7.2598983608631207E-2</v>
      </c>
      <c r="Y10" s="14">
        <v>9.7700106817733001E-2</v>
      </c>
      <c r="Z10" s="14">
        <v>5.83337335087988E-2</v>
      </c>
      <c r="AA10" s="14">
        <v>7.7520901492339103E-2</v>
      </c>
      <c r="AB10" s="14">
        <v>0.129221773767798</v>
      </c>
      <c r="AC10" s="14">
        <v>6.6173165087635197E-2</v>
      </c>
      <c r="AD10" s="14">
        <v>0.10258305469003499</v>
      </c>
      <c r="AE10" s="14"/>
      <c r="AF10" s="14">
        <v>0.106736778424934</v>
      </c>
      <c r="AG10" s="14">
        <v>4.93791209519545E-2</v>
      </c>
      <c r="AH10" s="14">
        <v>4.3852317673805E-2</v>
      </c>
      <c r="AI10" s="14"/>
      <c r="AJ10" s="14">
        <v>9.4554390892943194E-2</v>
      </c>
      <c r="AK10" s="14">
        <v>4.4949737503867798E-2</v>
      </c>
      <c r="AL10" s="14">
        <v>8.5185784390971797E-2</v>
      </c>
      <c r="AM10" s="14">
        <v>0.28766431353639499</v>
      </c>
      <c r="AN10" s="14">
        <v>7.0472539016982902E-2</v>
      </c>
      <c r="AO10" s="14"/>
      <c r="AP10" s="14">
        <v>0.108240379918742</v>
      </c>
      <c r="AQ10" s="14">
        <v>2.2461312618635602E-2</v>
      </c>
      <c r="AR10" s="14">
        <v>6.3600202917376697E-2</v>
      </c>
      <c r="AS10" s="14">
        <v>0.15572138649595799</v>
      </c>
      <c r="AT10" s="14">
        <v>6.2752046878934806E-2</v>
      </c>
      <c r="AU10" s="14"/>
      <c r="AV10" s="14">
        <v>6.8240759570764295E-2</v>
      </c>
      <c r="AW10" s="14">
        <v>8.6416931828235094E-2</v>
      </c>
      <c r="AX10" s="14">
        <v>5.85908873234997E-2</v>
      </c>
      <c r="AY10" s="14">
        <v>2.4833315442149801E-2</v>
      </c>
      <c r="AZ10" s="14">
        <v>0.105430838030088</v>
      </c>
      <c r="BA10" s="14"/>
      <c r="BB10" s="14">
        <v>0</v>
      </c>
      <c r="BC10" s="14">
        <v>0.18105854153672901</v>
      </c>
      <c r="BD10" s="14">
        <v>5.6514503173221702E-2</v>
      </c>
      <c r="BE10" s="14"/>
      <c r="BF10" s="14">
        <v>8.0242561841609605E-2</v>
      </c>
    </row>
    <row r="11" spans="2:58" x14ac:dyDescent="0.35">
      <c r="B11" s="15" t="s">
        <v>209</v>
      </c>
      <c r="C11" s="14">
        <v>0.15105365582033101</v>
      </c>
      <c r="D11" s="14">
        <v>0.16443546142863599</v>
      </c>
      <c r="E11" s="14">
        <v>0.13735963196131601</v>
      </c>
      <c r="F11" s="14"/>
      <c r="G11" s="14">
        <v>0.19385860153062001</v>
      </c>
      <c r="H11" s="14">
        <v>0.16528105985921701</v>
      </c>
      <c r="I11" s="14">
        <v>0.14826367121584</v>
      </c>
      <c r="J11" s="14">
        <v>0.176408201162189</v>
      </c>
      <c r="K11" s="14">
        <v>0.13266802622632901</v>
      </c>
      <c r="L11" s="14">
        <v>0.100206937441539</v>
      </c>
      <c r="M11" s="14"/>
      <c r="N11" s="14">
        <v>0.153844783432872</v>
      </c>
      <c r="O11" s="14">
        <v>0.160476436537976</v>
      </c>
      <c r="P11" s="14">
        <v>0.16674034629762599</v>
      </c>
      <c r="Q11" s="14">
        <v>0.12901027783572599</v>
      </c>
      <c r="R11" s="14"/>
      <c r="S11" s="14">
        <v>0.14914454242821401</v>
      </c>
      <c r="T11" s="14">
        <v>0.153353004285537</v>
      </c>
      <c r="U11" s="14">
        <v>0.20470638344522499</v>
      </c>
      <c r="V11" s="14">
        <v>0.12292189082918401</v>
      </c>
      <c r="W11" s="14">
        <v>0.117198586536077</v>
      </c>
      <c r="X11" s="14">
        <v>0.16218639357046899</v>
      </c>
      <c r="Y11" s="14">
        <v>0.20511082862826499</v>
      </c>
      <c r="Z11" s="14">
        <v>0.23098662436363901</v>
      </c>
      <c r="AA11" s="14">
        <v>8.2205472040806402E-2</v>
      </c>
      <c r="AB11" s="14">
        <v>0.137091781565956</v>
      </c>
      <c r="AC11" s="14">
        <v>0.14682767194194499</v>
      </c>
      <c r="AD11" s="14">
        <v>0.13909280108508201</v>
      </c>
      <c r="AE11" s="14"/>
      <c r="AF11" s="14">
        <v>0.15739659451093099</v>
      </c>
      <c r="AG11" s="14">
        <v>0.140915387834502</v>
      </c>
      <c r="AH11" s="14">
        <v>0.122549571046099</v>
      </c>
      <c r="AI11" s="14"/>
      <c r="AJ11" s="14">
        <v>0.20974246244244199</v>
      </c>
      <c r="AK11" s="14">
        <v>0.102389341980844</v>
      </c>
      <c r="AL11" s="14">
        <v>0.110432744411569</v>
      </c>
      <c r="AM11" s="14">
        <v>0.201666282101439</v>
      </c>
      <c r="AN11" s="14">
        <v>0.12728803535148001</v>
      </c>
      <c r="AO11" s="14"/>
      <c r="AP11" s="14">
        <v>0.21385897285702099</v>
      </c>
      <c r="AQ11" s="14">
        <v>7.4603204196215606E-2</v>
      </c>
      <c r="AR11" s="14">
        <v>0.19619414128073701</v>
      </c>
      <c r="AS11" s="14">
        <v>0.21076861580995601</v>
      </c>
      <c r="AT11" s="14">
        <v>0.18882297801173101</v>
      </c>
      <c r="AU11" s="14"/>
      <c r="AV11" s="14">
        <v>0.16066200834288999</v>
      </c>
      <c r="AW11" s="14">
        <v>0.1742041817196</v>
      </c>
      <c r="AX11" s="14">
        <v>0.13238044932161899</v>
      </c>
      <c r="AY11" s="14">
        <v>0.104289198347482</v>
      </c>
      <c r="AZ11" s="14">
        <v>5.0183262188552603E-2</v>
      </c>
      <c r="BA11" s="14"/>
      <c r="BB11" s="14">
        <v>7.3759870659569099E-2</v>
      </c>
      <c r="BC11" s="14">
        <v>0.22925614016670401</v>
      </c>
      <c r="BD11" s="14">
        <v>0.263998039712736</v>
      </c>
      <c r="BE11" s="14"/>
      <c r="BF11" s="14">
        <v>0.200529997374019</v>
      </c>
    </row>
    <row r="12" spans="2:58" x14ac:dyDescent="0.35">
      <c r="B12" s="15" t="s">
        <v>122</v>
      </c>
      <c r="C12" s="14">
        <v>0.26418606215520801</v>
      </c>
      <c r="D12" s="14">
        <v>0.24086018247285501</v>
      </c>
      <c r="E12" s="14">
        <v>0.28668518631141099</v>
      </c>
      <c r="F12" s="14"/>
      <c r="G12" s="14">
        <v>0.27139909679424301</v>
      </c>
      <c r="H12" s="14">
        <v>0.19628889263358501</v>
      </c>
      <c r="I12" s="14">
        <v>0.30463626777706099</v>
      </c>
      <c r="J12" s="14">
        <v>0.215936587964039</v>
      </c>
      <c r="K12" s="14">
        <v>0.28750039890090801</v>
      </c>
      <c r="L12" s="14">
        <v>0.30409845455925599</v>
      </c>
      <c r="M12" s="14"/>
      <c r="N12" s="14">
        <v>0.203628351323138</v>
      </c>
      <c r="O12" s="14">
        <v>0.30023282124865402</v>
      </c>
      <c r="P12" s="14">
        <v>0.26350890005746402</v>
      </c>
      <c r="Q12" s="14">
        <v>0.29087173585258902</v>
      </c>
      <c r="R12" s="14"/>
      <c r="S12" s="14">
        <v>0.27296155535125899</v>
      </c>
      <c r="T12" s="14">
        <v>0.23462127003533301</v>
      </c>
      <c r="U12" s="14">
        <v>0.23454301983218201</v>
      </c>
      <c r="V12" s="14">
        <v>0.26476301965967602</v>
      </c>
      <c r="W12" s="14">
        <v>0.38640902381133702</v>
      </c>
      <c r="X12" s="14">
        <v>0.27526332835687201</v>
      </c>
      <c r="Y12" s="14">
        <v>0.262876270058715</v>
      </c>
      <c r="Z12" s="14">
        <v>0.14525752773352399</v>
      </c>
      <c r="AA12" s="14">
        <v>0.28298500229109202</v>
      </c>
      <c r="AB12" s="14">
        <v>0.200211787794568</v>
      </c>
      <c r="AC12" s="14">
        <v>0.30839282965148301</v>
      </c>
      <c r="AD12" s="14">
        <v>0.368014914366324</v>
      </c>
      <c r="AE12" s="14"/>
      <c r="AF12" s="14">
        <v>0.28679957416733998</v>
      </c>
      <c r="AG12" s="14">
        <v>0.233580974173731</v>
      </c>
      <c r="AH12" s="14">
        <v>0.27152229852249898</v>
      </c>
      <c r="AI12" s="14"/>
      <c r="AJ12" s="14">
        <v>0.29602616851306801</v>
      </c>
      <c r="AK12" s="14">
        <v>0.184870364510828</v>
      </c>
      <c r="AL12" s="14">
        <v>0.28216436909237103</v>
      </c>
      <c r="AM12" s="14">
        <v>0.10713209639838001</v>
      </c>
      <c r="AN12" s="14">
        <v>0.31711066753372602</v>
      </c>
      <c r="AO12" s="14"/>
      <c r="AP12" s="14">
        <v>0.297392337353591</v>
      </c>
      <c r="AQ12" s="14">
        <v>0.19382865657962201</v>
      </c>
      <c r="AR12" s="14">
        <v>0.263226281417069</v>
      </c>
      <c r="AS12" s="14">
        <v>0.288635418871178</v>
      </c>
      <c r="AT12" s="14">
        <v>0.47114993172344299</v>
      </c>
      <c r="AU12" s="14"/>
      <c r="AV12" s="14">
        <v>0.29201091404400198</v>
      </c>
      <c r="AW12" s="14">
        <v>0.25984304359460098</v>
      </c>
      <c r="AX12" s="14">
        <v>0.247768930210361</v>
      </c>
      <c r="AY12" s="14">
        <v>0.25363481025049001</v>
      </c>
      <c r="AZ12" s="14">
        <v>0.31746597586162401</v>
      </c>
      <c r="BA12" s="14"/>
      <c r="BB12" s="14">
        <v>0.183017665013849</v>
      </c>
      <c r="BC12" s="14">
        <v>0.29206948748867401</v>
      </c>
      <c r="BD12" s="14">
        <v>0.49068394509747199</v>
      </c>
      <c r="BE12" s="14"/>
      <c r="BF12" s="14">
        <v>0.29561325650939502</v>
      </c>
    </row>
    <row r="13" spans="2:58" x14ac:dyDescent="0.35">
      <c r="B13" s="15" t="s">
        <v>210</v>
      </c>
      <c r="C13" s="14">
        <v>0.25681074448921798</v>
      </c>
      <c r="D13" s="14">
        <v>0.26689184953814699</v>
      </c>
      <c r="E13" s="14">
        <v>0.24854258777763699</v>
      </c>
      <c r="F13" s="14"/>
      <c r="G13" s="14">
        <v>0.27042045347176902</v>
      </c>
      <c r="H13" s="14">
        <v>0.27852206558575798</v>
      </c>
      <c r="I13" s="14">
        <v>0.23554851666509899</v>
      </c>
      <c r="J13" s="14">
        <v>0.30184729831374801</v>
      </c>
      <c r="K13" s="14">
        <v>0.25780647811510299</v>
      </c>
      <c r="L13" s="14">
        <v>0.20758335204866199</v>
      </c>
      <c r="M13" s="14"/>
      <c r="N13" s="14">
        <v>0.287486068845826</v>
      </c>
      <c r="O13" s="14">
        <v>0.234936279826605</v>
      </c>
      <c r="P13" s="14">
        <v>0.27252261745891598</v>
      </c>
      <c r="Q13" s="14">
        <v>0.23428322776985999</v>
      </c>
      <c r="R13" s="14"/>
      <c r="S13" s="14">
        <v>0.278103469707216</v>
      </c>
      <c r="T13" s="14">
        <v>0.29744662692225798</v>
      </c>
      <c r="U13" s="14">
        <v>0.18102906951874601</v>
      </c>
      <c r="V13" s="14">
        <v>0.34562035945911801</v>
      </c>
      <c r="W13" s="14">
        <v>0.25589452768341298</v>
      </c>
      <c r="X13" s="14">
        <v>0.24576384991568601</v>
      </c>
      <c r="Y13" s="14">
        <v>0.22405093992408201</v>
      </c>
      <c r="Z13" s="14">
        <v>0.28494265405895702</v>
      </c>
      <c r="AA13" s="14">
        <v>0.25583636874112903</v>
      </c>
      <c r="AB13" s="14">
        <v>0.26562667099736398</v>
      </c>
      <c r="AC13" s="14">
        <v>0.188090529871905</v>
      </c>
      <c r="AD13" s="14">
        <v>0.107846352719337</v>
      </c>
      <c r="AE13" s="14"/>
      <c r="AF13" s="14">
        <v>0.18549503356330199</v>
      </c>
      <c r="AG13" s="14">
        <v>0.30395745496210802</v>
      </c>
      <c r="AH13" s="14">
        <v>0.32045504726093199</v>
      </c>
      <c r="AI13" s="14"/>
      <c r="AJ13" s="14">
        <v>0.16967533362532</v>
      </c>
      <c r="AK13" s="14">
        <v>0.35343136079196003</v>
      </c>
      <c r="AL13" s="14">
        <v>0.286994985803943</v>
      </c>
      <c r="AM13" s="14">
        <v>0.30744196910232402</v>
      </c>
      <c r="AN13" s="14">
        <v>0.208958867713644</v>
      </c>
      <c r="AO13" s="14"/>
      <c r="AP13" s="14">
        <v>0.187086971019396</v>
      </c>
      <c r="AQ13" s="14">
        <v>0.359924427776115</v>
      </c>
      <c r="AR13" s="14">
        <v>0.27439218484838401</v>
      </c>
      <c r="AS13" s="14">
        <v>0.1315394802422</v>
      </c>
      <c r="AT13" s="14">
        <v>0.147148626802796</v>
      </c>
      <c r="AU13" s="14"/>
      <c r="AV13" s="14">
        <v>0.24491322660022599</v>
      </c>
      <c r="AW13" s="14">
        <v>0.24794778980832699</v>
      </c>
      <c r="AX13" s="14">
        <v>0.28229464322256698</v>
      </c>
      <c r="AY13" s="14">
        <v>0.30507050561740601</v>
      </c>
      <c r="AZ13" s="14">
        <v>0.27558541509103401</v>
      </c>
      <c r="BA13" s="14"/>
      <c r="BB13" s="14">
        <v>0.326849859190884</v>
      </c>
      <c r="BC13" s="14">
        <v>0.12233481271882</v>
      </c>
      <c r="BD13" s="14">
        <v>5.8907399539160202E-2</v>
      </c>
      <c r="BE13" s="14"/>
      <c r="BF13" s="14">
        <v>0.179246766293015</v>
      </c>
    </row>
    <row r="14" spans="2:58" x14ac:dyDescent="0.35">
      <c r="B14" s="15" t="s">
        <v>211</v>
      </c>
      <c r="C14" s="14">
        <v>0.15402284951082501</v>
      </c>
      <c r="D14" s="14">
        <v>0.14550454217449699</v>
      </c>
      <c r="E14" s="14">
        <v>0.16246502648793301</v>
      </c>
      <c r="F14" s="14"/>
      <c r="G14" s="14">
        <v>0.11696940169839599</v>
      </c>
      <c r="H14" s="14">
        <v>0.19948439034679599</v>
      </c>
      <c r="I14" s="14">
        <v>0.143306303927905</v>
      </c>
      <c r="J14" s="14">
        <v>0.16302537580555901</v>
      </c>
      <c r="K14" s="14">
        <v>0.13294883864843801</v>
      </c>
      <c r="L14" s="14">
        <v>0.16112720304497699</v>
      </c>
      <c r="M14" s="14"/>
      <c r="N14" s="14">
        <v>0.19165113688914701</v>
      </c>
      <c r="O14" s="14">
        <v>0.15792619807351899</v>
      </c>
      <c r="P14" s="14">
        <v>9.6060475484928104E-2</v>
      </c>
      <c r="Q14" s="14">
        <v>0.151935232710111</v>
      </c>
      <c r="R14" s="14"/>
      <c r="S14" s="14">
        <v>0.16498909251423399</v>
      </c>
      <c r="T14" s="14">
        <v>0.15700451305598201</v>
      </c>
      <c r="U14" s="14">
        <v>0.158337812771114</v>
      </c>
      <c r="V14" s="14">
        <v>0.130682382336402</v>
      </c>
      <c r="W14" s="14">
        <v>0.135123738557997</v>
      </c>
      <c r="X14" s="14">
        <v>0.17524048335006501</v>
      </c>
      <c r="Y14" s="14">
        <v>8.8119842075435897E-2</v>
      </c>
      <c r="Z14" s="14">
        <v>0.24353807119420401</v>
      </c>
      <c r="AA14" s="14">
        <v>0.18140427745551599</v>
      </c>
      <c r="AB14" s="14">
        <v>0.16758476461942001</v>
      </c>
      <c r="AC14" s="14">
        <v>0.12840603283236601</v>
      </c>
      <c r="AD14" s="14">
        <v>5.7846923988585201E-2</v>
      </c>
      <c r="AE14" s="14"/>
      <c r="AF14" s="14">
        <v>0.12403427974872</v>
      </c>
      <c r="AG14" s="14">
        <v>0.18600327380163401</v>
      </c>
      <c r="AH14" s="14">
        <v>0.17595579061879099</v>
      </c>
      <c r="AI14" s="14"/>
      <c r="AJ14" s="14">
        <v>9.8704043359823398E-2</v>
      </c>
      <c r="AK14" s="14">
        <v>0.237192561663987</v>
      </c>
      <c r="AL14" s="14">
        <v>0.20665122380073001</v>
      </c>
      <c r="AM14" s="14">
        <v>0</v>
      </c>
      <c r="AN14" s="14">
        <v>0.14064934067764501</v>
      </c>
      <c r="AO14" s="14"/>
      <c r="AP14" s="14">
        <v>4.6159450767353498E-2</v>
      </c>
      <c r="AQ14" s="14">
        <v>0.29416517277933302</v>
      </c>
      <c r="AR14" s="14">
        <v>0.18888146240840301</v>
      </c>
      <c r="AS14" s="14">
        <v>2.6191938059554401E-2</v>
      </c>
      <c r="AT14" s="14">
        <v>3.9910913774716603E-2</v>
      </c>
      <c r="AU14" s="14"/>
      <c r="AV14" s="14">
        <v>0.118747750354859</v>
      </c>
      <c r="AW14" s="14">
        <v>0.14303668015516499</v>
      </c>
      <c r="AX14" s="14">
        <v>0.18844823908187</v>
      </c>
      <c r="AY14" s="14">
        <v>0.22449232124982199</v>
      </c>
      <c r="AZ14" s="14">
        <v>0.25133450882870101</v>
      </c>
      <c r="BA14" s="14"/>
      <c r="BB14" s="14">
        <v>0.40154426170628199</v>
      </c>
      <c r="BC14" s="14">
        <v>0</v>
      </c>
      <c r="BD14" s="14">
        <v>6.3914527368715099E-2</v>
      </c>
      <c r="BE14" s="14"/>
      <c r="BF14" s="14">
        <v>0.146143744053844</v>
      </c>
    </row>
    <row r="15" spans="2:58" x14ac:dyDescent="0.35">
      <c r="B15" s="15" t="s">
        <v>212</v>
      </c>
      <c r="C15" s="23">
        <v>2.25818421880223E-2</v>
      </c>
      <c r="D15" s="23">
        <v>1.8343930572604299E-2</v>
      </c>
      <c r="E15" s="23">
        <v>2.6569821521399199E-2</v>
      </c>
      <c r="F15" s="23"/>
      <c r="G15" s="23">
        <v>3.84271113282788E-2</v>
      </c>
      <c r="H15" s="23">
        <v>1.7318395095784998E-2</v>
      </c>
      <c r="I15" s="23">
        <v>7.4453163123184597E-3</v>
      </c>
      <c r="J15" s="23">
        <v>5.8132809067074197E-3</v>
      </c>
      <c r="K15" s="23">
        <v>2.8268442051370701E-2</v>
      </c>
      <c r="L15" s="23">
        <v>3.9438712804059903E-2</v>
      </c>
      <c r="M15" s="23"/>
      <c r="N15" s="23">
        <v>2.0288168494845101E-2</v>
      </c>
      <c r="O15" s="23">
        <v>1.5820210942638399E-2</v>
      </c>
      <c r="P15" s="23">
        <v>3.9382856330518398E-2</v>
      </c>
      <c r="Q15" s="23">
        <v>1.95450196370669E-2</v>
      </c>
      <c r="R15" s="23"/>
      <c r="S15" s="23">
        <v>1.9714699794951E-2</v>
      </c>
      <c r="T15" s="23">
        <v>1.6168925212380801E-2</v>
      </c>
      <c r="U15" s="23">
        <v>1.18500614702991E-2</v>
      </c>
      <c r="V15" s="23">
        <v>2.3839434160515899E-2</v>
      </c>
      <c r="W15" s="23">
        <v>1.46881451349079E-2</v>
      </c>
      <c r="X15" s="23">
        <v>3.4395360446097999E-2</v>
      </c>
      <c r="Y15" s="23">
        <v>1.2904976422280501E-2</v>
      </c>
      <c r="Z15" s="23">
        <v>1.8423486897247401E-2</v>
      </c>
      <c r="AA15" s="23">
        <v>1.8968995876393301E-2</v>
      </c>
      <c r="AB15" s="23">
        <v>1.1728451086845299E-2</v>
      </c>
      <c r="AC15" s="23">
        <v>8.3546098286184298E-2</v>
      </c>
      <c r="AD15" s="23">
        <v>2.7254349691696499E-2</v>
      </c>
      <c r="AE15" s="23"/>
      <c r="AF15" s="23">
        <v>1.4174848853973901E-2</v>
      </c>
      <c r="AG15" s="23">
        <v>2.6209537336069701E-2</v>
      </c>
      <c r="AH15" s="23">
        <v>2.8033800357740099E-2</v>
      </c>
      <c r="AI15" s="23"/>
      <c r="AJ15" s="23">
        <v>8.2253530179919893E-3</v>
      </c>
      <c r="AK15" s="23">
        <v>4.3507746317605803E-2</v>
      </c>
      <c r="AL15" s="23">
        <v>2.8570892500415501E-2</v>
      </c>
      <c r="AM15" s="23">
        <v>0</v>
      </c>
      <c r="AN15" s="23">
        <v>2.4600212339904001E-2</v>
      </c>
      <c r="AO15" s="23"/>
      <c r="AP15" s="23">
        <v>1.54208228447032E-2</v>
      </c>
      <c r="AQ15" s="23">
        <v>4.43374588992205E-2</v>
      </c>
      <c r="AR15" s="23">
        <v>1.37057271280308E-2</v>
      </c>
      <c r="AS15" s="23">
        <v>0</v>
      </c>
      <c r="AT15" s="23">
        <v>1.2586676662434701E-2</v>
      </c>
      <c r="AU15" s="23"/>
      <c r="AV15" s="23">
        <v>2.0657832338010201E-2</v>
      </c>
      <c r="AW15" s="23">
        <v>2.4441947638040799E-2</v>
      </c>
      <c r="AX15" s="23">
        <v>2.3559550135646101E-2</v>
      </c>
      <c r="AY15" s="23">
        <v>8.2102431640650505E-3</v>
      </c>
      <c r="AZ15" s="23">
        <v>0</v>
      </c>
      <c r="BA15" s="23"/>
      <c r="BB15" s="23">
        <v>0</v>
      </c>
      <c r="BC15" s="23">
        <v>0</v>
      </c>
      <c r="BD15" s="23">
        <v>0</v>
      </c>
      <c r="BE15" s="23"/>
      <c r="BF15" s="23">
        <v>0</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217</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999</v>
      </c>
      <c r="D7" s="10">
        <v>473</v>
      </c>
      <c r="E7" s="10">
        <v>524</v>
      </c>
      <c r="F7" s="10"/>
      <c r="G7" s="10">
        <v>155</v>
      </c>
      <c r="H7" s="10">
        <v>169</v>
      </c>
      <c r="I7" s="10">
        <v>158</v>
      </c>
      <c r="J7" s="10">
        <v>164</v>
      </c>
      <c r="K7" s="10">
        <v>147</v>
      </c>
      <c r="L7" s="10">
        <v>206</v>
      </c>
      <c r="M7" s="10"/>
      <c r="N7" s="10">
        <v>282</v>
      </c>
      <c r="O7" s="10">
        <v>250</v>
      </c>
      <c r="P7" s="10">
        <v>198</v>
      </c>
      <c r="Q7" s="10">
        <v>266</v>
      </c>
      <c r="R7" s="10"/>
      <c r="S7" s="10">
        <v>140</v>
      </c>
      <c r="T7" s="10">
        <v>115</v>
      </c>
      <c r="U7" s="10">
        <v>86</v>
      </c>
      <c r="V7" s="10">
        <v>94</v>
      </c>
      <c r="W7" s="10">
        <v>65</v>
      </c>
      <c r="X7" s="10">
        <v>85</v>
      </c>
      <c r="Y7" s="10">
        <v>72</v>
      </c>
      <c r="Z7" s="10">
        <v>53</v>
      </c>
      <c r="AA7" s="10">
        <v>106</v>
      </c>
      <c r="AB7" s="10">
        <v>90</v>
      </c>
      <c r="AC7" s="10">
        <v>60</v>
      </c>
      <c r="AD7" s="10">
        <v>33</v>
      </c>
      <c r="AE7" s="10"/>
      <c r="AF7" s="10">
        <v>348</v>
      </c>
      <c r="AG7" s="10">
        <v>398</v>
      </c>
      <c r="AH7" s="10">
        <v>149</v>
      </c>
      <c r="AI7" s="10"/>
      <c r="AJ7" s="10">
        <v>326</v>
      </c>
      <c r="AK7" s="10">
        <v>314</v>
      </c>
      <c r="AL7" s="10">
        <v>67</v>
      </c>
      <c r="AM7" s="10">
        <v>10</v>
      </c>
      <c r="AN7" s="10">
        <v>131</v>
      </c>
      <c r="AO7" s="10"/>
      <c r="AP7" s="10">
        <v>175</v>
      </c>
      <c r="AQ7" s="10">
        <v>402</v>
      </c>
      <c r="AR7" s="10">
        <v>73</v>
      </c>
      <c r="AS7" s="10">
        <v>116</v>
      </c>
      <c r="AT7" s="10">
        <v>80</v>
      </c>
      <c r="AU7" s="10"/>
      <c r="AV7" s="10">
        <v>237</v>
      </c>
      <c r="AW7" s="10">
        <v>233</v>
      </c>
      <c r="AX7" s="10">
        <v>254</v>
      </c>
      <c r="AY7" s="10">
        <v>114</v>
      </c>
      <c r="AZ7" s="10">
        <v>19</v>
      </c>
      <c r="BA7" s="10"/>
      <c r="BB7" s="10">
        <v>58</v>
      </c>
      <c r="BC7" s="10">
        <v>73</v>
      </c>
      <c r="BD7" s="10">
        <v>34</v>
      </c>
      <c r="BE7" s="10"/>
      <c r="BF7" s="10">
        <v>184</v>
      </c>
    </row>
    <row r="8" spans="2:58" ht="30" customHeight="1" x14ac:dyDescent="0.35">
      <c r="B8" s="11" t="s">
        <v>20</v>
      </c>
      <c r="C8" s="11">
        <v>999</v>
      </c>
      <c r="D8" s="11">
        <v>478</v>
      </c>
      <c r="E8" s="11">
        <v>519</v>
      </c>
      <c r="F8" s="11"/>
      <c r="G8" s="11">
        <v>149</v>
      </c>
      <c r="H8" s="11">
        <v>162</v>
      </c>
      <c r="I8" s="11">
        <v>179</v>
      </c>
      <c r="J8" s="11">
        <v>174</v>
      </c>
      <c r="K8" s="11">
        <v>139</v>
      </c>
      <c r="L8" s="11">
        <v>197</v>
      </c>
      <c r="M8" s="11"/>
      <c r="N8" s="11">
        <v>274</v>
      </c>
      <c r="O8" s="11">
        <v>262</v>
      </c>
      <c r="P8" s="11">
        <v>195</v>
      </c>
      <c r="Q8" s="11">
        <v>265</v>
      </c>
      <c r="R8" s="11"/>
      <c r="S8" s="11">
        <v>151</v>
      </c>
      <c r="T8" s="11">
        <v>119</v>
      </c>
      <c r="U8" s="11">
        <v>87</v>
      </c>
      <c r="V8" s="11">
        <v>95</v>
      </c>
      <c r="W8" s="11">
        <v>62</v>
      </c>
      <c r="X8" s="11">
        <v>87</v>
      </c>
      <c r="Y8" s="11">
        <v>72</v>
      </c>
      <c r="Z8" s="11">
        <v>50</v>
      </c>
      <c r="AA8" s="11">
        <v>100</v>
      </c>
      <c r="AB8" s="11">
        <v>86</v>
      </c>
      <c r="AC8" s="11">
        <v>58</v>
      </c>
      <c r="AD8" s="11">
        <v>31</v>
      </c>
      <c r="AE8" s="11"/>
      <c r="AF8" s="11">
        <v>346</v>
      </c>
      <c r="AG8" s="11">
        <v>400</v>
      </c>
      <c r="AH8" s="11">
        <v>153</v>
      </c>
      <c r="AI8" s="11"/>
      <c r="AJ8" s="11">
        <v>325</v>
      </c>
      <c r="AK8" s="11">
        <v>314</v>
      </c>
      <c r="AL8" s="11">
        <v>68</v>
      </c>
      <c r="AM8" s="11">
        <v>10</v>
      </c>
      <c r="AN8" s="11">
        <v>134</v>
      </c>
      <c r="AO8" s="11"/>
      <c r="AP8" s="11">
        <v>173</v>
      </c>
      <c r="AQ8" s="11">
        <v>403</v>
      </c>
      <c r="AR8" s="11">
        <v>75</v>
      </c>
      <c r="AS8" s="11">
        <v>114</v>
      </c>
      <c r="AT8" s="11">
        <v>79</v>
      </c>
      <c r="AU8" s="11"/>
      <c r="AV8" s="11">
        <v>238</v>
      </c>
      <c r="AW8" s="11">
        <v>231</v>
      </c>
      <c r="AX8" s="11">
        <v>256</v>
      </c>
      <c r="AY8" s="11">
        <v>114</v>
      </c>
      <c r="AZ8" s="11">
        <v>19</v>
      </c>
      <c r="BA8" s="11"/>
      <c r="BB8" s="11">
        <v>59</v>
      </c>
      <c r="BC8" s="11">
        <v>71</v>
      </c>
      <c r="BD8" s="11">
        <v>34</v>
      </c>
      <c r="BE8" s="11"/>
      <c r="BF8" s="11">
        <v>185</v>
      </c>
    </row>
    <row r="9" spans="2:58" x14ac:dyDescent="0.35">
      <c r="B9" s="15" t="s">
        <v>207</v>
      </c>
      <c r="C9" s="14">
        <v>8.88033621606414E-2</v>
      </c>
      <c r="D9" s="14">
        <v>8.23123036728933E-2</v>
      </c>
      <c r="E9" s="14">
        <v>9.3174537021364495E-2</v>
      </c>
      <c r="F9" s="14"/>
      <c r="G9" s="14">
        <v>5.2186431962682703E-2</v>
      </c>
      <c r="H9" s="14">
        <v>8.3100212139794905E-2</v>
      </c>
      <c r="I9" s="14">
        <v>8.5600329760263896E-2</v>
      </c>
      <c r="J9" s="14">
        <v>7.3301743509290904E-2</v>
      </c>
      <c r="K9" s="14">
        <v>0.118795143211664</v>
      </c>
      <c r="L9" s="14">
        <v>0.116563212290162</v>
      </c>
      <c r="M9" s="14"/>
      <c r="N9" s="14">
        <v>6.7159918126237603E-2</v>
      </c>
      <c r="O9" s="14">
        <v>9.7837810892683202E-2</v>
      </c>
      <c r="P9" s="14">
        <v>7.8818075931638101E-2</v>
      </c>
      <c r="Q9" s="14">
        <v>0.110550125791639</v>
      </c>
      <c r="R9" s="14"/>
      <c r="S9" s="14">
        <v>3.6077271492458401E-2</v>
      </c>
      <c r="T9" s="14">
        <v>8.5220374163057305E-2</v>
      </c>
      <c r="U9" s="14">
        <v>0.12933949584017601</v>
      </c>
      <c r="V9" s="14">
        <v>7.1963011683232395E-2</v>
      </c>
      <c r="W9" s="14">
        <v>7.2830643657658498E-2</v>
      </c>
      <c r="X9" s="14">
        <v>7.8688426860323402E-2</v>
      </c>
      <c r="Y9" s="14">
        <v>0.132467321627081</v>
      </c>
      <c r="Z9" s="14">
        <v>3.6968153287452198E-2</v>
      </c>
      <c r="AA9" s="14">
        <v>0.10211172898720899</v>
      </c>
      <c r="AB9" s="14">
        <v>0.14396750867814201</v>
      </c>
      <c r="AC9" s="14">
        <v>9.6989358914650006E-2</v>
      </c>
      <c r="AD9" s="14">
        <v>0.129197435964617</v>
      </c>
      <c r="AE9" s="14"/>
      <c r="AF9" s="14">
        <v>0.146353479653554</v>
      </c>
      <c r="AG9" s="14">
        <v>5.2865708577098998E-2</v>
      </c>
      <c r="AH9" s="14">
        <v>5.1019508198983397E-2</v>
      </c>
      <c r="AI9" s="14"/>
      <c r="AJ9" s="14">
        <v>0.166914672196878</v>
      </c>
      <c r="AK9" s="14">
        <v>1.8800307642107598E-2</v>
      </c>
      <c r="AL9" s="14">
        <v>2.97566306849722E-2</v>
      </c>
      <c r="AM9" s="14">
        <v>9.6095338861462501E-2</v>
      </c>
      <c r="AN9" s="14">
        <v>0.101595349612594</v>
      </c>
      <c r="AO9" s="14"/>
      <c r="AP9" s="14">
        <v>0.17030057084657099</v>
      </c>
      <c r="AQ9" s="14">
        <v>9.6266228373511707E-3</v>
      </c>
      <c r="AR9" s="14">
        <v>1.3542253079770699E-2</v>
      </c>
      <c r="AS9" s="14">
        <v>0.245469045425218</v>
      </c>
      <c r="AT9" s="14">
        <v>8.0136974817110906E-2</v>
      </c>
      <c r="AU9" s="14"/>
      <c r="AV9" s="14">
        <v>0.10257342529920099</v>
      </c>
      <c r="AW9" s="14">
        <v>8.4408421779661902E-2</v>
      </c>
      <c r="AX9" s="14">
        <v>6.3174350941224297E-2</v>
      </c>
      <c r="AY9" s="14">
        <v>9.7072184482321702E-2</v>
      </c>
      <c r="AZ9" s="14">
        <v>0</v>
      </c>
      <c r="BA9" s="14"/>
      <c r="BB9" s="14">
        <v>1.48283434294155E-2</v>
      </c>
      <c r="BC9" s="14">
        <v>0.25469962422102699</v>
      </c>
      <c r="BD9" s="14">
        <v>0.12943459226096099</v>
      </c>
      <c r="BE9" s="14"/>
      <c r="BF9" s="14">
        <v>0.144835481105411</v>
      </c>
    </row>
    <row r="10" spans="2:58" x14ac:dyDescent="0.35">
      <c r="B10" s="15" t="s">
        <v>208</v>
      </c>
      <c r="C10" s="14">
        <v>7.5176122831897299E-2</v>
      </c>
      <c r="D10" s="14">
        <v>8.6471431242236899E-2</v>
      </c>
      <c r="E10" s="14">
        <v>6.5078081506673102E-2</v>
      </c>
      <c r="F10" s="14"/>
      <c r="G10" s="14">
        <v>5.1199490567295503E-2</v>
      </c>
      <c r="H10" s="14">
        <v>5.3107571844184E-2</v>
      </c>
      <c r="I10" s="14">
        <v>8.3417949108709005E-2</v>
      </c>
      <c r="J10" s="14">
        <v>9.0210972039033305E-2</v>
      </c>
      <c r="K10" s="14">
        <v>9.3194378287967394E-2</v>
      </c>
      <c r="L10" s="14">
        <v>7.8048482508903394E-2</v>
      </c>
      <c r="M10" s="14"/>
      <c r="N10" s="14">
        <v>6.3855440125654694E-2</v>
      </c>
      <c r="O10" s="14">
        <v>5.7962113941763399E-2</v>
      </c>
      <c r="P10" s="14">
        <v>0.116029485708722</v>
      </c>
      <c r="Q10" s="14">
        <v>7.4712338855576002E-2</v>
      </c>
      <c r="R10" s="14"/>
      <c r="S10" s="14">
        <v>5.4475367125907601E-2</v>
      </c>
      <c r="T10" s="14">
        <v>8.1909635486514198E-2</v>
      </c>
      <c r="U10" s="14">
        <v>0.14714348621772799</v>
      </c>
      <c r="V10" s="14">
        <v>8.9607329090431606E-2</v>
      </c>
      <c r="W10" s="14">
        <v>6.2855307486343298E-2</v>
      </c>
      <c r="X10" s="14">
        <v>7.1774308972545706E-2</v>
      </c>
      <c r="Y10" s="14">
        <v>0.111381390378452</v>
      </c>
      <c r="Z10" s="14">
        <v>5.2125358013334198E-2</v>
      </c>
      <c r="AA10" s="14">
        <v>4.0115602844830699E-2</v>
      </c>
      <c r="AB10" s="14">
        <v>2.5974627331118199E-2</v>
      </c>
      <c r="AC10" s="14">
        <v>6.3634518784686095E-2</v>
      </c>
      <c r="AD10" s="14">
        <v>0.162065141079103</v>
      </c>
      <c r="AE10" s="14"/>
      <c r="AF10" s="14">
        <v>0.109861451971176</v>
      </c>
      <c r="AG10" s="14">
        <v>6.4311911414931894E-2</v>
      </c>
      <c r="AH10" s="14">
        <v>4.4119397391617798E-2</v>
      </c>
      <c r="AI10" s="14"/>
      <c r="AJ10" s="14">
        <v>0.117959142890701</v>
      </c>
      <c r="AK10" s="14">
        <v>4.1819418943201202E-2</v>
      </c>
      <c r="AL10" s="14">
        <v>2.9648607834664501E-2</v>
      </c>
      <c r="AM10" s="14">
        <v>0.19546963199075801</v>
      </c>
      <c r="AN10" s="14">
        <v>8.0695938741255704E-2</v>
      </c>
      <c r="AO10" s="14"/>
      <c r="AP10" s="14">
        <v>0.13766615803215099</v>
      </c>
      <c r="AQ10" s="14">
        <v>7.3746937157157999E-3</v>
      </c>
      <c r="AR10" s="14">
        <v>2.6006475307898499E-2</v>
      </c>
      <c r="AS10" s="14">
        <v>0.14267800781363901</v>
      </c>
      <c r="AT10" s="14">
        <v>0.106202674250929</v>
      </c>
      <c r="AU10" s="14"/>
      <c r="AV10" s="14">
        <v>8.8327169003093606E-2</v>
      </c>
      <c r="AW10" s="14">
        <v>0.102597481681569</v>
      </c>
      <c r="AX10" s="14">
        <v>5.4977141674806398E-2</v>
      </c>
      <c r="AY10" s="14">
        <v>3.6001707511888803E-2</v>
      </c>
      <c r="AZ10" s="14">
        <v>5.7509436174378599E-2</v>
      </c>
      <c r="BA10" s="14"/>
      <c r="BB10" s="14">
        <v>0</v>
      </c>
      <c r="BC10" s="14">
        <v>0.16071798943812499</v>
      </c>
      <c r="BD10" s="14">
        <v>0.105092802363094</v>
      </c>
      <c r="BE10" s="14"/>
      <c r="BF10" s="14">
        <v>9.3228782478605499E-2</v>
      </c>
    </row>
    <row r="11" spans="2:58" x14ac:dyDescent="0.35">
      <c r="B11" s="15" t="s">
        <v>209</v>
      </c>
      <c r="C11" s="14">
        <v>0.15919086781373901</v>
      </c>
      <c r="D11" s="14">
        <v>0.15563709365831599</v>
      </c>
      <c r="E11" s="14">
        <v>0.16308536985522401</v>
      </c>
      <c r="F11" s="14"/>
      <c r="G11" s="14">
        <v>0.167920775527865</v>
      </c>
      <c r="H11" s="14">
        <v>0.14754993134345901</v>
      </c>
      <c r="I11" s="14">
        <v>0.12982444650945699</v>
      </c>
      <c r="J11" s="14">
        <v>0.131405507351745</v>
      </c>
      <c r="K11" s="14">
        <v>0.189131268923485</v>
      </c>
      <c r="L11" s="14">
        <v>0.192192821784472</v>
      </c>
      <c r="M11" s="14"/>
      <c r="N11" s="14">
        <v>0.107932670646362</v>
      </c>
      <c r="O11" s="14">
        <v>0.15997266638726099</v>
      </c>
      <c r="P11" s="14">
        <v>0.19814460430118</v>
      </c>
      <c r="Q11" s="14">
        <v>0.177105043565111</v>
      </c>
      <c r="R11" s="14"/>
      <c r="S11" s="14">
        <v>8.5824064262456298E-2</v>
      </c>
      <c r="T11" s="14">
        <v>0.22664702584135299</v>
      </c>
      <c r="U11" s="14">
        <v>0.17796683438302</v>
      </c>
      <c r="V11" s="14">
        <v>0.171644267539519</v>
      </c>
      <c r="W11" s="14">
        <v>0.13376363097122801</v>
      </c>
      <c r="X11" s="14">
        <v>0.17433115350054801</v>
      </c>
      <c r="Y11" s="14">
        <v>0.21349741466145</v>
      </c>
      <c r="Z11" s="14">
        <v>0.198708901076038</v>
      </c>
      <c r="AA11" s="14">
        <v>0.15850862726954401</v>
      </c>
      <c r="AB11" s="14">
        <v>0.12648837807482799</v>
      </c>
      <c r="AC11" s="14">
        <v>0.11635426756577</v>
      </c>
      <c r="AD11" s="14">
        <v>0.158967271720591</v>
      </c>
      <c r="AE11" s="14"/>
      <c r="AF11" s="14">
        <v>0.193904770519431</v>
      </c>
      <c r="AG11" s="14">
        <v>0.12302542631275799</v>
      </c>
      <c r="AH11" s="14">
        <v>0.17249779409295701</v>
      </c>
      <c r="AI11" s="14"/>
      <c r="AJ11" s="14">
        <v>0.22823342466131299</v>
      </c>
      <c r="AK11" s="14">
        <v>0.10080574894682801</v>
      </c>
      <c r="AL11" s="14">
        <v>0.101604991354562</v>
      </c>
      <c r="AM11" s="14">
        <v>0.208685074822548</v>
      </c>
      <c r="AN11" s="14">
        <v>0.18890409102730499</v>
      </c>
      <c r="AO11" s="14"/>
      <c r="AP11" s="14">
        <v>0.26284666856359301</v>
      </c>
      <c r="AQ11" s="14">
        <v>6.6008739778610201E-2</v>
      </c>
      <c r="AR11" s="14">
        <v>0.174114241006636</v>
      </c>
      <c r="AS11" s="14">
        <v>0.17705016690740899</v>
      </c>
      <c r="AT11" s="14">
        <v>0.283119758064933</v>
      </c>
      <c r="AU11" s="14"/>
      <c r="AV11" s="14">
        <v>0.203761953543451</v>
      </c>
      <c r="AW11" s="14">
        <v>0.15745771164437999</v>
      </c>
      <c r="AX11" s="14">
        <v>0.119660088163316</v>
      </c>
      <c r="AY11" s="14">
        <v>0.112922413348997</v>
      </c>
      <c r="AZ11" s="14">
        <v>7.4719226242712197E-2</v>
      </c>
      <c r="BA11" s="14"/>
      <c r="BB11" s="14">
        <v>6.7346687176159103E-2</v>
      </c>
      <c r="BC11" s="14">
        <v>0.184165338861559</v>
      </c>
      <c r="BD11" s="14">
        <v>0.34587972038776099</v>
      </c>
      <c r="BE11" s="14"/>
      <c r="BF11" s="14">
        <v>0.19007627405050001</v>
      </c>
    </row>
    <row r="12" spans="2:58" x14ac:dyDescent="0.35">
      <c r="B12" s="15" t="s">
        <v>122</v>
      </c>
      <c r="C12" s="14">
        <v>0.21814682303475999</v>
      </c>
      <c r="D12" s="14">
        <v>0.217468570954718</v>
      </c>
      <c r="E12" s="14">
        <v>0.21765295238490301</v>
      </c>
      <c r="F12" s="14"/>
      <c r="G12" s="14">
        <v>0.25101289681790301</v>
      </c>
      <c r="H12" s="14">
        <v>0.168923485257398</v>
      </c>
      <c r="I12" s="14">
        <v>0.25408534853146703</v>
      </c>
      <c r="J12" s="14">
        <v>0.242138697954565</v>
      </c>
      <c r="K12" s="14">
        <v>0.21030036544367001</v>
      </c>
      <c r="L12" s="14">
        <v>0.18574221593257101</v>
      </c>
      <c r="M12" s="14"/>
      <c r="N12" s="14">
        <v>0.21258156856433999</v>
      </c>
      <c r="O12" s="14">
        <v>0.231219152559411</v>
      </c>
      <c r="P12" s="14">
        <v>0.177211885151043</v>
      </c>
      <c r="Q12" s="14">
        <v>0.24344650317872901</v>
      </c>
      <c r="R12" s="14"/>
      <c r="S12" s="14">
        <v>0.28912737939084598</v>
      </c>
      <c r="T12" s="14">
        <v>0.18951440665146599</v>
      </c>
      <c r="U12" s="14">
        <v>0.115651815182329</v>
      </c>
      <c r="V12" s="14">
        <v>0.22808120363550999</v>
      </c>
      <c r="W12" s="14">
        <v>0.246275265581997</v>
      </c>
      <c r="X12" s="14">
        <v>0.22679535272617701</v>
      </c>
      <c r="Y12" s="14">
        <v>0.15509233881637299</v>
      </c>
      <c r="Z12" s="14">
        <v>0.169347328280954</v>
      </c>
      <c r="AA12" s="14">
        <v>0.24378962632072301</v>
      </c>
      <c r="AB12" s="14">
        <v>0.186139301619411</v>
      </c>
      <c r="AC12" s="14">
        <v>0.25711324281141501</v>
      </c>
      <c r="AD12" s="14">
        <v>0.315599349104078</v>
      </c>
      <c r="AE12" s="14"/>
      <c r="AF12" s="14">
        <v>0.21699490894612899</v>
      </c>
      <c r="AG12" s="14">
        <v>0.207866290245309</v>
      </c>
      <c r="AH12" s="14">
        <v>0.20258187243943199</v>
      </c>
      <c r="AI12" s="14"/>
      <c r="AJ12" s="14">
        <v>0.19722185249754301</v>
      </c>
      <c r="AK12" s="14">
        <v>0.190860263200718</v>
      </c>
      <c r="AL12" s="14">
        <v>0.248177999370229</v>
      </c>
      <c r="AM12" s="14">
        <v>0.10153376259319</v>
      </c>
      <c r="AN12" s="14">
        <v>0.26700741348811302</v>
      </c>
      <c r="AO12" s="14"/>
      <c r="AP12" s="14">
        <v>0.18172069426433299</v>
      </c>
      <c r="AQ12" s="14">
        <v>0.190889676635939</v>
      </c>
      <c r="AR12" s="14">
        <v>0.238015648656554</v>
      </c>
      <c r="AS12" s="14">
        <v>0.27163723121335998</v>
      </c>
      <c r="AT12" s="14">
        <v>0.32479835524177297</v>
      </c>
      <c r="AU12" s="14"/>
      <c r="AV12" s="14">
        <v>0.22201959614553701</v>
      </c>
      <c r="AW12" s="14">
        <v>0.24181111322476501</v>
      </c>
      <c r="AX12" s="14">
        <v>0.20057848343235701</v>
      </c>
      <c r="AY12" s="14">
        <v>0.23514240670127701</v>
      </c>
      <c r="AZ12" s="14">
        <v>0.35311240016828499</v>
      </c>
      <c r="BA12" s="14"/>
      <c r="BB12" s="14">
        <v>0.15568831406287001</v>
      </c>
      <c r="BC12" s="14">
        <v>0.23778059334548601</v>
      </c>
      <c r="BD12" s="14">
        <v>0.27299081698265598</v>
      </c>
      <c r="BE12" s="14"/>
      <c r="BF12" s="14">
        <v>0.210781104608805</v>
      </c>
    </row>
    <row r="13" spans="2:58" x14ac:dyDescent="0.35">
      <c r="B13" s="15" t="s">
        <v>210</v>
      </c>
      <c r="C13" s="14">
        <v>0.26935146697573897</v>
      </c>
      <c r="D13" s="14">
        <v>0.261132719670566</v>
      </c>
      <c r="E13" s="14">
        <v>0.27797052558337698</v>
      </c>
      <c r="F13" s="14"/>
      <c r="G13" s="14">
        <v>0.31013724034761297</v>
      </c>
      <c r="H13" s="14">
        <v>0.37594905122733002</v>
      </c>
      <c r="I13" s="14">
        <v>0.25474410461646302</v>
      </c>
      <c r="J13" s="14">
        <v>0.30566347822152701</v>
      </c>
      <c r="K13" s="14">
        <v>0.191780528522564</v>
      </c>
      <c r="L13" s="14">
        <v>0.18665969303757701</v>
      </c>
      <c r="M13" s="14"/>
      <c r="N13" s="14">
        <v>0.31736823229245098</v>
      </c>
      <c r="O13" s="14">
        <v>0.277831387505239</v>
      </c>
      <c r="P13" s="14">
        <v>0.288693900313093</v>
      </c>
      <c r="Q13" s="14">
        <v>0.20013773901135901</v>
      </c>
      <c r="R13" s="14"/>
      <c r="S13" s="14">
        <v>0.328351830568334</v>
      </c>
      <c r="T13" s="14">
        <v>0.28662797253032202</v>
      </c>
      <c r="U13" s="14">
        <v>0.25889558663124201</v>
      </c>
      <c r="V13" s="14">
        <v>0.24057004995060199</v>
      </c>
      <c r="W13" s="14">
        <v>0.363691895970153</v>
      </c>
      <c r="X13" s="14">
        <v>0.25880137499639599</v>
      </c>
      <c r="Y13" s="14">
        <v>0.18405466564748499</v>
      </c>
      <c r="Z13" s="14">
        <v>0.35028914284137003</v>
      </c>
      <c r="AA13" s="14">
        <v>0.21686923042140099</v>
      </c>
      <c r="AB13" s="14">
        <v>0.29082559948925102</v>
      </c>
      <c r="AC13" s="14">
        <v>0.19912245298681</v>
      </c>
      <c r="AD13" s="14">
        <v>0.18107271914447301</v>
      </c>
      <c r="AE13" s="14"/>
      <c r="AF13" s="14">
        <v>0.184452172584189</v>
      </c>
      <c r="AG13" s="14">
        <v>0.32527150357075202</v>
      </c>
      <c r="AH13" s="14">
        <v>0.30221054918576301</v>
      </c>
      <c r="AI13" s="14"/>
      <c r="AJ13" s="14">
        <v>0.171065602317236</v>
      </c>
      <c r="AK13" s="14">
        <v>0.36949749703719498</v>
      </c>
      <c r="AL13" s="14">
        <v>0.33900253887244802</v>
      </c>
      <c r="AM13" s="14">
        <v>0.18979667395304101</v>
      </c>
      <c r="AN13" s="14">
        <v>0.195194509218027</v>
      </c>
      <c r="AO13" s="14"/>
      <c r="AP13" s="14">
        <v>0.181115311406436</v>
      </c>
      <c r="AQ13" s="14">
        <v>0.39144667584189702</v>
      </c>
      <c r="AR13" s="14">
        <v>0.28356918533070802</v>
      </c>
      <c r="AS13" s="14">
        <v>0.10447060357764799</v>
      </c>
      <c r="AT13" s="14">
        <v>0.144797037475771</v>
      </c>
      <c r="AU13" s="14"/>
      <c r="AV13" s="14">
        <v>0.23921703019086499</v>
      </c>
      <c r="AW13" s="14">
        <v>0.22726494234018199</v>
      </c>
      <c r="AX13" s="14">
        <v>0.33279146956796601</v>
      </c>
      <c r="AY13" s="14">
        <v>0.31178132634393202</v>
      </c>
      <c r="AZ13" s="14">
        <v>0.26241040345629002</v>
      </c>
      <c r="BA13" s="14"/>
      <c r="BB13" s="14">
        <v>0.318702430157145</v>
      </c>
      <c r="BC13" s="14">
        <v>0.12463450677469699</v>
      </c>
      <c r="BD13" s="14">
        <v>0.11470799579978801</v>
      </c>
      <c r="BE13" s="14"/>
      <c r="BF13" s="14">
        <v>0.19265197550497901</v>
      </c>
    </row>
    <row r="14" spans="2:58" x14ac:dyDescent="0.35">
      <c r="B14" s="15" t="s">
        <v>211</v>
      </c>
      <c r="C14" s="14">
        <v>0.15239515140167101</v>
      </c>
      <c r="D14" s="14">
        <v>0.16722536063013799</v>
      </c>
      <c r="E14" s="14">
        <v>0.139347569248189</v>
      </c>
      <c r="F14" s="14"/>
      <c r="G14" s="14">
        <v>0.13552045578680399</v>
      </c>
      <c r="H14" s="14">
        <v>0.14867735373435401</v>
      </c>
      <c r="I14" s="14">
        <v>0.177018209436024</v>
      </c>
      <c r="J14" s="14">
        <v>0.12725665916135101</v>
      </c>
      <c r="K14" s="14">
        <v>0.16049260236709101</v>
      </c>
      <c r="L14" s="14">
        <v>0.16232253647080999</v>
      </c>
      <c r="M14" s="14"/>
      <c r="N14" s="14">
        <v>0.17859737383999499</v>
      </c>
      <c r="O14" s="14">
        <v>0.147832992698334</v>
      </c>
      <c r="P14" s="14">
        <v>0.116458107656874</v>
      </c>
      <c r="Q14" s="14">
        <v>0.157901957444955</v>
      </c>
      <c r="R14" s="14"/>
      <c r="S14" s="14">
        <v>0.16369260063320701</v>
      </c>
      <c r="T14" s="14">
        <v>0.121171271528832</v>
      </c>
      <c r="U14" s="14">
        <v>0.12345309118980199</v>
      </c>
      <c r="V14" s="14">
        <v>0.164586791873234</v>
      </c>
      <c r="W14" s="14">
        <v>9.1545157571431099E-2</v>
      </c>
      <c r="X14" s="14">
        <v>0.154533161715665</v>
      </c>
      <c r="Y14" s="14">
        <v>0.17648970859128299</v>
      </c>
      <c r="Z14" s="14">
        <v>0.11547745154754201</v>
      </c>
      <c r="AA14" s="14">
        <v>0.21034919678713601</v>
      </c>
      <c r="AB14" s="14">
        <v>0.182105902119366</v>
      </c>
      <c r="AC14" s="14">
        <v>0.19920419242857601</v>
      </c>
      <c r="AD14" s="14">
        <v>2.58437332954417E-2</v>
      </c>
      <c r="AE14" s="14"/>
      <c r="AF14" s="14">
        <v>0.11741056411428499</v>
      </c>
      <c r="AG14" s="14">
        <v>0.18143891985088101</v>
      </c>
      <c r="AH14" s="14">
        <v>0.19326502312260099</v>
      </c>
      <c r="AI14" s="14"/>
      <c r="AJ14" s="14">
        <v>0.113162593908683</v>
      </c>
      <c r="AK14" s="14">
        <v>0.21241498311321</v>
      </c>
      <c r="AL14" s="14">
        <v>0.14549080367638101</v>
      </c>
      <c r="AM14" s="14">
        <v>0.208419517779001</v>
      </c>
      <c r="AN14" s="14">
        <v>0.12734643272370899</v>
      </c>
      <c r="AO14" s="14"/>
      <c r="AP14" s="14">
        <v>5.6146646967797198E-2</v>
      </c>
      <c r="AQ14" s="14">
        <v>0.26338071155061799</v>
      </c>
      <c r="AR14" s="14">
        <v>0.20638192301189201</v>
      </c>
      <c r="AS14" s="14">
        <v>5.8694945062725198E-2</v>
      </c>
      <c r="AT14" s="14">
        <v>4.8358523487048499E-2</v>
      </c>
      <c r="AU14" s="14"/>
      <c r="AV14" s="14">
        <v>0.106754793398147</v>
      </c>
      <c r="AW14" s="14">
        <v>0.15286586695809201</v>
      </c>
      <c r="AX14" s="14">
        <v>0.19204057406469099</v>
      </c>
      <c r="AY14" s="14">
        <v>0.181401652114005</v>
      </c>
      <c r="AZ14" s="14">
        <v>0.25224853395833402</v>
      </c>
      <c r="BA14" s="14"/>
      <c r="BB14" s="14">
        <v>0.443434225174411</v>
      </c>
      <c r="BC14" s="14">
        <v>3.8001947359106003E-2</v>
      </c>
      <c r="BD14" s="14">
        <v>3.1894072205740399E-2</v>
      </c>
      <c r="BE14" s="14"/>
      <c r="BF14" s="14">
        <v>0.16842638225170001</v>
      </c>
    </row>
    <row r="15" spans="2:58" x14ac:dyDescent="0.35">
      <c r="B15" s="15" t="s">
        <v>212</v>
      </c>
      <c r="C15" s="23">
        <v>3.6936205781552399E-2</v>
      </c>
      <c r="D15" s="23">
        <v>2.9752520171132099E-2</v>
      </c>
      <c r="E15" s="23">
        <v>4.3690964400270503E-2</v>
      </c>
      <c r="F15" s="23"/>
      <c r="G15" s="23">
        <v>3.2022708989837098E-2</v>
      </c>
      <c r="H15" s="23">
        <v>2.2692394453480799E-2</v>
      </c>
      <c r="I15" s="23">
        <v>1.5309612037616599E-2</v>
      </c>
      <c r="J15" s="23">
        <v>3.0022941762487799E-2</v>
      </c>
      <c r="K15" s="23">
        <v>3.6305713243557997E-2</v>
      </c>
      <c r="L15" s="23">
        <v>7.8471037975504004E-2</v>
      </c>
      <c r="M15" s="23"/>
      <c r="N15" s="23">
        <v>5.2504796404960898E-2</v>
      </c>
      <c r="O15" s="23">
        <v>2.7343876015308199E-2</v>
      </c>
      <c r="P15" s="23">
        <v>2.46439409374501E-2</v>
      </c>
      <c r="Q15" s="23">
        <v>3.61462921526313E-2</v>
      </c>
      <c r="R15" s="23"/>
      <c r="S15" s="23">
        <v>4.2451486526790302E-2</v>
      </c>
      <c r="T15" s="23">
        <v>8.9093137984551495E-3</v>
      </c>
      <c r="U15" s="23">
        <v>4.7549690555703197E-2</v>
      </c>
      <c r="V15" s="23">
        <v>3.3547346227470798E-2</v>
      </c>
      <c r="W15" s="23">
        <v>2.90380987611886E-2</v>
      </c>
      <c r="X15" s="23">
        <v>3.5076221228344702E-2</v>
      </c>
      <c r="Y15" s="23">
        <v>2.7017160277876599E-2</v>
      </c>
      <c r="Z15" s="23">
        <v>7.7083664953309594E-2</v>
      </c>
      <c r="AA15" s="23">
        <v>2.8255987369155799E-2</v>
      </c>
      <c r="AB15" s="23">
        <v>4.44986826878839E-2</v>
      </c>
      <c r="AC15" s="23">
        <v>6.7581966508092894E-2</v>
      </c>
      <c r="AD15" s="23">
        <v>2.7254349691696499E-2</v>
      </c>
      <c r="AE15" s="23"/>
      <c r="AF15" s="23">
        <v>3.1022652211236599E-2</v>
      </c>
      <c r="AG15" s="23">
        <v>4.52202400282685E-2</v>
      </c>
      <c r="AH15" s="23">
        <v>3.43058555686463E-2</v>
      </c>
      <c r="AI15" s="23"/>
      <c r="AJ15" s="23">
        <v>5.4427115276463297E-3</v>
      </c>
      <c r="AK15" s="23">
        <v>6.5801781116740496E-2</v>
      </c>
      <c r="AL15" s="23">
        <v>0.106318428206743</v>
      </c>
      <c r="AM15" s="23">
        <v>0</v>
      </c>
      <c r="AN15" s="23">
        <v>3.9256265188995998E-2</v>
      </c>
      <c r="AO15" s="23"/>
      <c r="AP15" s="23">
        <v>1.02039499191182E-2</v>
      </c>
      <c r="AQ15" s="23">
        <v>7.1272879639869696E-2</v>
      </c>
      <c r="AR15" s="23">
        <v>5.8370273606540297E-2</v>
      </c>
      <c r="AS15" s="23">
        <v>0</v>
      </c>
      <c r="AT15" s="23">
        <v>1.2586676662434701E-2</v>
      </c>
      <c r="AU15" s="23"/>
      <c r="AV15" s="23">
        <v>3.7346032419704897E-2</v>
      </c>
      <c r="AW15" s="23">
        <v>3.3594462371350699E-2</v>
      </c>
      <c r="AX15" s="23">
        <v>3.6777892155639903E-2</v>
      </c>
      <c r="AY15" s="23">
        <v>2.5678309497578201E-2</v>
      </c>
      <c r="AZ15" s="23">
        <v>0</v>
      </c>
      <c r="BA15" s="23"/>
      <c r="BB15" s="23">
        <v>0</v>
      </c>
      <c r="BC15" s="23">
        <v>0</v>
      </c>
      <c r="BD15" s="23">
        <v>0</v>
      </c>
      <c r="BE15" s="23"/>
      <c r="BF15" s="23">
        <v>0</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218</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999</v>
      </c>
      <c r="D7" s="10">
        <v>473</v>
      </c>
      <c r="E7" s="10">
        <v>524</v>
      </c>
      <c r="F7" s="10"/>
      <c r="G7" s="10">
        <v>155</v>
      </c>
      <c r="H7" s="10">
        <v>169</v>
      </c>
      <c r="I7" s="10">
        <v>158</v>
      </c>
      <c r="J7" s="10">
        <v>164</v>
      </c>
      <c r="K7" s="10">
        <v>147</v>
      </c>
      <c r="L7" s="10">
        <v>206</v>
      </c>
      <c r="M7" s="10"/>
      <c r="N7" s="10">
        <v>282</v>
      </c>
      <c r="O7" s="10">
        <v>250</v>
      </c>
      <c r="P7" s="10">
        <v>198</v>
      </c>
      <c r="Q7" s="10">
        <v>266</v>
      </c>
      <c r="R7" s="10"/>
      <c r="S7" s="10">
        <v>140</v>
      </c>
      <c r="T7" s="10">
        <v>115</v>
      </c>
      <c r="U7" s="10">
        <v>86</v>
      </c>
      <c r="V7" s="10">
        <v>94</v>
      </c>
      <c r="W7" s="10">
        <v>65</v>
      </c>
      <c r="X7" s="10">
        <v>85</v>
      </c>
      <c r="Y7" s="10">
        <v>72</v>
      </c>
      <c r="Z7" s="10">
        <v>53</v>
      </c>
      <c r="AA7" s="10">
        <v>106</v>
      </c>
      <c r="AB7" s="10">
        <v>90</v>
      </c>
      <c r="AC7" s="10">
        <v>60</v>
      </c>
      <c r="AD7" s="10">
        <v>33</v>
      </c>
      <c r="AE7" s="10"/>
      <c r="AF7" s="10">
        <v>348</v>
      </c>
      <c r="AG7" s="10">
        <v>398</v>
      </c>
      <c r="AH7" s="10">
        <v>149</v>
      </c>
      <c r="AI7" s="10"/>
      <c r="AJ7" s="10">
        <v>326</v>
      </c>
      <c r="AK7" s="10">
        <v>314</v>
      </c>
      <c r="AL7" s="10">
        <v>67</v>
      </c>
      <c r="AM7" s="10">
        <v>10</v>
      </c>
      <c r="AN7" s="10">
        <v>131</v>
      </c>
      <c r="AO7" s="10"/>
      <c r="AP7" s="10">
        <v>175</v>
      </c>
      <c r="AQ7" s="10">
        <v>402</v>
      </c>
      <c r="AR7" s="10">
        <v>73</v>
      </c>
      <c r="AS7" s="10">
        <v>116</v>
      </c>
      <c r="AT7" s="10">
        <v>80</v>
      </c>
      <c r="AU7" s="10"/>
      <c r="AV7" s="10">
        <v>237</v>
      </c>
      <c r="AW7" s="10">
        <v>233</v>
      </c>
      <c r="AX7" s="10">
        <v>254</v>
      </c>
      <c r="AY7" s="10">
        <v>114</v>
      </c>
      <c r="AZ7" s="10">
        <v>19</v>
      </c>
      <c r="BA7" s="10"/>
      <c r="BB7" s="10">
        <v>58</v>
      </c>
      <c r="BC7" s="10">
        <v>73</v>
      </c>
      <c r="BD7" s="10">
        <v>34</v>
      </c>
      <c r="BE7" s="10"/>
      <c r="BF7" s="10">
        <v>184</v>
      </c>
    </row>
    <row r="8" spans="2:58" ht="30" customHeight="1" x14ac:dyDescent="0.35">
      <c r="B8" s="11" t="s">
        <v>20</v>
      </c>
      <c r="C8" s="11">
        <v>999</v>
      </c>
      <c r="D8" s="11">
        <v>478</v>
      </c>
      <c r="E8" s="11">
        <v>519</v>
      </c>
      <c r="F8" s="11"/>
      <c r="G8" s="11">
        <v>149</v>
      </c>
      <c r="H8" s="11">
        <v>162</v>
      </c>
      <c r="I8" s="11">
        <v>179</v>
      </c>
      <c r="J8" s="11">
        <v>174</v>
      </c>
      <c r="K8" s="11">
        <v>139</v>
      </c>
      <c r="L8" s="11">
        <v>197</v>
      </c>
      <c r="M8" s="11"/>
      <c r="N8" s="11">
        <v>274</v>
      </c>
      <c r="O8" s="11">
        <v>262</v>
      </c>
      <c r="P8" s="11">
        <v>195</v>
      </c>
      <c r="Q8" s="11">
        <v>265</v>
      </c>
      <c r="R8" s="11"/>
      <c r="S8" s="11">
        <v>151</v>
      </c>
      <c r="T8" s="11">
        <v>119</v>
      </c>
      <c r="U8" s="11">
        <v>87</v>
      </c>
      <c r="V8" s="11">
        <v>95</v>
      </c>
      <c r="W8" s="11">
        <v>62</v>
      </c>
      <c r="X8" s="11">
        <v>87</v>
      </c>
      <c r="Y8" s="11">
        <v>72</v>
      </c>
      <c r="Z8" s="11">
        <v>50</v>
      </c>
      <c r="AA8" s="11">
        <v>100</v>
      </c>
      <c r="AB8" s="11">
        <v>86</v>
      </c>
      <c r="AC8" s="11">
        <v>58</v>
      </c>
      <c r="AD8" s="11">
        <v>31</v>
      </c>
      <c r="AE8" s="11"/>
      <c r="AF8" s="11">
        <v>346</v>
      </c>
      <c r="AG8" s="11">
        <v>400</v>
      </c>
      <c r="AH8" s="11">
        <v>153</v>
      </c>
      <c r="AI8" s="11"/>
      <c r="AJ8" s="11">
        <v>325</v>
      </c>
      <c r="AK8" s="11">
        <v>314</v>
      </c>
      <c r="AL8" s="11">
        <v>68</v>
      </c>
      <c r="AM8" s="11">
        <v>10</v>
      </c>
      <c r="AN8" s="11">
        <v>134</v>
      </c>
      <c r="AO8" s="11"/>
      <c r="AP8" s="11">
        <v>173</v>
      </c>
      <c r="AQ8" s="11">
        <v>403</v>
      </c>
      <c r="AR8" s="11">
        <v>75</v>
      </c>
      <c r="AS8" s="11">
        <v>114</v>
      </c>
      <c r="AT8" s="11">
        <v>79</v>
      </c>
      <c r="AU8" s="11"/>
      <c r="AV8" s="11">
        <v>238</v>
      </c>
      <c r="AW8" s="11">
        <v>231</v>
      </c>
      <c r="AX8" s="11">
        <v>256</v>
      </c>
      <c r="AY8" s="11">
        <v>114</v>
      </c>
      <c r="AZ8" s="11">
        <v>19</v>
      </c>
      <c r="BA8" s="11"/>
      <c r="BB8" s="11">
        <v>59</v>
      </c>
      <c r="BC8" s="11">
        <v>71</v>
      </c>
      <c r="BD8" s="11">
        <v>34</v>
      </c>
      <c r="BE8" s="11"/>
      <c r="BF8" s="11">
        <v>185</v>
      </c>
    </row>
    <row r="9" spans="2:58" x14ac:dyDescent="0.35">
      <c r="B9" s="15" t="s">
        <v>207</v>
      </c>
      <c r="C9" s="14">
        <v>2.2480565753649401E-2</v>
      </c>
      <c r="D9" s="14">
        <v>2.2002693874639202E-2</v>
      </c>
      <c r="E9" s="14">
        <v>2.3008470334257802E-2</v>
      </c>
      <c r="F9" s="14"/>
      <c r="G9" s="14">
        <v>3.1727083792008497E-2</v>
      </c>
      <c r="H9" s="14">
        <v>1.78875452331008E-2</v>
      </c>
      <c r="I9" s="14">
        <v>3.7820975908626098E-2</v>
      </c>
      <c r="J9" s="14">
        <v>1.8021081164049501E-2</v>
      </c>
      <c r="K9" s="14">
        <v>2.14032809858128E-2</v>
      </c>
      <c r="L9" s="14">
        <v>1.00862293403652E-2</v>
      </c>
      <c r="M9" s="14"/>
      <c r="N9" s="14">
        <v>2.2474005576198601E-2</v>
      </c>
      <c r="O9" s="14">
        <v>3.0637287351928302E-2</v>
      </c>
      <c r="P9" s="14">
        <v>1.6264288369382401E-2</v>
      </c>
      <c r="Q9" s="14">
        <v>1.9241141787446799E-2</v>
      </c>
      <c r="R9" s="14"/>
      <c r="S9" s="14">
        <v>4.22604175229827E-2</v>
      </c>
      <c r="T9" s="14">
        <v>8.5106529369709007E-3</v>
      </c>
      <c r="U9" s="14">
        <v>3.2994544549935001E-2</v>
      </c>
      <c r="V9" s="14">
        <v>4.8172003552091502E-2</v>
      </c>
      <c r="W9" s="14">
        <v>5.9842888187011202E-2</v>
      </c>
      <c r="X9" s="14">
        <v>0</v>
      </c>
      <c r="Y9" s="14">
        <v>0</v>
      </c>
      <c r="Z9" s="14">
        <v>0</v>
      </c>
      <c r="AA9" s="14">
        <v>1.8696191079615499E-2</v>
      </c>
      <c r="AB9" s="14">
        <v>1.16821595421252E-2</v>
      </c>
      <c r="AC9" s="14">
        <v>1.6907518991908E-2</v>
      </c>
      <c r="AD9" s="14">
        <v>0</v>
      </c>
      <c r="AE9" s="14"/>
      <c r="AF9" s="14">
        <v>2.1688562864432399E-2</v>
      </c>
      <c r="AG9" s="14">
        <v>1.7040588315908701E-2</v>
      </c>
      <c r="AH9" s="14">
        <v>4.0327076776998497E-2</v>
      </c>
      <c r="AI9" s="14"/>
      <c r="AJ9" s="14">
        <v>2.5415994401206399E-2</v>
      </c>
      <c r="AK9" s="14">
        <v>1.5393899761131801E-2</v>
      </c>
      <c r="AL9" s="14">
        <v>1.30894420451512E-2</v>
      </c>
      <c r="AM9" s="14">
        <v>0</v>
      </c>
      <c r="AN9" s="14">
        <v>3.2603046220457503E-2</v>
      </c>
      <c r="AO9" s="14"/>
      <c r="AP9" s="14">
        <v>2.7521963029706099E-2</v>
      </c>
      <c r="AQ9" s="14">
        <v>1.7860969102589899E-2</v>
      </c>
      <c r="AR9" s="14">
        <v>1.1906759005943599E-2</v>
      </c>
      <c r="AS9" s="14">
        <v>3.6733519239333899E-2</v>
      </c>
      <c r="AT9" s="14">
        <v>2.6242577481885701E-2</v>
      </c>
      <c r="AU9" s="14"/>
      <c r="AV9" s="14">
        <v>7.8538851407993007E-3</v>
      </c>
      <c r="AW9" s="14">
        <v>1.33790037330192E-2</v>
      </c>
      <c r="AX9" s="14">
        <v>2.7965425582493E-2</v>
      </c>
      <c r="AY9" s="14">
        <v>5.6883527974648102E-2</v>
      </c>
      <c r="AZ9" s="14">
        <v>0.101369590593713</v>
      </c>
      <c r="BA9" s="14"/>
      <c r="BB9" s="14">
        <v>1.6860919131260699E-2</v>
      </c>
      <c r="BC9" s="14">
        <v>0</v>
      </c>
      <c r="BD9" s="14">
        <v>6.1561766699543899E-2</v>
      </c>
      <c r="BE9" s="14"/>
      <c r="BF9" s="14">
        <v>2.3896804123645501E-2</v>
      </c>
    </row>
    <row r="10" spans="2:58" x14ac:dyDescent="0.35">
      <c r="B10" s="15" t="s">
        <v>208</v>
      </c>
      <c r="C10" s="14">
        <v>3.2175774610369003E-2</v>
      </c>
      <c r="D10" s="14">
        <v>3.7940265140386301E-2</v>
      </c>
      <c r="E10" s="14">
        <v>2.6998014778411201E-2</v>
      </c>
      <c r="F10" s="14"/>
      <c r="G10" s="14">
        <v>3.3049281906405797E-2</v>
      </c>
      <c r="H10" s="14">
        <v>6.3467124877679804E-2</v>
      </c>
      <c r="I10" s="14">
        <v>3.2862315298227501E-2</v>
      </c>
      <c r="J10" s="14">
        <v>2.42482289834366E-2</v>
      </c>
      <c r="K10" s="14">
        <v>2.74022961743711E-2</v>
      </c>
      <c r="L10" s="14">
        <v>1.5477380589729001E-2</v>
      </c>
      <c r="M10" s="14"/>
      <c r="N10" s="14">
        <v>2.8844355821605799E-2</v>
      </c>
      <c r="O10" s="14">
        <v>4.7248688117599802E-2</v>
      </c>
      <c r="P10" s="14">
        <v>1.9064960932753099E-2</v>
      </c>
      <c r="Q10" s="14">
        <v>3.0707626676861999E-2</v>
      </c>
      <c r="R10" s="14"/>
      <c r="S10" s="14">
        <v>3.0478346041801999E-2</v>
      </c>
      <c r="T10" s="14">
        <v>3.6841171215798399E-2</v>
      </c>
      <c r="U10" s="14">
        <v>5.4852423318239203E-2</v>
      </c>
      <c r="V10" s="14">
        <v>2.42093754919178E-2</v>
      </c>
      <c r="W10" s="14">
        <v>0</v>
      </c>
      <c r="X10" s="14">
        <v>3.41442007601458E-2</v>
      </c>
      <c r="Y10" s="14">
        <v>2.7802942367467401E-2</v>
      </c>
      <c r="Z10" s="14">
        <v>5.8155512668460599E-2</v>
      </c>
      <c r="AA10" s="14">
        <v>3.6384486787590001E-2</v>
      </c>
      <c r="AB10" s="14">
        <v>2.1438147631315799E-2</v>
      </c>
      <c r="AC10" s="14">
        <v>4.6802577143616401E-2</v>
      </c>
      <c r="AD10" s="14">
        <v>0</v>
      </c>
      <c r="AE10" s="14"/>
      <c r="AF10" s="14">
        <v>2.6510390467793299E-2</v>
      </c>
      <c r="AG10" s="14">
        <v>4.52539821579898E-2</v>
      </c>
      <c r="AH10" s="14">
        <v>2.6050048481784101E-2</v>
      </c>
      <c r="AI10" s="14"/>
      <c r="AJ10" s="14">
        <v>4.1522248529150298E-2</v>
      </c>
      <c r="AK10" s="14">
        <v>3.4672709383348703E-2</v>
      </c>
      <c r="AL10" s="14">
        <v>4.4644206042396502E-2</v>
      </c>
      <c r="AM10" s="14">
        <v>0</v>
      </c>
      <c r="AN10" s="14">
        <v>2.8471819278523599E-2</v>
      </c>
      <c r="AO10" s="14"/>
      <c r="AP10" s="14">
        <v>2.82078671572942E-2</v>
      </c>
      <c r="AQ10" s="14">
        <v>4.5390752925546299E-2</v>
      </c>
      <c r="AR10" s="14">
        <v>2.6770845911464499E-2</v>
      </c>
      <c r="AS10" s="14">
        <v>2.5985239743441999E-2</v>
      </c>
      <c r="AT10" s="14">
        <v>0</v>
      </c>
      <c r="AU10" s="14"/>
      <c r="AV10" s="14">
        <v>3.6903423630618597E-2</v>
      </c>
      <c r="AW10" s="14">
        <v>1.8173239738846401E-2</v>
      </c>
      <c r="AX10" s="14">
        <v>4.37017660180994E-2</v>
      </c>
      <c r="AY10" s="14">
        <v>2.39390404502976E-2</v>
      </c>
      <c r="AZ10" s="14">
        <v>0</v>
      </c>
      <c r="BA10" s="14"/>
      <c r="BB10" s="14">
        <v>0.12625618366562</v>
      </c>
      <c r="BC10" s="14">
        <v>2.8423442907743599E-2</v>
      </c>
      <c r="BD10" s="14">
        <v>0</v>
      </c>
      <c r="BE10" s="14"/>
      <c r="BF10" s="14">
        <v>5.1506840579822702E-2</v>
      </c>
    </row>
    <row r="11" spans="2:58" x14ac:dyDescent="0.35">
      <c r="B11" s="15" t="s">
        <v>209</v>
      </c>
      <c r="C11" s="14">
        <v>0.14402659579311999</v>
      </c>
      <c r="D11" s="14">
        <v>0.14428064117561401</v>
      </c>
      <c r="E11" s="14">
        <v>0.14435795776808999</v>
      </c>
      <c r="F11" s="14"/>
      <c r="G11" s="14">
        <v>0.14463438740278201</v>
      </c>
      <c r="H11" s="14">
        <v>0.17765675619815599</v>
      </c>
      <c r="I11" s="14">
        <v>0.16596449532898899</v>
      </c>
      <c r="J11" s="14">
        <v>0.13751000267709701</v>
      </c>
      <c r="K11" s="14">
        <v>0.131711925599553</v>
      </c>
      <c r="L11" s="14">
        <v>0.110423137896344</v>
      </c>
      <c r="M11" s="14"/>
      <c r="N11" s="14">
        <v>0.16336403948028899</v>
      </c>
      <c r="O11" s="14">
        <v>0.14299156825682399</v>
      </c>
      <c r="P11" s="14">
        <v>0.14955017674434701</v>
      </c>
      <c r="Q11" s="14">
        <v>0.12260571415263199</v>
      </c>
      <c r="R11" s="14"/>
      <c r="S11" s="14">
        <v>0.20776312208387901</v>
      </c>
      <c r="T11" s="14">
        <v>0.11464852535367701</v>
      </c>
      <c r="U11" s="14">
        <v>7.9698186898728096E-2</v>
      </c>
      <c r="V11" s="14">
        <v>8.4176615831163107E-2</v>
      </c>
      <c r="W11" s="14">
        <v>0.134521843374099</v>
      </c>
      <c r="X11" s="14">
        <v>0.161551077289076</v>
      </c>
      <c r="Y11" s="14">
        <v>0.117549083274174</v>
      </c>
      <c r="Z11" s="14">
        <v>0.13466381449491199</v>
      </c>
      <c r="AA11" s="14">
        <v>0.140511183141069</v>
      </c>
      <c r="AB11" s="14">
        <v>0.15947027219377199</v>
      </c>
      <c r="AC11" s="14">
        <v>0.18140334298395</v>
      </c>
      <c r="AD11" s="14">
        <v>0.25508666576975297</v>
      </c>
      <c r="AE11" s="14"/>
      <c r="AF11" s="14">
        <v>0.114599132821061</v>
      </c>
      <c r="AG11" s="14">
        <v>0.172667496876245</v>
      </c>
      <c r="AH11" s="14">
        <v>0.14075568262475799</v>
      </c>
      <c r="AI11" s="14"/>
      <c r="AJ11" s="14">
        <v>0.111650827214579</v>
      </c>
      <c r="AK11" s="14">
        <v>0.19896249877973601</v>
      </c>
      <c r="AL11" s="14">
        <v>0.166066174755375</v>
      </c>
      <c r="AM11" s="14">
        <v>0</v>
      </c>
      <c r="AN11" s="14">
        <v>8.6736555072786894E-2</v>
      </c>
      <c r="AO11" s="14"/>
      <c r="AP11" s="14">
        <v>0.126620586949897</v>
      </c>
      <c r="AQ11" s="14">
        <v>0.176235035128778</v>
      </c>
      <c r="AR11" s="14">
        <v>0.22076716897667401</v>
      </c>
      <c r="AS11" s="14">
        <v>5.9601912360793902E-2</v>
      </c>
      <c r="AT11" s="14">
        <v>8.9173768964242603E-2</v>
      </c>
      <c r="AU11" s="14"/>
      <c r="AV11" s="14">
        <v>0.105164348060834</v>
      </c>
      <c r="AW11" s="14">
        <v>0.14873817478248999</v>
      </c>
      <c r="AX11" s="14">
        <v>0.16156863306718</v>
      </c>
      <c r="AY11" s="14">
        <v>0.14472016334776799</v>
      </c>
      <c r="AZ11" s="14">
        <v>0.15102544917828001</v>
      </c>
      <c r="BA11" s="14"/>
      <c r="BB11" s="14">
        <v>0.14177556044162401</v>
      </c>
      <c r="BC11" s="14">
        <v>5.4876843815199999E-2</v>
      </c>
      <c r="BD11" s="14">
        <v>5.47339280846613E-2</v>
      </c>
      <c r="BE11" s="14"/>
      <c r="BF11" s="14">
        <v>9.3201581553487706E-2</v>
      </c>
    </row>
    <row r="12" spans="2:58" x14ac:dyDescent="0.35">
      <c r="B12" s="15" t="s">
        <v>122</v>
      </c>
      <c r="C12" s="14">
        <v>0.37588169248437903</v>
      </c>
      <c r="D12" s="14">
        <v>0.34341873101348502</v>
      </c>
      <c r="E12" s="14">
        <v>0.40525238116667001</v>
      </c>
      <c r="F12" s="14"/>
      <c r="G12" s="14">
        <v>0.33871045510629799</v>
      </c>
      <c r="H12" s="14">
        <v>0.27939507020772802</v>
      </c>
      <c r="I12" s="14">
        <v>0.338557503856042</v>
      </c>
      <c r="J12" s="14">
        <v>0.37864731471996099</v>
      </c>
      <c r="K12" s="14">
        <v>0.44229721394544802</v>
      </c>
      <c r="L12" s="14">
        <v>0.46798023511953701</v>
      </c>
      <c r="M12" s="14"/>
      <c r="N12" s="14">
        <v>0.36230329133773898</v>
      </c>
      <c r="O12" s="14">
        <v>0.364333869997853</v>
      </c>
      <c r="P12" s="14">
        <v>0.38123988718704299</v>
      </c>
      <c r="Q12" s="14">
        <v>0.40153507443862901</v>
      </c>
      <c r="R12" s="14"/>
      <c r="S12" s="14">
        <v>0.328731666651849</v>
      </c>
      <c r="T12" s="14">
        <v>0.409380622927282</v>
      </c>
      <c r="U12" s="14">
        <v>0.42030209705028498</v>
      </c>
      <c r="V12" s="14">
        <v>0.36222606313975603</v>
      </c>
      <c r="W12" s="14">
        <v>0.39368622170941198</v>
      </c>
      <c r="X12" s="14">
        <v>0.402023436764123</v>
      </c>
      <c r="Y12" s="14">
        <v>0.38238972506662</v>
      </c>
      <c r="Z12" s="14">
        <v>0.38979784983245702</v>
      </c>
      <c r="AA12" s="14">
        <v>0.35733264147970101</v>
      </c>
      <c r="AB12" s="14">
        <v>0.306332907499755</v>
      </c>
      <c r="AC12" s="14">
        <v>0.43093650815172602</v>
      </c>
      <c r="AD12" s="14">
        <v>0.39767700376392501</v>
      </c>
      <c r="AE12" s="14"/>
      <c r="AF12" s="14">
        <v>0.411117557756424</v>
      </c>
      <c r="AG12" s="14">
        <v>0.36219670912143798</v>
      </c>
      <c r="AH12" s="14">
        <v>0.35317357245696002</v>
      </c>
      <c r="AI12" s="14"/>
      <c r="AJ12" s="14">
        <v>0.36174425082379003</v>
      </c>
      <c r="AK12" s="14">
        <v>0.401938631860913</v>
      </c>
      <c r="AL12" s="14">
        <v>0.48397768509096201</v>
      </c>
      <c r="AM12" s="14">
        <v>0.49074370618754298</v>
      </c>
      <c r="AN12" s="14">
        <v>0.34087292861818802</v>
      </c>
      <c r="AO12" s="14"/>
      <c r="AP12" s="14">
        <v>0.31100272441567001</v>
      </c>
      <c r="AQ12" s="14">
        <v>0.40863676518968101</v>
      </c>
      <c r="AR12" s="14">
        <v>0.34361071184338299</v>
      </c>
      <c r="AS12" s="14">
        <v>0.37571224018867599</v>
      </c>
      <c r="AT12" s="14">
        <v>0.46667992725775798</v>
      </c>
      <c r="AU12" s="14"/>
      <c r="AV12" s="14">
        <v>0.44775190820355398</v>
      </c>
      <c r="AW12" s="14">
        <v>0.32726375809439401</v>
      </c>
      <c r="AX12" s="14">
        <v>0.37094499429954297</v>
      </c>
      <c r="AY12" s="14">
        <v>0.34716590643450401</v>
      </c>
      <c r="AZ12" s="14">
        <v>0.41333101854258097</v>
      </c>
      <c r="BA12" s="14"/>
      <c r="BB12" s="14">
        <v>0.43973899940157601</v>
      </c>
      <c r="BC12" s="14">
        <v>0.36183650865559802</v>
      </c>
      <c r="BD12" s="14">
        <v>0.48302328937392802</v>
      </c>
      <c r="BE12" s="14"/>
      <c r="BF12" s="14">
        <v>0.43268393748934297</v>
      </c>
    </row>
    <row r="13" spans="2:58" x14ac:dyDescent="0.35">
      <c r="B13" s="15" t="s">
        <v>210</v>
      </c>
      <c r="C13" s="14">
        <v>0.29844725291861601</v>
      </c>
      <c r="D13" s="14">
        <v>0.31800911126554998</v>
      </c>
      <c r="E13" s="14">
        <v>0.28161905978333002</v>
      </c>
      <c r="F13" s="14"/>
      <c r="G13" s="14">
        <v>0.28399282239576601</v>
      </c>
      <c r="H13" s="14">
        <v>0.32335193079418401</v>
      </c>
      <c r="I13" s="14">
        <v>0.30521482423720803</v>
      </c>
      <c r="J13" s="14">
        <v>0.31475043794060997</v>
      </c>
      <c r="K13" s="14">
        <v>0.278493943154627</v>
      </c>
      <c r="L13" s="14">
        <v>0.28239173955577601</v>
      </c>
      <c r="M13" s="14"/>
      <c r="N13" s="14">
        <v>0.31677622020613899</v>
      </c>
      <c r="O13" s="14">
        <v>0.312329226487358</v>
      </c>
      <c r="P13" s="14">
        <v>0.30247891617425898</v>
      </c>
      <c r="Q13" s="14">
        <v>0.26238408032211102</v>
      </c>
      <c r="R13" s="14"/>
      <c r="S13" s="14">
        <v>0.25153237997496303</v>
      </c>
      <c r="T13" s="14">
        <v>0.30125719688346198</v>
      </c>
      <c r="U13" s="14">
        <v>0.25740589514143503</v>
      </c>
      <c r="V13" s="14">
        <v>0.33591186038757598</v>
      </c>
      <c r="W13" s="14">
        <v>0.34022191132556401</v>
      </c>
      <c r="X13" s="14">
        <v>0.30731714388564102</v>
      </c>
      <c r="Y13" s="14">
        <v>0.33265370425929502</v>
      </c>
      <c r="Z13" s="14">
        <v>0.31017578155397602</v>
      </c>
      <c r="AA13" s="14">
        <v>0.32005309250664299</v>
      </c>
      <c r="AB13" s="14">
        <v>0.34730509422995298</v>
      </c>
      <c r="AC13" s="14">
        <v>0.25798240930933802</v>
      </c>
      <c r="AD13" s="14">
        <v>0.18045349353749501</v>
      </c>
      <c r="AE13" s="14"/>
      <c r="AF13" s="14">
        <v>0.29628407636451498</v>
      </c>
      <c r="AG13" s="14">
        <v>0.30416404459743002</v>
      </c>
      <c r="AH13" s="14">
        <v>0.27089925746278298</v>
      </c>
      <c r="AI13" s="14"/>
      <c r="AJ13" s="14">
        <v>0.32371399358284098</v>
      </c>
      <c r="AK13" s="14">
        <v>0.26162745224935502</v>
      </c>
      <c r="AL13" s="14">
        <v>0.22970939549095501</v>
      </c>
      <c r="AM13" s="14">
        <v>0.10940432468948399</v>
      </c>
      <c r="AN13" s="14">
        <v>0.28334059120872601</v>
      </c>
      <c r="AO13" s="14"/>
      <c r="AP13" s="14">
        <v>0.30616903365953402</v>
      </c>
      <c r="AQ13" s="14">
        <v>0.27230258723717399</v>
      </c>
      <c r="AR13" s="14">
        <v>0.31669760164042998</v>
      </c>
      <c r="AS13" s="14">
        <v>0.35322278437591897</v>
      </c>
      <c r="AT13" s="14">
        <v>0.30334001747777301</v>
      </c>
      <c r="AU13" s="14"/>
      <c r="AV13" s="14">
        <v>0.27137494322639</v>
      </c>
      <c r="AW13" s="14">
        <v>0.34336948983687099</v>
      </c>
      <c r="AX13" s="14">
        <v>0.28807929062728799</v>
      </c>
      <c r="AY13" s="14">
        <v>0.27711401700425398</v>
      </c>
      <c r="AZ13" s="14">
        <v>0.23068445081476599</v>
      </c>
      <c r="BA13" s="14"/>
      <c r="BB13" s="14">
        <v>0.24167398657289799</v>
      </c>
      <c r="BC13" s="14">
        <v>0.42555868883134201</v>
      </c>
      <c r="BD13" s="14">
        <v>0.30838189896662199</v>
      </c>
      <c r="BE13" s="14"/>
      <c r="BF13" s="14">
        <v>0.31464025154196801</v>
      </c>
    </row>
    <row r="14" spans="2:58" x14ac:dyDescent="0.35">
      <c r="B14" s="15" t="s">
        <v>211</v>
      </c>
      <c r="C14" s="14">
        <v>0.10757752494568899</v>
      </c>
      <c r="D14" s="14">
        <v>0.11680839560690499</v>
      </c>
      <c r="E14" s="14">
        <v>9.7556345489650198E-2</v>
      </c>
      <c r="F14" s="14"/>
      <c r="G14" s="14">
        <v>0.14842990962201499</v>
      </c>
      <c r="H14" s="14">
        <v>0.120262240671559</v>
      </c>
      <c r="I14" s="14">
        <v>0.10776361489367201</v>
      </c>
      <c r="J14" s="14">
        <v>0.103974658533162</v>
      </c>
      <c r="K14" s="14">
        <v>9.2535279195524706E-2</v>
      </c>
      <c r="L14" s="14">
        <v>7.99213095788332E-2</v>
      </c>
      <c r="M14" s="14"/>
      <c r="N14" s="14">
        <v>8.8677667702896895E-2</v>
      </c>
      <c r="O14" s="14">
        <v>7.2114441778796695E-2</v>
      </c>
      <c r="P14" s="14">
        <v>0.116607870548137</v>
      </c>
      <c r="Q14" s="14">
        <v>0.149403151282167</v>
      </c>
      <c r="R14" s="14"/>
      <c r="S14" s="14">
        <v>0.118530658639213</v>
      </c>
      <c r="T14" s="14">
        <v>0.103701871864287</v>
      </c>
      <c r="U14" s="14">
        <v>0.14416077870662999</v>
      </c>
      <c r="V14" s="14">
        <v>0.125319313522367</v>
      </c>
      <c r="W14" s="14">
        <v>7.17271354039139E-2</v>
      </c>
      <c r="X14" s="14">
        <v>8.28335756498918E-2</v>
      </c>
      <c r="Y14" s="14">
        <v>0.101499960339885</v>
      </c>
      <c r="Z14" s="14">
        <v>0.107207041450194</v>
      </c>
      <c r="AA14" s="14">
        <v>0.117740669469585</v>
      </c>
      <c r="AB14" s="14">
        <v>0.109571966930437</v>
      </c>
      <c r="AC14" s="14">
        <v>5.0302317582751402E-2</v>
      </c>
      <c r="AD14" s="14">
        <v>0.136237007172857</v>
      </c>
      <c r="AE14" s="14"/>
      <c r="AF14" s="14">
        <v>0.113021552450778</v>
      </c>
      <c r="AG14" s="14">
        <v>7.6990501320919502E-2</v>
      </c>
      <c r="AH14" s="14">
        <v>0.15584249635736799</v>
      </c>
      <c r="AI14" s="14"/>
      <c r="AJ14" s="14">
        <v>0.112967957857535</v>
      </c>
      <c r="AK14" s="14">
        <v>7.1185677345325493E-2</v>
      </c>
      <c r="AL14" s="14">
        <v>4.7631054751218302E-2</v>
      </c>
      <c r="AM14" s="14">
        <v>0.30375663026151001</v>
      </c>
      <c r="AN14" s="14">
        <v>0.21346253767455201</v>
      </c>
      <c r="AO14" s="14"/>
      <c r="AP14" s="14">
        <v>0.15670667704323299</v>
      </c>
      <c r="AQ14" s="14">
        <v>6.9252396371994498E-2</v>
      </c>
      <c r="AR14" s="14">
        <v>6.6709522341997604E-2</v>
      </c>
      <c r="AS14" s="14">
        <v>0.133071402006711</v>
      </c>
      <c r="AT14" s="14">
        <v>8.9602169963332201E-2</v>
      </c>
      <c r="AU14" s="14"/>
      <c r="AV14" s="14">
        <v>0.122407402925684</v>
      </c>
      <c r="AW14" s="14">
        <v>0.13679517725558299</v>
      </c>
      <c r="AX14" s="14">
        <v>8.4873267685083603E-2</v>
      </c>
      <c r="AY14" s="14">
        <v>0.12418805142894999</v>
      </c>
      <c r="AZ14" s="14">
        <v>0.103589490870659</v>
      </c>
      <c r="BA14" s="14"/>
      <c r="BB14" s="14">
        <v>3.3694350787021099E-2</v>
      </c>
      <c r="BC14" s="14">
        <v>0.117336986160459</v>
      </c>
      <c r="BD14" s="14">
        <v>9.2299116875245807E-2</v>
      </c>
      <c r="BE14" s="14"/>
      <c r="BF14" s="14">
        <v>7.9448265121846398E-2</v>
      </c>
    </row>
    <row r="15" spans="2:58" x14ac:dyDescent="0.35">
      <c r="B15" s="15" t="s">
        <v>212</v>
      </c>
      <c r="C15" s="23">
        <v>1.9410593494177401E-2</v>
      </c>
      <c r="D15" s="23">
        <v>1.7540161923420301E-2</v>
      </c>
      <c r="E15" s="23">
        <v>2.1207770679591099E-2</v>
      </c>
      <c r="F15" s="23"/>
      <c r="G15" s="23">
        <v>1.9456059774724799E-2</v>
      </c>
      <c r="H15" s="23">
        <v>1.7979332017592501E-2</v>
      </c>
      <c r="I15" s="23">
        <v>1.18162704772353E-2</v>
      </c>
      <c r="J15" s="23">
        <v>2.2848275981683399E-2</v>
      </c>
      <c r="K15" s="23">
        <v>6.1560609446634903E-3</v>
      </c>
      <c r="L15" s="23">
        <v>3.3719967919415603E-2</v>
      </c>
      <c r="M15" s="23"/>
      <c r="N15" s="23">
        <v>1.75604198751311E-2</v>
      </c>
      <c r="O15" s="23">
        <v>3.0344918009639701E-2</v>
      </c>
      <c r="P15" s="23">
        <v>1.4793900044078E-2</v>
      </c>
      <c r="Q15" s="23">
        <v>1.4123211340152601E-2</v>
      </c>
      <c r="R15" s="23"/>
      <c r="S15" s="23">
        <v>2.0703409085311701E-2</v>
      </c>
      <c r="T15" s="23">
        <v>2.5659958818522999E-2</v>
      </c>
      <c r="U15" s="23">
        <v>1.0586074334748201E-2</v>
      </c>
      <c r="V15" s="23">
        <v>1.9984768075128501E-2</v>
      </c>
      <c r="W15" s="23">
        <v>0</v>
      </c>
      <c r="X15" s="23">
        <v>1.2130565651122501E-2</v>
      </c>
      <c r="Y15" s="23">
        <v>3.8104584692559902E-2</v>
      </c>
      <c r="Z15" s="23">
        <v>0</v>
      </c>
      <c r="AA15" s="23">
        <v>9.2817355357954403E-3</v>
      </c>
      <c r="AB15" s="23">
        <v>4.41994519726428E-2</v>
      </c>
      <c r="AC15" s="23">
        <v>1.5665325836710001E-2</v>
      </c>
      <c r="AD15" s="23">
        <v>3.0545829755970099E-2</v>
      </c>
      <c r="AE15" s="23"/>
      <c r="AF15" s="23">
        <v>1.67787272749969E-2</v>
      </c>
      <c r="AG15" s="23">
        <v>2.1686677610068799E-2</v>
      </c>
      <c r="AH15" s="23">
        <v>1.2951865839349199E-2</v>
      </c>
      <c r="AI15" s="23"/>
      <c r="AJ15" s="23">
        <v>2.29847275908991E-2</v>
      </c>
      <c r="AK15" s="23">
        <v>1.6219130620189801E-2</v>
      </c>
      <c r="AL15" s="23">
        <v>1.4882041823942E-2</v>
      </c>
      <c r="AM15" s="23">
        <v>9.6095338861462501E-2</v>
      </c>
      <c r="AN15" s="23">
        <v>1.4512521926765999E-2</v>
      </c>
      <c r="AO15" s="23"/>
      <c r="AP15" s="23">
        <v>4.3771147744665E-2</v>
      </c>
      <c r="AQ15" s="23">
        <v>1.0321494044235701E-2</v>
      </c>
      <c r="AR15" s="23">
        <v>1.35373902801067E-2</v>
      </c>
      <c r="AS15" s="23">
        <v>1.56729020851244E-2</v>
      </c>
      <c r="AT15" s="23">
        <v>2.4961538855008899E-2</v>
      </c>
      <c r="AU15" s="23"/>
      <c r="AV15" s="23">
        <v>8.5440888121200691E-3</v>
      </c>
      <c r="AW15" s="23">
        <v>1.2281156558796901E-2</v>
      </c>
      <c r="AX15" s="23">
        <v>2.2866622720312799E-2</v>
      </c>
      <c r="AY15" s="23">
        <v>2.5989293359578201E-2</v>
      </c>
      <c r="AZ15" s="23">
        <v>0</v>
      </c>
      <c r="BA15" s="23"/>
      <c r="BB15" s="23">
        <v>0</v>
      </c>
      <c r="BC15" s="23">
        <v>1.19675296296577E-2</v>
      </c>
      <c r="BD15" s="23">
        <v>0</v>
      </c>
      <c r="BE15" s="23"/>
      <c r="BF15" s="23">
        <v>4.6223195898866696E-3</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219</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999</v>
      </c>
      <c r="D7" s="10">
        <v>473</v>
      </c>
      <c r="E7" s="10">
        <v>524</v>
      </c>
      <c r="F7" s="10"/>
      <c r="G7" s="10">
        <v>155</v>
      </c>
      <c r="H7" s="10">
        <v>169</v>
      </c>
      <c r="I7" s="10">
        <v>158</v>
      </c>
      <c r="J7" s="10">
        <v>164</v>
      </c>
      <c r="K7" s="10">
        <v>147</v>
      </c>
      <c r="L7" s="10">
        <v>206</v>
      </c>
      <c r="M7" s="10"/>
      <c r="N7" s="10">
        <v>282</v>
      </c>
      <c r="O7" s="10">
        <v>250</v>
      </c>
      <c r="P7" s="10">
        <v>198</v>
      </c>
      <c r="Q7" s="10">
        <v>266</v>
      </c>
      <c r="R7" s="10"/>
      <c r="S7" s="10">
        <v>140</v>
      </c>
      <c r="T7" s="10">
        <v>115</v>
      </c>
      <c r="U7" s="10">
        <v>86</v>
      </c>
      <c r="V7" s="10">
        <v>94</v>
      </c>
      <c r="W7" s="10">
        <v>65</v>
      </c>
      <c r="X7" s="10">
        <v>85</v>
      </c>
      <c r="Y7" s="10">
        <v>72</v>
      </c>
      <c r="Z7" s="10">
        <v>53</v>
      </c>
      <c r="AA7" s="10">
        <v>106</v>
      </c>
      <c r="AB7" s="10">
        <v>90</v>
      </c>
      <c r="AC7" s="10">
        <v>60</v>
      </c>
      <c r="AD7" s="10">
        <v>33</v>
      </c>
      <c r="AE7" s="10"/>
      <c r="AF7" s="10">
        <v>348</v>
      </c>
      <c r="AG7" s="10">
        <v>398</v>
      </c>
      <c r="AH7" s="10">
        <v>149</v>
      </c>
      <c r="AI7" s="10"/>
      <c r="AJ7" s="10">
        <v>326</v>
      </c>
      <c r="AK7" s="10">
        <v>314</v>
      </c>
      <c r="AL7" s="10">
        <v>67</v>
      </c>
      <c r="AM7" s="10">
        <v>10</v>
      </c>
      <c r="AN7" s="10">
        <v>131</v>
      </c>
      <c r="AO7" s="10"/>
      <c r="AP7" s="10">
        <v>175</v>
      </c>
      <c r="AQ7" s="10">
        <v>402</v>
      </c>
      <c r="AR7" s="10">
        <v>73</v>
      </c>
      <c r="AS7" s="10">
        <v>116</v>
      </c>
      <c r="AT7" s="10">
        <v>80</v>
      </c>
      <c r="AU7" s="10"/>
      <c r="AV7" s="10">
        <v>237</v>
      </c>
      <c r="AW7" s="10">
        <v>233</v>
      </c>
      <c r="AX7" s="10">
        <v>254</v>
      </c>
      <c r="AY7" s="10">
        <v>114</v>
      </c>
      <c r="AZ7" s="10">
        <v>19</v>
      </c>
      <c r="BA7" s="10"/>
      <c r="BB7" s="10">
        <v>58</v>
      </c>
      <c r="BC7" s="10">
        <v>73</v>
      </c>
      <c r="BD7" s="10">
        <v>34</v>
      </c>
      <c r="BE7" s="10"/>
      <c r="BF7" s="10">
        <v>184</v>
      </c>
    </row>
    <row r="8" spans="2:58" ht="30" customHeight="1" x14ac:dyDescent="0.35">
      <c r="B8" s="11" t="s">
        <v>20</v>
      </c>
      <c r="C8" s="11">
        <v>999</v>
      </c>
      <c r="D8" s="11">
        <v>478</v>
      </c>
      <c r="E8" s="11">
        <v>519</v>
      </c>
      <c r="F8" s="11"/>
      <c r="G8" s="11">
        <v>149</v>
      </c>
      <c r="H8" s="11">
        <v>162</v>
      </c>
      <c r="I8" s="11">
        <v>179</v>
      </c>
      <c r="J8" s="11">
        <v>174</v>
      </c>
      <c r="K8" s="11">
        <v>139</v>
      </c>
      <c r="L8" s="11">
        <v>197</v>
      </c>
      <c r="M8" s="11"/>
      <c r="N8" s="11">
        <v>274</v>
      </c>
      <c r="O8" s="11">
        <v>262</v>
      </c>
      <c r="P8" s="11">
        <v>195</v>
      </c>
      <c r="Q8" s="11">
        <v>265</v>
      </c>
      <c r="R8" s="11"/>
      <c r="S8" s="11">
        <v>151</v>
      </c>
      <c r="T8" s="11">
        <v>119</v>
      </c>
      <c r="U8" s="11">
        <v>87</v>
      </c>
      <c r="V8" s="11">
        <v>95</v>
      </c>
      <c r="W8" s="11">
        <v>62</v>
      </c>
      <c r="X8" s="11">
        <v>87</v>
      </c>
      <c r="Y8" s="11">
        <v>72</v>
      </c>
      <c r="Z8" s="11">
        <v>50</v>
      </c>
      <c r="AA8" s="11">
        <v>100</v>
      </c>
      <c r="AB8" s="11">
        <v>86</v>
      </c>
      <c r="AC8" s="11">
        <v>58</v>
      </c>
      <c r="AD8" s="11">
        <v>31</v>
      </c>
      <c r="AE8" s="11"/>
      <c r="AF8" s="11">
        <v>346</v>
      </c>
      <c r="AG8" s="11">
        <v>400</v>
      </c>
      <c r="AH8" s="11">
        <v>153</v>
      </c>
      <c r="AI8" s="11"/>
      <c r="AJ8" s="11">
        <v>325</v>
      </c>
      <c r="AK8" s="11">
        <v>314</v>
      </c>
      <c r="AL8" s="11">
        <v>68</v>
      </c>
      <c r="AM8" s="11">
        <v>10</v>
      </c>
      <c r="AN8" s="11">
        <v>134</v>
      </c>
      <c r="AO8" s="11"/>
      <c r="AP8" s="11">
        <v>173</v>
      </c>
      <c r="AQ8" s="11">
        <v>403</v>
      </c>
      <c r="AR8" s="11">
        <v>75</v>
      </c>
      <c r="AS8" s="11">
        <v>114</v>
      </c>
      <c r="AT8" s="11">
        <v>79</v>
      </c>
      <c r="AU8" s="11"/>
      <c r="AV8" s="11">
        <v>238</v>
      </c>
      <c r="AW8" s="11">
        <v>231</v>
      </c>
      <c r="AX8" s="11">
        <v>256</v>
      </c>
      <c r="AY8" s="11">
        <v>114</v>
      </c>
      <c r="AZ8" s="11">
        <v>19</v>
      </c>
      <c r="BA8" s="11"/>
      <c r="BB8" s="11">
        <v>59</v>
      </c>
      <c r="BC8" s="11">
        <v>71</v>
      </c>
      <c r="BD8" s="11">
        <v>34</v>
      </c>
      <c r="BE8" s="11"/>
      <c r="BF8" s="11">
        <v>185</v>
      </c>
    </row>
    <row r="9" spans="2:58" x14ac:dyDescent="0.35">
      <c r="B9" s="15" t="s">
        <v>207</v>
      </c>
      <c r="C9" s="14">
        <v>5.3144399785856E-2</v>
      </c>
      <c r="D9" s="14">
        <v>5.1495093696614702E-2</v>
      </c>
      <c r="E9" s="14">
        <v>5.2920680634002903E-2</v>
      </c>
      <c r="F9" s="14"/>
      <c r="G9" s="14">
        <v>3.92435639665321E-2</v>
      </c>
      <c r="H9" s="14">
        <v>6.5744579397942995E-2</v>
      </c>
      <c r="I9" s="14">
        <v>3.5001699316053098E-2</v>
      </c>
      <c r="J9" s="14">
        <v>5.5085791270878599E-2</v>
      </c>
      <c r="K9" s="14">
        <v>3.3486164584738402E-2</v>
      </c>
      <c r="L9" s="14">
        <v>8.1786378126634807E-2</v>
      </c>
      <c r="M9" s="14"/>
      <c r="N9" s="14">
        <v>4.9118761708030798E-2</v>
      </c>
      <c r="O9" s="14">
        <v>5.2332145342467898E-2</v>
      </c>
      <c r="P9" s="14">
        <v>5.4493992794787997E-2</v>
      </c>
      <c r="Q9" s="14">
        <v>5.7701745236333299E-2</v>
      </c>
      <c r="R9" s="14"/>
      <c r="S9" s="14">
        <v>1.33486993778912E-2</v>
      </c>
      <c r="T9" s="14">
        <v>6.8119525452480498E-2</v>
      </c>
      <c r="U9" s="14">
        <v>9.3079528332262407E-2</v>
      </c>
      <c r="V9" s="14">
        <v>7.0970927489803395E-2</v>
      </c>
      <c r="W9" s="14">
        <v>1.8031823969044899E-2</v>
      </c>
      <c r="X9" s="14">
        <v>3.2770900058505199E-2</v>
      </c>
      <c r="Y9" s="14">
        <v>8.3469671869252998E-2</v>
      </c>
      <c r="Z9" s="14">
        <v>1.8517902243631101E-2</v>
      </c>
      <c r="AA9" s="14">
        <v>7.4822145634046794E-2</v>
      </c>
      <c r="AB9" s="14">
        <v>6.8269013840785805E-2</v>
      </c>
      <c r="AC9" s="14">
        <v>3.3421505479349099E-2</v>
      </c>
      <c r="AD9" s="14">
        <v>6.1091659511940198E-2</v>
      </c>
      <c r="AE9" s="14"/>
      <c r="AF9" s="14">
        <v>7.8960585226683602E-2</v>
      </c>
      <c r="AG9" s="14">
        <v>3.8747212033187199E-2</v>
      </c>
      <c r="AH9" s="14">
        <v>3.4346390648835802E-2</v>
      </c>
      <c r="AI9" s="14"/>
      <c r="AJ9" s="14">
        <v>8.6619890706588903E-2</v>
      </c>
      <c r="AK9" s="14">
        <v>9.6041074781765198E-3</v>
      </c>
      <c r="AL9" s="14">
        <v>2.97566306849722E-2</v>
      </c>
      <c r="AM9" s="14">
        <v>0.19537608899452599</v>
      </c>
      <c r="AN9" s="14">
        <v>6.52230765379124E-2</v>
      </c>
      <c r="AO9" s="14"/>
      <c r="AP9" s="14">
        <v>0.112889510670222</v>
      </c>
      <c r="AQ9" s="14">
        <v>4.7117292046150901E-3</v>
      </c>
      <c r="AR9" s="14">
        <v>1.3542253079770699E-2</v>
      </c>
      <c r="AS9" s="14">
        <v>0.12842383743205499</v>
      </c>
      <c r="AT9" s="14">
        <v>5.3880437436437702E-2</v>
      </c>
      <c r="AU9" s="14"/>
      <c r="AV9" s="14">
        <v>6.4594929226500605E-2</v>
      </c>
      <c r="AW9" s="14">
        <v>3.8376177703879098E-2</v>
      </c>
      <c r="AX9" s="14">
        <v>3.7104406082682999E-2</v>
      </c>
      <c r="AY9" s="14">
        <v>7.9333822191255496E-2</v>
      </c>
      <c r="AZ9" s="14">
        <v>0</v>
      </c>
      <c r="BA9" s="14"/>
      <c r="BB9" s="14">
        <v>1.48283434294155E-2</v>
      </c>
      <c r="BC9" s="14">
        <v>0.122393094387269</v>
      </c>
      <c r="BD9" s="14">
        <v>0</v>
      </c>
      <c r="BE9" s="14"/>
      <c r="BF9" s="14">
        <v>5.2032856810709301E-2</v>
      </c>
    </row>
    <row r="10" spans="2:58" x14ac:dyDescent="0.35">
      <c r="B10" s="15" t="s">
        <v>208</v>
      </c>
      <c r="C10" s="14">
        <v>4.1672875327664199E-2</v>
      </c>
      <c r="D10" s="14">
        <v>4.7941701979032102E-2</v>
      </c>
      <c r="E10" s="14">
        <v>3.6068330670559E-2</v>
      </c>
      <c r="F10" s="14"/>
      <c r="G10" s="14">
        <v>5.1482303031621601E-2</v>
      </c>
      <c r="H10" s="14">
        <v>5.2547728148747003E-2</v>
      </c>
      <c r="I10" s="14">
        <v>1.8750293201740698E-2</v>
      </c>
      <c r="J10" s="14">
        <v>1.8390738846353501E-2</v>
      </c>
      <c r="K10" s="14">
        <v>6.5761083508830795E-2</v>
      </c>
      <c r="L10" s="14">
        <v>4.9645805129225902E-2</v>
      </c>
      <c r="M10" s="14"/>
      <c r="N10" s="14">
        <v>3.4944505226275201E-2</v>
      </c>
      <c r="O10" s="14">
        <v>3.7481056549171998E-2</v>
      </c>
      <c r="P10" s="14">
        <v>5.3811406520597703E-2</v>
      </c>
      <c r="Q10" s="14">
        <v>4.4312958291319801E-2</v>
      </c>
      <c r="R10" s="14"/>
      <c r="S10" s="14">
        <v>3.2972971938264997E-2</v>
      </c>
      <c r="T10" s="14">
        <v>5.0364480033583597E-2</v>
      </c>
      <c r="U10" s="14">
        <v>5.9335704851884399E-2</v>
      </c>
      <c r="V10" s="14">
        <v>1.93654001794357E-2</v>
      </c>
      <c r="W10" s="14">
        <v>4.4859821934937698E-2</v>
      </c>
      <c r="X10" s="14">
        <v>4.7215401212082397E-2</v>
      </c>
      <c r="Y10" s="14">
        <v>7.8178026372440798E-2</v>
      </c>
      <c r="Z10" s="14">
        <v>1.7890840280078198E-2</v>
      </c>
      <c r="AA10" s="14">
        <v>1.9167083197520099E-2</v>
      </c>
      <c r="AB10" s="14">
        <v>4.2020316351727899E-2</v>
      </c>
      <c r="AC10" s="14">
        <v>4.6904367119703701E-2</v>
      </c>
      <c r="AD10" s="14">
        <v>6.3602699510824895E-2</v>
      </c>
      <c r="AE10" s="14"/>
      <c r="AF10" s="14">
        <v>5.7589341604977098E-2</v>
      </c>
      <c r="AG10" s="14">
        <v>2.9497299910695999E-2</v>
      </c>
      <c r="AH10" s="14">
        <v>2.1072692337141999E-2</v>
      </c>
      <c r="AI10" s="14"/>
      <c r="AJ10" s="14">
        <v>6.77463846857045E-2</v>
      </c>
      <c r="AK10" s="14">
        <v>2.1546858510362501E-2</v>
      </c>
      <c r="AL10" s="14">
        <v>0</v>
      </c>
      <c r="AM10" s="14">
        <v>0</v>
      </c>
      <c r="AN10" s="14">
        <v>6.6107203079198207E-2</v>
      </c>
      <c r="AO10" s="14"/>
      <c r="AP10" s="14">
        <v>8.8598006102761806E-2</v>
      </c>
      <c r="AQ10" s="14">
        <v>7.1866796027991904E-3</v>
      </c>
      <c r="AR10" s="14">
        <v>1.3726114089481699E-2</v>
      </c>
      <c r="AS10" s="14">
        <v>8.9704566253975201E-2</v>
      </c>
      <c r="AT10" s="14">
        <v>5.0034871073803701E-2</v>
      </c>
      <c r="AU10" s="14"/>
      <c r="AV10" s="14">
        <v>4.8967256674056103E-2</v>
      </c>
      <c r="AW10" s="14">
        <v>4.6120592509554803E-2</v>
      </c>
      <c r="AX10" s="14">
        <v>3.5565724983670097E-2</v>
      </c>
      <c r="AY10" s="14">
        <v>2.5325887901143599E-2</v>
      </c>
      <c r="AZ10" s="14">
        <v>0</v>
      </c>
      <c r="BA10" s="14"/>
      <c r="BB10" s="14">
        <v>0</v>
      </c>
      <c r="BC10" s="14">
        <v>0.10429349268261601</v>
      </c>
      <c r="BD10" s="14">
        <v>6.0118983278456203E-2</v>
      </c>
      <c r="BE10" s="14"/>
      <c r="BF10" s="14">
        <v>5.1250571637371602E-2</v>
      </c>
    </row>
    <row r="11" spans="2:58" x14ac:dyDescent="0.35">
      <c r="B11" s="15" t="s">
        <v>209</v>
      </c>
      <c r="C11" s="14">
        <v>9.9884842281875802E-2</v>
      </c>
      <c r="D11" s="14">
        <v>8.9201689894407396E-2</v>
      </c>
      <c r="E11" s="14">
        <v>0.108132631326885</v>
      </c>
      <c r="F11" s="14"/>
      <c r="G11" s="14">
        <v>0.107933441875205</v>
      </c>
      <c r="H11" s="14">
        <v>0.1429460564643</v>
      </c>
      <c r="I11" s="14">
        <v>8.5732738179495699E-2</v>
      </c>
      <c r="J11" s="14">
        <v>0.110490980628936</v>
      </c>
      <c r="K11" s="14">
        <v>7.6397087213604206E-2</v>
      </c>
      <c r="L11" s="14">
        <v>7.8363018225286393E-2</v>
      </c>
      <c r="M11" s="14"/>
      <c r="N11" s="14">
        <v>0.10329933422894499</v>
      </c>
      <c r="O11" s="14">
        <v>7.5583222641458406E-2</v>
      </c>
      <c r="P11" s="14">
        <v>0.11499639592637</v>
      </c>
      <c r="Q11" s="14">
        <v>0.110374135266993</v>
      </c>
      <c r="R11" s="14"/>
      <c r="S11" s="14">
        <v>6.13722266001719E-2</v>
      </c>
      <c r="T11" s="14">
        <v>0.12877325979009999</v>
      </c>
      <c r="U11" s="14">
        <v>0.117094015448744</v>
      </c>
      <c r="V11" s="14">
        <v>8.7117279281588703E-2</v>
      </c>
      <c r="W11" s="14">
        <v>0.10391757210242</v>
      </c>
      <c r="X11" s="14">
        <v>0.120873816209784</v>
      </c>
      <c r="Y11" s="14">
        <v>0.17791605821663301</v>
      </c>
      <c r="Z11" s="14">
        <v>7.7600138078048705E-2</v>
      </c>
      <c r="AA11" s="14">
        <v>8.42007394560048E-2</v>
      </c>
      <c r="AB11" s="14">
        <v>5.8071703602557499E-2</v>
      </c>
      <c r="AC11" s="14">
        <v>3.4020362383704497E-2</v>
      </c>
      <c r="AD11" s="14">
        <v>0.24459800565446699</v>
      </c>
      <c r="AE11" s="14"/>
      <c r="AF11" s="14">
        <v>0.116508034941609</v>
      </c>
      <c r="AG11" s="14">
        <v>9.0038640733333203E-2</v>
      </c>
      <c r="AH11" s="14">
        <v>8.6507023653033296E-2</v>
      </c>
      <c r="AI11" s="14"/>
      <c r="AJ11" s="14">
        <v>0.12798604649947001</v>
      </c>
      <c r="AK11" s="14">
        <v>7.2245110899226403E-2</v>
      </c>
      <c r="AL11" s="14">
        <v>8.7102036608584593E-2</v>
      </c>
      <c r="AM11" s="14">
        <v>0.19546963199075801</v>
      </c>
      <c r="AN11" s="14">
        <v>9.7833985496544804E-2</v>
      </c>
      <c r="AO11" s="14"/>
      <c r="AP11" s="14">
        <v>0.134578278842202</v>
      </c>
      <c r="AQ11" s="14">
        <v>4.6261166094916102E-2</v>
      </c>
      <c r="AR11" s="14">
        <v>7.9290012721912204E-2</v>
      </c>
      <c r="AS11" s="14">
        <v>0.17582097681974901</v>
      </c>
      <c r="AT11" s="14">
        <v>9.8500774195349902E-2</v>
      </c>
      <c r="AU11" s="14"/>
      <c r="AV11" s="14">
        <v>9.7280164065834895E-2</v>
      </c>
      <c r="AW11" s="14">
        <v>0.11174268058638399</v>
      </c>
      <c r="AX11" s="14">
        <v>7.4402012680501506E-2</v>
      </c>
      <c r="AY11" s="14">
        <v>8.6912137724134794E-2</v>
      </c>
      <c r="AZ11" s="14">
        <v>0.158423644737127</v>
      </c>
      <c r="BA11" s="14"/>
      <c r="BB11" s="14">
        <v>5.4279231203481E-2</v>
      </c>
      <c r="BC11" s="14">
        <v>0.139385031805668</v>
      </c>
      <c r="BD11" s="14">
        <v>0.119800744438034</v>
      </c>
      <c r="BE11" s="14"/>
      <c r="BF11" s="14">
        <v>0.109030750894642</v>
      </c>
    </row>
    <row r="12" spans="2:58" x14ac:dyDescent="0.35">
      <c r="B12" s="15" t="s">
        <v>122</v>
      </c>
      <c r="C12" s="14">
        <v>0.22388785434618</v>
      </c>
      <c r="D12" s="14">
        <v>0.24288008711415399</v>
      </c>
      <c r="E12" s="14">
        <v>0.207291236699161</v>
      </c>
      <c r="F12" s="14"/>
      <c r="G12" s="14">
        <v>0.21816906741620701</v>
      </c>
      <c r="H12" s="14">
        <v>0.16625786285066499</v>
      </c>
      <c r="I12" s="14">
        <v>0.29158049232507299</v>
      </c>
      <c r="J12" s="14">
        <v>0.19746776334601901</v>
      </c>
      <c r="K12" s="14">
        <v>0.24300528642433999</v>
      </c>
      <c r="L12" s="14">
        <v>0.224166926747872</v>
      </c>
      <c r="M12" s="14"/>
      <c r="N12" s="14">
        <v>0.17041655277790099</v>
      </c>
      <c r="O12" s="14">
        <v>0.230199189350063</v>
      </c>
      <c r="P12" s="14">
        <v>0.24628878564283099</v>
      </c>
      <c r="Q12" s="14">
        <v>0.255240491006754</v>
      </c>
      <c r="R12" s="14"/>
      <c r="S12" s="14">
        <v>0.30081699753213598</v>
      </c>
      <c r="T12" s="14">
        <v>0.232891739227679</v>
      </c>
      <c r="U12" s="14">
        <v>0.22978675779131</v>
      </c>
      <c r="V12" s="14">
        <v>0.18911753328047701</v>
      </c>
      <c r="W12" s="14">
        <v>0.31102747082892301</v>
      </c>
      <c r="X12" s="14">
        <v>0.19358697994368099</v>
      </c>
      <c r="Y12" s="14">
        <v>0.174335088432399</v>
      </c>
      <c r="Z12" s="14">
        <v>0.170817745006242</v>
      </c>
      <c r="AA12" s="14">
        <v>0.213307964330025</v>
      </c>
      <c r="AB12" s="14">
        <v>0.133831518245314</v>
      </c>
      <c r="AC12" s="14">
        <v>0.28276393691134499</v>
      </c>
      <c r="AD12" s="14">
        <v>0.189344827167098</v>
      </c>
      <c r="AE12" s="14"/>
      <c r="AF12" s="14">
        <v>0.246523724679551</v>
      </c>
      <c r="AG12" s="14">
        <v>0.19532895035041101</v>
      </c>
      <c r="AH12" s="14">
        <v>0.21905995511291401</v>
      </c>
      <c r="AI12" s="14"/>
      <c r="AJ12" s="14">
        <v>0.236418547435642</v>
      </c>
      <c r="AK12" s="14">
        <v>0.17609903531149601</v>
      </c>
      <c r="AL12" s="14">
        <v>0.23509179538865899</v>
      </c>
      <c r="AM12" s="14">
        <v>0.10153376259319</v>
      </c>
      <c r="AN12" s="14">
        <v>0.26106168939713098</v>
      </c>
      <c r="AO12" s="14"/>
      <c r="AP12" s="14">
        <v>0.22600799483886699</v>
      </c>
      <c r="AQ12" s="14">
        <v>0.156519770002784</v>
      </c>
      <c r="AR12" s="14">
        <v>0.28412016778290999</v>
      </c>
      <c r="AS12" s="14">
        <v>0.25201851264415598</v>
      </c>
      <c r="AT12" s="14">
        <v>0.36158970809770302</v>
      </c>
      <c r="AU12" s="14"/>
      <c r="AV12" s="14">
        <v>0.26823268100924602</v>
      </c>
      <c r="AW12" s="14">
        <v>0.26358917615701299</v>
      </c>
      <c r="AX12" s="14">
        <v>0.16996051433982901</v>
      </c>
      <c r="AY12" s="14">
        <v>0.212236173589199</v>
      </c>
      <c r="AZ12" s="14">
        <v>0.21102498041658299</v>
      </c>
      <c r="BA12" s="14"/>
      <c r="BB12" s="14">
        <v>9.9691358468063596E-2</v>
      </c>
      <c r="BC12" s="14">
        <v>0.27221793920855403</v>
      </c>
      <c r="BD12" s="14">
        <v>0.28329282547170398</v>
      </c>
      <c r="BE12" s="14"/>
      <c r="BF12" s="14">
        <v>0.22856716206111399</v>
      </c>
    </row>
    <row r="13" spans="2:58" x14ac:dyDescent="0.35">
      <c r="B13" s="15" t="s">
        <v>210</v>
      </c>
      <c r="C13" s="14">
        <v>0.31589825029225199</v>
      </c>
      <c r="D13" s="14">
        <v>0.30605733765471799</v>
      </c>
      <c r="E13" s="14">
        <v>0.32619252562131601</v>
      </c>
      <c r="F13" s="14"/>
      <c r="G13" s="14">
        <v>0.33640911406138002</v>
      </c>
      <c r="H13" s="14">
        <v>0.34369388333645001</v>
      </c>
      <c r="I13" s="14">
        <v>0.31366868874792903</v>
      </c>
      <c r="J13" s="14">
        <v>0.32762346643964801</v>
      </c>
      <c r="K13" s="14">
        <v>0.31965044473390197</v>
      </c>
      <c r="L13" s="14">
        <v>0.26661993610806001</v>
      </c>
      <c r="M13" s="14"/>
      <c r="N13" s="14">
        <v>0.31695521668035598</v>
      </c>
      <c r="O13" s="14">
        <v>0.33941390470966598</v>
      </c>
      <c r="P13" s="14">
        <v>0.330635642379499</v>
      </c>
      <c r="Q13" s="14">
        <v>0.28049321079610701</v>
      </c>
      <c r="R13" s="14"/>
      <c r="S13" s="14">
        <v>0.31385247476872702</v>
      </c>
      <c r="T13" s="14">
        <v>0.30892407701658697</v>
      </c>
      <c r="U13" s="14">
        <v>0.262289811816381</v>
      </c>
      <c r="V13" s="14">
        <v>0.312363461093905</v>
      </c>
      <c r="W13" s="14">
        <v>0.34993639456307601</v>
      </c>
      <c r="X13" s="14">
        <v>0.3367255660931</v>
      </c>
      <c r="Y13" s="14">
        <v>0.24554519401393299</v>
      </c>
      <c r="Z13" s="14">
        <v>0.43049565335387302</v>
      </c>
      <c r="AA13" s="14">
        <v>0.33788283723067603</v>
      </c>
      <c r="AB13" s="14">
        <v>0.360014628273855</v>
      </c>
      <c r="AC13" s="14">
        <v>0.25446374771469699</v>
      </c>
      <c r="AD13" s="14">
        <v>0.28597077493962197</v>
      </c>
      <c r="AE13" s="14"/>
      <c r="AF13" s="14">
        <v>0.29608725745361197</v>
      </c>
      <c r="AG13" s="14">
        <v>0.325281734426277</v>
      </c>
      <c r="AH13" s="14">
        <v>0.36030214323267201</v>
      </c>
      <c r="AI13" s="14"/>
      <c r="AJ13" s="14">
        <v>0.29184143969988702</v>
      </c>
      <c r="AK13" s="14">
        <v>0.36201388529387701</v>
      </c>
      <c r="AL13" s="14">
        <v>0.33455497595620398</v>
      </c>
      <c r="AM13" s="14">
        <v>0.206154547721703</v>
      </c>
      <c r="AN13" s="14">
        <v>0.282718498438567</v>
      </c>
      <c r="AO13" s="14"/>
      <c r="AP13" s="14">
        <v>0.29428430915605602</v>
      </c>
      <c r="AQ13" s="14">
        <v>0.37297074515237999</v>
      </c>
      <c r="AR13" s="14">
        <v>0.31873157894453402</v>
      </c>
      <c r="AS13" s="14">
        <v>0.21882667845662401</v>
      </c>
      <c r="AT13" s="14">
        <v>0.24577283804722799</v>
      </c>
      <c r="AU13" s="14"/>
      <c r="AV13" s="14">
        <v>0.32045555399848602</v>
      </c>
      <c r="AW13" s="14">
        <v>0.28838930028059601</v>
      </c>
      <c r="AX13" s="14">
        <v>0.37191396404795701</v>
      </c>
      <c r="AY13" s="14">
        <v>0.30489438468944502</v>
      </c>
      <c r="AZ13" s="14">
        <v>0.224926490289859</v>
      </c>
      <c r="BA13" s="14"/>
      <c r="BB13" s="14">
        <v>0.345520275920084</v>
      </c>
      <c r="BC13" s="14">
        <v>0.25623326188840401</v>
      </c>
      <c r="BD13" s="14">
        <v>0.318793576720036</v>
      </c>
      <c r="BE13" s="14"/>
      <c r="BF13" s="14">
        <v>0.31164025215749303</v>
      </c>
    </row>
    <row r="14" spans="2:58" x14ac:dyDescent="0.35">
      <c r="B14" s="15" t="s">
        <v>211</v>
      </c>
      <c r="C14" s="14">
        <v>0.21233857189181099</v>
      </c>
      <c r="D14" s="14">
        <v>0.214180211122006</v>
      </c>
      <c r="E14" s="14">
        <v>0.21147719537319501</v>
      </c>
      <c r="F14" s="14"/>
      <c r="G14" s="14">
        <v>0.19517098572230601</v>
      </c>
      <c r="H14" s="14">
        <v>0.21149149470610901</v>
      </c>
      <c r="I14" s="14">
        <v>0.234253948209595</v>
      </c>
      <c r="J14" s="14">
        <v>0.24138795370340299</v>
      </c>
      <c r="K14" s="14">
        <v>0.19605290354624599</v>
      </c>
      <c r="L14" s="14">
        <v>0.19200899418469899</v>
      </c>
      <c r="M14" s="14"/>
      <c r="N14" s="14">
        <v>0.27233984520843202</v>
      </c>
      <c r="O14" s="14">
        <v>0.20648020506033599</v>
      </c>
      <c r="P14" s="14">
        <v>0.16517166810445999</v>
      </c>
      <c r="Q14" s="14">
        <v>0.18949855628183601</v>
      </c>
      <c r="R14" s="14"/>
      <c r="S14" s="14">
        <v>0.22808737195464801</v>
      </c>
      <c r="T14" s="14">
        <v>0.158678043966926</v>
      </c>
      <c r="U14" s="14">
        <v>0.20348785759822499</v>
      </c>
      <c r="V14" s="14">
        <v>0.253416447688461</v>
      </c>
      <c r="W14" s="14">
        <v>0.15753877146669101</v>
      </c>
      <c r="X14" s="14">
        <v>0.22230141038562701</v>
      </c>
      <c r="Y14" s="14">
        <v>0.18709367259200099</v>
      </c>
      <c r="Z14" s="14">
        <v>0.226017542982064</v>
      </c>
      <c r="AA14" s="14">
        <v>0.21974443612698999</v>
      </c>
      <c r="AB14" s="14">
        <v>0.25090819932184399</v>
      </c>
      <c r="AC14" s="14">
        <v>0.281736126127348</v>
      </c>
      <c r="AD14" s="14">
        <v>9.9211316368805202E-2</v>
      </c>
      <c r="AE14" s="14"/>
      <c r="AF14" s="14">
        <v>0.162309406912336</v>
      </c>
      <c r="AG14" s="14">
        <v>0.25493469345922698</v>
      </c>
      <c r="AH14" s="14">
        <v>0.23713191346363799</v>
      </c>
      <c r="AI14" s="14"/>
      <c r="AJ14" s="14">
        <v>0.15905719580966701</v>
      </c>
      <c r="AK14" s="14">
        <v>0.27559952548536598</v>
      </c>
      <c r="AL14" s="14">
        <v>0.23580673031012001</v>
      </c>
      <c r="AM14" s="14">
        <v>0.208419517779001</v>
      </c>
      <c r="AN14" s="14">
        <v>0.18694209004884299</v>
      </c>
      <c r="AO14" s="14"/>
      <c r="AP14" s="14">
        <v>0.133437950470773</v>
      </c>
      <c r="AQ14" s="14">
        <v>0.32269205728634898</v>
      </c>
      <c r="AR14" s="14">
        <v>0.204218994149484</v>
      </c>
      <c r="AS14" s="14">
        <v>0.117772680215894</v>
      </c>
      <c r="AT14" s="14">
        <v>0.12762095337763199</v>
      </c>
      <c r="AU14" s="14"/>
      <c r="AV14" s="14">
        <v>0.149390812797627</v>
      </c>
      <c r="AW14" s="14">
        <v>0.200370365497828</v>
      </c>
      <c r="AX14" s="14">
        <v>0.25505514362206999</v>
      </c>
      <c r="AY14" s="14">
        <v>0.247206687187457</v>
      </c>
      <c r="AZ14" s="14">
        <v>0.35757603668236099</v>
      </c>
      <c r="BA14" s="14"/>
      <c r="BB14" s="14">
        <v>0.43628353791048402</v>
      </c>
      <c r="BC14" s="14">
        <v>7.7715307584602905E-2</v>
      </c>
      <c r="BD14" s="14">
        <v>0.153968110733987</v>
      </c>
      <c r="BE14" s="14"/>
      <c r="BF14" s="14">
        <v>0.20363191768827499</v>
      </c>
    </row>
    <row r="15" spans="2:58" x14ac:dyDescent="0.35">
      <c r="B15" s="15" t="s">
        <v>212</v>
      </c>
      <c r="C15" s="23">
        <v>5.3173206074361802E-2</v>
      </c>
      <c r="D15" s="23">
        <v>4.8243878539067302E-2</v>
      </c>
      <c r="E15" s="23">
        <v>5.7917399674881E-2</v>
      </c>
      <c r="F15" s="23"/>
      <c r="G15" s="23">
        <v>5.1591523926749497E-2</v>
      </c>
      <c r="H15" s="23">
        <v>1.7318395095784998E-2</v>
      </c>
      <c r="I15" s="23">
        <v>2.10121400201135E-2</v>
      </c>
      <c r="J15" s="23">
        <v>4.9553305764761801E-2</v>
      </c>
      <c r="K15" s="23">
        <v>6.5647029988338906E-2</v>
      </c>
      <c r="L15" s="23">
        <v>0.107408941478222</v>
      </c>
      <c r="M15" s="23"/>
      <c r="N15" s="23">
        <v>5.2925784170060899E-2</v>
      </c>
      <c r="O15" s="23">
        <v>5.8510276346836199E-2</v>
      </c>
      <c r="P15" s="23">
        <v>3.4602108631455401E-2</v>
      </c>
      <c r="Q15" s="23">
        <v>6.2378903120657601E-2</v>
      </c>
      <c r="R15" s="23"/>
      <c r="S15" s="23">
        <v>4.9549257828161199E-2</v>
      </c>
      <c r="T15" s="23">
        <v>5.2248874512644698E-2</v>
      </c>
      <c r="U15" s="23">
        <v>3.4926324161193602E-2</v>
      </c>
      <c r="V15" s="23">
        <v>6.7648950986328393E-2</v>
      </c>
      <c r="W15" s="23">
        <v>1.46881451349079E-2</v>
      </c>
      <c r="X15" s="23">
        <v>4.6525926097220602E-2</v>
      </c>
      <c r="Y15" s="23">
        <v>5.3462288503340803E-2</v>
      </c>
      <c r="Z15" s="23">
        <v>5.8660178056062301E-2</v>
      </c>
      <c r="AA15" s="23">
        <v>5.0874794024737699E-2</v>
      </c>
      <c r="AB15" s="23">
        <v>8.6884620363915505E-2</v>
      </c>
      <c r="AC15" s="23">
        <v>6.66899542638522E-2</v>
      </c>
      <c r="AD15" s="23">
        <v>5.61807168472436E-2</v>
      </c>
      <c r="AE15" s="23"/>
      <c r="AF15" s="23">
        <v>4.2021649181231302E-2</v>
      </c>
      <c r="AG15" s="23">
        <v>6.6171469086869203E-2</v>
      </c>
      <c r="AH15" s="23">
        <v>4.1579881551765299E-2</v>
      </c>
      <c r="AI15" s="23"/>
      <c r="AJ15" s="23">
        <v>3.03304951630405E-2</v>
      </c>
      <c r="AK15" s="23">
        <v>8.2891477021495505E-2</v>
      </c>
      <c r="AL15" s="23">
        <v>7.7687831051461598E-2</v>
      </c>
      <c r="AM15" s="23">
        <v>9.3046450920822601E-2</v>
      </c>
      <c r="AN15" s="23">
        <v>4.0113457001803701E-2</v>
      </c>
      <c r="AO15" s="23"/>
      <c r="AP15" s="23">
        <v>1.02039499191182E-2</v>
      </c>
      <c r="AQ15" s="23">
        <v>8.9657852656156806E-2</v>
      </c>
      <c r="AR15" s="23">
        <v>8.6370879231907102E-2</v>
      </c>
      <c r="AS15" s="23">
        <v>1.7432748177546899E-2</v>
      </c>
      <c r="AT15" s="23">
        <v>6.2600417771844705E-2</v>
      </c>
      <c r="AU15" s="23"/>
      <c r="AV15" s="23">
        <v>5.1078602228249302E-2</v>
      </c>
      <c r="AW15" s="23">
        <v>5.1411707264745497E-2</v>
      </c>
      <c r="AX15" s="23">
        <v>5.5998234243289403E-2</v>
      </c>
      <c r="AY15" s="23">
        <v>4.4090906717364202E-2</v>
      </c>
      <c r="AZ15" s="23">
        <v>4.8048847874070197E-2</v>
      </c>
      <c r="BA15" s="23"/>
      <c r="BB15" s="23">
        <v>4.9397253068472001E-2</v>
      </c>
      <c r="BC15" s="23">
        <v>2.77618724428857E-2</v>
      </c>
      <c r="BD15" s="23">
        <v>6.4025759357783305E-2</v>
      </c>
      <c r="BE15" s="23"/>
      <c r="BF15" s="23">
        <v>4.3846488750395499E-2</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220</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999</v>
      </c>
      <c r="D7" s="10">
        <v>473</v>
      </c>
      <c r="E7" s="10">
        <v>524</v>
      </c>
      <c r="F7" s="10"/>
      <c r="G7" s="10">
        <v>155</v>
      </c>
      <c r="H7" s="10">
        <v>169</v>
      </c>
      <c r="I7" s="10">
        <v>158</v>
      </c>
      <c r="J7" s="10">
        <v>164</v>
      </c>
      <c r="K7" s="10">
        <v>147</v>
      </c>
      <c r="L7" s="10">
        <v>206</v>
      </c>
      <c r="M7" s="10"/>
      <c r="N7" s="10">
        <v>282</v>
      </c>
      <c r="O7" s="10">
        <v>250</v>
      </c>
      <c r="P7" s="10">
        <v>198</v>
      </c>
      <c r="Q7" s="10">
        <v>266</v>
      </c>
      <c r="R7" s="10"/>
      <c r="S7" s="10">
        <v>140</v>
      </c>
      <c r="T7" s="10">
        <v>115</v>
      </c>
      <c r="U7" s="10">
        <v>86</v>
      </c>
      <c r="V7" s="10">
        <v>94</v>
      </c>
      <c r="W7" s="10">
        <v>65</v>
      </c>
      <c r="X7" s="10">
        <v>85</v>
      </c>
      <c r="Y7" s="10">
        <v>72</v>
      </c>
      <c r="Z7" s="10">
        <v>53</v>
      </c>
      <c r="AA7" s="10">
        <v>106</v>
      </c>
      <c r="AB7" s="10">
        <v>90</v>
      </c>
      <c r="AC7" s="10">
        <v>60</v>
      </c>
      <c r="AD7" s="10">
        <v>33</v>
      </c>
      <c r="AE7" s="10"/>
      <c r="AF7" s="10">
        <v>348</v>
      </c>
      <c r="AG7" s="10">
        <v>398</v>
      </c>
      <c r="AH7" s="10">
        <v>149</v>
      </c>
      <c r="AI7" s="10"/>
      <c r="AJ7" s="10">
        <v>326</v>
      </c>
      <c r="AK7" s="10">
        <v>314</v>
      </c>
      <c r="AL7" s="10">
        <v>67</v>
      </c>
      <c r="AM7" s="10">
        <v>10</v>
      </c>
      <c r="AN7" s="10">
        <v>131</v>
      </c>
      <c r="AO7" s="10"/>
      <c r="AP7" s="10">
        <v>175</v>
      </c>
      <c r="AQ7" s="10">
        <v>402</v>
      </c>
      <c r="AR7" s="10">
        <v>73</v>
      </c>
      <c r="AS7" s="10">
        <v>116</v>
      </c>
      <c r="AT7" s="10">
        <v>80</v>
      </c>
      <c r="AU7" s="10"/>
      <c r="AV7" s="10">
        <v>237</v>
      </c>
      <c r="AW7" s="10">
        <v>233</v>
      </c>
      <c r="AX7" s="10">
        <v>254</v>
      </c>
      <c r="AY7" s="10">
        <v>114</v>
      </c>
      <c r="AZ7" s="10">
        <v>19</v>
      </c>
      <c r="BA7" s="10"/>
      <c r="BB7" s="10">
        <v>58</v>
      </c>
      <c r="BC7" s="10">
        <v>73</v>
      </c>
      <c r="BD7" s="10">
        <v>34</v>
      </c>
      <c r="BE7" s="10"/>
      <c r="BF7" s="10">
        <v>184</v>
      </c>
    </row>
    <row r="8" spans="2:58" ht="30" customHeight="1" x14ac:dyDescent="0.35">
      <c r="B8" s="11" t="s">
        <v>20</v>
      </c>
      <c r="C8" s="11">
        <v>999</v>
      </c>
      <c r="D8" s="11">
        <v>478</v>
      </c>
      <c r="E8" s="11">
        <v>519</v>
      </c>
      <c r="F8" s="11"/>
      <c r="G8" s="11">
        <v>149</v>
      </c>
      <c r="H8" s="11">
        <v>162</v>
      </c>
      <c r="I8" s="11">
        <v>179</v>
      </c>
      <c r="J8" s="11">
        <v>174</v>
      </c>
      <c r="K8" s="11">
        <v>139</v>
      </c>
      <c r="L8" s="11">
        <v>197</v>
      </c>
      <c r="M8" s="11"/>
      <c r="N8" s="11">
        <v>274</v>
      </c>
      <c r="O8" s="11">
        <v>262</v>
      </c>
      <c r="P8" s="11">
        <v>195</v>
      </c>
      <c r="Q8" s="11">
        <v>265</v>
      </c>
      <c r="R8" s="11"/>
      <c r="S8" s="11">
        <v>151</v>
      </c>
      <c r="T8" s="11">
        <v>119</v>
      </c>
      <c r="U8" s="11">
        <v>87</v>
      </c>
      <c r="V8" s="11">
        <v>95</v>
      </c>
      <c r="W8" s="11">
        <v>62</v>
      </c>
      <c r="X8" s="11">
        <v>87</v>
      </c>
      <c r="Y8" s="11">
        <v>72</v>
      </c>
      <c r="Z8" s="11">
        <v>50</v>
      </c>
      <c r="AA8" s="11">
        <v>100</v>
      </c>
      <c r="AB8" s="11">
        <v>86</v>
      </c>
      <c r="AC8" s="11">
        <v>58</v>
      </c>
      <c r="AD8" s="11">
        <v>31</v>
      </c>
      <c r="AE8" s="11"/>
      <c r="AF8" s="11">
        <v>346</v>
      </c>
      <c r="AG8" s="11">
        <v>400</v>
      </c>
      <c r="AH8" s="11">
        <v>153</v>
      </c>
      <c r="AI8" s="11"/>
      <c r="AJ8" s="11">
        <v>325</v>
      </c>
      <c r="AK8" s="11">
        <v>314</v>
      </c>
      <c r="AL8" s="11">
        <v>68</v>
      </c>
      <c r="AM8" s="11">
        <v>10</v>
      </c>
      <c r="AN8" s="11">
        <v>134</v>
      </c>
      <c r="AO8" s="11"/>
      <c r="AP8" s="11">
        <v>173</v>
      </c>
      <c r="AQ8" s="11">
        <v>403</v>
      </c>
      <c r="AR8" s="11">
        <v>75</v>
      </c>
      <c r="AS8" s="11">
        <v>114</v>
      </c>
      <c r="AT8" s="11">
        <v>79</v>
      </c>
      <c r="AU8" s="11"/>
      <c r="AV8" s="11">
        <v>238</v>
      </c>
      <c r="AW8" s="11">
        <v>231</v>
      </c>
      <c r="AX8" s="11">
        <v>256</v>
      </c>
      <c r="AY8" s="11">
        <v>114</v>
      </c>
      <c r="AZ8" s="11">
        <v>19</v>
      </c>
      <c r="BA8" s="11"/>
      <c r="BB8" s="11">
        <v>59</v>
      </c>
      <c r="BC8" s="11">
        <v>71</v>
      </c>
      <c r="BD8" s="11">
        <v>34</v>
      </c>
      <c r="BE8" s="11"/>
      <c r="BF8" s="11">
        <v>185</v>
      </c>
    </row>
    <row r="9" spans="2:58" x14ac:dyDescent="0.35">
      <c r="B9" s="15" t="s">
        <v>207</v>
      </c>
      <c r="C9" s="14">
        <v>9.5514673140796397E-2</v>
      </c>
      <c r="D9" s="14">
        <v>9.8320142316905404E-2</v>
      </c>
      <c r="E9" s="14">
        <v>9.3308081098091605E-2</v>
      </c>
      <c r="F9" s="14"/>
      <c r="G9" s="14">
        <v>3.1561074197491497E-2</v>
      </c>
      <c r="H9" s="14">
        <v>7.0767925628271597E-2</v>
      </c>
      <c r="I9" s="14">
        <v>8.4856660946235493E-2</v>
      </c>
      <c r="J9" s="14">
        <v>9.6384481046079398E-2</v>
      </c>
      <c r="K9" s="14">
        <v>0.10080236718734401</v>
      </c>
      <c r="L9" s="14">
        <v>0.16925439391456101</v>
      </c>
      <c r="M9" s="14"/>
      <c r="N9" s="14">
        <v>7.8042694359495193E-2</v>
      </c>
      <c r="O9" s="14">
        <v>7.7176414713979694E-2</v>
      </c>
      <c r="P9" s="14">
        <v>0.113846708710736</v>
      </c>
      <c r="Q9" s="14">
        <v>0.11927769106580401</v>
      </c>
      <c r="R9" s="14"/>
      <c r="S9" s="14">
        <v>4.9130854620730802E-2</v>
      </c>
      <c r="T9" s="14">
        <v>9.61572703908289E-2</v>
      </c>
      <c r="U9" s="14">
        <v>0.18269883279122301</v>
      </c>
      <c r="V9" s="14">
        <v>0.110907711309776</v>
      </c>
      <c r="W9" s="14">
        <v>6.2889254575746206E-2</v>
      </c>
      <c r="X9" s="14">
        <v>5.8806024569050798E-2</v>
      </c>
      <c r="Y9" s="14">
        <v>0.126800839293952</v>
      </c>
      <c r="Z9" s="14">
        <v>0</v>
      </c>
      <c r="AA9" s="14">
        <v>0.110925492236446</v>
      </c>
      <c r="AB9" s="14">
        <v>0.11010416198249499</v>
      </c>
      <c r="AC9" s="14">
        <v>0.11230922033061801</v>
      </c>
      <c r="AD9" s="14">
        <v>0.15550216504275799</v>
      </c>
      <c r="AE9" s="14"/>
      <c r="AF9" s="14">
        <v>0.18301830760301899</v>
      </c>
      <c r="AG9" s="14">
        <v>4.7678205557813602E-2</v>
      </c>
      <c r="AH9" s="14">
        <v>6.0267147900775697E-2</v>
      </c>
      <c r="AI9" s="14"/>
      <c r="AJ9" s="14">
        <v>0.180483790199675</v>
      </c>
      <c r="AK9" s="14">
        <v>1.9125290200970702E-2</v>
      </c>
      <c r="AL9" s="14">
        <v>2.9738486091475301E-2</v>
      </c>
      <c r="AM9" s="14">
        <v>0.19143245134397199</v>
      </c>
      <c r="AN9" s="14">
        <v>0.11871044456240699</v>
      </c>
      <c r="AO9" s="14"/>
      <c r="AP9" s="14">
        <v>0.19934025904550801</v>
      </c>
      <c r="AQ9" s="14">
        <v>7.0290603641339402E-3</v>
      </c>
      <c r="AR9" s="14">
        <v>1.352574792231E-2</v>
      </c>
      <c r="AS9" s="14">
        <v>0.221710082586204</v>
      </c>
      <c r="AT9" s="14">
        <v>0.12459938515692701</v>
      </c>
      <c r="AU9" s="14"/>
      <c r="AV9" s="14">
        <v>0.116662467307429</v>
      </c>
      <c r="AW9" s="14">
        <v>9.3430051109803694E-2</v>
      </c>
      <c r="AX9" s="14">
        <v>8.0622477256751299E-2</v>
      </c>
      <c r="AY9" s="14">
        <v>6.3116133276133704E-2</v>
      </c>
      <c r="AZ9" s="14">
        <v>0</v>
      </c>
      <c r="BA9" s="14"/>
      <c r="BB9" s="14">
        <v>1.48283434294155E-2</v>
      </c>
      <c r="BC9" s="14">
        <v>0.246939721121333</v>
      </c>
      <c r="BD9" s="14">
        <v>0.11869846519899099</v>
      </c>
      <c r="BE9" s="14"/>
      <c r="BF9" s="14">
        <v>0.14145211720244399</v>
      </c>
    </row>
    <row r="10" spans="2:58" x14ac:dyDescent="0.35">
      <c r="B10" s="15" t="s">
        <v>208</v>
      </c>
      <c r="C10" s="14">
        <v>9.7998545771903103E-2</v>
      </c>
      <c r="D10" s="14">
        <v>0.10470064953996799</v>
      </c>
      <c r="E10" s="14">
        <v>9.2216338979214094E-2</v>
      </c>
      <c r="F10" s="14"/>
      <c r="G10" s="14">
        <v>8.39941833720078E-2</v>
      </c>
      <c r="H10" s="14">
        <v>8.7571719913725296E-2</v>
      </c>
      <c r="I10" s="14">
        <v>7.4332406690895803E-2</v>
      </c>
      <c r="J10" s="14">
        <v>9.8176373389315605E-2</v>
      </c>
      <c r="K10" s="14">
        <v>0.115516657946564</v>
      </c>
      <c r="L10" s="14">
        <v>0.12609096462386499</v>
      </c>
      <c r="M10" s="14"/>
      <c r="N10" s="14">
        <v>8.8870306360150905E-2</v>
      </c>
      <c r="O10" s="14">
        <v>0.107785426877303</v>
      </c>
      <c r="P10" s="14">
        <v>0.107285798006599</v>
      </c>
      <c r="Q10" s="14">
        <v>8.8344141859121095E-2</v>
      </c>
      <c r="R10" s="14"/>
      <c r="S10" s="14">
        <v>9.3004994971047694E-2</v>
      </c>
      <c r="T10" s="14">
        <v>7.4865889302359406E-2</v>
      </c>
      <c r="U10" s="14">
        <v>0.140845028898158</v>
      </c>
      <c r="V10" s="14">
        <v>0.11554096828674</v>
      </c>
      <c r="W10" s="14">
        <v>9.2381882463448306E-2</v>
      </c>
      <c r="X10" s="14">
        <v>0.12087335591665301</v>
      </c>
      <c r="Y10" s="14">
        <v>9.6760071256233496E-2</v>
      </c>
      <c r="Z10" s="14">
        <v>5.2806320205089199E-2</v>
      </c>
      <c r="AA10" s="14">
        <v>9.1790818811227207E-2</v>
      </c>
      <c r="AB10" s="14">
        <v>0.107322624268922</v>
      </c>
      <c r="AC10" s="14">
        <v>7.9477433749418402E-2</v>
      </c>
      <c r="AD10" s="14">
        <v>8.8886792995039904E-2</v>
      </c>
      <c r="AE10" s="14"/>
      <c r="AF10" s="14">
        <v>0.137961455670985</v>
      </c>
      <c r="AG10" s="14">
        <v>8.3981557670630105E-2</v>
      </c>
      <c r="AH10" s="14">
        <v>3.9087982748996997E-2</v>
      </c>
      <c r="AI10" s="14"/>
      <c r="AJ10" s="14">
        <v>0.13258885110535601</v>
      </c>
      <c r="AK10" s="14">
        <v>4.8398471036789202E-2</v>
      </c>
      <c r="AL10" s="14">
        <v>0.101139480678962</v>
      </c>
      <c r="AM10" s="14">
        <v>0.19232720105388601</v>
      </c>
      <c r="AN10" s="14">
        <v>0.10824303748305</v>
      </c>
      <c r="AO10" s="14"/>
      <c r="AP10" s="14">
        <v>0.150386876017157</v>
      </c>
      <c r="AQ10" s="14">
        <v>2.8876608235055602E-2</v>
      </c>
      <c r="AR10" s="14">
        <v>3.9175126175195897E-2</v>
      </c>
      <c r="AS10" s="14">
        <v>0.181163837246508</v>
      </c>
      <c r="AT10" s="14">
        <v>0.123474725347663</v>
      </c>
      <c r="AU10" s="14"/>
      <c r="AV10" s="14">
        <v>9.8564557620537604E-2</v>
      </c>
      <c r="AW10" s="14">
        <v>7.5274955703335797E-2</v>
      </c>
      <c r="AX10" s="14">
        <v>8.6194192594231403E-2</v>
      </c>
      <c r="AY10" s="14">
        <v>0.126496006065867</v>
      </c>
      <c r="AZ10" s="14">
        <v>0.105430838030088</v>
      </c>
      <c r="BA10" s="14"/>
      <c r="BB10" s="14">
        <v>3.72230612827903E-2</v>
      </c>
      <c r="BC10" s="14">
        <v>0.19091254721301601</v>
      </c>
      <c r="BD10" s="14">
        <v>0.173549228759005</v>
      </c>
      <c r="BE10" s="14"/>
      <c r="BF10" s="14">
        <v>0.117349694351901</v>
      </c>
    </row>
    <row r="11" spans="2:58" x14ac:dyDescent="0.35">
      <c r="B11" s="15" t="s">
        <v>209</v>
      </c>
      <c r="C11" s="14">
        <v>0.180978630791782</v>
      </c>
      <c r="D11" s="14">
        <v>0.17768262119585301</v>
      </c>
      <c r="E11" s="14">
        <v>0.18079777260907701</v>
      </c>
      <c r="F11" s="14"/>
      <c r="G11" s="14">
        <v>0.20129582928019499</v>
      </c>
      <c r="H11" s="14">
        <v>0.178487762193939</v>
      </c>
      <c r="I11" s="14">
        <v>0.14749601875419699</v>
      </c>
      <c r="J11" s="14">
        <v>0.15882918794738601</v>
      </c>
      <c r="K11" s="14">
        <v>0.21922331955566801</v>
      </c>
      <c r="L11" s="14">
        <v>0.190643222856475</v>
      </c>
      <c r="M11" s="14"/>
      <c r="N11" s="14">
        <v>0.17546275116037299</v>
      </c>
      <c r="O11" s="14">
        <v>0.19519449023806601</v>
      </c>
      <c r="P11" s="14">
        <v>0.21689847613895</v>
      </c>
      <c r="Q11" s="14">
        <v>0.14450921873807601</v>
      </c>
      <c r="R11" s="14"/>
      <c r="S11" s="14">
        <v>0.17720405268817199</v>
      </c>
      <c r="T11" s="14">
        <v>0.24340854987427901</v>
      </c>
      <c r="U11" s="14">
        <v>0.14294265182802099</v>
      </c>
      <c r="V11" s="14">
        <v>0.16623146690943399</v>
      </c>
      <c r="W11" s="14">
        <v>0.213155118721885</v>
      </c>
      <c r="X11" s="14">
        <v>0.15723042312060301</v>
      </c>
      <c r="Y11" s="14">
        <v>0.20836519034381601</v>
      </c>
      <c r="Z11" s="14">
        <v>0.17718274377478699</v>
      </c>
      <c r="AA11" s="14">
        <v>0.11458278863518701</v>
      </c>
      <c r="AB11" s="14">
        <v>0.19015409583579301</v>
      </c>
      <c r="AC11" s="14">
        <v>0.153032396019365</v>
      </c>
      <c r="AD11" s="14">
        <v>0.29627697879318599</v>
      </c>
      <c r="AE11" s="14"/>
      <c r="AF11" s="14">
        <v>0.217529057685072</v>
      </c>
      <c r="AG11" s="14">
        <v>0.147273402080595</v>
      </c>
      <c r="AH11" s="14">
        <v>0.15895199524398501</v>
      </c>
      <c r="AI11" s="14"/>
      <c r="AJ11" s="14">
        <v>0.23228552835354599</v>
      </c>
      <c r="AK11" s="14">
        <v>0.122892834202153</v>
      </c>
      <c r="AL11" s="14">
        <v>0.16125595904715101</v>
      </c>
      <c r="AM11" s="14">
        <v>0.201666282101439</v>
      </c>
      <c r="AN11" s="14">
        <v>0.18289884426050601</v>
      </c>
      <c r="AO11" s="14"/>
      <c r="AP11" s="14">
        <v>0.242536674993687</v>
      </c>
      <c r="AQ11" s="14">
        <v>9.7367353636117898E-2</v>
      </c>
      <c r="AR11" s="14">
        <v>0.199763490055341</v>
      </c>
      <c r="AS11" s="14">
        <v>0.227737002234223</v>
      </c>
      <c r="AT11" s="14">
        <v>0.26764892463548201</v>
      </c>
      <c r="AU11" s="14"/>
      <c r="AV11" s="14">
        <v>0.22026660203878501</v>
      </c>
      <c r="AW11" s="14">
        <v>0.18652471539530799</v>
      </c>
      <c r="AX11" s="14">
        <v>0.157270446083141</v>
      </c>
      <c r="AY11" s="14">
        <v>0.14415330363132101</v>
      </c>
      <c r="AZ11" s="14">
        <v>5.0183262188552603E-2</v>
      </c>
      <c r="BA11" s="14"/>
      <c r="BB11" s="14">
        <v>0.12086866056562399</v>
      </c>
      <c r="BC11" s="14">
        <v>0.209858432625396</v>
      </c>
      <c r="BD11" s="14">
        <v>0.31656923173800899</v>
      </c>
      <c r="BE11" s="14"/>
      <c r="BF11" s="14">
        <v>0.21842216236512901</v>
      </c>
    </row>
    <row r="12" spans="2:58" x14ac:dyDescent="0.35">
      <c r="B12" s="15" t="s">
        <v>122</v>
      </c>
      <c r="C12" s="14">
        <v>0.227908806621334</v>
      </c>
      <c r="D12" s="14">
        <v>0.22090225667055199</v>
      </c>
      <c r="E12" s="14">
        <v>0.23524989402925101</v>
      </c>
      <c r="F12" s="14"/>
      <c r="G12" s="14">
        <v>0.23872719675091</v>
      </c>
      <c r="H12" s="14">
        <v>0.19078909284144099</v>
      </c>
      <c r="I12" s="14">
        <v>0.27258226972863497</v>
      </c>
      <c r="J12" s="14">
        <v>0.262711693380204</v>
      </c>
      <c r="K12" s="14">
        <v>0.22496332803812999</v>
      </c>
      <c r="L12" s="14">
        <v>0.18129114553474801</v>
      </c>
      <c r="M12" s="14"/>
      <c r="N12" s="14">
        <v>0.19146158684404799</v>
      </c>
      <c r="O12" s="14">
        <v>0.27503521220157401</v>
      </c>
      <c r="P12" s="14">
        <v>0.198750972773101</v>
      </c>
      <c r="Q12" s="14">
        <v>0.24292877260670601</v>
      </c>
      <c r="R12" s="14"/>
      <c r="S12" s="14">
        <v>0.22552913888474599</v>
      </c>
      <c r="T12" s="14">
        <v>0.26068324602070297</v>
      </c>
      <c r="U12" s="14">
        <v>0.19454178635639399</v>
      </c>
      <c r="V12" s="14">
        <v>0.236727899032359</v>
      </c>
      <c r="W12" s="14">
        <v>0.16703573057577101</v>
      </c>
      <c r="X12" s="14">
        <v>0.243965790192988</v>
      </c>
      <c r="Y12" s="14">
        <v>0.221900750100709</v>
      </c>
      <c r="Z12" s="14">
        <v>0.221314619364506</v>
      </c>
      <c r="AA12" s="14">
        <v>0.24452748149753101</v>
      </c>
      <c r="AB12" s="14">
        <v>0.191558013425639</v>
      </c>
      <c r="AC12" s="14">
        <v>0.27171095937814999</v>
      </c>
      <c r="AD12" s="14">
        <v>0.247709107695197</v>
      </c>
      <c r="AE12" s="14"/>
      <c r="AF12" s="14">
        <v>0.17849452684245101</v>
      </c>
      <c r="AG12" s="14">
        <v>0.25184434484998602</v>
      </c>
      <c r="AH12" s="14">
        <v>0.24948344184474999</v>
      </c>
      <c r="AI12" s="14"/>
      <c r="AJ12" s="14">
        <v>0.19864472904393801</v>
      </c>
      <c r="AK12" s="14">
        <v>0.23967589175488399</v>
      </c>
      <c r="AL12" s="14">
        <v>0.22270663572083399</v>
      </c>
      <c r="AM12" s="14">
        <v>0</v>
      </c>
      <c r="AN12" s="14">
        <v>0.250252696098057</v>
      </c>
      <c r="AO12" s="14"/>
      <c r="AP12" s="14">
        <v>0.16745861229577</v>
      </c>
      <c r="AQ12" s="14">
        <v>0.216075463131227</v>
      </c>
      <c r="AR12" s="14">
        <v>0.25921598460178702</v>
      </c>
      <c r="AS12" s="14">
        <v>0.25191607039418101</v>
      </c>
      <c r="AT12" s="14">
        <v>0.30872977945513003</v>
      </c>
      <c r="AU12" s="14"/>
      <c r="AV12" s="14">
        <v>0.22668555086070899</v>
      </c>
      <c r="AW12" s="14">
        <v>0.27005582190570399</v>
      </c>
      <c r="AX12" s="14">
        <v>0.220502891765509</v>
      </c>
      <c r="AY12" s="14">
        <v>0.18743179991001599</v>
      </c>
      <c r="AZ12" s="14">
        <v>0.363842321390834</v>
      </c>
      <c r="BA12" s="14"/>
      <c r="BB12" s="14">
        <v>0.199538362553877</v>
      </c>
      <c r="BC12" s="14">
        <v>0.24613782454407601</v>
      </c>
      <c r="BD12" s="14">
        <v>0.232311985081465</v>
      </c>
      <c r="BE12" s="14"/>
      <c r="BF12" s="14">
        <v>0.22478382716779</v>
      </c>
    </row>
    <row r="13" spans="2:58" x14ac:dyDescent="0.35">
      <c r="B13" s="15" t="s">
        <v>210</v>
      </c>
      <c r="C13" s="14">
        <v>0.230172636720334</v>
      </c>
      <c r="D13" s="14">
        <v>0.23800140837918901</v>
      </c>
      <c r="E13" s="14">
        <v>0.22387237151703601</v>
      </c>
      <c r="F13" s="14"/>
      <c r="G13" s="14">
        <v>0.26850642683231801</v>
      </c>
      <c r="H13" s="14">
        <v>0.32461106627309899</v>
      </c>
      <c r="I13" s="14">
        <v>0.23542160429177</v>
      </c>
      <c r="J13" s="14">
        <v>0.22111743028003</v>
      </c>
      <c r="K13" s="14">
        <v>0.17663760085087199</v>
      </c>
      <c r="L13" s="14">
        <v>0.16440491235970001</v>
      </c>
      <c r="M13" s="14"/>
      <c r="N13" s="14">
        <v>0.27700289726902599</v>
      </c>
      <c r="O13" s="14">
        <v>0.20415813937705099</v>
      </c>
      <c r="P13" s="14">
        <v>0.22026178572153901</v>
      </c>
      <c r="Q13" s="14">
        <v>0.21731165804918101</v>
      </c>
      <c r="R13" s="14"/>
      <c r="S13" s="14">
        <v>0.24230688197109501</v>
      </c>
      <c r="T13" s="14">
        <v>0.20766922952725</v>
      </c>
      <c r="U13" s="14">
        <v>0.17884160897739901</v>
      </c>
      <c r="V13" s="14">
        <v>0.20666756345815099</v>
      </c>
      <c r="W13" s="14">
        <v>0.32902348056845998</v>
      </c>
      <c r="X13" s="14">
        <v>0.25323106127577599</v>
      </c>
      <c r="Y13" s="14">
        <v>0.20817429412315</v>
      </c>
      <c r="Z13" s="14">
        <v>0.25944214521553699</v>
      </c>
      <c r="AA13" s="14">
        <v>0.25757634279962099</v>
      </c>
      <c r="AB13" s="14">
        <v>0.28125691344859</v>
      </c>
      <c r="AC13" s="14">
        <v>0.15529300162345799</v>
      </c>
      <c r="AD13" s="14">
        <v>0.124348695409395</v>
      </c>
      <c r="AE13" s="14"/>
      <c r="AF13" s="14">
        <v>0.147838039304964</v>
      </c>
      <c r="AG13" s="14">
        <v>0.280831568233603</v>
      </c>
      <c r="AH13" s="14">
        <v>0.272893399644137</v>
      </c>
      <c r="AI13" s="14"/>
      <c r="AJ13" s="14">
        <v>0.14471109319082301</v>
      </c>
      <c r="AK13" s="14">
        <v>0.31153590601929898</v>
      </c>
      <c r="AL13" s="14">
        <v>0.264309754482694</v>
      </c>
      <c r="AM13" s="14">
        <v>0.206154547721703</v>
      </c>
      <c r="AN13" s="14">
        <v>0.17159630866367601</v>
      </c>
      <c r="AO13" s="14"/>
      <c r="AP13" s="14">
        <v>0.16507396720987999</v>
      </c>
      <c r="AQ13" s="14">
        <v>0.33219505978950198</v>
      </c>
      <c r="AR13" s="14">
        <v>0.28186218981351102</v>
      </c>
      <c r="AS13" s="14">
        <v>8.4923289155704698E-2</v>
      </c>
      <c r="AT13" s="14">
        <v>0.16296050874236201</v>
      </c>
      <c r="AU13" s="14"/>
      <c r="AV13" s="14">
        <v>0.212812664253858</v>
      </c>
      <c r="AW13" s="14">
        <v>0.210075345187096</v>
      </c>
      <c r="AX13" s="14">
        <v>0.26586800268122601</v>
      </c>
      <c r="AY13" s="14">
        <v>0.26814269187561701</v>
      </c>
      <c r="AZ13" s="14">
        <v>0.22184093552010201</v>
      </c>
      <c r="BA13" s="14"/>
      <c r="BB13" s="14">
        <v>0.26910372763370899</v>
      </c>
      <c r="BC13" s="14">
        <v>6.7346242278956303E-2</v>
      </c>
      <c r="BD13" s="14">
        <v>0.15887108922252899</v>
      </c>
      <c r="BE13" s="14"/>
      <c r="BF13" s="14">
        <v>0.15693914910175299</v>
      </c>
    </row>
    <row r="14" spans="2:58" x14ac:dyDescent="0.35">
      <c r="B14" s="15" t="s">
        <v>211</v>
      </c>
      <c r="C14" s="14">
        <v>0.141758888825991</v>
      </c>
      <c r="D14" s="14">
        <v>0.14358004083665901</v>
      </c>
      <c r="E14" s="14">
        <v>0.14063943123414999</v>
      </c>
      <c r="F14" s="14"/>
      <c r="G14" s="14">
        <v>0.15096703463700301</v>
      </c>
      <c r="H14" s="14">
        <v>0.130004173347984</v>
      </c>
      <c r="I14" s="14">
        <v>0.17786572327594799</v>
      </c>
      <c r="J14" s="14">
        <v>0.13914573077794701</v>
      </c>
      <c r="K14" s="14">
        <v>0.13390840169284501</v>
      </c>
      <c r="L14" s="14">
        <v>0.11962300994127099</v>
      </c>
      <c r="M14" s="14"/>
      <c r="N14" s="14">
        <v>0.162002715468199</v>
      </c>
      <c r="O14" s="14">
        <v>0.11733918266071799</v>
      </c>
      <c r="P14" s="14">
        <v>0.128468167065937</v>
      </c>
      <c r="Q14" s="14">
        <v>0.15267869149605701</v>
      </c>
      <c r="R14" s="14"/>
      <c r="S14" s="14">
        <v>0.21282407686420901</v>
      </c>
      <c r="T14" s="14">
        <v>0.108653205444202</v>
      </c>
      <c r="U14" s="14">
        <v>0.14828002967850601</v>
      </c>
      <c r="V14" s="14">
        <v>0.14008495684302399</v>
      </c>
      <c r="W14" s="14">
        <v>0.120826387959782</v>
      </c>
      <c r="X14" s="14">
        <v>0.14230906162960399</v>
      </c>
      <c r="Y14" s="14">
        <v>9.7043046462804594E-2</v>
      </c>
      <c r="Z14" s="14">
        <v>0.248906067686535</v>
      </c>
      <c r="AA14" s="14">
        <v>0.15234108865083201</v>
      </c>
      <c r="AB14" s="14">
        <v>6.4661541161943295E-2</v>
      </c>
      <c r="AC14" s="14">
        <v>0.16059502239089801</v>
      </c>
      <c r="AD14" s="14">
        <v>2.58437332954417E-2</v>
      </c>
      <c r="AE14" s="14"/>
      <c r="AF14" s="14">
        <v>0.110028419562264</v>
      </c>
      <c r="AG14" s="14">
        <v>0.171662885391408</v>
      </c>
      <c r="AH14" s="14">
        <v>0.177115939123238</v>
      </c>
      <c r="AI14" s="14"/>
      <c r="AJ14" s="14">
        <v>9.3647205850524301E-2</v>
      </c>
      <c r="AK14" s="14">
        <v>0.22115148572030199</v>
      </c>
      <c r="AL14" s="14">
        <v>0.17878986957545601</v>
      </c>
      <c r="AM14" s="14">
        <v>0.208419517779001</v>
      </c>
      <c r="AN14" s="14">
        <v>0.13568493184170199</v>
      </c>
      <c r="AO14" s="14"/>
      <c r="AP14" s="14">
        <v>5.3377121078943601E-2</v>
      </c>
      <c r="AQ14" s="14">
        <v>0.26922412118120798</v>
      </c>
      <c r="AR14" s="14">
        <v>0.192751734303825</v>
      </c>
      <c r="AS14" s="14">
        <v>3.25497183831788E-2</v>
      </c>
      <c r="AT14" s="14">
        <v>0</v>
      </c>
      <c r="AU14" s="14"/>
      <c r="AV14" s="14">
        <v>0.10782961964740399</v>
      </c>
      <c r="AW14" s="14">
        <v>0.13992233505906199</v>
      </c>
      <c r="AX14" s="14">
        <v>0.15846035528906</v>
      </c>
      <c r="AY14" s="14">
        <v>0.20235626527619699</v>
      </c>
      <c r="AZ14" s="14">
        <v>0.25870264287042299</v>
      </c>
      <c r="BA14" s="14"/>
      <c r="BB14" s="14">
        <v>0.32552595405856399</v>
      </c>
      <c r="BC14" s="14">
        <v>3.8805232217222499E-2</v>
      </c>
      <c r="BD14" s="14">
        <v>0</v>
      </c>
      <c r="BE14" s="14"/>
      <c r="BF14" s="14">
        <v>0.13048823383609701</v>
      </c>
    </row>
    <row r="15" spans="2:58" x14ac:dyDescent="0.35">
      <c r="B15" s="15" t="s">
        <v>212</v>
      </c>
      <c r="C15" s="23">
        <v>2.5667818127859201E-2</v>
      </c>
      <c r="D15" s="23">
        <v>1.6812881060873999E-2</v>
      </c>
      <c r="E15" s="23">
        <v>3.3916110533180603E-2</v>
      </c>
      <c r="F15" s="23"/>
      <c r="G15" s="23">
        <v>2.4948254930074801E-2</v>
      </c>
      <c r="H15" s="23">
        <v>1.77682598015401E-2</v>
      </c>
      <c r="I15" s="23">
        <v>7.4453163123184597E-3</v>
      </c>
      <c r="J15" s="23">
        <v>2.3635103179037598E-2</v>
      </c>
      <c r="K15" s="23">
        <v>2.8948324728576801E-2</v>
      </c>
      <c r="L15" s="23">
        <v>4.86923507693795E-2</v>
      </c>
      <c r="M15" s="23"/>
      <c r="N15" s="23">
        <v>2.71570485387077E-2</v>
      </c>
      <c r="O15" s="23">
        <v>2.3311133931308899E-2</v>
      </c>
      <c r="P15" s="23">
        <v>1.4488091583138E-2</v>
      </c>
      <c r="Q15" s="23">
        <v>3.49498261850546E-2</v>
      </c>
      <c r="R15" s="23"/>
      <c r="S15" s="23">
        <v>0</v>
      </c>
      <c r="T15" s="23">
        <v>8.5626094403770201E-3</v>
      </c>
      <c r="U15" s="23">
        <v>1.18500614702991E-2</v>
      </c>
      <c r="V15" s="23">
        <v>2.3839434160515899E-2</v>
      </c>
      <c r="W15" s="23">
        <v>1.46881451349079E-2</v>
      </c>
      <c r="X15" s="23">
        <v>2.3584283295325199E-2</v>
      </c>
      <c r="Y15" s="23">
        <v>4.09558084193355E-2</v>
      </c>
      <c r="Z15" s="23">
        <v>4.0348103753545597E-2</v>
      </c>
      <c r="AA15" s="23">
        <v>2.8255987369155799E-2</v>
      </c>
      <c r="AB15" s="23">
        <v>5.4942649876617303E-2</v>
      </c>
      <c r="AC15" s="23">
        <v>6.7581966508092894E-2</v>
      </c>
      <c r="AD15" s="23">
        <v>6.1432526768983302E-2</v>
      </c>
      <c r="AE15" s="23"/>
      <c r="AF15" s="23">
        <v>2.5130193331244201E-2</v>
      </c>
      <c r="AG15" s="23">
        <v>1.6728036215964599E-2</v>
      </c>
      <c r="AH15" s="23">
        <v>4.2200093494118303E-2</v>
      </c>
      <c r="AI15" s="23"/>
      <c r="AJ15" s="23">
        <v>1.7638802256139001E-2</v>
      </c>
      <c r="AK15" s="23">
        <v>3.7220121065602303E-2</v>
      </c>
      <c r="AL15" s="23">
        <v>4.2059814403428E-2</v>
      </c>
      <c r="AM15" s="23">
        <v>0</v>
      </c>
      <c r="AN15" s="23">
        <v>3.2613737090603001E-2</v>
      </c>
      <c r="AO15" s="23"/>
      <c r="AP15" s="23">
        <v>2.1826489359054398E-2</v>
      </c>
      <c r="AQ15" s="23">
        <v>4.9232333662755902E-2</v>
      </c>
      <c r="AR15" s="23">
        <v>1.37057271280308E-2</v>
      </c>
      <c r="AS15" s="23">
        <v>0</v>
      </c>
      <c r="AT15" s="23">
        <v>1.2586676662434701E-2</v>
      </c>
      <c r="AU15" s="23"/>
      <c r="AV15" s="23">
        <v>1.7178538271276699E-2</v>
      </c>
      <c r="AW15" s="23">
        <v>2.47167756396902E-2</v>
      </c>
      <c r="AX15" s="23">
        <v>3.10816343300809E-2</v>
      </c>
      <c r="AY15" s="23">
        <v>8.3037999648477908E-3</v>
      </c>
      <c r="AZ15" s="23">
        <v>0</v>
      </c>
      <c r="BA15" s="23"/>
      <c r="BB15" s="23">
        <v>3.2911890476019202E-2</v>
      </c>
      <c r="BC15" s="23">
        <v>0</v>
      </c>
      <c r="BD15" s="23">
        <v>0</v>
      </c>
      <c r="BE15" s="23"/>
      <c r="BF15" s="23">
        <v>1.05648159748852E-2</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221</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999</v>
      </c>
      <c r="D7" s="10">
        <v>473</v>
      </c>
      <c r="E7" s="10">
        <v>524</v>
      </c>
      <c r="F7" s="10"/>
      <c r="G7" s="10">
        <v>155</v>
      </c>
      <c r="H7" s="10">
        <v>169</v>
      </c>
      <c r="I7" s="10">
        <v>158</v>
      </c>
      <c r="J7" s="10">
        <v>164</v>
      </c>
      <c r="K7" s="10">
        <v>147</v>
      </c>
      <c r="L7" s="10">
        <v>206</v>
      </c>
      <c r="M7" s="10"/>
      <c r="N7" s="10">
        <v>282</v>
      </c>
      <c r="O7" s="10">
        <v>250</v>
      </c>
      <c r="P7" s="10">
        <v>198</v>
      </c>
      <c r="Q7" s="10">
        <v>266</v>
      </c>
      <c r="R7" s="10"/>
      <c r="S7" s="10">
        <v>140</v>
      </c>
      <c r="T7" s="10">
        <v>115</v>
      </c>
      <c r="U7" s="10">
        <v>86</v>
      </c>
      <c r="V7" s="10">
        <v>94</v>
      </c>
      <c r="W7" s="10">
        <v>65</v>
      </c>
      <c r="X7" s="10">
        <v>85</v>
      </c>
      <c r="Y7" s="10">
        <v>72</v>
      </c>
      <c r="Z7" s="10">
        <v>53</v>
      </c>
      <c r="AA7" s="10">
        <v>106</v>
      </c>
      <c r="AB7" s="10">
        <v>90</v>
      </c>
      <c r="AC7" s="10">
        <v>60</v>
      </c>
      <c r="AD7" s="10">
        <v>33</v>
      </c>
      <c r="AE7" s="10"/>
      <c r="AF7" s="10">
        <v>348</v>
      </c>
      <c r="AG7" s="10">
        <v>398</v>
      </c>
      <c r="AH7" s="10">
        <v>149</v>
      </c>
      <c r="AI7" s="10"/>
      <c r="AJ7" s="10">
        <v>326</v>
      </c>
      <c r="AK7" s="10">
        <v>314</v>
      </c>
      <c r="AL7" s="10">
        <v>67</v>
      </c>
      <c r="AM7" s="10">
        <v>10</v>
      </c>
      <c r="AN7" s="10">
        <v>131</v>
      </c>
      <c r="AO7" s="10"/>
      <c r="AP7" s="10">
        <v>175</v>
      </c>
      <c r="AQ7" s="10">
        <v>402</v>
      </c>
      <c r="AR7" s="10">
        <v>73</v>
      </c>
      <c r="AS7" s="10">
        <v>116</v>
      </c>
      <c r="AT7" s="10">
        <v>80</v>
      </c>
      <c r="AU7" s="10"/>
      <c r="AV7" s="10">
        <v>237</v>
      </c>
      <c r="AW7" s="10">
        <v>233</v>
      </c>
      <c r="AX7" s="10">
        <v>254</v>
      </c>
      <c r="AY7" s="10">
        <v>114</v>
      </c>
      <c r="AZ7" s="10">
        <v>19</v>
      </c>
      <c r="BA7" s="10"/>
      <c r="BB7" s="10">
        <v>58</v>
      </c>
      <c r="BC7" s="10">
        <v>73</v>
      </c>
      <c r="BD7" s="10">
        <v>34</v>
      </c>
      <c r="BE7" s="10"/>
      <c r="BF7" s="10">
        <v>184</v>
      </c>
    </row>
    <row r="8" spans="2:58" ht="30" customHeight="1" x14ac:dyDescent="0.35">
      <c r="B8" s="11" t="s">
        <v>20</v>
      </c>
      <c r="C8" s="11">
        <v>999</v>
      </c>
      <c r="D8" s="11">
        <v>478</v>
      </c>
      <c r="E8" s="11">
        <v>519</v>
      </c>
      <c r="F8" s="11"/>
      <c r="G8" s="11">
        <v>149</v>
      </c>
      <c r="H8" s="11">
        <v>162</v>
      </c>
      <c r="I8" s="11">
        <v>179</v>
      </c>
      <c r="J8" s="11">
        <v>174</v>
      </c>
      <c r="K8" s="11">
        <v>139</v>
      </c>
      <c r="L8" s="11">
        <v>197</v>
      </c>
      <c r="M8" s="11"/>
      <c r="N8" s="11">
        <v>274</v>
      </c>
      <c r="O8" s="11">
        <v>262</v>
      </c>
      <c r="P8" s="11">
        <v>195</v>
      </c>
      <c r="Q8" s="11">
        <v>265</v>
      </c>
      <c r="R8" s="11"/>
      <c r="S8" s="11">
        <v>151</v>
      </c>
      <c r="T8" s="11">
        <v>119</v>
      </c>
      <c r="U8" s="11">
        <v>87</v>
      </c>
      <c r="V8" s="11">
        <v>95</v>
      </c>
      <c r="W8" s="11">
        <v>62</v>
      </c>
      <c r="X8" s="11">
        <v>87</v>
      </c>
      <c r="Y8" s="11">
        <v>72</v>
      </c>
      <c r="Z8" s="11">
        <v>50</v>
      </c>
      <c r="AA8" s="11">
        <v>100</v>
      </c>
      <c r="AB8" s="11">
        <v>86</v>
      </c>
      <c r="AC8" s="11">
        <v>58</v>
      </c>
      <c r="AD8" s="11">
        <v>31</v>
      </c>
      <c r="AE8" s="11"/>
      <c r="AF8" s="11">
        <v>346</v>
      </c>
      <c r="AG8" s="11">
        <v>400</v>
      </c>
      <c r="AH8" s="11">
        <v>153</v>
      </c>
      <c r="AI8" s="11"/>
      <c r="AJ8" s="11">
        <v>325</v>
      </c>
      <c r="AK8" s="11">
        <v>314</v>
      </c>
      <c r="AL8" s="11">
        <v>68</v>
      </c>
      <c r="AM8" s="11">
        <v>10</v>
      </c>
      <c r="AN8" s="11">
        <v>134</v>
      </c>
      <c r="AO8" s="11"/>
      <c r="AP8" s="11">
        <v>173</v>
      </c>
      <c r="AQ8" s="11">
        <v>403</v>
      </c>
      <c r="AR8" s="11">
        <v>75</v>
      </c>
      <c r="AS8" s="11">
        <v>114</v>
      </c>
      <c r="AT8" s="11">
        <v>79</v>
      </c>
      <c r="AU8" s="11"/>
      <c r="AV8" s="11">
        <v>238</v>
      </c>
      <c r="AW8" s="11">
        <v>231</v>
      </c>
      <c r="AX8" s="11">
        <v>256</v>
      </c>
      <c r="AY8" s="11">
        <v>114</v>
      </c>
      <c r="AZ8" s="11">
        <v>19</v>
      </c>
      <c r="BA8" s="11"/>
      <c r="BB8" s="11">
        <v>59</v>
      </c>
      <c r="BC8" s="11">
        <v>71</v>
      </c>
      <c r="BD8" s="11">
        <v>34</v>
      </c>
      <c r="BE8" s="11"/>
      <c r="BF8" s="11">
        <v>185</v>
      </c>
    </row>
    <row r="9" spans="2:58" x14ac:dyDescent="0.35">
      <c r="B9" s="15" t="s">
        <v>207</v>
      </c>
      <c r="C9" s="14">
        <v>0.11252623991833199</v>
      </c>
      <c r="D9" s="14">
        <v>0.120508771462635</v>
      </c>
      <c r="E9" s="14">
        <v>0.10367309595037499</v>
      </c>
      <c r="F9" s="14"/>
      <c r="G9" s="14">
        <v>0.15956815380011499</v>
      </c>
      <c r="H9" s="14">
        <v>8.6904142896303896E-2</v>
      </c>
      <c r="I9" s="14">
        <v>9.0353224771608495E-2</v>
      </c>
      <c r="J9" s="14">
        <v>0.110293757817884</v>
      </c>
      <c r="K9" s="14">
        <v>0.12833967980500099</v>
      </c>
      <c r="L9" s="14">
        <v>0.10907779761311399</v>
      </c>
      <c r="M9" s="14"/>
      <c r="N9" s="14">
        <v>0.110604105615539</v>
      </c>
      <c r="O9" s="14">
        <v>0.10204609898438199</v>
      </c>
      <c r="P9" s="14">
        <v>0.103458660580698</v>
      </c>
      <c r="Q9" s="14">
        <v>0.132766711632539</v>
      </c>
      <c r="R9" s="14"/>
      <c r="S9" s="14">
        <v>5.8168399647445697E-2</v>
      </c>
      <c r="T9" s="14">
        <v>9.1574195444940706E-2</v>
      </c>
      <c r="U9" s="14">
        <v>0.20772569575507899</v>
      </c>
      <c r="V9" s="14">
        <v>0.130763047890569</v>
      </c>
      <c r="W9" s="14">
        <v>9.1931950825670405E-2</v>
      </c>
      <c r="X9" s="14">
        <v>6.9696158063276503E-2</v>
      </c>
      <c r="Y9" s="14">
        <v>9.7753396454856797E-2</v>
      </c>
      <c r="Z9" s="14">
        <v>7.1524184398625304E-2</v>
      </c>
      <c r="AA9" s="14">
        <v>0.119815391035605</v>
      </c>
      <c r="AB9" s="14">
        <v>0.16496061618299199</v>
      </c>
      <c r="AC9" s="14">
        <v>0.145854896895627</v>
      </c>
      <c r="AD9" s="14">
        <v>0.16458125108043001</v>
      </c>
      <c r="AE9" s="14"/>
      <c r="AF9" s="14">
        <v>0.16532684480943899</v>
      </c>
      <c r="AG9" s="14">
        <v>5.75643309706717E-2</v>
      </c>
      <c r="AH9" s="14">
        <v>8.4542394801844695E-2</v>
      </c>
      <c r="AI9" s="14"/>
      <c r="AJ9" s="14">
        <v>0.167034453010243</v>
      </c>
      <c r="AK9" s="14">
        <v>4.4128526375757898E-2</v>
      </c>
      <c r="AL9" s="14">
        <v>1.4887387639234501E-2</v>
      </c>
      <c r="AM9" s="14">
        <v>0.19143245134397199</v>
      </c>
      <c r="AN9" s="14">
        <v>0.143047412709986</v>
      </c>
      <c r="AO9" s="14"/>
      <c r="AP9" s="14">
        <v>0.13284305122859799</v>
      </c>
      <c r="AQ9" s="14">
        <v>4.0375411646310699E-2</v>
      </c>
      <c r="AR9" s="14">
        <v>1.3542253079770699E-2</v>
      </c>
      <c r="AS9" s="14">
        <v>0.29168913803128499</v>
      </c>
      <c r="AT9" s="14">
        <v>0.14428000914061401</v>
      </c>
      <c r="AU9" s="14"/>
      <c r="AV9" s="14">
        <v>0.13520133576556601</v>
      </c>
      <c r="AW9" s="14">
        <v>0.127633520675353</v>
      </c>
      <c r="AX9" s="14">
        <v>8.19465958031486E-2</v>
      </c>
      <c r="AY9" s="14">
        <v>0.11423177983773999</v>
      </c>
      <c r="AZ9" s="14">
        <v>0</v>
      </c>
      <c r="BA9" s="14"/>
      <c r="BB9" s="14">
        <v>3.0373455131721998E-2</v>
      </c>
      <c r="BC9" s="14">
        <v>0.302995745612401</v>
      </c>
      <c r="BD9" s="14">
        <v>0.22151899918378601</v>
      </c>
      <c r="BE9" s="14"/>
      <c r="BF9" s="14">
        <v>0.174446390251563</v>
      </c>
    </row>
    <row r="10" spans="2:58" x14ac:dyDescent="0.35">
      <c r="B10" s="15" t="s">
        <v>208</v>
      </c>
      <c r="C10" s="14">
        <v>9.23743121435045E-2</v>
      </c>
      <c r="D10" s="14">
        <v>9.1067101348346294E-2</v>
      </c>
      <c r="E10" s="14">
        <v>9.3939546081679801E-2</v>
      </c>
      <c r="F10" s="14"/>
      <c r="G10" s="14">
        <v>0.16160505585464099</v>
      </c>
      <c r="H10" s="14">
        <v>7.1104497913328901E-2</v>
      </c>
      <c r="I10" s="14">
        <v>6.8019617581259698E-2</v>
      </c>
      <c r="J10" s="14">
        <v>7.3198729700514706E-2</v>
      </c>
      <c r="K10" s="14">
        <v>9.1990131059259406E-2</v>
      </c>
      <c r="L10" s="14">
        <v>9.6895628923889296E-2</v>
      </c>
      <c r="M10" s="14"/>
      <c r="N10" s="14">
        <v>5.7627507158868399E-2</v>
      </c>
      <c r="O10" s="14">
        <v>0.10063830405822401</v>
      </c>
      <c r="P10" s="14">
        <v>0.115142526734701</v>
      </c>
      <c r="Q10" s="14">
        <v>0.104409696984728</v>
      </c>
      <c r="R10" s="14"/>
      <c r="S10" s="14">
        <v>9.4091003977107193E-2</v>
      </c>
      <c r="T10" s="14">
        <v>0.115314455466574</v>
      </c>
      <c r="U10" s="14">
        <v>0.118667351106538</v>
      </c>
      <c r="V10" s="14">
        <v>9.0592689163530193E-2</v>
      </c>
      <c r="W10" s="14">
        <v>8.89893203921263E-2</v>
      </c>
      <c r="X10" s="14">
        <v>8.1484856964646593E-2</v>
      </c>
      <c r="Y10" s="14">
        <v>9.5996340336229599E-2</v>
      </c>
      <c r="Z10" s="14">
        <v>9.3295190086183893E-2</v>
      </c>
      <c r="AA10" s="14">
        <v>0.11469629408215599</v>
      </c>
      <c r="AB10" s="14">
        <v>8.5718989897397999E-2</v>
      </c>
      <c r="AC10" s="14">
        <v>2.3600091728310402E-2</v>
      </c>
      <c r="AD10" s="14">
        <v>3.0545829755970099E-2</v>
      </c>
      <c r="AE10" s="14"/>
      <c r="AF10" s="14">
        <v>0.108514286108884</v>
      </c>
      <c r="AG10" s="14">
        <v>6.76202930885694E-2</v>
      </c>
      <c r="AH10" s="14">
        <v>9.9314018446047606E-2</v>
      </c>
      <c r="AI10" s="14"/>
      <c r="AJ10" s="14">
        <v>0.12109687038125699</v>
      </c>
      <c r="AK10" s="14">
        <v>4.6742748083921898E-2</v>
      </c>
      <c r="AL10" s="14">
        <v>4.5496775860993703E-2</v>
      </c>
      <c r="AM10" s="14">
        <v>0.209536844197733</v>
      </c>
      <c r="AN10" s="14">
        <v>0.122338926298035</v>
      </c>
      <c r="AO10" s="14"/>
      <c r="AP10" s="14">
        <v>0.115573163644239</v>
      </c>
      <c r="AQ10" s="14">
        <v>5.1194032367196697E-2</v>
      </c>
      <c r="AR10" s="14">
        <v>0.10974576224589</v>
      </c>
      <c r="AS10" s="14">
        <v>0.13882123281259001</v>
      </c>
      <c r="AT10" s="14">
        <v>0.111407257161274</v>
      </c>
      <c r="AU10" s="14"/>
      <c r="AV10" s="14">
        <v>7.95750932664641E-2</v>
      </c>
      <c r="AW10" s="14">
        <v>0.124781018242357</v>
      </c>
      <c r="AX10" s="14">
        <v>7.97955737387573E-2</v>
      </c>
      <c r="AY10" s="14">
        <v>4.1974600338248999E-2</v>
      </c>
      <c r="AZ10" s="14">
        <v>5.7509436174378599E-2</v>
      </c>
      <c r="BA10" s="14"/>
      <c r="BB10" s="14">
        <v>8.3650543656855994E-2</v>
      </c>
      <c r="BC10" s="14">
        <v>0.15410558497324001</v>
      </c>
      <c r="BD10" s="14">
        <v>0.11533578061395799</v>
      </c>
      <c r="BE10" s="14"/>
      <c r="BF10" s="14">
        <v>0.124984103474385</v>
      </c>
    </row>
    <row r="11" spans="2:58" x14ac:dyDescent="0.35">
      <c r="B11" s="15" t="s">
        <v>209</v>
      </c>
      <c r="C11" s="14">
        <v>0.20586471571526099</v>
      </c>
      <c r="D11" s="14">
        <v>0.188249990756608</v>
      </c>
      <c r="E11" s="14">
        <v>0.22288007396963999</v>
      </c>
      <c r="F11" s="14"/>
      <c r="G11" s="14">
        <v>0.205006648258448</v>
      </c>
      <c r="H11" s="14">
        <v>0.22703248411580801</v>
      </c>
      <c r="I11" s="14">
        <v>0.25058497474429597</v>
      </c>
      <c r="J11" s="14">
        <v>0.21106385655885501</v>
      </c>
      <c r="K11" s="14">
        <v>0.165046173131318</v>
      </c>
      <c r="L11" s="14">
        <v>0.172719338463004</v>
      </c>
      <c r="M11" s="14"/>
      <c r="N11" s="14">
        <v>0.192116995774365</v>
      </c>
      <c r="O11" s="14">
        <v>0.20155589596804799</v>
      </c>
      <c r="P11" s="14">
        <v>0.237345715016783</v>
      </c>
      <c r="Q11" s="14">
        <v>0.19605753654714</v>
      </c>
      <c r="R11" s="14"/>
      <c r="S11" s="14">
        <v>0.173396583920534</v>
      </c>
      <c r="T11" s="14">
        <v>0.24907201824568301</v>
      </c>
      <c r="U11" s="14">
        <v>0.166824561889405</v>
      </c>
      <c r="V11" s="14">
        <v>0.19269935121717799</v>
      </c>
      <c r="W11" s="14">
        <v>0.166785032960998</v>
      </c>
      <c r="X11" s="14">
        <v>0.185715192908496</v>
      </c>
      <c r="Y11" s="14">
        <v>0.31768635580265903</v>
      </c>
      <c r="Z11" s="14">
        <v>0.29316631242986402</v>
      </c>
      <c r="AA11" s="14">
        <v>0.172218976324227</v>
      </c>
      <c r="AB11" s="14">
        <v>0.18352709549595</v>
      </c>
      <c r="AC11" s="14">
        <v>0.180296688413428</v>
      </c>
      <c r="AD11" s="14">
        <v>0.301008435662795</v>
      </c>
      <c r="AE11" s="14"/>
      <c r="AF11" s="14">
        <v>0.20378020419838999</v>
      </c>
      <c r="AG11" s="14">
        <v>0.20509903851113601</v>
      </c>
      <c r="AH11" s="14">
        <v>0.191246564822944</v>
      </c>
      <c r="AI11" s="14"/>
      <c r="AJ11" s="14">
        <v>0.194897702710461</v>
      </c>
      <c r="AK11" s="14">
        <v>0.186710963782137</v>
      </c>
      <c r="AL11" s="14">
        <v>0.28951580328773602</v>
      </c>
      <c r="AM11" s="14">
        <v>0.10153376259319</v>
      </c>
      <c r="AN11" s="14">
        <v>0.223111555437389</v>
      </c>
      <c r="AO11" s="14"/>
      <c r="AP11" s="14">
        <v>0.24659252053276001</v>
      </c>
      <c r="AQ11" s="14">
        <v>0.15905952570708001</v>
      </c>
      <c r="AR11" s="14">
        <v>0.29016816261887401</v>
      </c>
      <c r="AS11" s="14">
        <v>0.22075418797034099</v>
      </c>
      <c r="AT11" s="14">
        <v>0.16480398545618399</v>
      </c>
      <c r="AU11" s="14"/>
      <c r="AV11" s="14">
        <v>0.213829956667559</v>
      </c>
      <c r="AW11" s="14">
        <v>0.22208239213950801</v>
      </c>
      <c r="AX11" s="14">
        <v>0.18902847736468301</v>
      </c>
      <c r="AY11" s="14">
        <v>0.21699539192481701</v>
      </c>
      <c r="AZ11" s="14">
        <v>5.2992806707038501E-2</v>
      </c>
      <c r="BA11" s="14"/>
      <c r="BB11" s="14">
        <v>5.3661800304655498E-2</v>
      </c>
      <c r="BC11" s="14">
        <v>0.22313454351631601</v>
      </c>
      <c r="BD11" s="14">
        <v>0.113232033865009</v>
      </c>
      <c r="BE11" s="14"/>
      <c r="BF11" s="14">
        <v>0.16610641536139201</v>
      </c>
    </row>
    <row r="12" spans="2:58" x14ac:dyDescent="0.35">
      <c r="B12" s="15" t="s">
        <v>122</v>
      </c>
      <c r="C12" s="14">
        <v>0.31927741522222097</v>
      </c>
      <c r="D12" s="14">
        <v>0.34857786646969402</v>
      </c>
      <c r="E12" s="14">
        <v>0.29159642641459699</v>
      </c>
      <c r="F12" s="14"/>
      <c r="G12" s="14">
        <v>0.207423375505119</v>
      </c>
      <c r="H12" s="14">
        <v>0.19056692110736201</v>
      </c>
      <c r="I12" s="14">
        <v>0.33742039534442497</v>
      </c>
      <c r="J12" s="14">
        <v>0.319495952093869</v>
      </c>
      <c r="K12" s="14">
        <v>0.43709493890046303</v>
      </c>
      <c r="L12" s="14">
        <v>0.41008603918087599</v>
      </c>
      <c r="M12" s="14"/>
      <c r="N12" s="14">
        <v>0.32644872702562899</v>
      </c>
      <c r="O12" s="14">
        <v>0.31735510894652902</v>
      </c>
      <c r="P12" s="14">
        <v>0.30391169858964501</v>
      </c>
      <c r="Q12" s="14">
        <v>0.32495923799614301</v>
      </c>
      <c r="R12" s="14"/>
      <c r="S12" s="14">
        <v>0.29439811972311197</v>
      </c>
      <c r="T12" s="14">
        <v>0.34140677711349698</v>
      </c>
      <c r="U12" s="14">
        <v>0.245139077704325</v>
      </c>
      <c r="V12" s="14">
        <v>0.30373781721499798</v>
      </c>
      <c r="W12" s="14">
        <v>0.35636028393643199</v>
      </c>
      <c r="X12" s="14">
        <v>0.37633294822161301</v>
      </c>
      <c r="Y12" s="14">
        <v>0.31571888259109399</v>
      </c>
      <c r="Z12" s="14">
        <v>0.27595209440038299</v>
      </c>
      <c r="AA12" s="14">
        <v>0.32739659591199499</v>
      </c>
      <c r="AB12" s="14">
        <v>0.29145446231079197</v>
      </c>
      <c r="AC12" s="14">
        <v>0.398095444647664</v>
      </c>
      <c r="AD12" s="14">
        <v>0.35888183731838103</v>
      </c>
      <c r="AE12" s="14"/>
      <c r="AF12" s="14">
        <v>0.33909606482766802</v>
      </c>
      <c r="AG12" s="14">
        <v>0.34594664472719799</v>
      </c>
      <c r="AH12" s="14">
        <v>0.249630990564221</v>
      </c>
      <c r="AI12" s="14"/>
      <c r="AJ12" s="14">
        <v>0.32586384594378398</v>
      </c>
      <c r="AK12" s="14">
        <v>0.334810668686091</v>
      </c>
      <c r="AL12" s="14">
        <v>0.30530297421617197</v>
      </c>
      <c r="AM12" s="14">
        <v>0.49749694186510501</v>
      </c>
      <c r="AN12" s="14">
        <v>0.22412618677450599</v>
      </c>
      <c r="AO12" s="14"/>
      <c r="AP12" s="14">
        <v>0.29834902485311998</v>
      </c>
      <c r="AQ12" s="14">
        <v>0.328137067592221</v>
      </c>
      <c r="AR12" s="14">
        <v>0.31319438831436602</v>
      </c>
      <c r="AS12" s="14">
        <v>0.30378651669318302</v>
      </c>
      <c r="AT12" s="14">
        <v>0.44044903010483399</v>
      </c>
      <c r="AU12" s="14"/>
      <c r="AV12" s="14">
        <v>0.35506993902316603</v>
      </c>
      <c r="AW12" s="14">
        <v>0.30566778327859301</v>
      </c>
      <c r="AX12" s="14">
        <v>0.33408102206215401</v>
      </c>
      <c r="AY12" s="14">
        <v>0.24543171564154001</v>
      </c>
      <c r="AZ12" s="14">
        <v>0.413571298839291</v>
      </c>
      <c r="BA12" s="14"/>
      <c r="BB12" s="14">
        <v>0.352087453709237</v>
      </c>
      <c r="BC12" s="14">
        <v>0.30472976390328999</v>
      </c>
      <c r="BD12" s="14">
        <v>0.39636755482501401</v>
      </c>
      <c r="BE12" s="14"/>
      <c r="BF12" s="14">
        <v>0.33542620985670202</v>
      </c>
    </row>
    <row r="13" spans="2:58" x14ac:dyDescent="0.35">
      <c r="B13" s="15" t="s">
        <v>210</v>
      </c>
      <c r="C13" s="14">
        <v>0.18128738665746599</v>
      </c>
      <c r="D13" s="14">
        <v>0.159307925430035</v>
      </c>
      <c r="E13" s="14">
        <v>0.20222238054769501</v>
      </c>
      <c r="F13" s="14"/>
      <c r="G13" s="14">
        <v>0.16476730577453</v>
      </c>
      <c r="H13" s="14">
        <v>0.28001489351144598</v>
      </c>
      <c r="I13" s="14">
        <v>0.15487220946122199</v>
      </c>
      <c r="J13" s="14">
        <v>0.22207106820964301</v>
      </c>
      <c r="K13" s="14">
        <v>0.120920124733313</v>
      </c>
      <c r="L13" s="14">
        <v>0.14292869909873099</v>
      </c>
      <c r="M13" s="14"/>
      <c r="N13" s="14">
        <v>0.21228296583155101</v>
      </c>
      <c r="O13" s="14">
        <v>0.19114149975108699</v>
      </c>
      <c r="P13" s="14">
        <v>0.142431509921954</v>
      </c>
      <c r="Q13" s="14">
        <v>0.17006109881710799</v>
      </c>
      <c r="R13" s="14"/>
      <c r="S13" s="14">
        <v>0.28295223683772402</v>
      </c>
      <c r="T13" s="14">
        <v>0.112289249949887</v>
      </c>
      <c r="U13" s="14">
        <v>0.17250812851282801</v>
      </c>
      <c r="V13" s="14">
        <v>0.17964105020588</v>
      </c>
      <c r="W13" s="14">
        <v>0.17801098781882599</v>
      </c>
      <c r="X13" s="14">
        <v>0.21883330561164899</v>
      </c>
      <c r="Y13" s="14">
        <v>0.11485571065305</v>
      </c>
      <c r="Z13" s="14">
        <v>0.20840775684831001</v>
      </c>
      <c r="AA13" s="14">
        <v>0.167061940117502</v>
      </c>
      <c r="AB13" s="14">
        <v>0.18336957752865299</v>
      </c>
      <c r="AC13" s="14">
        <v>0.15116440642274401</v>
      </c>
      <c r="AD13" s="14">
        <v>8.8870213884960206E-2</v>
      </c>
      <c r="AE13" s="14"/>
      <c r="AF13" s="14">
        <v>0.136901185507178</v>
      </c>
      <c r="AG13" s="14">
        <v>0.21067395172518899</v>
      </c>
      <c r="AH13" s="14">
        <v>0.24061727835307301</v>
      </c>
      <c r="AI13" s="14"/>
      <c r="AJ13" s="14">
        <v>0.116813138831092</v>
      </c>
      <c r="AK13" s="14">
        <v>0.26613056361761001</v>
      </c>
      <c r="AL13" s="14">
        <v>0.24812363259333201</v>
      </c>
      <c r="AM13" s="14">
        <v>0</v>
      </c>
      <c r="AN13" s="14">
        <v>0.17025092068641301</v>
      </c>
      <c r="AO13" s="14"/>
      <c r="AP13" s="14">
        <v>0.14670957596904699</v>
      </c>
      <c r="AQ13" s="14">
        <v>0.264470243124241</v>
      </c>
      <c r="AR13" s="14">
        <v>0.196361192002837</v>
      </c>
      <c r="AS13" s="14">
        <v>3.6096041676916102E-2</v>
      </c>
      <c r="AT13" s="14">
        <v>8.9188949329865402E-2</v>
      </c>
      <c r="AU13" s="14"/>
      <c r="AV13" s="14">
        <v>0.18258620173502799</v>
      </c>
      <c r="AW13" s="14">
        <v>0.15593187386325399</v>
      </c>
      <c r="AX13" s="14">
        <v>0.19914498952951101</v>
      </c>
      <c r="AY13" s="14">
        <v>0.22457490968906901</v>
      </c>
      <c r="AZ13" s="14">
        <v>0.33568038568701902</v>
      </c>
      <c r="BA13" s="14"/>
      <c r="BB13" s="14">
        <v>0.25100003817271299</v>
      </c>
      <c r="BC13" s="14">
        <v>1.50343619947536E-2</v>
      </c>
      <c r="BD13" s="14">
        <v>9.4793446547340898E-2</v>
      </c>
      <c r="BE13" s="14"/>
      <c r="BF13" s="14">
        <v>0.114735363714216</v>
      </c>
    </row>
    <row r="14" spans="2:58" x14ac:dyDescent="0.35">
      <c r="B14" s="15" t="s">
        <v>211</v>
      </c>
      <c r="C14" s="14">
        <v>7.7223031572214704E-2</v>
      </c>
      <c r="D14" s="14">
        <v>8.0910168390523493E-2</v>
      </c>
      <c r="E14" s="14">
        <v>7.4133431482427098E-2</v>
      </c>
      <c r="F14" s="14"/>
      <c r="G14" s="14">
        <v>8.2514475210102606E-2</v>
      </c>
      <c r="H14" s="14">
        <v>0.13342852824625201</v>
      </c>
      <c r="I14" s="14">
        <v>8.3439966059571505E-2</v>
      </c>
      <c r="J14" s="14">
        <v>5.8063354712525599E-2</v>
      </c>
      <c r="K14" s="14">
        <v>4.20341729619561E-2</v>
      </c>
      <c r="L14" s="14">
        <v>6.2951369483028097E-2</v>
      </c>
      <c r="M14" s="14"/>
      <c r="N14" s="14">
        <v>9.1082512325513398E-2</v>
      </c>
      <c r="O14" s="14">
        <v>7.1853217409020301E-2</v>
      </c>
      <c r="P14" s="14">
        <v>9.2578824463942902E-2</v>
      </c>
      <c r="Q14" s="14">
        <v>5.7787333295402497E-2</v>
      </c>
      <c r="R14" s="14"/>
      <c r="S14" s="14">
        <v>8.1085160360970202E-2</v>
      </c>
      <c r="T14" s="14">
        <v>9.0343303779417794E-2</v>
      </c>
      <c r="U14" s="14">
        <v>8.9135185031825298E-2</v>
      </c>
      <c r="V14" s="14">
        <v>8.8639855827056094E-2</v>
      </c>
      <c r="W14" s="14">
        <v>0.10323427893103999</v>
      </c>
      <c r="X14" s="14">
        <v>5.58069725791965E-2</v>
      </c>
      <c r="Y14" s="14">
        <v>4.5084337739830102E-2</v>
      </c>
      <c r="Z14" s="14">
        <v>3.9241401680315598E-2</v>
      </c>
      <c r="AA14" s="14">
        <v>8.9126597308703495E-2</v>
      </c>
      <c r="AB14" s="14">
        <v>7.9240807497370502E-2</v>
      </c>
      <c r="AC14" s="14">
        <v>8.2819792289013303E-2</v>
      </c>
      <c r="AD14" s="14">
        <v>2.8858082605767599E-2</v>
      </c>
      <c r="AE14" s="14"/>
      <c r="AF14" s="14">
        <v>4.05375611326768E-2</v>
      </c>
      <c r="AG14" s="14">
        <v>0.10000713991594801</v>
      </c>
      <c r="AH14" s="14">
        <v>0.11335893402932901</v>
      </c>
      <c r="AI14" s="14"/>
      <c r="AJ14" s="14">
        <v>6.8851277595517499E-2</v>
      </c>
      <c r="AK14" s="14">
        <v>0.102598067122291</v>
      </c>
      <c r="AL14" s="14">
        <v>7.6159729060167505E-2</v>
      </c>
      <c r="AM14" s="14">
        <v>0</v>
      </c>
      <c r="AN14" s="14">
        <v>9.96112000521793E-2</v>
      </c>
      <c r="AO14" s="14"/>
      <c r="AP14" s="14">
        <v>4.9728713853118799E-2</v>
      </c>
      <c r="AQ14" s="14">
        <v>0.13625345936925901</v>
      </c>
      <c r="AR14" s="14">
        <v>5.8328038367190999E-2</v>
      </c>
      <c r="AS14" s="14">
        <v>8.8528828156854405E-3</v>
      </c>
      <c r="AT14" s="14">
        <v>4.9870768807228801E-2</v>
      </c>
      <c r="AU14" s="14"/>
      <c r="AV14" s="14">
        <v>2.96693382117405E-2</v>
      </c>
      <c r="AW14" s="14">
        <v>5.5590187948360299E-2</v>
      </c>
      <c r="AX14" s="14">
        <v>9.0881051094582901E-2</v>
      </c>
      <c r="AY14" s="14">
        <v>0.15679160256858601</v>
      </c>
      <c r="AZ14" s="14">
        <v>0.14024607259227301</v>
      </c>
      <c r="BA14" s="14"/>
      <c r="BB14" s="14">
        <v>0.22922670902481601</v>
      </c>
      <c r="BC14" s="14">
        <v>0</v>
      </c>
      <c r="BD14" s="14">
        <v>5.8752184964891298E-2</v>
      </c>
      <c r="BE14" s="14"/>
      <c r="BF14" s="14">
        <v>8.4301517341741503E-2</v>
      </c>
    </row>
    <row r="15" spans="2:58" x14ac:dyDescent="0.35">
      <c r="B15" s="15" t="s">
        <v>212</v>
      </c>
      <c r="C15" s="23">
        <v>1.1446898771000301E-2</v>
      </c>
      <c r="D15" s="23">
        <v>1.1378176142158801E-2</v>
      </c>
      <c r="E15" s="23">
        <v>1.15550455535855E-2</v>
      </c>
      <c r="F15" s="23"/>
      <c r="G15" s="23">
        <v>1.9114985597043801E-2</v>
      </c>
      <c r="H15" s="23">
        <v>1.0948532209499101E-2</v>
      </c>
      <c r="I15" s="23">
        <v>1.5309612037616599E-2</v>
      </c>
      <c r="J15" s="23">
        <v>5.8132809067074197E-3</v>
      </c>
      <c r="K15" s="23">
        <v>1.45747794086903E-2</v>
      </c>
      <c r="L15" s="23">
        <v>5.3411272373574898E-3</v>
      </c>
      <c r="M15" s="23"/>
      <c r="N15" s="23">
        <v>9.83718626853353E-3</v>
      </c>
      <c r="O15" s="23">
        <v>1.54098748827087E-2</v>
      </c>
      <c r="P15" s="23">
        <v>5.1310646922769296E-3</v>
      </c>
      <c r="Q15" s="23">
        <v>1.3958384726939801E-2</v>
      </c>
      <c r="R15" s="23"/>
      <c r="S15" s="23">
        <v>1.5908495533107199E-2</v>
      </c>
      <c r="T15" s="23">
        <v>0</v>
      </c>
      <c r="U15" s="23">
        <v>0</v>
      </c>
      <c r="V15" s="23">
        <v>1.39261884807885E-2</v>
      </c>
      <c r="W15" s="23">
        <v>1.46881451349079E-2</v>
      </c>
      <c r="X15" s="23">
        <v>1.2130565651122501E-2</v>
      </c>
      <c r="Y15" s="23">
        <v>1.2904976422280501E-2</v>
      </c>
      <c r="Z15" s="23">
        <v>1.8413060156317301E-2</v>
      </c>
      <c r="AA15" s="23">
        <v>9.68420521981069E-3</v>
      </c>
      <c r="AB15" s="23">
        <v>1.1728451086845299E-2</v>
      </c>
      <c r="AC15" s="23">
        <v>1.8168679603213399E-2</v>
      </c>
      <c r="AD15" s="23">
        <v>2.7254349691696499E-2</v>
      </c>
      <c r="AE15" s="23"/>
      <c r="AF15" s="23">
        <v>5.8438534157635603E-3</v>
      </c>
      <c r="AG15" s="23">
        <v>1.30886010612876E-2</v>
      </c>
      <c r="AH15" s="23">
        <v>2.12898189825407E-2</v>
      </c>
      <c r="AI15" s="23"/>
      <c r="AJ15" s="23">
        <v>5.4427115276463297E-3</v>
      </c>
      <c r="AK15" s="23">
        <v>1.8878462332191599E-2</v>
      </c>
      <c r="AL15" s="23">
        <v>2.0513697342363701E-2</v>
      </c>
      <c r="AM15" s="23">
        <v>0</v>
      </c>
      <c r="AN15" s="23">
        <v>1.7513798041492001E-2</v>
      </c>
      <c r="AO15" s="23"/>
      <c r="AP15" s="23">
        <v>1.02039499191182E-2</v>
      </c>
      <c r="AQ15" s="23">
        <v>2.0510260193691499E-2</v>
      </c>
      <c r="AR15" s="23">
        <v>1.86602033710726E-2</v>
      </c>
      <c r="AS15" s="23">
        <v>0</v>
      </c>
      <c r="AT15" s="23">
        <v>0</v>
      </c>
      <c r="AU15" s="23"/>
      <c r="AV15" s="23">
        <v>4.0681353304764202E-3</v>
      </c>
      <c r="AW15" s="23">
        <v>8.3132238525745906E-3</v>
      </c>
      <c r="AX15" s="23">
        <v>2.5122290407163302E-2</v>
      </c>
      <c r="AY15" s="23">
        <v>0</v>
      </c>
      <c r="AZ15" s="23">
        <v>0</v>
      </c>
      <c r="BA15" s="23"/>
      <c r="BB15" s="23">
        <v>0</v>
      </c>
      <c r="BC15" s="23">
        <v>0</v>
      </c>
      <c r="BD15" s="23">
        <v>0</v>
      </c>
      <c r="BE15" s="23"/>
      <c r="BF15" s="23">
        <v>0</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222</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999</v>
      </c>
      <c r="D7" s="10">
        <v>473</v>
      </c>
      <c r="E7" s="10">
        <v>524</v>
      </c>
      <c r="F7" s="10"/>
      <c r="G7" s="10">
        <v>155</v>
      </c>
      <c r="H7" s="10">
        <v>169</v>
      </c>
      <c r="I7" s="10">
        <v>158</v>
      </c>
      <c r="J7" s="10">
        <v>164</v>
      </c>
      <c r="K7" s="10">
        <v>147</v>
      </c>
      <c r="L7" s="10">
        <v>206</v>
      </c>
      <c r="M7" s="10"/>
      <c r="N7" s="10">
        <v>282</v>
      </c>
      <c r="O7" s="10">
        <v>250</v>
      </c>
      <c r="P7" s="10">
        <v>198</v>
      </c>
      <c r="Q7" s="10">
        <v>266</v>
      </c>
      <c r="R7" s="10"/>
      <c r="S7" s="10">
        <v>140</v>
      </c>
      <c r="T7" s="10">
        <v>115</v>
      </c>
      <c r="U7" s="10">
        <v>86</v>
      </c>
      <c r="V7" s="10">
        <v>94</v>
      </c>
      <c r="W7" s="10">
        <v>65</v>
      </c>
      <c r="X7" s="10">
        <v>85</v>
      </c>
      <c r="Y7" s="10">
        <v>72</v>
      </c>
      <c r="Z7" s="10">
        <v>53</v>
      </c>
      <c r="AA7" s="10">
        <v>106</v>
      </c>
      <c r="AB7" s="10">
        <v>90</v>
      </c>
      <c r="AC7" s="10">
        <v>60</v>
      </c>
      <c r="AD7" s="10">
        <v>33</v>
      </c>
      <c r="AE7" s="10"/>
      <c r="AF7" s="10">
        <v>348</v>
      </c>
      <c r="AG7" s="10">
        <v>398</v>
      </c>
      <c r="AH7" s="10">
        <v>149</v>
      </c>
      <c r="AI7" s="10"/>
      <c r="AJ7" s="10">
        <v>326</v>
      </c>
      <c r="AK7" s="10">
        <v>314</v>
      </c>
      <c r="AL7" s="10">
        <v>67</v>
      </c>
      <c r="AM7" s="10">
        <v>10</v>
      </c>
      <c r="AN7" s="10">
        <v>131</v>
      </c>
      <c r="AO7" s="10"/>
      <c r="AP7" s="10">
        <v>175</v>
      </c>
      <c r="AQ7" s="10">
        <v>402</v>
      </c>
      <c r="AR7" s="10">
        <v>73</v>
      </c>
      <c r="AS7" s="10">
        <v>116</v>
      </c>
      <c r="AT7" s="10">
        <v>80</v>
      </c>
      <c r="AU7" s="10"/>
      <c r="AV7" s="10">
        <v>237</v>
      </c>
      <c r="AW7" s="10">
        <v>233</v>
      </c>
      <c r="AX7" s="10">
        <v>254</v>
      </c>
      <c r="AY7" s="10">
        <v>114</v>
      </c>
      <c r="AZ7" s="10">
        <v>19</v>
      </c>
      <c r="BA7" s="10"/>
      <c r="BB7" s="10">
        <v>58</v>
      </c>
      <c r="BC7" s="10">
        <v>73</v>
      </c>
      <c r="BD7" s="10">
        <v>34</v>
      </c>
      <c r="BE7" s="10"/>
      <c r="BF7" s="10">
        <v>184</v>
      </c>
    </row>
    <row r="8" spans="2:58" ht="30" customHeight="1" x14ac:dyDescent="0.35">
      <c r="B8" s="11" t="s">
        <v>20</v>
      </c>
      <c r="C8" s="11">
        <v>999</v>
      </c>
      <c r="D8" s="11">
        <v>478</v>
      </c>
      <c r="E8" s="11">
        <v>519</v>
      </c>
      <c r="F8" s="11"/>
      <c r="G8" s="11">
        <v>149</v>
      </c>
      <c r="H8" s="11">
        <v>162</v>
      </c>
      <c r="I8" s="11">
        <v>179</v>
      </c>
      <c r="J8" s="11">
        <v>174</v>
      </c>
      <c r="K8" s="11">
        <v>139</v>
      </c>
      <c r="L8" s="11">
        <v>197</v>
      </c>
      <c r="M8" s="11"/>
      <c r="N8" s="11">
        <v>274</v>
      </c>
      <c r="O8" s="11">
        <v>262</v>
      </c>
      <c r="P8" s="11">
        <v>195</v>
      </c>
      <c r="Q8" s="11">
        <v>265</v>
      </c>
      <c r="R8" s="11"/>
      <c r="S8" s="11">
        <v>151</v>
      </c>
      <c r="T8" s="11">
        <v>119</v>
      </c>
      <c r="U8" s="11">
        <v>87</v>
      </c>
      <c r="V8" s="11">
        <v>95</v>
      </c>
      <c r="W8" s="11">
        <v>62</v>
      </c>
      <c r="X8" s="11">
        <v>87</v>
      </c>
      <c r="Y8" s="11">
        <v>72</v>
      </c>
      <c r="Z8" s="11">
        <v>50</v>
      </c>
      <c r="AA8" s="11">
        <v>100</v>
      </c>
      <c r="AB8" s="11">
        <v>86</v>
      </c>
      <c r="AC8" s="11">
        <v>58</v>
      </c>
      <c r="AD8" s="11">
        <v>31</v>
      </c>
      <c r="AE8" s="11"/>
      <c r="AF8" s="11">
        <v>346</v>
      </c>
      <c r="AG8" s="11">
        <v>400</v>
      </c>
      <c r="AH8" s="11">
        <v>153</v>
      </c>
      <c r="AI8" s="11"/>
      <c r="AJ8" s="11">
        <v>325</v>
      </c>
      <c r="AK8" s="11">
        <v>314</v>
      </c>
      <c r="AL8" s="11">
        <v>68</v>
      </c>
      <c r="AM8" s="11">
        <v>10</v>
      </c>
      <c r="AN8" s="11">
        <v>134</v>
      </c>
      <c r="AO8" s="11"/>
      <c r="AP8" s="11">
        <v>173</v>
      </c>
      <c r="AQ8" s="11">
        <v>403</v>
      </c>
      <c r="AR8" s="11">
        <v>75</v>
      </c>
      <c r="AS8" s="11">
        <v>114</v>
      </c>
      <c r="AT8" s="11">
        <v>79</v>
      </c>
      <c r="AU8" s="11"/>
      <c r="AV8" s="11">
        <v>238</v>
      </c>
      <c r="AW8" s="11">
        <v>231</v>
      </c>
      <c r="AX8" s="11">
        <v>256</v>
      </c>
      <c r="AY8" s="11">
        <v>114</v>
      </c>
      <c r="AZ8" s="11">
        <v>19</v>
      </c>
      <c r="BA8" s="11"/>
      <c r="BB8" s="11">
        <v>59</v>
      </c>
      <c r="BC8" s="11">
        <v>71</v>
      </c>
      <c r="BD8" s="11">
        <v>34</v>
      </c>
      <c r="BE8" s="11"/>
      <c r="BF8" s="11">
        <v>185</v>
      </c>
    </row>
    <row r="9" spans="2:58" x14ac:dyDescent="0.35">
      <c r="B9" s="15" t="s">
        <v>207</v>
      </c>
      <c r="C9" s="14">
        <v>4.25548867848239E-2</v>
      </c>
      <c r="D9" s="14">
        <v>3.67746617754817E-2</v>
      </c>
      <c r="E9" s="14">
        <v>4.6090547535791303E-2</v>
      </c>
      <c r="F9" s="14"/>
      <c r="G9" s="14">
        <v>5.8917906386264103E-2</v>
      </c>
      <c r="H9" s="14">
        <v>5.4114330593030099E-2</v>
      </c>
      <c r="I9" s="14">
        <v>2.2668505371989899E-2</v>
      </c>
      <c r="J9" s="14">
        <v>4.3188300040973002E-2</v>
      </c>
      <c r="K9" s="14">
        <v>4.0669098802800299E-2</v>
      </c>
      <c r="L9" s="14">
        <v>3.9478693253934903E-2</v>
      </c>
      <c r="M9" s="14"/>
      <c r="N9" s="14">
        <v>2.7285717645956501E-2</v>
      </c>
      <c r="O9" s="14">
        <v>6.9404427634236002E-2</v>
      </c>
      <c r="P9" s="14">
        <v>2.66724745190875E-2</v>
      </c>
      <c r="Q9" s="14">
        <v>4.3934424808678298E-2</v>
      </c>
      <c r="R9" s="14"/>
      <c r="S9" s="14">
        <v>4.8053287170633001E-2</v>
      </c>
      <c r="T9" s="14">
        <v>1.7471923238832201E-2</v>
      </c>
      <c r="U9" s="14">
        <v>9.1546739876769395E-2</v>
      </c>
      <c r="V9" s="14">
        <v>4.1757298160231403E-2</v>
      </c>
      <c r="W9" s="14">
        <v>1.46881451349079E-2</v>
      </c>
      <c r="X9" s="14">
        <v>1.35156884016255E-2</v>
      </c>
      <c r="Y9" s="14">
        <v>7.0567980890207202E-2</v>
      </c>
      <c r="Z9" s="14">
        <v>1.8591280996655399E-2</v>
      </c>
      <c r="AA9" s="14">
        <v>4.5739270688734401E-2</v>
      </c>
      <c r="AB9" s="14">
        <v>5.5368969479037002E-2</v>
      </c>
      <c r="AC9" s="14">
        <v>4.9057137819453603E-2</v>
      </c>
      <c r="AD9" s="14">
        <v>3.0545829755970099E-2</v>
      </c>
      <c r="AE9" s="14"/>
      <c r="AF9" s="14">
        <v>4.64978071149377E-2</v>
      </c>
      <c r="AG9" s="14">
        <v>3.6786166111153901E-2</v>
      </c>
      <c r="AH9" s="14">
        <v>4.44117229872905E-2</v>
      </c>
      <c r="AI9" s="14"/>
      <c r="AJ9" s="14">
        <v>5.09829633898271E-2</v>
      </c>
      <c r="AK9" s="14">
        <v>1.6476720255016501E-2</v>
      </c>
      <c r="AL9" s="14">
        <v>1.54885234991032E-2</v>
      </c>
      <c r="AM9" s="14">
        <v>0.18914178978228499</v>
      </c>
      <c r="AN9" s="14">
        <v>5.7961848504991101E-2</v>
      </c>
      <c r="AO9" s="14"/>
      <c r="AP9" s="14">
        <v>4.9978111574603301E-2</v>
      </c>
      <c r="AQ9" s="14">
        <v>7.3244920523821899E-3</v>
      </c>
      <c r="AR9" s="14">
        <v>1.4064737196788199E-2</v>
      </c>
      <c r="AS9" s="14">
        <v>7.5743445803856294E-2</v>
      </c>
      <c r="AT9" s="14">
        <v>6.1742725585874202E-2</v>
      </c>
      <c r="AU9" s="14"/>
      <c r="AV9" s="14">
        <v>3.7674255205927397E-2</v>
      </c>
      <c r="AW9" s="14">
        <v>5.1701295539372701E-2</v>
      </c>
      <c r="AX9" s="14">
        <v>3.0905079395796401E-2</v>
      </c>
      <c r="AY9" s="14">
        <v>4.3091568639247999E-2</v>
      </c>
      <c r="AZ9" s="14">
        <v>0</v>
      </c>
      <c r="BA9" s="14"/>
      <c r="BB9" s="14">
        <v>0</v>
      </c>
      <c r="BC9" s="14">
        <v>6.5116941420557101E-2</v>
      </c>
      <c r="BD9" s="14">
        <v>6.1561766699543899E-2</v>
      </c>
      <c r="BE9" s="14"/>
      <c r="BF9" s="14">
        <v>4.2855008528216797E-2</v>
      </c>
    </row>
    <row r="10" spans="2:58" x14ac:dyDescent="0.35">
      <c r="B10" s="15" t="s">
        <v>208</v>
      </c>
      <c r="C10" s="14">
        <v>4.5680327090235298E-2</v>
      </c>
      <c r="D10" s="14">
        <v>5.1352201903078799E-2</v>
      </c>
      <c r="E10" s="14">
        <v>4.0640772047113298E-2</v>
      </c>
      <c r="F10" s="14"/>
      <c r="G10" s="14">
        <v>6.4636262060265501E-2</v>
      </c>
      <c r="H10" s="14">
        <v>5.2715400331581702E-2</v>
      </c>
      <c r="I10" s="14">
        <v>4.5152860610769001E-2</v>
      </c>
      <c r="J10" s="14">
        <v>3.06665603613629E-2</v>
      </c>
      <c r="K10" s="14">
        <v>3.9886685648479997E-2</v>
      </c>
      <c r="L10" s="14">
        <v>4.3369684246743902E-2</v>
      </c>
      <c r="M10" s="14"/>
      <c r="N10" s="14">
        <v>4.6177250062770903E-2</v>
      </c>
      <c r="O10" s="14">
        <v>3.87094628764027E-2</v>
      </c>
      <c r="P10" s="14">
        <v>2.8253538587431799E-2</v>
      </c>
      <c r="Q10" s="14">
        <v>6.53541894235765E-2</v>
      </c>
      <c r="R10" s="14"/>
      <c r="S10" s="14">
        <v>5.0050430646834301E-2</v>
      </c>
      <c r="T10" s="14">
        <v>6.42011610081826E-2</v>
      </c>
      <c r="U10" s="14">
        <v>0</v>
      </c>
      <c r="V10" s="14">
        <v>2.97708632578398E-2</v>
      </c>
      <c r="W10" s="14">
        <v>6.0270834858190903E-2</v>
      </c>
      <c r="X10" s="14">
        <v>3.3677727625663602E-2</v>
      </c>
      <c r="Y10" s="14">
        <v>8.6594846498135397E-2</v>
      </c>
      <c r="Z10" s="14">
        <v>3.9651234302871298E-2</v>
      </c>
      <c r="AA10" s="14">
        <v>5.3917113265592599E-2</v>
      </c>
      <c r="AB10" s="14">
        <v>5.3779684769679099E-2</v>
      </c>
      <c r="AC10" s="14">
        <v>3.0386901525827702E-2</v>
      </c>
      <c r="AD10" s="14">
        <v>2.95381934093772E-2</v>
      </c>
      <c r="AE10" s="14"/>
      <c r="AF10" s="14">
        <v>3.0733114966097302E-2</v>
      </c>
      <c r="AG10" s="14">
        <v>4.8894622983824902E-2</v>
      </c>
      <c r="AH10" s="14">
        <v>5.7441411089172001E-2</v>
      </c>
      <c r="AI10" s="14"/>
      <c r="AJ10" s="14">
        <v>3.8829683843850098E-2</v>
      </c>
      <c r="AK10" s="14">
        <v>4.0806757144722698E-2</v>
      </c>
      <c r="AL10" s="14">
        <v>5.6816547894792603E-2</v>
      </c>
      <c r="AM10" s="14">
        <v>0.209536844197733</v>
      </c>
      <c r="AN10" s="14">
        <v>4.7481086665353799E-2</v>
      </c>
      <c r="AO10" s="14"/>
      <c r="AP10" s="14">
        <v>4.9982210098543298E-2</v>
      </c>
      <c r="AQ10" s="14">
        <v>1.5392560201688501E-2</v>
      </c>
      <c r="AR10" s="14">
        <v>5.2313411976554702E-2</v>
      </c>
      <c r="AS10" s="14">
        <v>2.4136267777303801E-2</v>
      </c>
      <c r="AT10" s="14">
        <v>2.8234998773371999E-2</v>
      </c>
      <c r="AU10" s="14"/>
      <c r="AV10" s="14">
        <v>4.4097807171725102E-2</v>
      </c>
      <c r="AW10" s="14">
        <v>5.02619432772963E-2</v>
      </c>
      <c r="AX10" s="14">
        <v>5.40603451991509E-2</v>
      </c>
      <c r="AY10" s="14">
        <v>3.6280577813588198E-2</v>
      </c>
      <c r="AZ10" s="14">
        <v>4.7921401855709797E-2</v>
      </c>
      <c r="BA10" s="14"/>
      <c r="BB10" s="14">
        <v>0</v>
      </c>
      <c r="BC10" s="14">
        <v>2.4899733569844502E-2</v>
      </c>
      <c r="BD10" s="14">
        <v>0</v>
      </c>
      <c r="BE10" s="14"/>
      <c r="BF10" s="14">
        <v>3.1952974755026599E-2</v>
      </c>
    </row>
    <row r="11" spans="2:58" x14ac:dyDescent="0.35">
      <c r="B11" s="15" t="s">
        <v>209</v>
      </c>
      <c r="C11" s="14">
        <v>0.15343526231099</v>
      </c>
      <c r="D11" s="14">
        <v>0.15480651313497101</v>
      </c>
      <c r="E11" s="14">
        <v>0.152775580847689</v>
      </c>
      <c r="F11" s="14"/>
      <c r="G11" s="14">
        <v>0.13271863107749299</v>
      </c>
      <c r="H11" s="14">
        <v>0.14981415940467599</v>
      </c>
      <c r="I11" s="14">
        <v>0.166582588921977</v>
      </c>
      <c r="J11" s="14">
        <v>0.18966619634469301</v>
      </c>
      <c r="K11" s="14">
        <v>0.15559276128798299</v>
      </c>
      <c r="L11" s="14">
        <v>0.12671516994028201</v>
      </c>
      <c r="M11" s="14"/>
      <c r="N11" s="14">
        <v>0.14367042358632401</v>
      </c>
      <c r="O11" s="14">
        <v>0.15510003918103199</v>
      </c>
      <c r="P11" s="14">
        <v>0.20709458263359901</v>
      </c>
      <c r="Q11" s="14">
        <v>0.120494764364886</v>
      </c>
      <c r="R11" s="14"/>
      <c r="S11" s="14">
        <v>0.12518112207445301</v>
      </c>
      <c r="T11" s="14">
        <v>0.111425175553978</v>
      </c>
      <c r="U11" s="14">
        <v>0.17376433849855299</v>
      </c>
      <c r="V11" s="14">
        <v>0.16530733774147799</v>
      </c>
      <c r="W11" s="14">
        <v>0.13854011951433101</v>
      </c>
      <c r="X11" s="14">
        <v>0.159369630553133</v>
      </c>
      <c r="Y11" s="14">
        <v>0.239229910807397</v>
      </c>
      <c r="Z11" s="14">
        <v>0.204740901165818</v>
      </c>
      <c r="AA11" s="14">
        <v>0.14224126541715701</v>
      </c>
      <c r="AB11" s="14">
        <v>0.133242989849714</v>
      </c>
      <c r="AC11" s="14">
        <v>0.15020044084999101</v>
      </c>
      <c r="AD11" s="14">
        <v>0.18854640992514399</v>
      </c>
      <c r="AE11" s="14"/>
      <c r="AF11" s="14">
        <v>0.192035377869129</v>
      </c>
      <c r="AG11" s="14">
        <v>0.13921050089937301</v>
      </c>
      <c r="AH11" s="14">
        <v>0.12972230118751699</v>
      </c>
      <c r="AI11" s="14"/>
      <c r="AJ11" s="14">
        <v>0.19282889358987301</v>
      </c>
      <c r="AK11" s="14">
        <v>0.141920172992309</v>
      </c>
      <c r="AL11" s="14">
        <v>0.108638453282228</v>
      </c>
      <c r="AM11" s="14">
        <v>0.19461786261557301</v>
      </c>
      <c r="AN11" s="14">
        <v>0.118562991350322</v>
      </c>
      <c r="AO11" s="14"/>
      <c r="AP11" s="14">
        <v>0.18032996481559799</v>
      </c>
      <c r="AQ11" s="14">
        <v>8.8995236512695794E-2</v>
      </c>
      <c r="AR11" s="14">
        <v>0.19020366314325901</v>
      </c>
      <c r="AS11" s="14">
        <v>0.21370128236995301</v>
      </c>
      <c r="AT11" s="14">
        <v>0.213069620712142</v>
      </c>
      <c r="AU11" s="14"/>
      <c r="AV11" s="14">
        <v>0.147250014835028</v>
      </c>
      <c r="AW11" s="14">
        <v>0.15607729505592299</v>
      </c>
      <c r="AX11" s="14">
        <v>0.121708532670459</v>
      </c>
      <c r="AY11" s="14">
        <v>0.165471653735206</v>
      </c>
      <c r="AZ11" s="14">
        <v>0.20204946270752899</v>
      </c>
      <c r="BA11" s="14"/>
      <c r="BB11" s="14">
        <v>0.107319733975641</v>
      </c>
      <c r="BC11" s="14">
        <v>0.21266008558722199</v>
      </c>
      <c r="BD11" s="14">
        <v>0.35008422672745998</v>
      </c>
      <c r="BE11" s="14"/>
      <c r="BF11" s="14">
        <v>0.197046134516908</v>
      </c>
    </row>
    <row r="12" spans="2:58" x14ac:dyDescent="0.35">
      <c r="B12" s="15" t="s">
        <v>122</v>
      </c>
      <c r="C12" s="14">
        <v>0.30651026302339401</v>
      </c>
      <c r="D12" s="14">
        <v>0.31860589310161602</v>
      </c>
      <c r="E12" s="14">
        <v>0.29460963259795703</v>
      </c>
      <c r="F12" s="14"/>
      <c r="G12" s="14">
        <v>0.227401711450512</v>
      </c>
      <c r="H12" s="14">
        <v>0.23576421760569499</v>
      </c>
      <c r="I12" s="14">
        <v>0.30395150974013802</v>
      </c>
      <c r="J12" s="14">
        <v>0.27951610717280501</v>
      </c>
      <c r="K12" s="14">
        <v>0.34657516029292101</v>
      </c>
      <c r="L12" s="14">
        <v>0.42228402677368498</v>
      </c>
      <c r="M12" s="14"/>
      <c r="N12" s="14">
        <v>0.28034102185346998</v>
      </c>
      <c r="O12" s="14">
        <v>0.29836061480822901</v>
      </c>
      <c r="P12" s="14">
        <v>0.34794526465764603</v>
      </c>
      <c r="Q12" s="14">
        <v>0.31455864648703702</v>
      </c>
      <c r="R12" s="14"/>
      <c r="S12" s="14">
        <v>0.275059997579645</v>
      </c>
      <c r="T12" s="14">
        <v>0.40259406070848902</v>
      </c>
      <c r="U12" s="14">
        <v>0.28700884616244698</v>
      </c>
      <c r="V12" s="14">
        <v>0.27983070407174199</v>
      </c>
      <c r="W12" s="14">
        <v>0.30266765584435201</v>
      </c>
      <c r="X12" s="14">
        <v>0.37802633621142701</v>
      </c>
      <c r="Y12" s="14">
        <v>0.22505206271603101</v>
      </c>
      <c r="Z12" s="14">
        <v>0.25401645976648801</v>
      </c>
      <c r="AA12" s="14">
        <v>0.27403561174071001</v>
      </c>
      <c r="AB12" s="14">
        <v>0.26359021758714102</v>
      </c>
      <c r="AC12" s="14">
        <v>0.329320996174363</v>
      </c>
      <c r="AD12" s="14">
        <v>0.48817544191665402</v>
      </c>
      <c r="AE12" s="14"/>
      <c r="AF12" s="14">
        <v>0.36194261719679899</v>
      </c>
      <c r="AG12" s="14">
        <v>0.28204550764347602</v>
      </c>
      <c r="AH12" s="14">
        <v>0.27486999653197097</v>
      </c>
      <c r="AI12" s="14"/>
      <c r="AJ12" s="14">
        <v>0.38248734364014197</v>
      </c>
      <c r="AK12" s="14">
        <v>0.20102219727123699</v>
      </c>
      <c r="AL12" s="14">
        <v>0.32007119178837401</v>
      </c>
      <c r="AM12" s="14">
        <v>0.10153376259319</v>
      </c>
      <c r="AN12" s="14">
        <v>0.38517179378972</v>
      </c>
      <c r="AO12" s="14"/>
      <c r="AP12" s="14">
        <v>0.412079016316929</v>
      </c>
      <c r="AQ12" s="14">
        <v>0.20456584329892299</v>
      </c>
      <c r="AR12" s="14">
        <v>0.28422347924720098</v>
      </c>
      <c r="AS12" s="14">
        <v>0.38926241928730698</v>
      </c>
      <c r="AT12" s="14">
        <v>0.473324072387793</v>
      </c>
      <c r="AU12" s="14"/>
      <c r="AV12" s="14">
        <v>0.34349809692560901</v>
      </c>
      <c r="AW12" s="14">
        <v>0.30075024237665199</v>
      </c>
      <c r="AX12" s="14">
        <v>0.292019723905933</v>
      </c>
      <c r="AY12" s="14">
        <v>0.219980002198506</v>
      </c>
      <c r="AZ12" s="14">
        <v>0.268534416590961</v>
      </c>
      <c r="BA12" s="14"/>
      <c r="BB12" s="14">
        <v>0.18503367965906001</v>
      </c>
      <c r="BC12" s="14">
        <v>0.425868239003868</v>
      </c>
      <c r="BD12" s="14">
        <v>0.40147904548000002</v>
      </c>
      <c r="BE12" s="14"/>
      <c r="BF12" s="14">
        <v>0.33750440089952</v>
      </c>
    </row>
    <row r="13" spans="2:58" x14ac:dyDescent="0.35">
      <c r="B13" s="15" t="s">
        <v>210</v>
      </c>
      <c r="C13" s="14">
        <v>0.28394500317553301</v>
      </c>
      <c r="D13" s="14">
        <v>0.26699429427853599</v>
      </c>
      <c r="E13" s="14">
        <v>0.300655750454079</v>
      </c>
      <c r="F13" s="14"/>
      <c r="G13" s="14">
        <v>0.35982108179332101</v>
      </c>
      <c r="H13" s="14">
        <v>0.31899916374222498</v>
      </c>
      <c r="I13" s="14">
        <v>0.23038416338345</v>
      </c>
      <c r="J13" s="14">
        <v>0.30579611866007</v>
      </c>
      <c r="K13" s="14">
        <v>0.30165604491368297</v>
      </c>
      <c r="L13" s="14">
        <v>0.21470431753345201</v>
      </c>
      <c r="M13" s="14"/>
      <c r="N13" s="14">
        <v>0.30758529776822102</v>
      </c>
      <c r="O13" s="14">
        <v>0.29779213048034597</v>
      </c>
      <c r="P13" s="14">
        <v>0.24774214557892599</v>
      </c>
      <c r="Q13" s="14">
        <v>0.27181128500414298</v>
      </c>
      <c r="R13" s="14"/>
      <c r="S13" s="14">
        <v>0.30108758912432598</v>
      </c>
      <c r="T13" s="14">
        <v>0.27775393966665302</v>
      </c>
      <c r="U13" s="14">
        <v>0.21992485998718</v>
      </c>
      <c r="V13" s="14">
        <v>0.33038454112440702</v>
      </c>
      <c r="W13" s="14">
        <v>0.34472458372986597</v>
      </c>
      <c r="X13" s="14">
        <v>0.26819641272058697</v>
      </c>
      <c r="Y13" s="14">
        <v>0.25432063774682601</v>
      </c>
      <c r="Z13" s="14">
        <v>0.29827685951503402</v>
      </c>
      <c r="AA13" s="14">
        <v>0.29184938404536598</v>
      </c>
      <c r="AB13" s="14">
        <v>0.317861973580785</v>
      </c>
      <c r="AC13" s="14">
        <v>0.25265803481520799</v>
      </c>
      <c r="AD13" s="14">
        <v>0.16783399884848099</v>
      </c>
      <c r="AE13" s="14"/>
      <c r="AF13" s="14">
        <v>0.22764362298239599</v>
      </c>
      <c r="AG13" s="14">
        <v>0.31484869982118802</v>
      </c>
      <c r="AH13" s="14">
        <v>0.276925380354409</v>
      </c>
      <c r="AI13" s="14"/>
      <c r="AJ13" s="14">
        <v>0.22706421452027001</v>
      </c>
      <c r="AK13" s="14">
        <v>0.36082120636486498</v>
      </c>
      <c r="AL13" s="14">
        <v>0.31384939226854802</v>
      </c>
      <c r="AM13" s="14">
        <v>9.6750223032218294E-2</v>
      </c>
      <c r="AN13" s="14">
        <v>0.212678710524253</v>
      </c>
      <c r="AO13" s="14"/>
      <c r="AP13" s="14">
        <v>0.22371631213909099</v>
      </c>
      <c r="AQ13" s="14">
        <v>0.39103336261688099</v>
      </c>
      <c r="AR13" s="14">
        <v>0.29606966147025698</v>
      </c>
      <c r="AS13" s="14">
        <v>0.22248836186898699</v>
      </c>
      <c r="AT13" s="14">
        <v>0.16461075026771099</v>
      </c>
      <c r="AU13" s="14"/>
      <c r="AV13" s="14">
        <v>0.27822314191826802</v>
      </c>
      <c r="AW13" s="14">
        <v>0.27497519291172301</v>
      </c>
      <c r="AX13" s="14">
        <v>0.31484855259431799</v>
      </c>
      <c r="AY13" s="14">
        <v>0.325188434196236</v>
      </c>
      <c r="AZ13" s="14">
        <v>0.33185327086236499</v>
      </c>
      <c r="BA13" s="14"/>
      <c r="BB13" s="14">
        <v>0.35819759142153301</v>
      </c>
      <c r="BC13" s="14">
        <v>0.21904061722714099</v>
      </c>
      <c r="BD13" s="14">
        <v>0.160016848333846</v>
      </c>
      <c r="BE13" s="14"/>
      <c r="BF13" s="14">
        <v>0.25332272008255902</v>
      </c>
    </row>
    <row r="14" spans="2:58" x14ac:dyDescent="0.35">
      <c r="B14" s="15" t="s">
        <v>211</v>
      </c>
      <c r="C14" s="14">
        <v>0.14068342048678301</v>
      </c>
      <c r="D14" s="14">
        <v>0.14383054422949501</v>
      </c>
      <c r="E14" s="14">
        <v>0.138339693659288</v>
      </c>
      <c r="F14" s="14"/>
      <c r="G14" s="14">
        <v>0.117830114736709</v>
      </c>
      <c r="H14" s="14">
        <v>0.15928803866723501</v>
      </c>
      <c r="I14" s="14">
        <v>0.20455719592039601</v>
      </c>
      <c r="J14" s="14">
        <v>0.138696873338646</v>
      </c>
      <c r="K14" s="14">
        <v>8.6576990518516306E-2</v>
      </c>
      <c r="L14" s="14">
        <v>0.124553509779496</v>
      </c>
      <c r="M14" s="14"/>
      <c r="N14" s="14">
        <v>0.17334879286315599</v>
      </c>
      <c r="O14" s="14">
        <v>0.121257758401522</v>
      </c>
      <c r="P14" s="14">
        <v>0.112903652786214</v>
      </c>
      <c r="Q14" s="14">
        <v>0.14446291379121001</v>
      </c>
      <c r="R14" s="14"/>
      <c r="S14" s="14">
        <v>0.164949562451322</v>
      </c>
      <c r="T14" s="14">
        <v>0.10089578257965399</v>
      </c>
      <c r="U14" s="14">
        <v>0.21612108248970899</v>
      </c>
      <c r="V14" s="14">
        <v>0.12691517300295699</v>
      </c>
      <c r="W14" s="14">
        <v>0.139108660918353</v>
      </c>
      <c r="X14" s="14">
        <v>0.13508363883644101</v>
      </c>
      <c r="Y14" s="14">
        <v>9.7217401063527095E-2</v>
      </c>
      <c r="Z14" s="14">
        <v>0.18472326425313301</v>
      </c>
      <c r="AA14" s="14">
        <v>0.164218175136255</v>
      </c>
      <c r="AB14" s="14">
        <v>0.121835014751236</v>
      </c>
      <c r="AC14" s="14">
        <v>0.120794522307064</v>
      </c>
      <c r="AD14" s="14">
        <v>6.8105776452677097E-2</v>
      </c>
      <c r="AE14" s="14"/>
      <c r="AF14" s="14">
        <v>0.118703405860532</v>
      </c>
      <c r="AG14" s="14">
        <v>0.15029212296203601</v>
      </c>
      <c r="AH14" s="14">
        <v>0.194678319337488</v>
      </c>
      <c r="AI14" s="14"/>
      <c r="AJ14" s="14">
        <v>9.9430314465025399E-2</v>
      </c>
      <c r="AK14" s="14">
        <v>0.18862963591725701</v>
      </c>
      <c r="AL14" s="14">
        <v>0.15150105096026101</v>
      </c>
      <c r="AM14" s="14">
        <v>0.10713209639838001</v>
      </c>
      <c r="AN14" s="14">
        <v>0.15300499300501499</v>
      </c>
      <c r="AO14" s="14"/>
      <c r="AP14" s="14">
        <v>6.7925403658293998E-2</v>
      </c>
      <c r="AQ14" s="14">
        <v>0.243095444378818</v>
      </c>
      <c r="AR14" s="14">
        <v>0.117956753190036</v>
      </c>
      <c r="AS14" s="14">
        <v>7.4668222892593505E-2</v>
      </c>
      <c r="AT14" s="14">
        <v>4.6158921341558398E-2</v>
      </c>
      <c r="AU14" s="14"/>
      <c r="AV14" s="14">
        <v>0.12845090945830701</v>
      </c>
      <c r="AW14" s="14">
        <v>0.14118592282175399</v>
      </c>
      <c r="AX14" s="14">
        <v>0.149737504568242</v>
      </c>
      <c r="AY14" s="14">
        <v>0.19988000615644</v>
      </c>
      <c r="AZ14" s="14">
        <v>0.14964144798343501</v>
      </c>
      <c r="BA14" s="14"/>
      <c r="BB14" s="14">
        <v>0.33339944421060802</v>
      </c>
      <c r="BC14" s="14">
        <v>5.2414383191367597E-2</v>
      </c>
      <c r="BD14" s="14">
        <v>2.6858112759150898E-2</v>
      </c>
      <c r="BE14" s="14"/>
      <c r="BF14" s="14">
        <v>0.132166807090462</v>
      </c>
    </row>
    <row r="15" spans="2:58" x14ac:dyDescent="0.35">
      <c r="B15" s="15" t="s">
        <v>212</v>
      </c>
      <c r="C15" s="23">
        <v>2.7190837128240199E-2</v>
      </c>
      <c r="D15" s="23">
        <v>2.76358915768216E-2</v>
      </c>
      <c r="E15" s="23">
        <v>2.6888022858081399E-2</v>
      </c>
      <c r="F15" s="23"/>
      <c r="G15" s="23">
        <v>3.8674292495434998E-2</v>
      </c>
      <c r="H15" s="23">
        <v>2.93046896555565E-2</v>
      </c>
      <c r="I15" s="23">
        <v>2.67031760512812E-2</v>
      </c>
      <c r="J15" s="23">
        <v>1.24698440814502E-2</v>
      </c>
      <c r="K15" s="23">
        <v>2.9043258535617102E-2</v>
      </c>
      <c r="L15" s="23">
        <v>2.88945984724065E-2</v>
      </c>
      <c r="M15" s="23"/>
      <c r="N15" s="23">
        <v>2.1591496220101598E-2</v>
      </c>
      <c r="O15" s="23">
        <v>1.9375566618231602E-2</v>
      </c>
      <c r="P15" s="23">
        <v>2.9388341237095501E-2</v>
      </c>
      <c r="Q15" s="23">
        <v>3.9383776120469498E-2</v>
      </c>
      <c r="R15" s="23"/>
      <c r="S15" s="23">
        <v>3.5618010952787098E-2</v>
      </c>
      <c r="T15" s="23">
        <v>2.5657957244211702E-2</v>
      </c>
      <c r="U15" s="23">
        <v>1.16341329853432E-2</v>
      </c>
      <c r="V15" s="23">
        <v>2.6034082641344599E-2</v>
      </c>
      <c r="W15" s="23">
        <v>0</v>
      </c>
      <c r="X15" s="23">
        <v>1.2130565651122501E-2</v>
      </c>
      <c r="Y15" s="23">
        <v>2.7017160277876599E-2</v>
      </c>
      <c r="Z15" s="23">
        <v>0</v>
      </c>
      <c r="AA15" s="23">
        <v>2.7999179706183399E-2</v>
      </c>
      <c r="AB15" s="23">
        <v>5.4321149982407398E-2</v>
      </c>
      <c r="AC15" s="23">
        <v>6.7581966508092894E-2</v>
      </c>
      <c r="AD15" s="23">
        <v>2.7254349691696499E-2</v>
      </c>
      <c r="AE15" s="23"/>
      <c r="AF15" s="23">
        <v>2.2444054010109599E-2</v>
      </c>
      <c r="AG15" s="23">
        <v>2.7922379578947502E-2</v>
      </c>
      <c r="AH15" s="23">
        <v>2.19508685121531E-2</v>
      </c>
      <c r="AI15" s="23"/>
      <c r="AJ15" s="23">
        <v>8.3765865510123608E-3</v>
      </c>
      <c r="AK15" s="23">
        <v>5.0323310054592202E-2</v>
      </c>
      <c r="AL15" s="23">
        <v>3.3634840306692997E-2</v>
      </c>
      <c r="AM15" s="23">
        <v>0.101287421380621</v>
      </c>
      <c r="AN15" s="23">
        <v>2.5138576160345101E-2</v>
      </c>
      <c r="AO15" s="23"/>
      <c r="AP15" s="23">
        <v>1.5988981396940601E-2</v>
      </c>
      <c r="AQ15" s="23">
        <v>4.9593060938611301E-2</v>
      </c>
      <c r="AR15" s="23">
        <v>4.51682937759047E-2</v>
      </c>
      <c r="AS15" s="23">
        <v>0</v>
      </c>
      <c r="AT15" s="23">
        <v>1.28589109315487E-2</v>
      </c>
      <c r="AU15" s="23"/>
      <c r="AV15" s="23">
        <v>2.0805774485135799E-2</v>
      </c>
      <c r="AW15" s="23">
        <v>2.5048108017278099E-2</v>
      </c>
      <c r="AX15" s="23">
        <v>3.6720261666099499E-2</v>
      </c>
      <c r="AY15" s="23">
        <v>1.0107757260776E-2</v>
      </c>
      <c r="AZ15" s="23">
        <v>0</v>
      </c>
      <c r="BA15" s="23"/>
      <c r="BB15" s="23">
        <v>1.6049550733158401E-2</v>
      </c>
      <c r="BC15" s="23">
        <v>0</v>
      </c>
      <c r="BD15" s="23">
        <v>0</v>
      </c>
      <c r="BE15" s="23"/>
      <c r="BF15" s="23">
        <v>5.1519541273069699E-3</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223</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999</v>
      </c>
      <c r="D7" s="10">
        <v>473</v>
      </c>
      <c r="E7" s="10">
        <v>524</v>
      </c>
      <c r="F7" s="10"/>
      <c r="G7" s="10">
        <v>155</v>
      </c>
      <c r="H7" s="10">
        <v>169</v>
      </c>
      <c r="I7" s="10">
        <v>158</v>
      </c>
      <c r="J7" s="10">
        <v>164</v>
      </c>
      <c r="K7" s="10">
        <v>147</v>
      </c>
      <c r="L7" s="10">
        <v>206</v>
      </c>
      <c r="M7" s="10"/>
      <c r="N7" s="10">
        <v>282</v>
      </c>
      <c r="O7" s="10">
        <v>250</v>
      </c>
      <c r="P7" s="10">
        <v>198</v>
      </c>
      <c r="Q7" s="10">
        <v>266</v>
      </c>
      <c r="R7" s="10"/>
      <c r="S7" s="10">
        <v>140</v>
      </c>
      <c r="T7" s="10">
        <v>115</v>
      </c>
      <c r="U7" s="10">
        <v>86</v>
      </c>
      <c r="V7" s="10">
        <v>94</v>
      </c>
      <c r="W7" s="10">
        <v>65</v>
      </c>
      <c r="X7" s="10">
        <v>85</v>
      </c>
      <c r="Y7" s="10">
        <v>72</v>
      </c>
      <c r="Z7" s="10">
        <v>53</v>
      </c>
      <c r="AA7" s="10">
        <v>106</v>
      </c>
      <c r="AB7" s="10">
        <v>90</v>
      </c>
      <c r="AC7" s="10">
        <v>60</v>
      </c>
      <c r="AD7" s="10">
        <v>33</v>
      </c>
      <c r="AE7" s="10"/>
      <c r="AF7" s="10">
        <v>348</v>
      </c>
      <c r="AG7" s="10">
        <v>398</v>
      </c>
      <c r="AH7" s="10">
        <v>149</v>
      </c>
      <c r="AI7" s="10"/>
      <c r="AJ7" s="10">
        <v>326</v>
      </c>
      <c r="AK7" s="10">
        <v>314</v>
      </c>
      <c r="AL7" s="10">
        <v>67</v>
      </c>
      <c r="AM7" s="10">
        <v>10</v>
      </c>
      <c r="AN7" s="10">
        <v>131</v>
      </c>
      <c r="AO7" s="10"/>
      <c r="AP7" s="10">
        <v>175</v>
      </c>
      <c r="AQ7" s="10">
        <v>402</v>
      </c>
      <c r="AR7" s="10">
        <v>73</v>
      </c>
      <c r="AS7" s="10">
        <v>116</v>
      </c>
      <c r="AT7" s="10">
        <v>80</v>
      </c>
      <c r="AU7" s="10"/>
      <c r="AV7" s="10">
        <v>237</v>
      </c>
      <c r="AW7" s="10">
        <v>233</v>
      </c>
      <c r="AX7" s="10">
        <v>254</v>
      </c>
      <c r="AY7" s="10">
        <v>114</v>
      </c>
      <c r="AZ7" s="10">
        <v>19</v>
      </c>
      <c r="BA7" s="10"/>
      <c r="BB7" s="10">
        <v>58</v>
      </c>
      <c r="BC7" s="10">
        <v>73</v>
      </c>
      <c r="BD7" s="10">
        <v>34</v>
      </c>
      <c r="BE7" s="10"/>
      <c r="BF7" s="10">
        <v>184</v>
      </c>
    </row>
    <row r="8" spans="2:58" ht="30" customHeight="1" x14ac:dyDescent="0.35">
      <c r="B8" s="11" t="s">
        <v>20</v>
      </c>
      <c r="C8" s="11">
        <v>999</v>
      </c>
      <c r="D8" s="11">
        <v>478</v>
      </c>
      <c r="E8" s="11">
        <v>519</v>
      </c>
      <c r="F8" s="11"/>
      <c r="G8" s="11">
        <v>149</v>
      </c>
      <c r="H8" s="11">
        <v>162</v>
      </c>
      <c r="I8" s="11">
        <v>179</v>
      </c>
      <c r="J8" s="11">
        <v>174</v>
      </c>
      <c r="K8" s="11">
        <v>139</v>
      </c>
      <c r="L8" s="11">
        <v>197</v>
      </c>
      <c r="M8" s="11"/>
      <c r="N8" s="11">
        <v>274</v>
      </c>
      <c r="O8" s="11">
        <v>262</v>
      </c>
      <c r="P8" s="11">
        <v>195</v>
      </c>
      <c r="Q8" s="11">
        <v>265</v>
      </c>
      <c r="R8" s="11"/>
      <c r="S8" s="11">
        <v>151</v>
      </c>
      <c r="T8" s="11">
        <v>119</v>
      </c>
      <c r="U8" s="11">
        <v>87</v>
      </c>
      <c r="V8" s="11">
        <v>95</v>
      </c>
      <c r="W8" s="11">
        <v>62</v>
      </c>
      <c r="X8" s="11">
        <v>87</v>
      </c>
      <c r="Y8" s="11">
        <v>72</v>
      </c>
      <c r="Z8" s="11">
        <v>50</v>
      </c>
      <c r="AA8" s="11">
        <v>100</v>
      </c>
      <c r="AB8" s="11">
        <v>86</v>
      </c>
      <c r="AC8" s="11">
        <v>58</v>
      </c>
      <c r="AD8" s="11">
        <v>31</v>
      </c>
      <c r="AE8" s="11"/>
      <c r="AF8" s="11">
        <v>346</v>
      </c>
      <c r="AG8" s="11">
        <v>400</v>
      </c>
      <c r="AH8" s="11">
        <v>153</v>
      </c>
      <c r="AI8" s="11"/>
      <c r="AJ8" s="11">
        <v>325</v>
      </c>
      <c r="AK8" s="11">
        <v>314</v>
      </c>
      <c r="AL8" s="11">
        <v>68</v>
      </c>
      <c r="AM8" s="11">
        <v>10</v>
      </c>
      <c r="AN8" s="11">
        <v>134</v>
      </c>
      <c r="AO8" s="11"/>
      <c r="AP8" s="11">
        <v>173</v>
      </c>
      <c r="AQ8" s="11">
        <v>403</v>
      </c>
      <c r="AR8" s="11">
        <v>75</v>
      </c>
      <c r="AS8" s="11">
        <v>114</v>
      </c>
      <c r="AT8" s="11">
        <v>79</v>
      </c>
      <c r="AU8" s="11"/>
      <c r="AV8" s="11">
        <v>238</v>
      </c>
      <c r="AW8" s="11">
        <v>231</v>
      </c>
      <c r="AX8" s="11">
        <v>256</v>
      </c>
      <c r="AY8" s="11">
        <v>114</v>
      </c>
      <c r="AZ8" s="11">
        <v>19</v>
      </c>
      <c r="BA8" s="11"/>
      <c r="BB8" s="11">
        <v>59</v>
      </c>
      <c r="BC8" s="11">
        <v>71</v>
      </c>
      <c r="BD8" s="11">
        <v>34</v>
      </c>
      <c r="BE8" s="11"/>
      <c r="BF8" s="11">
        <v>185</v>
      </c>
    </row>
    <row r="9" spans="2:58" x14ac:dyDescent="0.35">
      <c r="B9" s="15" t="s">
        <v>207</v>
      </c>
      <c r="C9" s="14">
        <v>4.3766783561511403E-2</v>
      </c>
      <c r="D9" s="14">
        <v>5.0797661735613599E-2</v>
      </c>
      <c r="E9" s="14">
        <v>3.5519482524488097E-2</v>
      </c>
      <c r="F9" s="14"/>
      <c r="G9" s="14">
        <v>5.1151568230244901E-2</v>
      </c>
      <c r="H9" s="14">
        <v>4.1897922187040297E-2</v>
      </c>
      <c r="I9" s="14">
        <v>5.1782975438736598E-2</v>
      </c>
      <c r="J9" s="14">
        <v>3.0891283689252601E-2</v>
      </c>
      <c r="K9" s="14">
        <v>3.7466602123852902E-2</v>
      </c>
      <c r="L9" s="14">
        <v>4.8245072038930401E-2</v>
      </c>
      <c r="M9" s="14"/>
      <c r="N9" s="14">
        <v>4.4331395481619497E-2</v>
      </c>
      <c r="O9" s="14">
        <v>3.0130593226840099E-2</v>
      </c>
      <c r="P9" s="14">
        <v>4.1505677884435203E-2</v>
      </c>
      <c r="Q9" s="14">
        <v>5.8799371467665E-2</v>
      </c>
      <c r="R9" s="14"/>
      <c r="S9" s="14">
        <v>3.1458850523494002E-2</v>
      </c>
      <c r="T9" s="14">
        <v>4.2445400387850302E-2</v>
      </c>
      <c r="U9" s="14">
        <v>0.109432567659413</v>
      </c>
      <c r="V9" s="14">
        <v>3.9601275989419697E-2</v>
      </c>
      <c r="W9" s="14">
        <v>0</v>
      </c>
      <c r="X9" s="14">
        <v>2.1957260285631702E-2</v>
      </c>
      <c r="Y9" s="14">
        <v>5.1011980321881097E-2</v>
      </c>
      <c r="Z9" s="14">
        <v>3.6408742523709202E-2</v>
      </c>
      <c r="AA9" s="14">
        <v>4.4793201016906301E-2</v>
      </c>
      <c r="AB9" s="14">
        <v>6.6277039003803398E-2</v>
      </c>
      <c r="AC9" s="14">
        <v>3.13096913221678E-2</v>
      </c>
      <c r="AD9" s="14">
        <v>3.9189405996076697E-2</v>
      </c>
      <c r="AE9" s="14"/>
      <c r="AF9" s="14">
        <v>6.1400583448686701E-2</v>
      </c>
      <c r="AG9" s="14">
        <v>2.70475660795533E-2</v>
      </c>
      <c r="AH9" s="14">
        <v>3.8498086135487199E-2</v>
      </c>
      <c r="AI9" s="14"/>
      <c r="AJ9" s="14">
        <v>7.6740062130939299E-2</v>
      </c>
      <c r="AK9" s="14">
        <v>6.0050722338958499E-3</v>
      </c>
      <c r="AL9" s="14">
        <v>1.4887387639234501E-2</v>
      </c>
      <c r="AM9" s="14">
        <v>9.6095338861462501E-2</v>
      </c>
      <c r="AN9" s="14">
        <v>7.3322652002249106E-2</v>
      </c>
      <c r="AO9" s="14"/>
      <c r="AP9" s="14">
        <v>0.10753911978690001</v>
      </c>
      <c r="AQ9" s="14">
        <v>2.29724645171699E-3</v>
      </c>
      <c r="AR9" s="14">
        <v>1.3542253079770699E-2</v>
      </c>
      <c r="AS9" s="14">
        <v>9.4150347740248497E-2</v>
      </c>
      <c r="AT9" s="14">
        <v>1.28589109315487E-2</v>
      </c>
      <c r="AU9" s="14"/>
      <c r="AV9" s="14">
        <v>6.1537898242307799E-2</v>
      </c>
      <c r="AW9" s="14">
        <v>3.4776049147364298E-2</v>
      </c>
      <c r="AX9" s="14">
        <v>3.5773089437410199E-2</v>
      </c>
      <c r="AY9" s="14">
        <v>4.7077066078653002E-2</v>
      </c>
      <c r="AZ9" s="14">
        <v>0</v>
      </c>
      <c r="BA9" s="14"/>
      <c r="BB9" s="14">
        <v>0</v>
      </c>
      <c r="BC9" s="14">
        <v>8.2205752109692304E-2</v>
      </c>
      <c r="BD9" s="14">
        <v>0</v>
      </c>
      <c r="BE9" s="14"/>
      <c r="BF9" s="14">
        <v>3.9003769141087802E-2</v>
      </c>
    </row>
    <row r="10" spans="2:58" x14ac:dyDescent="0.35">
      <c r="B10" s="15" t="s">
        <v>208</v>
      </c>
      <c r="C10" s="14">
        <v>4.5638381264367797E-2</v>
      </c>
      <c r="D10" s="14">
        <v>6.0749348967254098E-2</v>
      </c>
      <c r="E10" s="14">
        <v>3.1913589560380803E-2</v>
      </c>
      <c r="F10" s="14"/>
      <c r="G10" s="14">
        <v>8.22314105679397E-2</v>
      </c>
      <c r="H10" s="14">
        <v>7.0469448121581305E-2</v>
      </c>
      <c r="I10" s="14">
        <v>2.61545892286696E-2</v>
      </c>
      <c r="J10" s="14">
        <v>5.0673798682422402E-2</v>
      </c>
      <c r="K10" s="14">
        <v>2.7042849868436601E-2</v>
      </c>
      <c r="L10" s="14">
        <v>2.3896387863086899E-2</v>
      </c>
      <c r="M10" s="14"/>
      <c r="N10" s="14">
        <v>5.1925556807865501E-2</v>
      </c>
      <c r="O10" s="14">
        <v>2.55197392383575E-2</v>
      </c>
      <c r="P10" s="14">
        <v>4.9930944206726897E-2</v>
      </c>
      <c r="Q10" s="14">
        <v>5.6372027940072199E-2</v>
      </c>
      <c r="R10" s="14"/>
      <c r="S10" s="14">
        <v>4.7084416943085197E-2</v>
      </c>
      <c r="T10" s="14">
        <v>1.6800541026533299E-2</v>
      </c>
      <c r="U10" s="14">
        <v>6.0673914518587897E-2</v>
      </c>
      <c r="V10" s="14">
        <v>4.1808409466037602E-2</v>
      </c>
      <c r="W10" s="14">
        <v>4.7592109713190001E-2</v>
      </c>
      <c r="X10" s="14">
        <v>2.4632874051748001E-2</v>
      </c>
      <c r="Y10" s="14">
        <v>4.1230543225455399E-2</v>
      </c>
      <c r="Z10" s="14">
        <v>2.18516122320652E-2</v>
      </c>
      <c r="AA10" s="14">
        <v>4.5417429529651797E-2</v>
      </c>
      <c r="AB10" s="14">
        <v>9.14100333381163E-2</v>
      </c>
      <c r="AC10" s="14">
        <v>3.1345265873010203E-2</v>
      </c>
      <c r="AD10" s="14">
        <v>0.122038582934618</v>
      </c>
      <c r="AE10" s="14"/>
      <c r="AF10" s="14">
        <v>4.2047933566186801E-2</v>
      </c>
      <c r="AG10" s="14">
        <v>4.5434152364587803E-2</v>
      </c>
      <c r="AH10" s="14">
        <v>4.0986447213840101E-2</v>
      </c>
      <c r="AI10" s="14"/>
      <c r="AJ10" s="14">
        <v>4.7922868554470602E-2</v>
      </c>
      <c r="AK10" s="14">
        <v>4.4022468970329999E-2</v>
      </c>
      <c r="AL10" s="14">
        <v>3.0030716975731099E-2</v>
      </c>
      <c r="AM10" s="14">
        <v>0.100132519508249</v>
      </c>
      <c r="AN10" s="14">
        <v>3.8386482394074897E-2</v>
      </c>
      <c r="AO10" s="14"/>
      <c r="AP10" s="14">
        <v>3.8963100837537901E-2</v>
      </c>
      <c r="AQ10" s="14">
        <v>3.1947389933256597E-2</v>
      </c>
      <c r="AR10" s="14">
        <v>5.6317765243822003E-2</v>
      </c>
      <c r="AS10" s="14">
        <v>8.2916773083970205E-2</v>
      </c>
      <c r="AT10" s="14">
        <v>3.6418111722167398E-2</v>
      </c>
      <c r="AU10" s="14"/>
      <c r="AV10" s="14">
        <v>4.27518518712552E-2</v>
      </c>
      <c r="AW10" s="14">
        <v>4.4808233039867397E-2</v>
      </c>
      <c r="AX10" s="14">
        <v>3.8981533440844499E-2</v>
      </c>
      <c r="AY10" s="14">
        <v>6.3563515010018404E-2</v>
      </c>
      <c r="AZ10" s="14">
        <v>4.6080054696280702E-2</v>
      </c>
      <c r="BA10" s="14"/>
      <c r="BB10" s="14">
        <v>1.7880450646561401E-2</v>
      </c>
      <c r="BC10" s="14">
        <v>7.8831951710960899E-2</v>
      </c>
      <c r="BD10" s="14">
        <v>2.9608638989073899E-2</v>
      </c>
      <c r="BE10" s="14"/>
      <c r="BF10" s="14">
        <v>4.7814790247904901E-2</v>
      </c>
    </row>
    <row r="11" spans="2:58" x14ac:dyDescent="0.35">
      <c r="B11" s="15" t="s">
        <v>209</v>
      </c>
      <c r="C11" s="14">
        <v>0.14081281633956</v>
      </c>
      <c r="D11" s="14">
        <v>0.13790053363892299</v>
      </c>
      <c r="E11" s="14">
        <v>0.14404496153979299</v>
      </c>
      <c r="F11" s="14"/>
      <c r="G11" s="14">
        <v>0.17429140875410101</v>
      </c>
      <c r="H11" s="14">
        <v>0.182815280179211</v>
      </c>
      <c r="I11" s="14">
        <v>0.12890257154724699</v>
      </c>
      <c r="J11" s="14">
        <v>0.16100194105156301</v>
      </c>
      <c r="K11" s="14">
        <v>0.14330598833074101</v>
      </c>
      <c r="L11" s="14">
        <v>7.2265023618536095E-2</v>
      </c>
      <c r="M11" s="14"/>
      <c r="N11" s="14">
        <v>0.146263990399322</v>
      </c>
      <c r="O11" s="14">
        <v>0.13871482284787201</v>
      </c>
      <c r="P11" s="14">
        <v>0.128617042476243</v>
      </c>
      <c r="Q11" s="14">
        <v>0.1477634686599</v>
      </c>
      <c r="R11" s="14"/>
      <c r="S11" s="14">
        <v>0.121672729753714</v>
      </c>
      <c r="T11" s="14">
        <v>0.15384366363208299</v>
      </c>
      <c r="U11" s="14">
        <v>0.12659333916934201</v>
      </c>
      <c r="V11" s="14">
        <v>0.143784719211179</v>
      </c>
      <c r="W11" s="14">
        <v>7.4428890805112197E-2</v>
      </c>
      <c r="X11" s="14">
        <v>0.14105663269411201</v>
      </c>
      <c r="Y11" s="14">
        <v>0.153647288633704</v>
      </c>
      <c r="Z11" s="14">
        <v>0.12835398914215801</v>
      </c>
      <c r="AA11" s="14">
        <v>0.160184047137092</v>
      </c>
      <c r="AB11" s="14">
        <v>0.12795291784142299</v>
      </c>
      <c r="AC11" s="14">
        <v>0.16453564139261401</v>
      </c>
      <c r="AD11" s="14">
        <v>0.26598421890967</v>
      </c>
      <c r="AE11" s="14"/>
      <c r="AF11" s="14">
        <v>0.14210657070402899</v>
      </c>
      <c r="AG11" s="14">
        <v>0.11613595688019</v>
      </c>
      <c r="AH11" s="14">
        <v>0.19048831998541599</v>
      </c>
      <c r="AI11" s="14"/>
      <c r="AJ11" s="14">
        <v>0.150163171279768</v>
      </c>
      <c r="AK11" s="14">
        <v>0.117854189139296</v>
      </c>
      <c r="AL11" s="14">
        <v>9.4699955460721394E-2</v>
      </c>
      <c r="AM11" s="14">
        <v>0.30402218730505698</v>
      </c>
      <c r="AN11" s="14">
        <v>0.18348873768788801</v>
      </c>
      <c r="AO11" s="14"/>
      <c r="AP11" s="14">
        <v>0.14440936655424899</v>
      </c>
      <c r="AQ11" s="14">
        <v>9.9787354048117602E-2</v>
      </c>
      <c r="AR11" s="14">
        <v>0.154351615999545</v>
      </c>
      <c r="AS11" s="14">
        <v>0.22838122122666199</v>
      </c>
      <c r="AT11" s="14">
        <v>0.12185653615752801</v>
      </c>
      <c r="AU11" s="14"/>
      <c r="AV11" s="14">
        <v>0.141586069326845</v>
      </c>
      <c r="AW11" s="14">
        <v>0.14661022233542101</v>
      </c>
      <c r="AX11" s="14">
        <v>0.13800055994209001</v>
      </c>
      <c r="AY11" s="14">
        <v>0.12609514033524399</v>
      </c>
      <c r="AZ11" s="14">
        <v>0.110502242881417</v>
      </c>
      <c r="BA11" s="14"/>
      <c r="BB11" s="14">
        <v>0.113159077165323</v>
      </c>
      <c r="BC11" s="14">
        <v>0.169138079771083</v>
      </c>
      <c r="BD11" s="14">
        <v>0.20132114985847899</v>
      </c>
      <c r="BE11" s="14"/>
      <c r="BF11" s="14">
        <v>0.14380152406569799</v>
      </c>
    </row>
    <row r="12" spans="2:58" x14ac:dyDescent="0.35">
      <c r="B12" s="15" t="s">
        <v>122</v>
      </c>
      <c r="C12" s="14">
        <v>0.29445511016917097</v>
      </c>
      <c r="D12" s="14">
        <v>0.26855269540812399</v>
      </c>
      <c r="E12" s="14">
        <v>0.31944371456356802</v>
      </c>
      <c r="F12" s="14"/>
      <c r="G12" s="14">
        <v>0.26637549828618001</v>
      </c>
      <c r="H12" s="14">
        <v>0.20817313194701201</v>
      </c>
      <c r="I12" s="14">
        <v>0.34237451204059899</v>
      </c>
      <c r="J12" s="14">
        <v>0.30301107404206301</v>
      </c>
      <c r="K12" s="14">
        <v>0.30159047120673999</v>
      </c>
      <c r="L12" s="14">
        <v>0.33070137642096398</v>
      </c>
      <c r="M12" s="14"/>
      <c r="N12" s="14">
        <v>0.25826296279884903</v>
      </c>
      <c r="O12" s="14">
        <v>0.35326655715521299</v>
      </c>
      <c r="P12" s="14">
        <v>0.319690227783201</v>
      </c>
      <c r="Q12" s="14">
        <v>0.258463284959766</v>
      </c>
      <c r="R12" s="14"/>
      <c r="S12" s="14">
        <v>0.31715045754335802</v>
      </c>
      <c r="T12" s="14">
        <v>0.28176299736252902</v>
      </c>
      <c r="U12" s="14">
        <v>0.30624833806338497</v>
      </c>
      <c r="V12" s="14">
        <v>0.23040465394005299</v>
      </c>
      <c r="W12" s="14">
        <v>0.316417085552129</v>
      </c>
      <c r="X12" s="14">
        <v>0.33700155425009098</v>
      </c>
      <c r="Y12" s="14">
        <v>0.29838617363651698</v>
      </c>
      <c r="Z12" s="14">
        <v>0.29029923030279697</v>
      </c>
      <c r="AA12" s="14">
        <v>0.295116712413169</v>
      </c>
      <c r="AB12" s="14">
        <v>0.28047174410672598</v>
      </c>
      <c r="AC12" s="14">
        <v>0.29678278324941099</v>
      </c>
      <c r="AD12" s="14">
        <v>0.263551880710923</v>
      </c>
      <c r="AE12" s="14"/>
      <c r="AF12" s="14">
        <v>0.28111046960137298</v>
      </c>
      <c r="AG12" s="14">
        <v>0.30599688176434298</v>
      </c>
      <c r="AH12" s="14">
        <v>0.27791974554914001</v>
      </c>
      <c r="AI12" s="14"/>
      <c r="AJ12" s="14">
        <v>0.29411428828967501</v>
      </c>
      <c r="AK12" s="14">
        <v>0.28784380994194297</v>
      </c>
      <c r="AL12" s="14">
        <v>0.31806158573392002</v>
      </c>
      <c r="AM12" s="14">
        <v>0.198283985625408</v>
      </c>
      <c r="AN12" s="14">
        <v>0.32016920386454401</v>
      </c>
      <c r="AO12" s="14"/>
      <c r="AP12" s="14">
        <v>0.32536320532172702</v>
      </c>
      <c r="AQ12" s="14">
        <v>0.283583234338254</v>
      </c>
      <c r="AR12" s="14">
        <v>0.28007329029892802</v>
      </c>
      <c r="AS12" s="14">
        <v>0.25591111483791101</v>
      </c>
      <c r="AT12" s="14">
        <v>0.380812478605774</v>
      </c>
      <c r="AU12" s="14"/>
      <c r="AV12" s="14">
        <v>0.31035014905714597</v>
      </c>
      <c r="AW12" s="14">
        <v>0.30514163475058798</v>
      </c>
      <c r="AX12" s="14">
        <v>0.30964264900021898</v>
      </c>
      <c r="AY12" s="14">
        <v>0.28951836850844698</v>
      </c>
      <c r="AZ12" s="14">
        <v>0.26447316915458602</v>
      </c>
      <c r="BA12" s="14"/>
      <c r="BB12" s="14">
        <v>0.22737462321947999</v>
      </c>
      <c r="BC12" s="14">
        <v>0.321865176745948</v>
      </c>
      <c r="BD12" s="14">
        <v>0.23295469542685701</v>
      </c>
      <c r="BE12" s="14"/>
      <c r="BF12" s="14">
        <v>0.27183130261448901</v>
      </c>
    </row>
    <row r="13" spans="2:58" x14ac:dyDescent="0.35">
      <c r="B13" s="15" t="s">
        <v>210</v>
      </c>
      <c r="C13" s="14">
        <v>0.312810579139912</v>
      </c>
      <c r="D13" s="14">
        <v>0.31543391797821202</v>
      </c>
      <c r="E13" s="14">
        <v>0.30965028755853402</v>
      </c>
      <c r="F13" s="14"/>
      <c r="G13" s="14">
        <v>0.29759966804499699</v>
      </c>
      <c r="H13" s="14">
        <v>0.30796446146484302</v>
      </c>
      <c r="I13" s="14">
        <v>0.31023097135099598</v>
      </c>
      <c r="J13" s="14">
        <v>0.30033272772805503</v>
      </c>
      <c r="K13" s="14">
        <v>0.27294954662973597</v>
      </c>
      <c r="L13" s="14">
        <v>0.36960439465252998</v>
      </c>
      <c r="M13" s="14"/>
      <c r="N13" s="14">
        <v>0.320552016603662</v>
      </c>
      <c r="O13" s="14">
        <v>0.29298185718063402</v>
      </c>
      <c r="P13" s="14">
        <v>0.32975049385893501</v>
      </c>
      <c r="Q13" s="14">
        <v>0.31174042532701501</v>
      </c>
      <c r="R13" s="14"/>
      <c r="S13" s="14">
        <v>0.30302039095588101</v>
      </c>
      <c r="T13" s="14">
        <v>0.33103829259450002</v>
      </c>
      <c r="U13" s="14">
        <v>0.228292810707903</v>
      </c>
      <c r="V13" s="14">
        <v>0.35588086711494099</v>
      </c>
      <c r="W13" s="14">
        <v>0.43977688773340001</v>
      </c>
      <c r="X13" s="14">
        <v>0.30226992308668199</v>
      </c>
      <c r="Y13" s="14">
        <v>0.32437903045861299</v>
      </c>
      <c r="Z13" s="14">
        <v>0.31201401488632902</v>
      </c>
      <c r="AA13" s="14">
        <v>0.33198351889979999</v>
      </c>
      <c r="AB13" s="14">
        <v>0.23840666622075399</v>
      </c>
      <c r="AC13" s="14">
        <v>0.33030132643089</v>
      </c>
      <c r="AD13" s="14">
        <v>0.25613782846157501</v>
      </c>
      <c r="AE13" s="14"/>
      <c r="AF13" s="14">
        <v>0.31329775419543998</v>
      </c>
      <c r="AG13" s="14">
        <v>0.32551295094946098</v>
      </c>
      <c r="AH13" s="14">
        <v>0.29248052944481501</v>
      </c>
      <c r="AI13" s="14"/>
      <c r="AJ13" s="14">
        <v>0.282774996868494</v>
      </c>
      <c r="AK13" s="14">
        <v>0.35888466184337903</v>
      </c>
      <c r="AL13" s="14">
        <v>0.41021080998148901</v>
      </c>
      <c r="AM13" s="14">
        <v>9.3046450920822601E-2</v>
      </c>
      <c r="AN13" s="14">
        <v>0.24184820739518301</v>
      </c>
      <c r="AO13" s="14"/>
      <c r="AP13" s="14">
        <v>0.25830215262279799</v>
      </c>
      <c r="AQ13" s="14">
        <v>0.36360953410726399</v>
      </c>
      <c r="AR13" s="14">
        <v>0.35425362377110597</v>
      </c>
      <c r="AS13" s="14">
        <v>0.215723973825733</v>
      </c>
      <c r="AT13" s="14">
        <v>0.36046120766075501</v>
      </c>
      <c r="AU13" s="14"/>
      <c r="AV13" s="14">
        <v>0.32248946250927701</v>
      </c>
      <c r="AW13" s="14">
        <v>0.31485847349711299</v>
      </c>
      <c r="AX13" s="14">
        <v>0.29646174108836998</v>
      </c>
      <c r="AY13" s="14">
        <v>0.29784171999131398</v>
      </c>
      <c r="AZ13" s="14">
        <v>0.32947855101706902</v>
      </c>
      <c r="BA13" s="14"/>
      <c r="BB13" s="14">
        <v>0.33283509489780799</v>
      </c>
      <c r="BC13" s="14">
        <v>0.20523231017277499</v>
      </c>
      <c r="BD13" s="14">
        <v>0.47453859805788001</v>
      </c>
      <c r="BE13" s="14"/>
      <c r="BF13" s="14">
        <v>0.31989350281177997</v>
      </c>
    </row>
    <row r="14" spans="2:58" x14ac:dyDescent="0.35">
      <c r="B14" s="15" t="s">
        <v>211</v>
      </c>
      <c r="C14" s="14">
        <v>0.13541763386560099</v>
      </c>
      <c r="D14" s="14">
        <v>0.141541563670601</v>
      </c>
      <c r="E14" s="14">
        <v>0.13031423523228799</v>
      </c>
      <c r="F14" s="14"/>
      <c r="G14" s="14">
        <v>0.108727180658225</v>
      </c>
      <c r="H14" s="14">
        <v>0.16625167689477699</v>
      </c>
      <c r="I14" s="14">
        <v>0.121520664273573</v>
      </c>
      <c r="J14" s="14">
        <v>0.12313399899890801</v>
      </c>
      <c r="K14" s="14">
        <v>0.18934108472931999</v>
      </c>
      <c r="L14" s="14">
        <v>0.115650957783974</v>
      </c>
      <c r="M14" s="14"/>
      <c r="N14" s="14">
        <v>0.15431204955253899</v>
      </c>
      <c r="O14" s="14">
        <v>0.12719133425102699</v>
      </c>
      <c r="P14" s="14">
        <v>0.105364181595677</v>
      </c>
      <c r="Q14" s="14">
        <v>0.14022391868114101</v>
      </c>
      <c r="R14" s="14"/>
      <c r="S14" s="14">
        <v>0.146068039327061</v>
      </c>
      <c r="T14" s="14">
        <v>0.157397819127501</v>
      </c>
      <c r="U14" s="14">
        <v>0.123283475263296</v>
      </c>
      <c r="V14" s="14">
        <v>0.16491118570786301</v>
      </c>
      <c r="W14" s="14">
        <v>0.107096881061261</v>
      </c>
      <c r="X14" s="14">
        <v>0.138645612274719</v>
      </c>
      <c r="Y14" s="14">
        <v>0.11467715706225701</v>
      </c>
      <c r="Z14" s="14">
        <v>0.19265935075662399</v>
      </c>
      <c r="AA14" s="14">
        <v>0.10186458833614601</v>
      </c>
      <c r="AB14" s="14">
        <v>0.17331706673193001</v>
      </c>
      <c r="AC14" s="14">
        <v>9.4732296413584702E-2</v>
      </c>
      <c r="AD14" s="14">
        <v>2.58437332954417E-2</v>
      </c>
      <c r="AE14" s="14"/>
      <c r="AF14" s="14">
        <v>0.119842833507891</v>
      </c>
      <c r="AG14" s="14">
        <v>0.160150064883958</v>
      </c>
      <c r="AH14" s="14">
        <v>0.13159307131356199</v>
      </c>
      <c r="AI14" s="14"/>
      <c r="AJ14" s="14">
        <v>0.117901039019271</v>
      </c>
      <c r="AK14" s="14">
        <v>0.15406070904371399</v>
      </c>
      <c r="AL14" s="14">
        <v>0.103921301890379</v>
      </c>
      <c r="AM14" s="14">
        <v>0.208419517779001</v>
      </c>
      <c r="AN14" s="14">
        <v>0.11779774955496999</v>
      </c>
      <c r="AO14" s="14"/>
      <c r="AP14" s="14">
        <v>9.8561565956902297E-2</v>
      </c>
      <c r="AQ14" s="14">
        <v>0.18823766216971</v>
      </c>
      <c r="AR14" s="14">
        <v>0.12775572447879899</v>
      </c>
      <c r="AS14" s="14">
        <v>0.106764885507155</v>
      </c>
      <c r="AT14" s="14">
        <v>6.1343718878845398E-2</v>
      </c>
      <c r="AU14" s="14"/>
      <c r="AV14" s="14">
        <v>0.104599691118099</v>
      </c>
      <c r="AW14" s="14">
        <v>0.12403042830911</v>
      </c>
      <c r="AX14" s="14">
        <v>0.14828811529133001</v>
      </c>
      <c r="AY14" s="14">
        <v>0.15926695642514799</v>
      </c>
      <c r="AZ14" s="14">
        <v>0.24946598225064801</v>
      </c>
      <c r="BA14" s="14"/>
      <c r="BB14" s="14">
        <v>0.29025655968778602</v>
      </c>
      <c r="BC14" s="14">
        <v>0.11700496834065401</v>
      </c>
      <c r="BD14" s="14">
        <v>0</v>
      </c>
      <c r="BE14" s="14"/>
      <c r="BF14" s="14">
        <v>0.14407657797185999</v>
      </c>
    </row>
    <row r="15" spans="2:58" x14ac:dyDescent="0.35">
      <c r="B15" s="15" t="s">
        <v>212</v>
      </c>
      <c r="C15" s="23">
        <v>2.7098695659876399E-2</v>
      </c>
      <c r="D15" s="23">
        <v>2.5024278601272199E-2</v>
      </c>
      <c r="E15" s="23">
        <v>2.9113729020947599E-2</v>
      </c>
      <c r="F15" s="23"/>
      <c r="G15" s="23">
        <v>1.9623265458312E-2</v>
      </c>
      <c r="H15" s="23">
        <v>2.2428079205535401E-2</v>
      </c>
      <c r="I15" s="23">
        <v>1.90337161201783E-2</v>
      </c>
      <c r="J15" s="23">
        <v>3.0955175807736102E-2</v>
      </c>
      <c r="K15" s="23">
        <v>2.8303457111173099E-2</v>
      </c>
      <c r="L15" s="23">
        <v>3.9636787621979003E-2</v>
      </c>
      <c r="M15" s="23"/>
      <c r="N15" s="23">
        <v>2.4352028356143501E-2</v>
      </c>
      <c r="O15" s="23">
        <v>3.2195096100057101E-2</v>
      </c>
      <c r="P15" s="23">
        <v>2.5141432194782602E-2</v>
      </c>
      <c r="Q15" s="23">
        <v>2.6637502964440899E-2</v>
      </c>
      <c r="R15" s="23"/>
      <c r="S15" s="23">
        <v>3.3545114953406702E-2</v>
      </c>
      <c r="T15" s="23">
        <v>1.6711285869002598E-2</v>
      </c>
      <c r="U15" s="23">
        <v>4.5475554618073503E-2</v>
      </c>
      <c r="V15" s="23">
        <v>2.36088885705063E-2</v>
      </c>
      <c r="W15" s="23">
        <v>1.46881451349079E-2</v>
      </c>
      <c r="X15" s="23">
        <v>3.44361433570156E-2</v>
      </c>
      <c r="Y15" s="23">
        <v>1.6667826661572301E-2</v>
      </c>
      <c r="Z15" s="23">
        <v>1.8413060156317301E-2</v>
      </c>
      <c r="AA15" s="23">
        <v>2.0640502667234901E-2</v>
      </c>
      <c r="AB15" s="23">
        <v>2.21645327572473E-2</v>
      </c>
      <c r="AC15" s="23">
        <v>5.09929953183225E-2</v>
      </c>
      <c r="AD15" s="23">
        <v>2.7254349691696499E-2</v>
      </c>
      <c r="AE15" s="23"/>
      <c r="AF15" s="23">
        <v>4.0193854976392503E-2</v>
      </c>
      <c r="AG15" s="23">
        <v>1.9722427077906599E-2</v>
      </c>
      <c r="AH15" s="23">
        <v>2.8033800357740099E-2</v>
      </c>
      <c r="AI15" s="23"/>
      <c r="AJ15" s="23">
        <v>3.0383573857382901E-2</v>
      </c>
      <c r="AK15" s="23">
        <v>3.1329088827442703E-2</v>
      </c>
      <c r="AL15" s="23">
        <v>2.81882423185249E-2</v>
      </c>
      <c r="AM15" s="23">
        <v>0</v>
      </c>
      <c r="AN15" s="23">
        <v>2.4986967101090201E-2</v>
      </c>
      <c r="AO15" s="23"/>
      <c r="AP15" s="23">
        <v>2.68614889198866E-2</v>
      </c>
      <c r="AQ15" s="23">
        <v>3.0537578951680099E-2</v>
      </c>
      <c r="AR15" s="23">
        <v>1.37057271280308E-2</v>
      </c>
      <c r="AS15" s="23">
        <v>1.6151683778319999E-2</v>
      </c>
      <c r="AT15" s="23">
        <v>2.62490360433816E-2</v>
      </c>
      <c r="AU15" s="23"/>
      <c r="AV15" s="23">
        <v>1.6684877875070399E-2</v>
      </c>
      <c r="AW15" s="23">
        <v>2.9774958920536099E-2</v>
      </c>
      <c r="AX15" s="23">
        <v>3.2852311799736203E-2</v>
      </c>
      <c r="AY15" s="23">
        <v>1.6637233651176302E-2</v>
      </c>
      <c r="AZ15" s="23">
        <v>0</v>
      </c>
      <c r="BA15" s="23"/>
      <c r="BB15" s="23">
        <v>1.8494194383041899E-2</v>
      </c>
      <c r="BC15" s="23">
        <v>2.57217611488865E-2</v>
      </c>
      <c r="BD15" s="23">
        <v>6.157691766771E-2</v>
      </c>
      <c r="BE15" s="23"/>
      <c r="BF15" s="23">
        <v>3.3578533147180602E-2</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I22"/>
  <sheetViews>
    <sheetView showGridLines="0" topLeftCell="A5" workbookViewId="0">
      <pane xSplit="2" topLeftCell="C1" activePane="topRight" state="frozen"/>
      <selection pane="topRight"/>
    </sheetView>
  </sheetViews>
  <sheetFormatPr defaultColWidth="10.90625" defaultRowHeight="14.5" x14ac:dyDescent="0.35"/>
  <cols>
    <col min="2" max="2" width="25.7265625" customWidth="1"/>
    <col min="3" max="9" width="20.7265625" customWidth="1"/>
  </cols>
  <sheetData>
    <row r="2" spans="2:9" ht="40" customHeight="1" x14ac:dyDescent="0.35">
      <c r="D2" s="29" t="s">
        <v>87</v>
      </c>
      <c r="E2" s="26"/>
      <c r="F2" s="26"/>
      <c r="G2" s="26"/>
      <c r="H2" s="26"/>
      <c r="I2" s="26"/>
    </row>
    <row r="6" spans="2:9" ht="50" customHeight="1" x14ac:dyDescent="0.35">
      <c r="B6" s="17" t="s">
        <v>15</v>
      </c>
      <c r="C6" s="17" t="s">
        <v>72</v>
      </c>
      <c r="D6" s="17" t="s">
        <v>73</v>
      </c>
      <c r="E6" s="17" t="s">
        <v>74</v>
      </c>
      <c r="F6" s="17" t="s">
        <v>75</v>
      </c>
      <c r="G6" s="17" t="s">
        <v>76</v>
      </c>
      <c r="H6" s="17" t="s">
        <v>77</v>
      </c>
    </row>
    <row r="7" spans="2:9" x14ac:dyDescent="0.35">
      <c r="B7" s="15" t="s">
        <v>78</v>
      </c>
      <c r="C7" s="14">
        <v>0.220994945997051</v>
      </c>
      <c r="D7" s="14">
        <v>0.357169112795583</v>
      </c>
      <c r="E7" s="14">
        <v>0.132101087526238</v>
      </c>
      <c r="F7" s="14">
        <v>0.29091676260394</v>
      </c>
      <c r="G7" s="14">
        <v>0.148973187863739</v>
      </c>
      <c r="H7" s="14">
        <v>0.183827345863569</v>
      </c>
    </row>
    <row r="8" spans="2:9" x14ac:dyDescent="0.35">
      <c r="B8" s="15" t="s">
        <v>79</v>
      </c>
      <c r="C8" s="14">
        <v>0.184769863967815</v>
      </c>
      <c r="D8" s="14">
        <v>0.20241160706709299</v>
      </c>
      <c r="E8" s="14">
        <v>0.19122118617470901</v>
      </c>
      <c r="F8" s="14">
        <v>0.166784956163784</v>
      </c>
      <c r="G8" s="14">
        <v>0.15936632242111901</v>
      </c>
      <c r="H8" s="14">
        <v>0.187203956357958</v>
      </c>
    </row>
    <row r="9" spans="2:9" ht="29" x14ac:dyDescent="0.35">
      <c r="B9" s="15" t="s">
        <v>80</v>
      </c>
      <c r="C9" s="14">
        <v>0.41163146746282397</v>
      </c>
      <c r="D9" s="14">
        <v>0.17711082263175301</v>
      </c>
      <c r="E9" s="14">
        <v>0.39256349422376702</v>
      </c>
      <c r="F9" s="14">
        <v>0.238534987622709</v>
      </c>
      <c r="G9" s="14">
        <v>0.358169435943619</v>
      </c>
      <c r="H9" s="14">
        <v>0.150888750974948</v>
      </c>
    </row>
    <row r="10" spans="2:9" x14ac:dyDescent="0.35">
      <c r="B10" s="15" t="s">
        <v>81</v>
      </c>
      <c r="C10" s="14">
        <v>9.5581021261121293E-2</v>
      </c>
      <c r="D10" s="14">
        <v>0.16459842333087499</v>
      </c>
      <c r="E10" s="14">
        <v>0.20166603695372101</v>
      </c>
      <c r="F10" s="14">
        <v>0.16693769284727</v>
      </c>
      <c r="G10" s="14">
        <v>0.231647205026286</v>
      </c>
      <c r="H10" s="14">
        <v>0.27375388074819401</v>
      </c>
    </row>
    <row r="11" spans="2:9" x14ac:dyDescent="0.35">
      <c r="B11" s="15" t="s">
        <v>82</v>
      </c>
      <c r="C11" s="14">
        <v>2.89011326234253E-2</v>
      </c>
      <c r="D11" s="14">
        <v>8.5929801180929494E-2</v>
      </c>
      <c r="E11" s="14">
        <v>4.9599184972560197E-2</v>
      </c>
      <c r="F11" s="14">
        <v>0.10318508682123501</v>
      </c>
      <c r="G11" s="14">
        <v>6.9094233474720698E-2</v>
      </c>
      <c r="H11" s="14">
        <v>0.19138936355143901</v>
      </c>
    </row>
    <row r="12" spans="2:9" x14ac:dyDescent="0.35">
      <c r="B12" s="15" t="s">
        <v>83</v>
      </c>
      <c r="C12" s="14">
        <v>5.8121568687763601E-2</v>
      </c>
      <c r="D12" s="14">
        <v>1.27802329937665E-2</v>
      </c>
      <c r="E12" s="14">
        <v>3.2849010149005597E-2</v>
      </c>
      <c r="F12" s="14">
        <v>3.3640513941063301E-2</v>
      </c>
      <c r="G12" s="14">
        <v>3.2749615270516001E-2</v>
      </c>
      <c r="H12" s="14">
        <v>1.2936702503892001E-2</v>
      </c>
    </row>
    <row r="13" spans="2:9" x14ac:dyDescent="0.35">
      <c r="B13" s="20" t="s">
        <v>84</v>
      </c>
      <c r="C13" s="18">
        <v>0.40576480996486602</v>
      </c>
      <c r="D13" s="18">
        <v>0.55958071986267599</v>
      </c>
      <c r="E13" s="18">
        <v>0.32332227370094602</v>
      </c>
      <c r="F13" s="18">
        <v>0.45770171876772298</v>
      </c>
      <c r="G13" s="18">
        <v>0.30833951028485801</v>
      </c>
      <c r="H13" s="18">
        <v>0.37103130222152703</v>
      </c>
    </row>
    <row r="14" spans="2:9" x14ac:dyDescent="0.35">
      <c r="B14" s="20" t="s">
        <v>85</v>
      </c>
      <c r="C14" s="18">
        <v>0.124482153884547</v>
      </c>
      <c r="D14" s="18">
        <v>0.25052822451180501</v>
      </c>
      <c r="E14" s="18">
        <v>0.25126522192628098</v>
      </c>
      <c r="F14" s="18">
        <v>0.27012277966850401</v>
      </c>
      <c r="G14" s="18">
        <v>0.30074143850100699</v>
      </c>
      <c r="H14" s="18">
        <v>0.465143244299633</v>
      </c>
    </row>
    <row r="15" spans="2:9" x14ac:dyDescent="0.35">
      <c r="B15" s="20" t="s">
        <v>86</v>
      </c>
      <c r="C15" s="19">
        <v>0.28128265608031999</v>
      </c>
      <c r="D15" s="19">
        <v>0.30905249535087098</v>
      </c>
      <c r="E15" s="19">
        <v>7.2057051774665301E-2</v>
      </c>
      <c r="F15" s="19">
        <v>0.18757893909921899</v>
      </c>
      <c r="G15" s="19">
        <v>7.59807178385108E-3</v>
      </c>
      <c r="H15" s="19">
        <v>-9.4111942078105706E-2</v>
      </c>
    </row>
    <row r="16" spans="2:9" x14ac:dyDescent="0.35">
      <c r="B16" s="16"/>
      <c r="C16" s="16"/>
      <c r="D16" s="16"/>
      <c r="E16" s="16"/>
      <c r="F16" s="16"/>
      <c r="G16" s="16"/>
      <c r="H16" s="16"/>
    </row>
    <row r="17" spans="2:2" x14ac:dyDescent="0.35">
      <c r="B17" t="s">
        <v>88</v>
      </c>
    </row>
    <row r="18" spans="2:2" x14ac:dyDescent="0.35">
      <c r="B18" t="s">
        <v>89</v>
      </c>
    </row>
    <row r="22" spans="2:2" x14ac:dyDescent="0.35">
      <c r="B22" s="8" t="str">
        <f>HYPERLINK("#'Contents'!A1", "Return to Contents")</f>
        <v>Return to Contents</v>
      </c>
    </row>
  </sheetData>
  <mergeCells count="1">
    <mergeCell ref="D2:I2"/>
  </mergeCells>
  <pageMargins left="0.7" right="0.7" top="0.75" bottom="0.75" header="0.3" footer="0.3"/>
  <pageSetup paperSize="9" orientation="portrait" horizontalDpi="300" verticalDpi="30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224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999</v>
      </c>
      <c r="D7" s="10">
        <v>473</v>
      </c>
      <c r="E7" s="10">
        <v>524</v>
      </c>
      <c r="F7" s="10"/>
      <c r="G7" s="10">
        <v>155</v>
      </c>
      <c r="H7" s="10">
        <v>169</v>
      </c>
      <c r="I7" s="10">
        <v>158</v>
      </c>
      <c r="J7" s="10">
        <v>164</v>
      </c>
      <c r="K7" s="10">
        <v>147</v>
      </c>
      <c r="L7" s="10">
        <v>206</v>
      </c>
      <c r="M7" s="10"/>
      <c r="N7" s="10">
        <v>282</v>
      </c>
      <c r="O7" s="10">
        <v>250</v>
      </c>
      <c r="P7" s="10">
        <v>198</v>
      </c>
      <c r="Q7" s="10">
        <v>266</v>
      </c>
      <c r="R7" s="10"/>
      <c r="S7" s="10">
        <v>140</v>
      </c>
      <c r="T7" s="10">
        <v>115</v>
      </c>
      <c r="U7" s="10">
        <v>86</v>
      </c>
      <c r="V7" s="10">
        <v>94</v>
      </c>
      <c r="W7" s="10">
        <v>65</v>
      </c>
      <c r="X7" s="10">
        <v>85</v>
      </c>
      <c r="Y7" s="10">
        <v>72</v>
      </c>
      <c r="Z7" s="10">
        <v>53</v>
      </c>
      <c r="AA7" s="10">
        <v>106</v>
      </c>
      <c r="AB7" s="10">
        <v>90</v>
      </c>
      <c r="AC7" s="10">
        <v>60</v>
      </c>
      <c r="AD7" s="10">
        <v>33</v>
      </c>
      <c r="AE7" s="10"/>
      <c r="AF7" s="10">
        <v>348</v>
      </c>
      <c r="AG7" s="10">
        <v>398</v>
      </c>
      <c r="AH7" s="10">
        <v>149</v>
      </c>
      <c r="AI7" s="10"/>
      <c r="AJ7" s="10">
        <v>326</v>
      </c>
      <c r="AK7" s="10">
        <v>314</v>
      </c>
      <c r="AL7" s="10">
        <v>67</v>
      </c>
      <c r="AM7" s="10">
        <v>10</v>
      </c>
      <c r="AN7" s="10">
        <v>131</v>
      </c>
      <c r="AO7" s="10"/>
      <c r="AP7" s="10">
        <v>175</v>
      </c>
      <c r="AQ7" s="10">
        <v>402</v>
      </c>
      <c r="AR7" s="10">
        <v>73</v>
      </c>
      <c r="AS7" s="10">
        <v>116</v>
      </c>
      <c r="AT7" s="10">
        <v>80</v>
      </c>
      <c r="AU7" s="10"/>
      <c r="AV7" s="10">
        <v>237</v>
      </c>
      <c r="AW7" s="10">
        <v>233</v>
      </c>
      <c r="AX7" s="10">
        <v>254</v>
      </c>
      <c r="AY7" s="10">
        <v>114</v>
      </c>
      <c r="AZ7" s="10">
        <v>19</v>
      </c>
      <c r="BA7" s="10"/>
      <c r="BB7" s="10">
        <v>58</v>
      </c>
      <c r="BC7" s="10">
        <v>73</v>
      </c>
      <c r="BD7" s="10">
        <v>34</v>
      </c>
      <c r="BE7" s="10"/>
      <c r="BF7" s="10">
        <v>184</v>
      </c>
    </row>
    <row r="8" spans="2:58" ht="30" customHeight="1" x14ac:dyDescent="0.35">
      <c r="B8" s="11" t="s">
        <v>20</v>
      </c>
      <c r="C8" s="11">
        <v>999</v>
      </c>
      <c r="D8" s="11">
        <v>478</v>
      </c>
      <c r="E8" s="11">
        <v>519</v>
      </c>
      <c r="F8" s="11"/>
      <c r="G8" s="11">
        <v>149</v>
      </c>
      <c r="H8" s="11">
        <v>162</v>
      </c>
      <c r="I8" s="11">
        <v>179</v>
      </c>
      <c r="J8" s="11">
        <v>174</v>
      </c>
      <c r="K8" s="11">
        <v>139</v>
      </c>
      <c r="L8" s="11">
        <v>197</v>
      </c>
      <c r="M8" s="11"/>
      <c r="N8" s="11">
        <v>274</v>
      </c>
      <c r="O8" s="11">
        <v>262</v>
      </c>
      <c r="P8" s="11">
        <v>195</v>
      </c>
      <c r="Q8" s="11">
        <v>265</v>
      </c>
      <c r="R8" s="11"/>
      <c r="S8" s="11">
        <v>151</v>
      </c>
      <c r="T8" s="11">
        <v>119</v>
      </c>
      <c r="U8" s="11">
        <v>87</v>
      </c>
      <c r="V8" s="11">
        <v>95</v>
      </c>
      <c r="W8" s="11">
        <v>62</v>
      </c>
      <c r="X8" s="11">
        <v>87</v>
      </c>
      <c r="Y8" s="11">
        <v>72</v>
      </c>
      <c r="Z8" s="11">
        <v>50</v>
      </c>
      <c r="AA8" s="11">
        <v>100</v>
      </c>
      <c r="AB8" s="11">
        <v>86</v>
      </c>
      <c r="AC8" s="11">
        <v>58</v>
      </c>
      <c r="AD8" s="11">
        <v>31</v>
      </c>
      <c r="AE8" s="11"/>
      <c r="AF8" s="11">
        <v>346</v>
      </c>
      <c r="AG8" s="11">
        <v>400</v>
      </c>
      <c r="AH8" s="11">
        <v>153</v>
      </c>
      <c r="AI8" s="11"/>
      <c r="AJ8" s="11">
        <v>325</v>
      </c>
      <c r="AK8" s="11">
        <v>314</v>
      </c>
      <c r="AL8" s="11">
        <v>68</v>
      </c>
      <c r="AM8" s="11">
        <v>10</v>
      </c>
      <c r="AN8" s="11">
        <v>134</v>
      </c>
      <c r="AO8" s="11"/>
      <c r="AP8" s="11">
        <v>173</v>
      </c>
      <c r="AQ8" s="11">
        <v>403</v>
      </c>
      <c r="AR8" s="11">
        <v>75</v>
      </c>
      <c r="AS8" s="11">
        <v>114</v>
      </c>
      <c r="AT8" s="11">
        <v>79</v>
      </c>
      <c r="AU8" s="11"/>
      <c r="AV8" s="11">
        <v>238</v>
      </c>
      <c r="AW8" s="11">
        <v>231</v>
      </c>
      <c r="AX8" s="11">
        <v>256</v>
      </c>
      <c r="AY8" s="11">
        <v>114</v>
      </c>
      <c r="AZ8" s="11">
        <v>19</v>
      </c>
      <c r="BA8" s="11"/>
      <c r="BB8" s="11">
        <v>59</v>
      </c>
      <c r="BC8" s="11">
        <v>71</v>
      </c>
      <c r="BD8" s="11">
        <v>34</v>
      </c>
      <c r="BE8" s="11"/>
      <c r="BF8" s="11">
        <v>185</v>
      </c>
    </row>
    <row r="9" spans="2:58" x14ac:dyDescent="0.35">
      <c r="B9" s="15" t="s">
        <v>207</v>
      </c>
      <c r="C9" s="14">
        <v>0.155797873003892</v>
      </c>
      <c r="D9" s="14">
        <v>0.170910990747006</v>
      </c>
      <c r="E9" s="14">
        <v>0.14055353756960001</v>
      </c>
      <c r="F9" s="14"/>
      <c r="G9" s="14">
        <v>8.3751374674817705E-2</v>
      </c>
      <c r="H9" s="14">
        <v>0.100417589820317</v>
      </c>
      <c r="I9" s="14">
        <v>0.13205115604836501</v>
      </c>
      <c r="J9" s="14">
        <v>0.14786524446951299</v>
      </c>
      <c r="K9" s="14">
        <v>0.25774192347242297</v>
      </c>
      <c r="L9" s="14">
        <v>0.21250647322094099</v>
      </c>
      <c r="M9" s="14"/>
      <c r="N9" s="14">
        <v>0.12983127846251399</v>
      </c>
      <c r="O9" s="14">
        <v>0.15642882085993301</v>
      </c>
      <c r="P9" s="14">
        <v>0.17169944662039699</v>
      </c>
      <c r="Q9" s="14">
        <v>0.16836719070952499</v>
      </c>
      <c r="R9" s="14"/>
      <c r="S9" s="14">
        <v>8.66319972576617E-2</v>
      </c>
      <c r="T9" s="14">
        <v>0.156315769759167</v>
      </c>
      <c r="U9" s="14">
        <v>0.27063048253838101</v>
      </c>
      <c r="V9" s="14">
        <v>0.179777217648288</v>
      </c>
      <c r="W9" s="14">
        <v>9.0814650256250795E-2</v>
      </c>
      <c r="X9" s="14">
        <v>0.113655409762803</v>
      </c>
      <c r="Y9" s="14">
        <v>0.187039742631461</v>
      </c>
      <c r="Z9" s="14">
        <v>8.7641462356665895E-2</v>
      </c>
      <c r="AA9" s="14">
        <v>0.14879652494051099</v>
      </c>
      <c r="AB9" s="14">
        <v>0.20896992259508201</v>
      </c>
      <c r="AC9" s="14">
        <v>0.179564731249891</v>
      </c>
      <c r="AD9" s="14">
        <v>0.21168828431648901</v>
      </c>
      <c r="AE9" s="14"/>
      <c r="AF9" s="14">
        <v>0.29183200549438199</v>
      </c>
      <c r="AG9" s="14">
        <v>8.7355822820155402E-2</v>
      </c>
      <c r="AH9" s="14">
        <v>6.6015867611675605E-2</v>
      </c>
      <c r="AI9" s="14"/>
      <c r="AJ9" s="14">
        <v>0.27417833866661301</v>
      </c>
      <c r="AK9" s="14">
        <v>4.6083603501922303E-2</v>
      </c>
      <c r="AL9" s="14">
        <v>7.6354633143026096E-2</v>
      </c>
      <c r="AM9" s="14">
        <v>0.19143245134397199</v>
      </c>
      <c r="AN9" s="14">
        <v>0.18103798316575601</v>
      </c>
      <c r="AO9" s="14"/>
      <c r="AP9" s="14">
        <v>0.242863205114799</v>
      </c>
      <c r="AQ9" s="14">
        <v>1.8040787894428301E-2</v>
      </c>
      <c r="AR9" s="14">
        <v>2.7225484229695E-2</v>
      </c>
      <c r="AS9" s="14">
        <v>0.41098576901072398</v>
      </c>
      <c r="AT9" s="14">
        <v>0.19417536303754901</v>
      </c>
      <c r="AU9" s="14"/>
      <c r="AV9" s="14">
        <v>0.1729771274413</v>
      </c>
      <c r="AW9" s="14">
        <v>0.173746677042356</v>
      </c>
      <c r="AX9" s="14">
        <v>0.13196556939474899</v>
      </c>
      <c r="AY9" s="14">
        <v>0.12249859538077899</v>
      </c>
      <c r="AZ9" s="14">
        <v>0</v>
      </c>
      <c r="BA9" s="14"/>
      <c r="BB9" s="14">
        <v>3.3322537812457399E-2</v>
      </c>
      <c r="BC9" s="14">
        <v>0.47868956239085703</v>
      </c>
      <c r="BD9" s="14">
        <v>0.28191490691993198</v>
      </c>
      <c r="BE9" s="14"/>
      <c r="BF9" s="14">
        <v>0.27157768642609598</v>
      </c>
    </row>
    <row r="10" spans="2:58" x14ac:dyDescent="0.35">
      <c r="B10" s="15" t="s">
        <v>208</v>
      </c>
      <c r="C10" s="14">
        <v>0.11144418805018701</v>
      </c>
      <c r="D10" s="14">
        <v>0.105709083443379</v>
      </c>
      <c r="E10" s="14">
        <v>0.117158427402142</v>
      </c>
      <c r="F10" s="14"/>
      <c r="G10" s="14">
        <v>9.2255261682714307E-2</v>
      </c>
      <c r="H10" s="14">
        <v>7.1322298244306304E-2</v>
      </c>
      <c r="I10" s="14">
        <v>9.2126520165640699E-2</v>
      </c>
      <c r="J10" s="14">
        <v>7.90158885925141E-2</v>
      </c>
      <c r="K10" s="14">
        <v>0.125308104631873</v>
      </c>
      <c r="L10" s="14">
        <v>0.195221521707589</v>
      </c>
      <c r="M10" s="14"/>
      <c r="N10" s="14">
        <v>8.8288439460079304E-2</v>
      </c>
      <c r="O10" s="14">
        <v>0.14726897687231</v>
      </c>
      <c r="P10" s="14">
        <v>0.14260511188983899</v>
      </c>
      <c r="Q10" s="14">
        <v>7.4576091311113396E-2</v>
      </c>
      <c r="R10" s="14"/>
      <c r="S10" s="14">
        <v>6.7960798561696206E-2</v>
      </c>
      <c r="T10" s="14">
        <v>0.14122989267459601</v>
      </c>
      <c r="U10" s="14">
        <v>0.14461234599697101</v>
      </c>
      <c r="V10" s="14">
        <v>6.3454973300060502E-2</v>
      </c>
      <c r="W10" s="14">
        <v>0.14907782145194801</v>
      </c>
      <c r="X10" s="14">
        <v>0.14178945789960001</v>
      </c>
      <c r="Y10" s="14">
        <v>0.15128034321266601</v>
      </c>
      <c r="Z10" s="14">
        <v>0.113310179818207</v>
      </c>
      <c r="AA10" s="14">
        <v>9.2486750072045404E-2</v>
      </c>
      <c r="AB10" s="14">
        <v>9.8734771022420703E-2</v>
      </c>
      <c r="AC10" s="14">
        <v>7.8555936296015205E-2</v>
      </c>
      <c r="AD10" s="14">
        <v>0.16505973121189799</v>
      </c>
      <c r="AE10" s="14"/>
      <c r="AF10" s="14">
        <v>0.126596772682356</v>
      </c>
      <c r="AG10" s="14">
        <v>0.10589395415016099</v>
      </c>
      <c r="AH10" s="14">
        <v>7.9949569618659802E-2</v>
      </c>
      <c r="AI10" s="14"/>
      <c r="AJ10" s="14">
        <v>0.157783675811865</v>
      </c>
      <c r="AK10" s="14">
        <v>5.2932249027928702E-2</v>
      </c>
      <c r="AL10" s="14">
        <v>0.14643699982151101</v>
      </c>
      <c r="AM10" s="14">
        <v>0.19232720105388601</v>
      </c>
      <c r="AN10" s="14">
        <v>6.9196948415510495E-2</v>
      </c>
      <c r="AO10" s="14"/>
      <c r="AP10" s="14">
        <v>0.154232222826136</v>
      </c>
      <c r="AQ10" s="14">
        <v>3.1814830132080398E-2</v>
      </c>
      <c r="AR10" s="14">
        <v>0.164394029257484</v>
      </c>
      <c r="AS10" s="14">
        <v>0.178533635212066</v>
      </c>
      <c r="AT10" s="14">
        <v>0.16345114273546901</v>
      </c>
      <c r="AU10" s="14"/>
      <c r="AV10" s="14">
        <v>0.107130009846333</v>
      </c>
      <c r="AW10" s="14">
        <v>0.105224397069818</v>
      </c>
      <c r="AX10" s="14">
        <v>9.96653838046552E-2</v>
      </c>
      <c r="AY10" s="14">
        <v>8.0807670999230405E-2</v>
      </c>
      <c r="AZ10" s="14">
        <v>5.7509436174378599E-2</v>
      </c>
      <c r="BA10" s="14"/>
      <c r="BB10" s="14">
        <v>3.23134229120597E-2</v>
      </c>
      <c r="BC10" s="14">
        <v>0.13572857520262299</v>
      </c>
      <c r="BD10" s="14">
        <v>0.23802638619972499</v>
      </c>
      <c r="BE10" s="14"/>
      <c r="BF10" s="14">
        <v>0.14266136516387101</v>
      </c>
    </row>
    <row r="11" spans="2:58" x14ac:dyDescent="0.35">
      <c r="B11" s="15" t="s">
        <v>209</v>
      </c>
      <c r="C11" s="14">
        <v>0.17676830379995701</v>
      </c>
      <c r="D11" s="14">
        <v>0.188059825398561</v>
      </c>
      <c r="E11" s="14">
        <v>0.16509848220435999</v>
      </c>
      <c r="F11" s="14"/>
      <c r="G11" s="14">
        <v>0.18528236757637501</v>
      </c>
      <c r="H11" s="14">
        <v>0.160327872064848</v>
      </c>
      <c r="I11" s="14">
        <v>0.13296024836975301</v>
      </c>
      <c r="J11" s="14">
        <v>0.25403396879999302</v>
      </c>
      <c r="K11" s="14">
        <v>0.156385961345962</v>
      </c>
      <c r="L11" s="14">
        <v>0.16984550913654201</v>
      </c>
      <c r="M11" s="14"/>
      <c r="N11" s="14">
        <v>0.19345491797268599</v>
      </c>
      <c r="O11" s="14">
        <v>0.15779485577701099</v>
      </c>
      <c r="P11" s="14">
        <v>0.19562703015500699</v>
      </c>
      <c r="Q11" s="14">
        <v>0.16637915832229699</v>
      </c>
      <c r="R11" s="14"/>
      <c r="S11" s="14">
        <v>0.18136204785391999</v>
      </c>
      <c r="T11" s="14">
        <v>0.23429554278071499</v>
      </c>
      <c r="U11" s="14">
        <v>0.12204614348262401</v>
      </c>
      <c r="V11" s="14">
        <v>0.206313363470953</v>
      </c>
      <c r="W11" s="14">
        <v>0.15764488247089301</v>
      </c>
      <c r="X11" s="14">
        <v>0.15392604825020301</v>
      </c>
      <c r="Y11" s="14">
        <v>0.22599000495265201</v>
      </c>
      <c r="Z11" s="14">
        <v>0.19621927740001099</v>
      </c>
      <c r="AA11" s="14">
        <v>0.115566063846877</v>
      </c>
      <c r="AB11" s="14">
        <v>0.184085161348743</v>
      </c>
      <c r="AC11" s="14">
        <v>0.103129464107949</v>
      </c>
      <c r="AD11" s="14">
        <v>0.267189174212425</v>
      </c>
      <c r="AE11" s="14"/>
      <c r="AF11" s="14">
        <v>0.17325901297016999</v>
      </c>
      <c r="AG11" s="14">
        <v>0.18539286645229699</v>
      </c>
      <c r="AH11" s="14">
        <v>0.141405713392625</v>
      </c>
      <c r="AI11" s="14"/>
      <c r="AJ11" s="14">
        <v>0.19847502205013601</v>
      </c>
      <c r="AK11" s="14">
        <v>0.135010955798124</v>
      </c>
      <c r="AL11" s="14">
        <v>0.17624126164317599</v>
      </c>
      <c r="AM11" s="14">
        <v>0.31107060679092302</v>
      </c>
      <c r="AN11" s="14">
        <v>0.20352042406258899</v>
      </c>
      <c r="AO11" s="14"/>
      <c r="AP11" s="14">
        <v>0.23325945015330099</v>
      </c>
      <c r="AQ11" s="14">
        <v>0.102773518749874</v>
      </c>
      <c r="AR11" s="14">
        <v>0.28062813249271601</v>
      </c>
      <c r="AS11" s="14">
        <v>0.21216390526739501</v>
      </c>
      <c r="AT11" s="14">
        <v>0.18465297871415301</v>
      </c>
      <c r="AU11" s="14"/>
      <c r="AV11" s="14">
        <v>0.200484211172299</v>
      </c>
      <c r="AW11" s="14">
        <v>0.17115157372156101</v>
      </c>
      <c r="AX11" s="14">
        <v>0.16060486321918099</v>
      </c>
      <c r="AY11" s="14">
        <v>0.14817171602808099</v>
      </c>
      <c r="AZ11" s="14">
        <v>0.251939657741028</v>
      </c>
      <c r="BA11" s="14"/>
      <c r="BB11" s="14">
        <v>0.14364777153116901</v>
      </c>
      <c r="BC11" s="14">
        <v>0.196526462323378</v>
      </c>
      <c r="BD11" s="14">
        <v>0.152309244099505</v>
      </c>
      <c r="BE11" s="14"/>
      <c r="BF11" s="14">
        <v>0.17203334370600301</v>
      </c>
    </row>
    <row r="12" spans="2:58" x14ac:dyDescent="0.35">
      <c r="B12" s="15" t="s">
        <v>122</v>
      </c>
      <c r="C12" s="14">
        <v>0.20122151213918399</v>
      </c>
      <c r="D12" s="14">
        <v>0.175773135278005</v>
      </c>
      <c r="E12" s="14">
        <v>0.22542653012504901</v>
      </c>
      <c r="F12" s="14"/>
      <c r="G12" s="14">
        <v>0.245077384185239</v>
      </c>
      <c r="H12" s="14">
        <v>0.142807837595568</v>
      </c>
      <c r="I12" s="14">
        <v>0.22537172391802099</v>
      </c>
      <c r="J12" s="14">
        <v>0.21606694817712599</v>
      </c>
      <c r="K12" s="14">
        <v>0.19448936073499701</v>
      </c>
      <c r="L12" s="14">
        <v>0.18603799876545599</v>
      </c>
      <c r="M12" s="14"/>
      <c r="N12" s="14">
        <v>0.19236588249931899</v>
      </c>
      <c r="O12" s="14">
        <v>0.20505807840193399</v>
      </c>
      <c r="P12" s="14">
        <v>0.16098398560858901</v>
      </c>
      <c r="Q12" s="14">
        <v>0.23473024155467001</v>
      </c>
      <c r="R12" s="14"/>
      <c r="S12" s="14">
        <v>0.24156689773453899</v>
      </c>
      <c r="T12" s="14">
        <v>0.17862466913691399</v>
      </c>
      <c r="U12" s="14">
        <v>0.16563075254594001</v>
      </c>
      <c r="V12" s="14">
        <v>0.21561127197201199</v>
      </c>
      <c r="W12" s="14">
        <v>0.153859338545595</v>
      </c>
      <c r="X12" s="14">
        <v>0.17896485085744901</v>
      </c>
      <c r="Y12" s="14">
        <v>0.207408247341997</v>
      </c>
      <c r="Z12" s="14">
        <v>0.20805027086786301</v>
      </c>
      <c r="AA12" s="14">
        <v>0.21547104932842301</v>
      </c>
      <c r="AB12" s="14">
        <v>0.20706184215128601</v>
      </c>
      <c r="AC12" s="14">
        <v>0.25666931870867199</v>
      </c>
      <c r="AD12" s="14">
        <v>0.11445522627521</v>
      </c>
      <c r="AE12" s="14"/>
      <c r="AF12" s="14">
        <v>0.157111281973875</v>
      </c>
      <c r="AG12" s="14">
        <v>0.20320094100204</v>
      </c>
      <c r="AH12" s="14">
        <v>0.27659074558468799</v>
      </c>
      <c r="AI12" s="14"/>
      <c r="AJ12" s="14">
        <v>0.15433227151347101</v>
      </c>
      <c r="AK12" s="14">
        <v>0.206027568509208</v>
      </c>
      <c r="AL12" s="14">
        <v>0.207294238655957</v>
      </c>
      <c r="AM12" s="14">
        <v>9.6750223032218294E-2</v>
      </c>
      <c r="AN12" s="14">
        <v>0.25357219949708198</v>
      </c>
      <c r="AO12" s="14"/>
      <c r="AP12" s="14">
        <v>0.18157098934871599</v>
      </c>
      <c r="AQ12" s="14">
        <v>0.21335009219905501</v>
      </c>
      <c r="AR12" s="14">
        <v>0.240727494857123</v>
      </c>
      <c r="AS12" s="14">
        <v>0.12700557732041301</v>
      </c>
      <c r="AT12" s="14">
        <v>0.33771800557259601</v>
      </c>
      <c r="AU12" s="14"/>
      <c r="AV12" s="14">
        <v>0.22851255065663101</v>
      </c>
      <c r="AW12" s="14">
        <v>0.215422540888183</v>
      </c>
      <c r="AX12" s="14">
        <v>0.194042312437883</v>
      </c>
      <c r="AY12" s="14">
        <v>0.21474119675171</v>
      </c>
      <c r="AZ12" s="14">
        <v>0.15863837113996601</v>
      </c>
      <c r="BA12" s="14"/>
      <c r="BB12" s="14">
        <v>0.11266734832323499</v>
      </c>
      <c r="BC12" s="14">
        <v>0.13027279321586299</v>
      </c>
      <c r="BD12" s="14">
        <v>0.26899727781594701</v>
      </c>
      <c r="BE12" s="14"/>
      <c r="BF12" s="14">
        <v>0.15706277671368099</v>
      </c>
    </row>
    <row r="13" spans="2:58" x14ac:dyDescent="0.35">
      <c r="B13" s="15" t="s">
        <v>210</v>
      </c>
      <c r="C13" s="14">
        <v>0.217365489213213</v>
      </c>
      <c r="D13" s="14">
        <v>0.22013393621864799</v>
      </c>
      <c r="E13" s="14">
        <v>0.21567106487263299</v>
      </c>
      <c r="F13" s="14"/>
      <c r="G13" s="14">
        <v>0.24572818332760099</v>
      </c>
      <c r="H13" s="14">
        <v>0.33698035841761498</v>
      </c>
      <c r="I13" s="14">
        <v>0.26151582300105602</v>
      </c>
      <c r="J13" s="14">
        <v>0.20843521731154599</v>
      </c>
      <c r="K13" s="14">
        <v>0.15170421876798401</v>
      </c>
      <c r="L13" s="14">
        <v>0.11158908994262599</v>
      </c>
      <c r="M13" s="14"/>
      <c r="N13" s="14">
        <v>0.241865922871219</v>
      </c>
      <c r="O13" s="14">
        <v>0.21515942431924001</v>
      </c>
      <c r="P13" s="14">
        <v>0.17477063229088199</v>
      </c>
      <c r="Q13" s="14">
        <v>0.22790857386545499</v>
      </c>
      <c r="R13" s="14"/>
      <c r="S13" s="14">
        <v>0.25693482391980499</v>
      </c>
      <c r="T13" s="14">
        <v>0.198178238435568</v>
      </c>
      <c r="U13" s="14">
        <v>0.14699236510117999</v>
      </c>
      <c r="V13" s="14">
        <v>0.238829482701578</v>
      </c>
      <c r="W13" s="14">
        <v>0.34402335680767399</v>
      </c>
      <c r="X13" s="14">
        <v>0.27629087839004401</v>
      </c>
      <c r="Y13" s="14">
        <v>0.11056595450998399</v>
      </c>
      <c r="Z13" s="14">
        <v>0.20740191254029999</v>
      </c>
      <c r="AA13" s="14">
        <v>0.248699117840564</v>
      </c>
      <c r="AB13" s="14">
        <v>0.17214657029476799</v>
      </c>
      <c r="AC13" s="14">
        <v>0.20263097420649401</v>
      </c>
      <c r="AD13" s="14">
        <v>0.12547324131378701</v>
      </c>
      <c r="AE13" s="14"/>
      <c r="AF13" s="14">
        <v>0.13362922521138301</v>
      </c>
      <c r="AG13" s="14">
        <v>0.25662693384979801</v>
      </c>
      <c r="AH13" s="14">
        <v>0.27038193683749501</v>
      </c>
      <c r="AI13" s="14"/>
      <c r="AJ13" s="14">
        <v>0.107110402537531</v>
      </c>
      <c r="AK13" s="14">
        <v>0.35263839014832998</v>
      </c>
      <c r="AL13" s="14">
        <v>0.24349577536179601</v>
      </c>
      <c r="AM13" s="14">
        <v>0</v>
      </c>
      <c r="AN13" s="14">
        <v>0.176672208389685</v>
      </c>
      <c r="AO13" s="14"/>
      <c r="AP13" s="14">
        <v>0.12166621056360701</v>
      </c>
      <c r="AQ13" s="14">
        <v>0.37298203732948498</v>
      </c>
      <c r="AR13" s="14">
        <v>0.16033425460786799</v>
      </c>
      <c r="AS13" s="14">
        <v>5.1742111386286101E-2</v>
      </c>
      <c r="AT13" s="14">
        <v>8.4854015574710701E-2</v>
      </c>
      <c r="AU13" s="14"/>
      <c r="AV13" s="14">
        <v>0.21081310693508901</v>
      </c>
      <c r="AW13" s="14">
        <v>0.18246752824517901</v>
      </c>
      <c r="AX13" s="14">
        <v>0.25642716152202899</v>
      </c>
      <c r="AY13" s="14">
        <v>0.23676008421183101</v>
      </c>
      <c r="AZ13" s="14">
        <v>0.38328873968370603</v>
      </c>
      <c r="BA13" s="14"/>
      <c r="BB13" s="14">
        <v>0.28673183533757202</v>
      </c>
      <c r="BC13" s="14">
        <v>4.03434632202265E-2</v>
      </c>
      <c r="BD13" s="14">
        <v>5.8752184964891298E-2</v>
      </c>
      <c r="BE13" s="14"/>
      <c r="BF13" s="14">
        <v>0.118343031096905</v>
      </c>
    </row>
    <row r="14" spans="2:58" x14ac:dyDescent="0.35">
      <c r="B14" s="15" t="s">
        <v>211</v>
      </c>
      <c r="C14" s="14">
        <v>0.12148967262832799</v>
      </c>
      <c r="D14" s="14">
        <v>0.12688492995178099</v>
      </c>
      <c r="E14" s="14">
        <v>0.117002089316946</v>
      </c>
      <c r="F14" s="14"/>
      <c r="G14" s="14">
        <v>0.122416341847396</v>
      </c>
      <c r="H14" s="14">
        <v>0.182886942324479</v>
      </c>
      <c r="I14" s="14">
        <v>0.142403977738779</v>
      </c>
      <c r="J14" s="14">
        <v>8.8769451742599897E-2</v>
      </c>
      <c r="K14" s="14">
        <v>9.2631020970395606E-2</v>
      </c>
      <c r="L14" s="14">
        <v>0.100418204878598</v>
      </c>
      <c r="M14" s="14"/>
      <c r="N14" s="14">
        <v>0.13381352242369601</v>
      </c>
      <c r="O14" s="14">
        <v>0.10223185294637099</v>
      </c>
      <c r="P14" s="14">
        <v>0.134770193175793</v>
      </c>
      <c r="Q14" s="14">
        <v>0.119374240836296</v>
      </c>
      <c r="R14" s="14"/>
      <c r="S14" s="14">
        <v>0.14520423562964399</v>
      </c>
      <c r="T14" s="14">
        <v>9.1355887213040499E-2</v>
      </c>
      <c r="U14" s="14">
        <v>0.15008791033490401</v>
      </c>
      <c r="V14" s="14">
        <v>7.2174256746592197E-2</v>
      </c>
      <c r="W14" s="14">
        <v>8.9891805332730501E-2</v>
      </c>
      <c r="X14" s="14">
        <v>0.123242789188779</v>
      </c>
      <c r="Y14" s="14">
        <v>0.10481073092896</v>
      </c>
      <c r="Z14" s="14">
        <v>0.18737689701695301</v>
      </c>
      <c r="AA14" s="14">
        <v>0.160011498095187</v>
      </c>
      <c r="AB14" s="14">
        <v>9.5804254029278793E-2</v>
      </c>
      <c r="AC14" s="14">
        <v>0.144121905949367</v>
      </c>
      <c r="AD14" s="14">
        <v>8.8879992978495997E-2</v>
      </c>
      <c r="AE14" s="14"/>
      <c r="AF14" s="14">
        <v>0.100264058134024</v>
      </c>
      <c r="AG14" s="14">
        <v>0.14956191122551599</v>
      </c>
      <c r="AH14" s="14">
        <v>0.14436634797231501</v>
      </c>
      <c r="AI14" s="14"/>
      <c r="AJ14" s="14">
        <v>0.102677577892737</v>
      </c>
      <c r="AK14" s="14">
        <v>0.17863661202324099</v>
      </c>
      <c r="AL14" s="14">
        <v>0.12318437632530201</v>
      </c>
      <c r="AM14" s="14">
        <v>0.208419517779001</v>
      </c>
      <c r="AN14" s="14">
        <v>9.1400024129473803E-2</v>
      </c>
      <c r="AO14" s="14"/>
      <c r="AP14" s="14">
        <v>5.6203972074322497E-2</v>
      </c>
      <c r="AQ14" s="14">
        <v>0.22596499891069299</v>
      </c>
      <c r="AR14" s="14">
        <v>0.12669060455511399</v>
      </c>
      <c r="AS14" s="14">
        <v>1.9569001803115101E-2</v>
      </c>
      <c r="AT14" s="14">
        <v>3.5148494365521601E-2</v>
      </c>
      <c r="AU14" s="14"/>
      <c r="AV14" s="14">
        <v>7.1813365231353399E-2</v>
      </c>
      <c r="AW14" s="14">
        <v>0.14390305684034399</v>
      </c>
      <c r="AX14" s="14">
        <v>0.141257891297698</v>
      </c>
      <c r="AY14" s="14">
        <v>0.17915253030971001</v>
      </c>
      <c r="AZ14" s="14">
        <v>0.14862379526092001</v>
      </c>
      <c r="BA14" s="14"/>
      <c r="BB14" s="14">
        <v>0.39131708408350802</v>
      </c>
      <c r="BC14" s="14">
        <v>1.8439143647053399E-2</v>
      </c>
      <c r="BD14" s="14">
        <v>0</v>
      </c>
      <c r="BE14" s="14"/>
      <c r="BF14" s="14">
        <v>0.13832179689344301</v>
      </c>
    </row>
    <row r="15" spans="2:58" x14ac:dyDescent="0.35">
      <c r="B15" s="15" t="s">
        <v>212</v>
      </c>
      <c r="C15" s="23">
        <v>1.5912961165238999E-2</v>
      </c>
      <c r="D15" s="23">
        <v>1.25280989626199E-2</v>
      </c>
      <c r="E15" s="23">
        <v>1.90898685092711E-2</v>
      </c>
      <c r="F15" s="23"/>
      <c r="G15" s="23">
        <v>2.5489086705857401E-2</v>
      </c>
      <c r="H15" s="23">
        <v>5.2571015328672296E-3</v>
      </c>
      <c r="I15" s="23">
        <v>1.3570550758386099E-2</v>
      </c>
      <c r="J15" s="23">
        <v>5.8132809067074197E-3</v>
      </c>
      <c r="K15" s="23">
        <v>2.17394100763659E-2</v>
      </c>
      <c r="L15" s="23">
        <v>2.43812023482478E-2</v>
      </c>
      <c r="M15" s="23"/>
      <c r="N15" s="23">
        <v>2.03800363104868E-2</v>
      </c>
      <c r="O15" s="23">
        <v>1.6057990823201099E-2</v>
      </c>
      <c r="P15" s="23">
        <v>1.9543600259493098E-2</v>
      </c>
      <c r="Q15" s="23">
        <v>8.6645034006434998E-3</v>
      </c>
      <c r="R15" s="23"/>
      <c r="S15" s="23">
        <v>2.03391990427342E-2</v>
      </c>
      <c r="T15" s="23">
        <v>0</v>
      </c>
      <c r="U15" s="23">
        <v>0</v>
      </c>
      <c r="V15" s="23">
        <v>2.3839434160515899E-2</v>
      </c>
      <c r="W15" s="23">
        <v>1.46881451349079E-2</v>
      </c>
      <c r="X15" s="23">
        <v>1.2130565651122501E-2</v>
      </c>
      <c r="Y15" s="23">
        <v>1.2904976422280501E-2</v>
      </c>
      <c r="Z15" s="23">
        <v>0</v>
      </c>
      <c r="AA15" s="23">
        <v>1.8968995876393301E-2</v>
      </c>
      <c r="AB15" s="23">
        <v>3.3197478558422401E-2</v>
      </c>
      <c r="AC15" s="23">
        <v>3.5327669481612603E-2</v>
      </c>
      <c r="AD15" s="23">
        <v>2.7254349691696499E-2</v>
      </c>
      <c r="AE15" s="23"/>
      <c r="AF15" s="23">
        <v>1.7307643533811399E-2</v>
      </c>
      <c r="AG15" s="23">
        <v>1.1967570500032399E-2</v>
      </c>
      <c r="AH15" s="23">
        <v>2.12898189825407E-2</v>
      </c>
      <c r="AI15" s="23"/>
      <c r="AJ15" s="23">
        <v>5.4427115276463297E-3</v>
      </c>
      <c r="AK15" s="23">
        <v>2.86706209912455E-2</v>
      </c>
      <c r="AL15" s="23">
        <v>2.6992715049232299E-2</v>
      </c>
      <c r="AM15" s="23">
        <v>0</v>
      </c>
      <c r="AN15" s="23">
        <v>2.4600212339904001E-2</v>
      </c>
      <c r="AO15" s="23"/>
      <c r="AP15" s="23">
        <v>1.02039499191182E-2</v>
      </c>
      <c r="AQ15" s="23">
        <v>3.5073734784384497E-2</v>
      </c>
      <c r="AR15" s="23">
        <v>0</v>
      </c>
      <c r="AS15" s="23">
        <v>0</v>
      </c>
      <c r="AT15" s="23">
        <v>0</v>
      </c>
      <c r="AU15" s="23"/>
      <c r="AV15" s="23">
        <v>8.2696287169942897E-3</v>
      </c>
      <c r="AW15" s="23">
        <v>8.0842261925594596E-3</v>
      </c>
      <c r="AX15" s="23">
        <v>1.60368183238047E-2</v>
      </c>
      <c r="AY15" s="23">
        <v>1.7868206318658101E-2</v>
      </c>
      <c r="AZ15" s="23">
        <v>0</v>
      </c>
      <c r="BA15" s="23"/>
      <c r="BB15" s="23">
        <v>0</v>
      </c>
      <c r="BC15" s="23">
        <v>0</v>
      </c>
      <c r="BD15" s="23">
        <v>0</v>
      </c>
      <c r="BE15" s="23"/>
      <c r="BF15" s="23">
        <v>0</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225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999</v>
      </c>
      <c r="D7" s="10">
        <v>473</v>
      </c>
      <c r="E7" s="10">
        <v>524</v>
      </c>
      <c r="F7" s="10"/>
      <c r="G7" s="10">
        <v>155</v>
      </c>
      <c r="H7" s="10">
        <v>169</v>
      </c>
      <c r="I7" s="10">
        <v>158</v>
      </c>
      <c r="J7" s="10">
        <v>164</v>
      </c>
      <c r="K7" s="10">
        <v>147</v>
      </c>
      <c r="L7" s="10">
        <v>206</v>
      </c>
      <c r="M7" s="10"/>
      <c r="N7" s="10">
        <v>282</v>
      </c>
      <c r="O7" s="10">
        <v>250</v>
      </c>
      <c r="P7" s="10">
        <v>198</v>
      </c>
      <c r="Q7" s="10">
        <v>266</v>
      </c>
      <c r="R7" s="10"/>
      <c r="S7" s="10">
        <v>140</v>
      </c>
      <c r="T7" s="10">
        <v>115</v>
      </c>
      <c r="U7" s="10">
        <v>86</v>
      </c>
      <c r="V7" s="10">
        <v>94</v>
      </c>
      <c r="W7" s="10">
        <v>65</v>
      </c>
      <c r="X7" s="10">
        <v>85</v>
      </c>
      <c r="Y7" s="10">
        <v>72</v>
      </c>
      <c r="Z7" s="10">
        <v>53</v>
      </c>
      <c r="AA7" s="10">
        <v>106</v>
      </c>
      <c r="AB7" s="10">
        <v>90</v>
      </c>
      <c r="AC7" s="10">
        <v>60</v>
      </c>
      <c r="AD7" s="10">
        <v>33</v>
      </c>
      <c r="AE7" s="10"/>
      <c r="AF7" s="10">
        <v>348</v>
      </c>
      <c r="AG7" s="10">
        <v>398</v>
      </c>
      <c r="AH7" s="10">
        <v>149</v>
      </c>
      <c r="AI7" s="10"/>
      <c r="AJ7" s="10">
        <v>326</v>
      </c>
      <c r="AK7" s="10">
        <v>314</v>
      </c>
      <c r="AL7" s="10">
        <v>67</v>
      </c>
      <c r="AM7" s="10">
        <v>10</v>
      </c>
      <c r="AN7" s="10">
        <v>131</v>
      </c>
      <c r="AO7" s="10"/>
      <c r="AP7" s="10">
        <v>175</v>
      </c>
      <c r="AQ7" s="10">
        <v>402</v>
      </c>
      <c r="AR7" s="10">
        <v>73</v>
      </c>
      <c r="AS7" s="10">
        <v>116</v>
      </c>
      <c r="AT7" s="10">
        <v>80</v>
      </c>
      <c r="AU7" s="10"/>
      <c r="AV7" s="10">
        <v>237</v>
      </c>
      <c r="AW7" s="10">
        <v>233</v>
      </c>
      <c r="AX7" s="10">
        <v>254</v>
      </c>
      <c r="AY7" s="10">
        <v>114</v>
      </c>
      <c r="AZ7" s="10">
        <v>19</v>
      </c>
      <c r="BA7" s="10"/>
      <c r="BB7" s="10">
        <v>58</v>
      </c>
      <c r="BC7" s="10">
        <v>73</v>
      </c>
      <c r="BD7" s="10">
        <v>34</v>
      </c>
      <c r="BE7" s="10"/>
      <c r="BF7" s="10">
        <v>184</v>
      </c>
    </row>
    <row r="8" spans="2:58" ht="30" customHeight="1" x14ac:dyDescent="0.35">
      <c r="B8" s="11" t="s">
        <v>20</v>
      </c>
      <c r="C8" s="11">
        <v>999</v>
      </c>
      <c r="D8" s="11">
        <v>478</v>
      </c>
      <c r="E8" s="11">
        <v>519</v>
      </c>
      <c r="F8" s="11"/>
      <c r="G8" s="11">
        <v>149</v>
      </c>
      <c r="H8" s="11">
        <v>162</v>
      </c>
      <c r="I8" s="11">
        <v>179</v>
      </c>
      <c r="J8" s="11">
        <v>174</v>
      </c>
      <c r="K8" s="11">
        <v>139</v>
      </c>
      <c r="L8" s="11">
        <v>197</v>
      </c>
      <c r="M8" s="11"/>
      <c r="N8" s="11">
        <v>274</v>
      </c>
      <c r="O8" s="11">
        <v>262</v>
      </c>
      <c r="P8" s="11">
        <v>195</v>
      </c>
      <c r="Q8" s="11">
        <v>265</v>
      </c>
      <c r="R8" s="11"/>
      <c r="S8" s="11">
        <v>151</v>
      </c>
      <c r="T8" s="11">
        <v>119</v>
      </c>
      <c r="U8" s="11">
        <v>87</v>
      </c>
      <c r="V8" s="11">
        <v>95</v>
      </c>
      <c r="W8" s="11">
        <v>62</v>
      </c>
      <c r="X8" s="11">
        <v>87</v>
      </c>
      <c r="Y8" s="11">
        <v>72</v>
      </c>
      <c r="Z8" s="11">
        <v>50</v>
      </c>
      <c r="AA8" s="11">
        <v>100</v>
      </c>
      <c r="AB8" s="11">
        <v>86</v>
      </c>
      <c r="AC8" s="11">
        <v>58</v>
      </c>
      <c r="AD8" s="11">
        <v>31</v>
      </c>
      <c r="AE8" s="11"/>
      <c r="AF8" s="11">
        <v>346</v>
      </c>
      <c r="AG8" s="11">
        <v>400</v>
      </c>
      <c r="AH8" s="11">
        <v>153</v>
      </c>
      <c r="AI8" s="11"/>
      <c r="AJ8" s="11">
        <v>325</v>
      </c>
      <c r="AK8" s="11">
        <v>314</v>
      </c>
      <c r="AL8" s="11">
        <v>68</v>
      </c>
      <c r="AM8" s="11">
        <v>10</v>
      </c>
      <c r="AN8" s="11">
        <v>134</v>
      </c>
      <c r="AO8" s="11"/>
      <c r="AP8" s="11">
        <v>173</v>
      </c>
      <c r="AQ8" s="11">
        <v>403</v>
      </c>
      <c r="AR8" s="11">
        <v>75</v>
      </c>
      <c r="AS8" s="11">
        <v>114</v>
      </c>
      <c r="AT8" s="11">
        <v>79</v>
      </c>
      <c r="AU8" s="11"/>
      <c r="AV8" s="11">
        <v>238</v>
      </c>
      <c r="AW8" s="11">
        <v>231</v>
      </c>
      <c r="AX8" s="11">
        <v>256</v>
      </c>
      <c r="AY8" s="11">
        <v>114</v>
      </c>
      <c r="AZ8" s="11">
        <v>19</v>
      </c>
      <c r="BA8" s="11"/>
      <c r="BB8" s="11">
        <v>59</v>
      </c>
      <c r="BC8" s="11">
        <v>71</v>
      </c>
      <c r="BD8" s="11">
        <v>34</v>
      </c>
      <c r="BE8" s="11"/>
      <c r="BF8" s="11">
        <v>185</v>
      </c>
    </row>
    <row r="9" spans="2:58" x14ac:dyDescent="0.35">
      <c r="B9" s="15" t="s">
        <v>207</v>
      </c>
      <c r="C9" s="14">
        <v>5.8139358457703197E-2</v>
      </c>
      <c r="D9" s="14">
        <v>6.2386886816372299E-2</v>
      </c>
      <c r="E9" s="14">
        <v>5.25094588737611E-2</v>
      </c>
      <c r="F9" s="14"/>
      <c r="G9" s="14">
        <v>3.8787907039726198E-2</v>
      </c>
      <c r="H9" s="14">
        <v>6.5095904083367101E-2</v>
      </c>
      <c r="I9" s="14">
        <v>4.1804881571702299E-2</v>
      </c>
      <c r="J9" s="14">
        <v>4.3282866994552797E-2</v>
      </c>
      <c r="K9" s="14">
        <v>7.1356622952465795E-2</v>
      </c>
      <c r="L9" s="14">
        <v>8.5577201891726004E-2</v>
      </c>
      <c r="M9" s="14"/>
      <c r="N9" s="14">
        <v>6.3644054447253406E-2</v>
      </c>
      <c r="O9" s="14">
        <v>4.0876964078974398E-2</v>
      </c>
      <c r="P9" s="14">
        <v>8.3251855891530904E-2</v>
      </c>
      <c r="Q9" s="14">
        <v>5.1710334530141698E-2</v>
      </c>
      <c r="R9" s="14"/>
      <c r="S9" s="14">
        <v>4.1863424038665303E-2</v>
      </c>
      <c r="T9" s="14">
        <v>3.3900046643761103E-2</v>
      </c>
      <c r="U9" s="14">
        <v>0.114886601182943</v>
      </c>
      <c r="V9" s="14">
        <v>4.9845132828367902E-2</v>
      </c>
      <c r="W9" s="14">
        <v>1.3561980799752999E-2</v>
      </c>
      <c r="X9" s="14">
        <v>4.5994957077597799E-2</v>
      </c>
      <c r="Y9" s="14">
        <v>6.2628250706803099E-2</v>
      </c>
      <c r="Z9" s="14">
        <v>1.8517902243631101E-2</v>
      </c>
      <c r="AA9" s="14">
        <v>9.1118765399422E-2</v>
      </c>
      <c r="AB9" s="14">
        <v>0.100726173742507</v>
      </c>
      <c r="AC9" s="14">
        <v>1.48035085709188E-2</v>
      </c>
      <c r="AD9" s="14">
        <v>0.12981925891739399</v>
      </c>
      <c r="AE9" s="14"/>
      <c r="AF9" s="14">
        <v>9.4106900891548897E-2</v>
      </c>
      <c r="AG9" s="14">
        <v>4.4388842328634902E-2</v>
      </c>
      <c r="AH9" s="14">
        <v>2.5115773117068901E-2</v>
      </c>
      <c r="AI9" s="14"/>
      <c r="AJ9" s="14">
        <v>9.6922432167461103E-2</v>
      </c>
      <c r="AK9" s="14">
        <v>1.31228603465093E-2</v>
      </c>
      <c r="AL9" s="14">
        <v>0</v>
      </c>
      <c r="AM9" s="14">
        <v>0.19143245134397199</v>
      </c>
      <c r="AN9" s="14">
        <v>6.5394266583550006E-2</v>
      </c>
      <c r="AO9" s="14"/>
      <c r="AP9" s="14">
        <v>0.126273485658494</v>
      </c>
      <c r="AQ9" s="14">
        <v>9.5900744098498004E-3</v>
      </c>
      <c r="AR9" s="14">
        <v>0</v>
      </c>
      <c r="AS9" s="14">
        <v>0.140429422579713</v>
      </c>
      <c r="AT9" s="14">
        <v>3.74526046899918E-2</v>
      </c>
      <c r="AU9" s="14"/>
      <c r="AV9" s="14">
        <v>6.1965021692845401E-2</v>
      </c>
      <c r="AW9" s="14">
        <v>5.7737744826691799E-2</v>
      </c>
      <c r="AX9" s="14">
        <v>4.9205223291040302E-2</v>
      </c>
      <c r="AY9" s="14">
        <v>6.3073921577546502E-2</v>
      </c>
      <c r="AZ9" s="14">
        <v>0</v>
      </c>
      <c r="BA9" s="14"/>
      <c r="BB9" s="14">
        <v>1.48283434294155E-2</v>
      </c>
      <c r="BC9" s="14">
        <v>0.103773119800491</v>
      </c>
      <c r="BD9" s="14">
        <v>0</v>
      </c>
      <c r="BE9" s="14"/>
      <c r="BF9" s="14">
        <v>5.20938578036656E-2</v>
      </c>
    </row>
    <row r="10" spans="2:58" x14ac:dyDescent="0.35">
      <c r="B10" s="15" t="s">
        <v>208</v>
      </c>
      <c r="C10" s="14">
        <v>6.4690381353799606E-2</v>
      </c>
      <c r="D10" s="14">
        <v>7.0488118416665094E-2</v>
      </c>
      <c r="E10" s="14">
        <v>5.9609607553858301E-2</v>
      </c>
      <c r="F10" s="14"/>
      <c r="G10" s="14">
        <v>8.4303121965004099E-2</v>
      </c>
      <c r="H10" s="14">
        <v>5.95318535402765E-2</v>
      </c>
      <c r="I10" s="14">
        <v>7.23220512706792E-2</v>
      </c>
      <c r="J10" s="14">
        <v>4.9453133677276898E-2</v>
      </c>
      <c r="K10" s="14">
        <v>7.5454494644452405E-2</v>
      </c>
      <c r="L10" s="14">
        <v>5.30914325997668E-2</v>
      </c>
      <c r="M10" s="14"/>
      <c r="N10" s="14">
        <v>4.1713443997803898E-2</v>
      </c>
      <c r="O10" s="14">
        <v>7.98992452193827E-2</v>
      </c>
      <c r="P10" s="14">
        <v>6.0579418491501398E-2</v>
      </c>
      <c r="Q10" s="14">
        <v>7.7135051440874305E-2</v>
      </c>
      <c r="R10" s="14"/>
      <c r="S10" s="14">
        <v>6.2431975125424297E-2</v>
      </c>
      <c r="T10" s="14">
        <v>4.2699174087326902E-2</v>
      </c>
      <c r="U10" s="14">
        <v>8.4778412578599596E-2</v>
      </c>
      <c r="V10" s="14">
        <v>7.2693869322216498E-2</v>
      </c>
      <c r="W10" s="14">
        <v>5.8323453923287499E-2</v>
      </c>
      <c r="X10" s="14">
        <v>5.9696667569608203E-2</v>
      </c>
      <c r="Y10" s="14">
        <v>9.7378347445542399E-2</v>
      </c>
      <c r="Z10" s="14">
        <v>3.43257359425281E-2</v>
      </c>
      <c r="AA10" s="14">
        <v>2.73286328406993E-2</v>
      </c>
      <c r="AB10" s="14">
        <v>9.6771150958529006E-2</v>
      </c>
      <c r="AC10" s="14">
        <v>8.2165993249444999E-2</v>
      </c>
      <c r="AD10" s="14">
        <v>7.8169761175286998E-2</v>
      </c>
      <c r="AE10" s="14"/>
      <c r="AF10" s="14">
        <v>9.6034924293559004E-2</v>
      </c>
      <c r="AG10" s="14">
        <v>4.0215359133113499E-2</v>
      </c>
      <c r="AH10" s="14">
        <v>4.2061711536125299E-2</v>
      </c>
      <c r="AI10" s="14"/>
      <c r="AJ10" s="14">
        <v>0.109422428271581</v>
      </c>
      <c r="AK10" s="14">
        <v>3.2260164501580903E-2</v>
      </c>
      <c r="AL10" s="14">
        <v>2.9227835874824901E-2</v>
      </c>
      <c r="AM10" s="14">
        <v>0</v>
      </c>
      <c r="AN10" s="14">
        <v>0.103053528173461</v>
      </c>
      <c r="AO10" s="14"/>
      <c r="AP10" s="14">
        <v>0.113912985088472</v>
      </c>
      <c r="AQ10" s="14">
        <v>2.06506365655892E-2</v>
      </c>
      <c r="AR10" s="14">
        <v>4.0651722098541697E-2</v>
      </c>
      <c r="AS10" s="14">
        <v>0.117140020477733</v>
      </c>
      <c r="AT10" s="14">
        <v>0.10435982991673901</v>
      </c>
      <c r="AU10" s="14"/>
      <c r="AV10" s="14">
        <v>4.3123360476407101E-2</v>
      </c>
      <c r="AW10" s="14">
        <v>7.7402600354418497E-2</v>
      </c>
      <c r="AX10" s="14">
        <v>5.63948368610699E-2</v>
      </c>
      <c r="AY10" s="14">
        <v>5.8210062131253001E-2</v>
      </c>
      <c r="AZ10" s="14">
        <v>0.132228662417091</v>
      </c>
      <c r="BA10" s="14"/>
      <c r="BB10" s="14">
        <v>0</v>
      </c>
      <c r="BC10" s="14">
        <v>0.158887286289743</v>
      </c>
      <c r="BD10" s="14">
        <v>0.18759066233486599</v>
      </c>
      <c r="BE10" s="14"/>
      <c r="BF10" s="14">
        <v>9.5593385731106706E-2</v>
      </c>
    </row>
    <row r="11" spans="2:58" x14ac:dyDescent="0.35">
      <c r="B11" s="15" t="s">
        <v>209</v>
      </c>
      <c r="C11" s="14">
        <v>0.13327756422113099</v>
      </c>
      <c r="D11" s="14">
        <v>0.12789680696556899</v>
      </c>
      <c r="E11" s="14">
        <v>0.13875142953275801</v>
      </c>
      <c r="F11" s="14"/>
      <c r="G11" s="14">
        <v>0.189958562811153</v>
      </c>
      <c r="H11" s="14">
        <v>0.15379770024587699</v>
      </c>
      <c r="I11" s="14">
        <v>0.11655839763762101</v>
      </c>
      <c r="J11" s="14">
        <v>0.12228572757264</v>
      </c>
      <c r="K11" s="14">
        <v>0.114691163585496</v>
      </c>
      <c r="L11" s="14">
        <v>0.111542461093202</v>
      </c>
      <c r="M11" s="14"/>
      <c r="N11" s="14">
        <v>0.13582708393345599</v>
      </c>
      <c r="O11" s="14">
        <v>0.12214298961249299</v>
      </c>
      <c r="P11" s="14">
        <v>0.153796105560357</v>
      </c>
      <c r="Q11" s="14">
        <v>0.124371637920768</v>
      </c>
      <c r="R11" s="14"/>
      <c r="S11" s="14">
        <v>0.118516398021988</v>
      </c>
      <c r="T11" s="14">
        <v>0.14548692199288499</v>
      </c>
      <c r="U11" s="14">
        <v>0.15157350915329301</v>
      </c>
      <c r="V11" s="14">
        <v>8.2215041353095E-2</v>
      </c>
      <c r="W11" s="14">
        <v>0.15331772298090601</v>
      </c>
      <c r="X11" s="14">
        <v>0.13619927393028899</v>
      </c>
      <c r="Y11" s="14">
        <v>0.110006904796227</v>
      </c>
      <c r="Z11" s="14">
        <v>0.118198179502619</v>
      </c>
      <c r="AA11" s="14">
        <v>0.16023647515689801</v>
      </c>
      <c r="AB11" s="14">
        <v>0.13555661486321799</v>
      </c>
      <c r="AC11" s="14">
        <v>0.10004250594405401</v>
      </c>
      <c r="AD11" s="14">
        <v>0.26135055907105498</v>
      </c>
      <c r="AE11" s="14"/>
      <c r="AF11" s="14">
        <v>0.14790642303933599</v>
      </c>
      <c r="AG11" s="14">
        <v>0.100200280492751</v>
      </c>
      <c r="AH11" s="14">
        <v>0.12574063961929599</v>
      </c>
      <c r="AI11" s="14"/>
      <c r="AJ11" s="14">
        <v>0.143324353839651</v>
      </c>
      <c r="AK11" s="14">
        <v>9.3327108479437093E-2</v>
      </c>
      <c r="AL11" s="14">
        <v>0.120717210760531</v>
      </c>
      <c r="AM11" s="14">
        <v>0.19941326964131201</v>
      </c>
      <c r="AN11" s="14">
        <v>0.13030238236719099</v>
      </c>
      <c r="AO11" s="14"/>
      <c r="AP11" s="14">
        <v>0.15525022501734601</v>
      </c>
      <c r="AQ11" s="14">
        <v>5.8247856809167997E-2</v>
      </c>
      <c r="AR11" s="14">
        <v>0.17563963786279199</v>
      </c>
      <c r="AS11" s="14">
        <v>0.21460969426357701</v>
      </c>
      <c r="AT11" s="14">
        <v>0.11523344543299301</v>
      </c>
      <c r="AU11" s="14"/>
      <c r="AV11" s="14">
        <v>0.12796913123589801</v>
      </c>
      <c r="AW11" s="14">
        <v>0.15923159591716299</v>
      </c>
      <c r="AX11" s="14">
        <v>9.7714871208932005E-2</v>
      </c>
      <c r="AY11" s="14">
        <v>0.13421641025292599</v>
      </c>
      <c r="AZ11" s="14">
        <v>0.10091420856274801</v>
      </c>
      <c r="BA11" s="14"/>
      <c r="BB11" s="14">
        <v>6.6070503274951606E-2</v>
      </c>
      <c r="BC11" s="14">
        <v>0.217306178093717</v>
      </c>
      <c r="BD11" s="14">
        <v>0.116415675613805</v>
      </c>
      <c r="BE11" s="14"/>
      <c r="BF11" s="14">
        <v>0.13669985796558701</v>
      </c>
    </row>
    <row r="12" spans="2:58" x14ac:dyDescent="0.35">
      <c r="B12" s="15" t="s">
        <v>122</v>
      </c>
      <c r="C12" s="14">
        <v>0.247130939188418</v>
      </c>
      <c r="D12" s="14">
        <v>0.25026062221869999</v>
      </c>
      <c r="E12" s="14">
        <v>0.24522092529751699</v>
      </c>
      <c r="F12" s="14"/>
      <c r="G12" s="14">
        <v>0.20063467959227199</v>
      </c>
      <c r="H12" s="14">
        <v>0.18910287992681299</v>
      </c>
      <c r="I12" s="14">
        <v>0.27366166212893001</v>
      </c>
      <c r="J12" s="14">
        <v>0.27337683521860401</v>
      </c>
      <c r="K12" s="14">
        <v>0.26444129481726297</v>
      </c>
      <c r="L12" s="14">
        <v>0.27064343890838</v>
      </c>
      <c r="M12" s="14"/>
      <c r="N12" s="14">
        <v>0.21179840204311701</v>
      </c>
      <c r="O12" s="14">
        <v>0.28563501746831099</v>
      </c>
      <c r="P12" s="14">
        <v>0.25431984284089099</v>
      </c>
      <c r="Q12" s="14">
        <v>0.23929568870684101</v>
      </c>
      <c r="R12" s="14"/>
      <c r="S12" s="14">
        <v>0.23949403282854401</v>
      </c>
      <c r="T12" s="14">
        <v>0.25204801781712799</v>
      </c>
      <c r="U12" s="14">
        <v>0.22782694572894999</v>
      </c>
      <c r="V12" s="14">
        <v>0.26937948723634703</v>
      </c>
      <c r="W12" s="14">
        <v>0.25712978958049298</v>
      </c>
      <c r="X12" s="14">
        <v>0.26889862245968998</v>
      </c>
      <c r="Y12" s="14">
        <v>0.300001854816561</v>
      </c>
      <c r="Z12" s="14">
        <v>0.29757097151235701</v>
      </c>
      <c r="AA12" s="14">
        <v>0.229473720643598</v>
      </c>
      <c r="AB12" s="14">
        <v>0.16925478462594901</v>
      </c>
      <c r="AC12" s="14">
        <v>0.28087403139388301</v>
      </c>
      <c r="AD12" s="14">
        <v>0.177002549384284</v>
      </c>
      <c r="AE12" s="14"/>
      <c r="AF12" s="14">
        <v>0.26080108717029798</v>
      </c>
      <c r="AG12" s="14">
        <v>0.257204413197755</v>
      </c>
      <c r="AH12" s="14">
        <v>0.20666127272182</v>
      </c>
      <c r="AI12" s="14"/>
      <c r="AJ12" s="14">
        <v>0.26733831550973602</v>
      </c>
      <c r="AK12" s="14">
        <v>0.22856886857115</v>
      </c>
      <c r="AL12" s="14">
        <v>0.28907773057279301</v>
      </c>
      <c r="AM12" s="14">
        <v>0</v>
      </c>
      <c r="AN12" s="14">
        <v>0.26963359589260799</v>
      </c>
      <c r="AO12" s="14"/>
      <c r="AP12" s="14">
        <v>0.25328519130321198</v>
      </c>
      <c r="AQ12" s="14">
        <v>0.19483872125638099</v>
      </c>
      <c r="AR12" s="14">
        <v>0.27928684773401402</v>
      </c>
      <c r="AS12" s="14">
        <v>0.32329640516972402</v>
      </c>
      <c r="AT12" s="14">
        <v>0.40964056684890698</v>
      </c>
      <c r="AU12" s="14"/>
      <c r="AV12" s="14">
        <v>0.28136916751623198</v>
      </c>
      <c r="AW12" s="14">
        <v>0.25612953521377702</v>
      </c>
      <c r="AX12" s="14">
        <v>0.23799150064918401</v>
      </c>
      <c r="AY12" s="14">
        <v>0.18287182195216101</v>
      </c>
      <c r="AZ12" s="14">
        <v>0.31084951468379601</v>
      </c>
      <c r="BA12" s="14"/>
      <c r="BB12" s="14">
        <v>0.13622989514741901</v>
      </c>
      <c r="BC12" s="14">
        <v>0.31744369027587099</v>
      </c>
      <c r="BD12" s="14">
        <v>0.280124725004535</v>
      </c>
      <c r="BE12" s="14"/>
      <c r="BF12" s="14">
        <v>0.25894812436699799</v>
      </c>
    </row>
    <row r="13" spans="2:58" x14ac:dyDescent="0.35">
      <c r="B13" s="15" t="s">
        <v>210</v>
      </c>
      <c r="C13" s="14">
        <v>0.28024294153363299</v>
      </c>
      <c r="D13" s="14">
        <v>0.286683249990282</v>
      </c>
      <c r="E13" s="14">
        <v>0.273442805593691</v>
      </c>
      <c r="F13" s="14"/>
      <c r="G13" s="14">
        <v>0.26002672691955497</v>
      </c>
      <c r="H13" s="14">
        <v>0.30968761114458598</v>
      </c>
      <c r="I13" s="14">
        <v>0.30392320589977201</v>
      </c>
      <c r="J13" s="14">
        <v>0.32899672395912</v>
      </c>
      <c r="K13" s="14">
        <v>0.238194228334459</v>
      </c>
      <c r="L13" s="14">
        <v>0.236445273132077</v>
      </c>
      <c r="M13" s="14"/>
      <c r="N13" s="14">
        <v>0.31233079562935001</v>
      </c>
      <c r="O13" s="14">
        <v>0.27642006345632802</v>
      </c>
      <c r="P13" s="14">
        <v>0.27483863805092301</v>
      </c>
      <c r="Q13" s="14">
        <v>0.25793153839404798</v>
      </c>
      <c r="R13" s="14"/>
      <c r="S13" s="14">
        <v>0.29986619963829902</v>
      </c>
      <c r="T13" s="14">
        <v>0.31812818505687002</v>
      </c>
      <c r="U13" s="14">
        <v>0.21525943336357301</v>
      </c>
      <c r="V13" s="14">
        <v>0.26017323479371901</v>
      </c>
      <c r="W13" s="14">
        <v>0.359665469189343</v>
      </c>
      <c r="X13" s="14">
        <v>0.31961565264949998</v>
      </c>
      <c r="Y13" s="14">
        <v>0.225057752434137</v>
      </c>
      <c r="Z13" s="14">
        <v>0.209375710335613</v>
      </c>
      <c r="AA13" s="14">
        <v>0.29756656046614899</v>
      </c>
      <c r="AB13" s="14">
        <v>0.25891337841336998</v>
      </c>
      <c r="AC13" s="14">
        <v>0.29103431256602502</v>
      </c>
      <c r="AD13" s="14">
        <v>0.239062771929728</v>
      </c>
      <c r="AE13" s="14"/>
      <c r="AF13" s="14">
        <v>0.23142197552337601</v>
      </c>
      <c r="AG13" s="14">
        <v>0.32397864932258202</v>
      </c>
      <c r="AH13" s="14">
        <v>0.319920063801506</v>
      </c>
      <c r="AI13" s="14"/>
      <c r="AJ13" s="14">
        <v>0.24674447586964601</v>
      </c>
      <c r="AK13" s="14">
        <v>0.31996531423422198</v>
      </c>
      <c r="AL13" s="14">
        <v>0.31958727643372797</v>
      </c>
      <c r="AM13" s="14">
        <v>0.400734761235715</v>
      </c>
      <c r="AN13" s="14">
        <v>0.21531121878091</v>
      </c>
      <c r="AO13" s="14"/>
      <c r="AP13" s="14">
        <v>0.226310100963793</v>
      </c>
      <c r="AQ13" s="14">
        <v>0.36169577893949401</v>
      </c>
      <c r="AR13" s="14">
        <v>0.27208249763668002</v>
      </c>
      <c r="AS13" s="14">
        <v>0.134585529729187</v>
      </c>
      <c r="AT13" s="14">
        <v>0.23505695469246701</v>
      </c>
      <c r="AU13" s="14"/>
      <c r="AV13" s="14">
        <v>0.29214848395388798</v>
      </c>
      <c r="AW13" s="14">
        <v>0.26006234515975102</v>
      </c>
      <c r="AX13" s="14">
        <v>0.31129962551110801</v>
      </c>
      <c r="AY13" s="14">
        <v>0.32957472862571202</v>
      </c>
      <c r="AZ13" s="14">
        <v>0.26028611165665</v>
      </c>
      <c r="BA13" s="14"/>
      <c r="BB13" s="14">
        <v>0.42256946658173</v>
      </c>
      <c r="BC13" s="14">
        <v>0.146681593179738</v>
      </c>
      <c r="BD13" s="14">
        <v>0.322769400214516</v>
      </c>
      <c r="BE13" s="14"/>
      <c r="BF13" s="14">
        <v>0.29164321004037103</v>
      </c>
    </row>
    <row r="14" spans="2:58" x14ac:dyDescent="0.35">
      <c r="B14" s="15" t="s">
        <v>211</v>
      </c>
      <c r="C14" s="14">
        <v>0.17226759751506601</v>
      </c>
      <c r="D14" s="14">
        <v>0.17218927577356999</v>
      </c>
      <c r="E14" s="14">
        <v>0.17301558471423301</v>
      </c>
      <c r="F14" s="14"/>
      <c r="G14" s="14">
        <v>0.15558794091070999</v>
      </c>
      <c r="H14" s="14">
        <v>0.187797692830801</v>
      </c>
      <c r="I14" s="14">
        <v>0.17311879183468901</v>
      </c>
      <c r="J14" s="14">
        <v>0.165234644517288</v>
      </c>
      <c r="K14" s="14">
        <v>0.169666343909495</v>
      </c>
      <c r="L14" s="14">
        <v>0.179308452137033</v>
      </c>
      <c r="M14" s="14"/>
      <c r="N14" s="14">
        <v>0.196900313599503</v>
      </c>
      <c r="O14" s="14">
        <v>0.155490872641046</v>
      </c>
      <c r="P14" s="14">
        <v>0.129879825946247</v>
      </c>
      <c r="Q14" s="14">
        <v>0.19280347160974301</v>
      </c>
      <c r="R14" s="14"/>
      <c r="S14" s="14">
        <v>0.20427395334027601</v>
      </c>
      <c r="T14" s="14">
        <v>0.13865185961651999</v>
      </c>
      <c r="U14" s="14">
        <v>0.160557304596606</v>
      </c>
      <c r="V14" s="14">
        <v>0.221446329819323</v>
      </c>
      <c r="W14" s="14">
        <v>0.143313438391309</v>
      </c>
      <c r="X14" s="14">
        <v>0.14601054301798999</v>
      </c>
      <c r="Y14" s="14">
        <v>0.15101676386107701</v>
      </c>
      <c r="Z14" s="14">
        <v>0.267296118137616</v>
      </c>
      <c r="AA14" s="14">
        <v>0.16601985812407799</v>
      </c>
      <c r="AB14" s="14">
        <v>0.18445674741402099</v>
      </c>
      <c r="AC14" s="14">
        <v>0.14753354998949</v>
      </c>
      <c r="AD14" s="14">
        <v>8.7340749830555897E-2</v>
      </c>
      <c r="AE14" s="14"/>
      <c r="AF14" s="14">
        <v>0.13595670804099799</v>
      </c>
      <c r="AG14" s="14">
        <v>0.187949226240685</v>
      </c>
      <c r="AH14" s="14">
        <v>0.238505704179335</v>
      </c>
      <c r="AI14" s="14"/>
      <c r="AJ14" s="14">
        <v>0.11588099938589699</v>
      </c>
      <c r="AK14" s="14">
        <v>0.24170404619039801</v>
      </c>
      <c r="AL14" s="14">
        <v>0.18259886123482499</v>
      </c>
      <c r="AM14" s="14">
        <v>0.10713209639838001</v>
      </c>
      <c r="AN14" s="14">
        <v>0.17571633813633999</v>
      </c>
      <c r="AO14" s="14"/>
      <c r="AP14" s="14">
        <v>0.104243492844529</v>
      </c>
      <c r="AQ14" s="14">
        <v>0.28418643266160198</v>
      </c>
      <c r="AR14" s="14">
        <v>0.16612113402767301</v>
      </c>
      <c r="AS14" s="14">
        <v>6.9938927780066107E-2</v>
      </c>
      <c r="AT14" s="14">
        <v>7.2020227787793198E-2</v>
      </c>
      <c r="AU14" s="14"/>
      <c r="AV14" s="14">
        <v>0.15167022384788001</v>
      </c>
      <c r="AW14" s="14">
        <v>0.13530427126224601</v>
      </c>
      <c r="AX14" s="14">
        <v>0.18901168557565601</v>
      </c>
      <c r="AY14" s="14">
        <v>0.232053055460402</v>
      </c>
      <c r="AZ14" s="14">
        <v>0.195721502679715</v>
      </c>
      <c r="BA14" s="14"/>
      <c r="BB14" s="14">
        <v>0.32738990109046501</v>
      </c>
      <c r="BC14" s="14">
        <v>5.5908132360440503E-2</v>
      </c>
      <c r="BD14" s="14">
        <v>6.1079081669303502E-2</v>
      </c>
      <c r="BE14" s="14"/>
      <c r="BF14" s="14">
        <v>0.148614770224894</v>
      </c>
    </row>
    <row r="15" spans="2:58" x14ac:dyDescent="0.35">
      <c r="B15" s="15" t="s">
        <v>212</v>
      </c>
      <c r="C15" s="23">
        <v>4.4251217730249197E-2</v>
      </c>
      <c r="D15" s="23">
        <v>3.00950398188411E-2</v>
      </c>
      <c r="E15" s="23">
        <v>5.7450188434181197E-2</v>
      </c>
      <c r="F15" s="23"/>
      <c r="G15" s="23">
        <v>7.0701060761578699E-2</v>
      </c>
      <c r="H15" s="23">
        <v>3.4986358228278697E-2</v>
      </c>
      <c r="I15" s="23">
        <v>1.8611009656607499E-2</v>
      </c>
      <c r="J15" s="23">
        <v>1.73700680605182E-2</v>
      </c>
      <c r="K15" s="23">
        <v>6.6195851756369994E-2</v>
      </c>
      <c r="L15" s="23">
        <v>6.33917402378147E-2</v>
      </c>
      <c r="M15" s="23"/>
      <c r="N15" s="23">
        <v>3.7785906349516202E-2</v>
      </c>
      <c r="O15" s="23">
        <v>3.9534847523463597E-2</v>
      </c>
      <c r="P15" s="23">
        <v>4.3334313218549199E-2</v>
      </c>
      <c r="Q15" s="23">
        <v>5.6752277397584698E-2</v>
      </c>
      <c r="R15" s="23"/>
      <c r="S15" s="23">
        <v>3.3554017006803799E-2</v>
      </c>
      <c r="T15" s="23">
        <v>6.9085794785509802E-2</v>
      </c>
      <c r="U15" s="23">
        <v>4.5117793396035097E-2</v>
      </c>
      <c r="V15" s="23">
        <v>4.4246904646932698E-2</v>
      </c>
      <c r="W15" s="23">
        <v>1.46881451349079E-2</v>
      </c>
      <c r="X15" s="23">
        <v>2.3584283295325199E-2</v>
      </c>
      <c r="Y15" s="23">
        <v>5.3910125939652602E-2</v>
      </c>
      <c r="Z15" s="23">
        <v>5.47153823256354E-2</v>
      </c>
      <c r="AA15" s="23">
        <v>2.8255987369155799E-2</v>
      </c>
      <c r="AB15" s="23">
        <v>5.4321149982407398E-2</v>
      </c>
      <c r="AC15" s="23">
        <v>8.3546098286184298E-2</v>
      </c>
      <c r="AD15" s="23">
        <v>2.7254349691696499E-2</v>
      </c>
      <c r="AE15" s="23"/>
      <c r="AF15" s="23">
        <v>3.3771981040883997E-2</v>
      </c>
      <c r="AG15" s="23">
        <v>4.6063229284477897E-2</v>
      </c>
      <c r="AH15" s="23">
        <v>4.1994835024848701E-2</v>
      </c>
      <c r="AI15" s="23"/>
      <c r="AJ15" s="23">
        <v>2.0366994956027399E-2</v>
      </c>
      <c r="AK15" s="23">
        <v>7.1051637676702403E-2</v>
      </c>
      <c r="AL15" s="23">
        <v>5.8791085123298101E-2</v>
      </c>
      <c r="AM15" s="23">
        <v>0.101287421380621</v>
      </c>
      <c r="AN15" s="23">
        <v>4.0588670065939698E-2</v>
      </c>
      <c r="AO15" s="23"/>
      <c r="AP15" s="23">
        <v>2.0724519124153701E-2</v>
      </c>
      <c r="AQ15" s="23">
        <v>7.0790499357916203E-2</v>
      </c>
      <c r="AR15" s="23">
        <v>6.62181606402997E-2</v>
      </c>
      <c r="AS15" s="23">
        <v>0</v>
      </c>
      <c r="AT15" s="23">
        <v>2.6236370631107599E-2</v>
      </c>
      <c r="AU15" s="23"/>
      <c r="AV15" s="23">
        <v>4.1754611276849998E-2</v>
      </c>
      <c r="AW15" s="23">
        <v>5.4131907265951698E-2</v>
      </c>
      <c r="AX15" s="23">
        <v>5.8382256903010001E-2</v>
      </c>
      <c r="AY15" s="23">
        <v>0</v>
      </c>
      <c r="AZ15" s="23">
        <v>0</v>
      </c>
      <c r="BA15" s="23"/>
      <c r="BB15" s="23">
        <v>3.2911890476019202E-2</v>
      </c>
      <c r="BC15" s="23">
        <v>0</v>
      </c>
      <c r="BD15" s="23">
        <v>3.2020455162974699E-2</v>
      </c>
      <c r="BE15" s="23"/>
      <c r="BF15" s="23">
        <v>1.6406793867378401E-2</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226</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999</v>
      </c>
      <c r="D7" s="10">
        <v>473</v>
      </c>
      <c r="E7" s="10">
        <v>524</v>
      </c>
      <c r="F7" s="10"/>
      <c r="G7" s="10">
        <v>155</v>
      </c>
      <c r="H7" s="10">
        <v>169</v>
      </c>
      <c r="I7" s="10">
        <v>158</v>
      </c>
      <c r="J7" s="10">
        <v>164</v>
      </c>
      <c r="K7" s="10">
        <v>147</v>
      </c>
      <c r="L7" s="10">
        <v>206</v>
      </c>
      <c r="M7" s="10"/>
      <c r="N7" s="10">
        <v>282</v>
      </c>
      <c r="O7" s="10">
        <v>250</v>
      </c>
      <c r="P7" s="10">
        <v>198</v>
      </c>
      <c r="Q7" s="10">
        <v>266</v>
      </c>
      <c r="R7" s="10"/>
      <c r="S7" s="10">
        <v>140</v>
      </c>
      <c r="T7" s="10">
        <v>115</v>
      </c>
      <c r="U7" s="10">
        <v>86</v>
      </c>
      <c r="V7" s="10">
        <v>94</v>
      </c>
      <c r="W7" s="10">
        <v>65</v>
      </c>
      <c r="X7" s="10">
        <v>85</v>
      </c>
      <c r="Y7" s="10">
        <v>72</v>
      </c>
      <c r="Z7" s="10">
        <v>53</v>
      </c>
      <c r="AA7" s="10">
        <v>106</v>
      </c>
      <c r="AB7" s="10">
        <v>90</v>
      </c>
      <c r="AC7" s="10">
        <v>60</v>
      </c>
      <c r="AD7" s="10">
        <v>33</v>
      </c>
      <c r="AE7" s="10"/>
      <c r="AF7" s="10">
        <v>348</v>
      </c>
      <c r="AG7" s="10">
        <v>398</v>
      </c>
      <c r="AH7" s="10">
        <v>149</v>
      </c>
      <c r="AI7" s="10"/>
      <c r="AJ7" s="10">
        <v>326</v>
      </c>
      <c r="AK7" s="10">
        <v>314</v>
      </c>
      <c r="AL7" s="10">
        <v>67</v>
      </c>
      <c r="AM7" s="10">
        <v>10</v>
      </c>
      <c r="AN7" s="10">
        <v>131</v>
      </c>
      <c r="AO7" s="10"/>
      <c r="AP7" s="10">
        <v>175</v>
      </c>
      <c r="AQ7" s="10">
        <v>402</v>
      </c>
      <c r="AR7" s="10">
        <v>73</v>
      </c>
      <c r="AS7" s="10">
        <v>116</v>
      </c>
      <c r="AT7" s="10">
        <v>80</v>
      </c>
      <c r="AU7" s="10"/>
      <c r="AV7" s="10">
        <v>237</v>
      </c>
      <c r="AW7" s="10">
        <v>233</v>
      </c>
      <c r="AX7" s="10">
        <v>254</v>
      </c>
      <c r="AY7" s="10">
        <v>114</v>
      </c>
      <c r="AZ7" s="10">
        <v>19</v>
      </c>
      <c r="BA7" s="10"/>
      <c r="BB7" s="10">
        <v>58</v>
      </c>
      <c r="BC7" s="10">
        <v>73</v>
      </c>
      <c r="BD7" s="10">
        <v>34</v>
      </c>
      <c r="BE7" s="10"/>
      <c r="BF7" s="10">
        <v>184</v>
      </c>
    </row>
    <row r="8" spans="2:58" ht="30" customHeight="1" x14ac:dyDescent="0.35">
      <c r="B8" s="11" t="s">
        <v>20</v>
      </c>
      <c r="C8" s="11">
        <v>999</v>
      </c>
      <c r="D8" s="11">
        <v>478</v>
      </c>
      <c r="E8" s="11">
        <v>519</v>
      </c>
      <c r="F8" s="11"/>
      <c r="G8" s="11">
        <v>149</v>
      </c>
      <c r="H8" s="11">
        <v>162</v>
      </c>
      <c r="I8" s="11">
        <v>179</v>
      </c>
      <c r="J8" s="11">
        <v>174</v>
      </c>
      <c r="K8" s="11">
        <v>139</v>
      </c>
      <c r="L8" s="11">
        <v>197</v>
      </c>
      <c r="M8" s="11"/>
      <c r="N8" s="11">
        <v>274</v>
      </c>
      <c r="O8" s="11">
        <v>262</v>
      </c>
      <c r="P8" s="11">
        <v>195</v>
      </c>
      <c r="Q8" s="11">
        <v>265</v>
      </c>
      <c r="R8" s="11"/>
      <c r="S8" s="11">
        <v>151</v>
      </c>
      <c r="T8" s="11">
        <v>119</v>
      </c>
      <c r="U8" s="11">
        <v>87</v>
      </c>
      <c r="V8" s="11">
        <v>95</v>
      </c>
      <c r="W8" s="11">
        <v>62</v>
      </c>
      <c r="X8" s="11">
        <v>87</v>
      </c>
      <c r="Y8" s="11">
        <v>72</v>
      </c>
      <c r="Z8" s="11">
        <v>50</v>
      </c>
      <c r="AA8" s="11">
        <v>100</v>
      </c>
      <c r="AB8" s="11">
        <v>86</v>
      </c>
      <c r="AC8" s="11">
        <v>58</v>
      </c>
      <c r="AD8" s="11">
        <v>31</v>
      </c>
      <c r="AE8" s="11"/>
      <c r="AF8" s="11">
        <v>346</v>
      </c>
      <c r="AG8" s="11">
        <v>400</v>
      </c>
      <c r="AH8" s="11">
        <v>153</v>
      </c>
      <c r="AI8" s="11"/>
      <c r="AJ8" s="11">
        <v>325</v>
      </c>
      <c r="AK8" s="11">
        <v>314</v>
      </c>
      <c r="AL8" s="11">
        <v>68</v>
      </c>
      <c r="AM8" s="11">
        <v>10</v>
      </c>
      <c r="AN8" s="11">
        <v>134</v>
      </c>
      <c r="AO8" s="11"/>
      <c r="AP8" s="11">
        <v>173</v>
      </c>
      <c r="AQ8" s="11">
        <v>403</v>
      </c>
      <c r="AR8" s="11">
        <v>75</v>
      </c>
      <c r="AS8" s="11">
        <v>114</v>
      </c>
      <c r="AT8" s="11">
        <v>79</v>
      </c>
      <c r="AU8" s="11"/>
      <c r="AV8" s="11">
        <v>238</v>
      </c>
      <c r="AW8" s="11">
        <v>231</v>
      </c>
      <c r="AX8" s="11">
        <v>256</v>
      </c>
      <c r="AY8" s="11">
        <v>114</v>
      </c>
      <c r="AZ8" s="11">
        <v>19</v>
      </c>
      <c r="BA8" s="11"/>
      <c r="BB8" s="11">
        <v>59</v>
      </c>
      <c r="BC8" s="11">
        <v>71</v>
      </c>
      <c r="BD8" s="11">
        <v>34</v>
      </c>
      <c r="BE8" s="11"/>
      <c r="BF8" s="11">
        <v>185</v>
      </c>
    </row>
    <row r="9" spans="2:58" x14ac:dyDescent="0.35">
      <c r="B9" s="15" t="s">
        <v>207</v>
      </c>
      <c r="C9" s="14">
        <v>9.8323485192228402E-2</v>
      </c>
      <c r="D9" s="14">
        <v>0.117093294812498</v>
      </c>
      <c r="E9" s="14">
        <v>7.94890537261667E-2</v>
      </c>
      <c r="F9" s="14"/>
      <c r="G9" s="14">
        <v>7.0188109161219203E-2</v>
      </c>
      <c r="H9" s="14">
        <v>6.5612164973122097E-2</v>
      </c>
      <c r="I9" s="14">
        <v>0.128307260161825</v>
      </c>
      <c r="J9" s="14">
        <v>9.41220179587271E-2</v>
      </c>
      <c r="K9" s="14">
        <v>0.123208496940882</v>
      </c>
      <c r="L9" s="14">
        <v>0.10551481496993199</v>
      </c>
      <c r="M9" s="14"/>
      <c r="N9" s="14">
        <v>9.8834530027214304E-2</v>
      </c>
      <c r="O9" s="14">
        <v>7.2218041575881298E-2</v>
      </c>
      <c r="P9" s="14">
        <v>0.11452501982140199</v>
      </c>
      <c r="Q9" s="14">
        <v>0.11277700330498</v>
      </c>
      <c r="R9" s="14"/>
      <c r="S9" s="14">
        <v>6.7922280039469804E-2</v>
      </c>
      <c r="T9" s="14">
        <v>8.6845615620588998E-2</v>
      </c>
      <c r="U9" s="14">
        <v>0.16453885117297101</v>
      </c>
      <c r="V9" s="14">
        <v>8.3294085302458395E-2</v>
      </c>
      <c r="W9" s="14">
        <v>4.6807537546299301E-2</v>
      </c>
      <c r="X9" s="14">
        <v>5.9502207169286003E-2</v>
      </c>
      <c r="Y9" s="14">
        <v>0.11778949523273299</v>
      </c>
      <c r="Z9" s="14">
        <v>1.8517902243631101E-2</v>
      </c>
      <c r="AA9" s="14">
        <v>0.119531552427525</v>
      </c>
      <c r="AB9" s="14">
        <v>0.14444557777248901</v>
      </c>
      <c r="AC9" s="14">
        <v>0.11072586106218101</v>
      </c>
      <c r="AD9" s="14">
        <v>0.226644166648033</v>
      </c>
      <c r="AE9" s="14"/>
      <c r="AF9" s="14">
        <v>0.136045298858752</v>
      </c>
      <c r="AG9" s="14">
        <v>8.7331811666493994E-2</v>
      </c>
      <c r="AH9" s="14">
        <v>5.97476059275188E-2</v>
      </c>
      <c r="AI9" s="14"/>
      <c r="AJ9" s="14">
        <v>0.14280015506330701</v>
      </c>
      <c r="AK9" s="14">
        <v>4.4926430429898898E-2</v>
      </c>
      <c r="AL9" s="14">
        <v>1.4869243045737701E-2</v>
      </c>
      <c r="AM9" s="14">
        <v>0.19143245134397199</v>
      </c>
      <c r="AN9" s="14">
        <v>0.134737209457298</v>
      </c>
      <c r="AO9" s="14"/>
      <c r="AP9" s="14">
        <v>0.150105719483414</v>
      </c>
      <c r="AQ9" s="14">
        <v>1.98824349576903E-2</v>
      </c>
      <c r="AR9" s="14">
        <v>0</v>
      </c>
      <c r="AS9" s="14">
        <v>0.26769821629136198</v>
      </c>
      <c r="AT9" s="14">
        <v>7.6059536535076605E-2</v>
      </c>
      <c r="AU9" s="14"/>
      <c r="AV9" s="14">
        <v>0.105529873555968</v>
      </c>
      <c r="AW9" s="14">
        <v>0.115466415641218</v>
      </c>
      <c r="AX9" s="14">
        <v>9.3859625141203495E-2</v>
      </c>
      <c r="AY9" s="14">
        <v>7.1350929577942701E-2</v>
      </c>
      <c r="AZ9" s="14">
        <v>0</v>
      </c>
      <c r="BA9" s="14"/>
      <c r="BB9" s="14">
        <v>3.2214085537994201E-2</v>
      </c>
      <c r="BC9" s="14">
        <v>0.22571606260093299</v>
      </c>
      <c r="BD9" s="14">
        <v>6.1733916117370599E-2</v>
      </c>
      <c r="BE9" s="14"/>
      <c r="BF9" s="14">
        <v>0.11603683725910301</v>
      </c>
    </row>
    <row r="10" spans="2:58" x14ac:dyDescent="0.35">
      <c r="B10" s="15" t="s">
        <v>208</v>
      </c>
      <c r="C10" s="14">
        <v>7.0311489324945603E-2</v>
      </c>
      <c r="D10" s="14">
        <v>8.4032113560091104E-2</v>
      </c>
      <c r="E10" s="14">
        <v>5.7962785862318698E-2</v>
      </c>
      <c r="F10" s="14"/>
      <c r="G10" s="14">
        <v>5.8909317274807103E-2</v>
      </c>
      <c r="H10" s="14">
        <v>6.4027939034443399E-2</v>
      </c>
      <c r="I10" s="14">
        <v>5.1679608451278197E-2</v>
      </c>
      <c r="J10" s="14">
        <v>7.3989464555096404E-2</v>
      </c>
      <c r="K10" s="14">
        <v>9.3925616728527103E-2</v>
      </c>
      <c r="L10" s="14">
        <v>8.1108413825084699E-2</v>
      </c>
      <c r="M10" s="14"/>
      <c r="N10" s="14">
        <v>6.0080037952761699E-2</v>
      </c>
      <c r="O10" s="14">
        <v>8.3619874749184198E-2</v>
      </c>
      <c r="P10" s="14">
        <v>6.1180398729376098E-2</v>
      </c>
      <c r="Q10" s="14">
        <v>7.5214230807972696E-2</v>
      </c>
      <c r="R10" s="14"/>
      <c r="S10" s="14">
        <v>4.1199940331816003E-2</v>
      </c>
      <c r="T10" s="14">
        <v>7.1323261094202797E-2</v>
      </c>
      <c r="U10" s="14">
        <v>9.2679772325097401E-2</v>
      </c>
      <c r="V10" s="14">
        <v>0.12050688624964701</v>
      </c>
      <c r="W10" s="14">
        <v>8.8878413597702405E-2</v>
      </c>
      <c r="X10" s="14">
        <v>9.7157673024873603E-2</v>
      </c>
      <c r="Y10" s="14">
        <v>8.4936038013390197E-2</v>
      </c>
      <c r="Z10" s="14">
        <v>1.8480584262561099E-2</v>
      </c>
      <c r="AA10" s="14">
        <v>5.8389562047607702E-2</v>
      </c>
      <c r="AB10" s="14">
        <v>4.1965422912028802E-2</v>
      </c>
      <c r="AC10" s="14">
        <v>4.7010591709720197E-2</v>
      </c>
      <c r="AD10" s="14">
        <v>8.8894867533308997E-2</v>
      </c>
      <c r="AE10" s="14"/>
      <c r="AF10" s="14">
        <v>0.110223160879386</v>
      </c>
      <c r="AG10" s="14">
        <v>4.0184926827491203E-2</v>
      </c>
      <c r="AH10" s="14">
        <v>4.7842521910840499E-2</v>
      </c>
      <c r="AI10" s="14"/>
      <c r="AJ10" s="14">
        <v>0.121444530933911</v>
      </c>
      <c r="AK10" s="14">
        <v>3.3886105954530697E-2</v>
      </c>
      <c r="AL10" s="14">
        <v>3.09544977186323E-2</v>
      </c>
      <c r="AM10" s="14">
        <v>0</v>
      </c>
      <c r="AN10" s="14">
        <v>7.7709528255462595E-2</v>
      </c>
      <c r="AO10" s="14"/>
      <c r="AP10" s="14">
        <v>0.12975411903716999</v>
      </c>
      <c r="AQ10" s="14">
        <v>9.8240402673412004E-3</v>
      </c>
      <c r="AR10" s="14">
        <v>6.9889193904767694E-2</v>
      </c>
      <c r="AS10" s="14">
        <v>0.110612641574655</v>
      </c>
      <c r="AT10" s="14">
        <v>8.6484676623584E-2</v>
      </c>
      <c r="AU10" s="14"/>
      <c r="AV10" s="14">
        <v>9.3928658884740598E-2</v>
      </c>
      <c r="AW10" s="14">
        <v>7.5351330175498499E-2</v>
      </c>
      <c r="AX10" s="14">
        <v>5.3616263809183197E-2</v>
      </c>
      <c r="AY10" s="14">
        <v>6.0615445719146302E-2</v>
      </c>
      <c r="AZ10" s="14">
        <v>0</v>
      </c>
      <c r="BA10" s="14"/>
      <c r="BB10" s="14">
        <v>0</v>
      </c>
      <c r="BC10" s="14">
        <v>0.14884248602354</v>
      </c>
      <c r="BD10" s="14">
        <v>0.174946086853906</v>
      </c>
      <c r="BE10" s="14"/>
      <c r="BF10" s="14">
        <v>0.10802810400406999</v>
      </c>
    </row>
    <row r="11" spans="2:58" x14ac:dyDescent="0.35">
      <c r="B11" s="15" t="s">
        <v>209</v>
      </c>
      <c r="C11" s="14">
        <v>0.17395339625468101</v>
      </c>
      <c r="D11" s="14">
        <v>0.16587552210687201</v>
      </c>
      <c r="E11" s="14">
        <v>0.18206852404495</v>
      </c>
      <c r="F11" s="14"/>
      <c r="G11" s="14">
        <v>0.19376591755029601</v>
      </c>
      <c r="H11" s="14">
        <v>0.15013046789420401</v>
      </c>
      <c r="I11" s="14">
        <v>0.17300445658300601</v>
      </c>
      <c r="J11" s="14">
        <v>0.16968577966069301</v>
      </c>
      <c r="K11" s="14">
        <v>0.17865020477322099</v>
      </c>
      <c r="L11" s="14">
        <v>0.17994039908387999</v>
      </c>
      <c r="M11" s="14"/>
      <c r="N11" s="14">
        <v>0.122480735275572</v>
      </c>
      <c r="O11" s="14">
        <v>0.20775750571537799</v>
      </c>
      <c r="P11" s="14">
        <v>0.19973155428589101</v>
      </c>
      <c r="Q11" s="14">
        <v>0.173047493407608</v>
      </c>
      <c r="R11" s="14"/>
      <c r="S11" s="14">
        <v>0.15249232264693499</v>
      </c>
      <c r="T11" s="14">
        <v>0.207488865305889</v>
      </c>
      <c r="U11" s="14">
        <v>0.20516509576026201</v>
      </c>
      <c r="V11" s="14">
        <v>0.18456240338295599</v>
      </c>
      <c r="W11" s="14">
        <v>7.2941936324601095E-2</v>
      </c>
      <c r="X11" s="14">
        <v>0.12637753617973799</v>
      </c>
      <c r="Y11" s="14">
        <v>0.25615539451356001</v>
      </c>
      <c r="Z11" s="14">
        <v>0.19120902946384</v>
      </c>
      <c r="AA11" s="14">
        <v>0.16195101835294001</v>
      </c>
      <c r="AB11" s="14">
        <v>0.17866430034575501</v>
      </c>
      <c r="AC11" s="14">
        <v>0.150955894428736</v>
      </c>
      <c r="AD11" s="14">
        <v>0.21636330822628499</v>
      </c>
      <c r="AE11" s="14"/>
      <c r="AF11" s="14">
        <v>0.21315551011930101</v>
      </c>
      <c r="AG11" s="14">
        <v>0.134990652913373</v>
      </c>
      <c r="AH11" s="14">
        <v>0.15003868226998501</v>
      </c>
      <c r="AI11" s="14"/>
      <c r="AJ11" s="14">
        <v>0.23267841570060199</v>
      </c>
      <c r="AK11" s="14">
        <v>0.110482528515186</v>
      </c>
      <c r="AL11" s="14">
        <v>9.5043941203473106E-2</v>
      </c>
      <c r="AM11" s="14">
        <v>0.209536844197733</v>
      </c>
      <c r="AN11" s="14">
        <v>0.19217361258528401</v>
      </c>
      <c r="AO11" s="14"/>
      <c r="AP11" s="14">
        <v>0.24941994618247501</v>
      </c>
      <c r="AQ11" s="14">
        <v>9.2656232000898106E-2</v>
      </c>
      <c r="AR11" s="14">
        <v>0.124686534334415</v>
      </c>
      <c r="AS11" s="14">
        <v>0.249184480119295</v>
      </c>
      <c r="AT11" s="14">
        <v>0.30639744899197902</v>
      </c>
      <c r="AU11" s="14"/>
      <c r="AV11" s="14">
        <v>0.19477390787639601</v>
      </c>
      <c r="AW11" s="14">
        <v>0.16143606998680099</v>
      </c>
      <c r="AX11" s="14">
        <v>0.13792624604343801</v>
      </c>
      <c r="AY11" s="14">
        <v>0.132866058082003</v>
      </c>
      <c r="AZ11" s="14">
        <v>0.204631145451768</v>
      </c>
      <c r="BA11" s="14"/>
      <c r="BB11" s="14">
        <v>5.3393407396172203E-2</v>
      </c>
      <c r="BC11" s="14">
        <v>0.28073137556029298</v>
      </c>
      <c r="BD11" s="14">
        <v>0.32470252141009098</v>
      </c>
      <c r="BE11" s="14"/>
      <c r="BF11" s="14">
        <v>0.206656287248868</v>
      </c>
    </row>
    <row r="12" spans="2:58" x14ac:dyDescent="0.35">
      <c r="B12" s="15" t="s">
        <v>122</v>
      </c>
      <c r="C12" s="14">
        <v>0.258810880941787</v>
      </c>
      <c r="D12" s="14">
        <v>0.21893740364938499</v>
      </c>
      <c r="E12" s="14">
        <v>0.29651464444371101</v>
      </c>
      <c r="F12" s="14"/>
      <c r="G12" s="14">
        <v>0.25770064820517002</v>
      </c>
      <c r="H12" s="14">
        <v>0.205459176446742</v>
      </c>
      <c r="I12" s="14">
        <v>0.26971164492947602</v>
      </c>
      <c r="J12" s="14">
        <v>0.28338390838314897</v>
      </c>
      <c r="K12" s="14">
        <v>0.25507010066308899</v>
      </c>
      <c r="L12" s="14">
        <v>0.27468394167848298</v>
      </c>
      <c r="M12" s="14"/>
      <c r="N12" s="14">
        <v>0.22478835894582699</v>
      </c>
      <c r="O12" s="14">
        <v>0.30127653605835097</v>
      </c>
      <c r="P12" s="14">
        <v>0.27848933218009397</v>
      </c>
      <c r="Q12" s="14">
        <v>0.24041348315614799</v>
      </c>
      <c r="R12" s="14"/>
      <c r="S12" s="14">
        <v>0.30032100075340301</v>
      </c>
      <c r="T12" s="14">
        <v>0.25613960142294101</v>
      </c>
      <c r="U12" s="14">
        <v>0.224751904977428</v>
      </c>
      <c r="V12" s="14">
        <v>0.25498889844830502</v>
      </c>
      <c r="W12" s="14">
        <v>0.24631065988037301</v>
      </c>
      <c r="X12" s="14">
        <v>0.29361806779884903</v>
      </c>
      <c r="Y12" s="14">
        <v>0.20605184202801599</v>
      </c>
      <c r="Z12" s="14">
        <v>0.26214674435442498</v>
      </c>
      <c r="AA12" s="14">
        <v>0.25932375019755599</v>
      </c>
      <c r="AB12" s="14">
        <v>0.20691193749296699</v>
      </c>
      <c r="AC12" s="14">
        <v>0.26023254837083598</v>
      </c>
      <c r="AD12" s="14">
        <v>0.35724100204463299</v>
      </c>
      <c r="AE12" s="14"/>
      <c r="AF12" s="14">
        <v>0.24303478442672799</v>
      </c>
      <c r="AG12" s="14">
        <v>0.260404076026512</v>
      </c>
      <c r="AH12" s="14">
        <v>0.29083154233109099</v>
      </c>
      <c r="AI12" s="14"/>
      <c r="AJ12" s="14">
        <v>0.25357162022720398</v>
      </c>
      <c r="AK12" s="14">
        <v>0.207356144435105</v>
      </c>
      <c r="AL12" s="14">
        <v>0.369769383752592</v>
      </c>
      <c r="AM12" s="14">
        <v>0.39061118667929401</v>
      </c>
      <c r="AN12" s="14">
        <v>0.294403577202134</v>
      </c>
      <c r="AO12" s="14"/>
      <c r="AP12" s="14">
        <v>0.232063731182924</v>
      </c>
      <c r="AQ12" s="14">
        <v>0.21168816903599599</v>
      </c>
      <c r="AR12" s="14">
        <v>0.402194760133815</v>
      </c>
      <c r="AS12" s="14">
        <v>0.247407292106163</v>
      </c>
      <c r="AT12" s="14">
        <v>0.40490174562544801</v>
      </c>
      <c r="AU12" s="14"/>
      <c r="AV12" s="14">
        <v>0.26888632500188703</v>
      </c>
      <c r="AW12" s="14">
        <v>0.28315977231581602</v>
      </c>
      <c r="AX12" s="14">
        <v>0.240249791130553</v>
      </c>
      <c r="AY12" s="14">
        <v>0.243910178199575</v>
      </c>
      <c r="AZ12" s="14">
        <v>0.31150436430614198</v>
      </c>
      <c r="BA12" s="14"/>
      <c r="BB12" s="14">
        <v>0.24955743430039301</v>
      </c>
      <c r="BC12" s="14">
        <v>0.226513275615529</v>
      </c>
      <c r="BD12" s="14">
        <v>0.345167788112546</v>
      </c>
      <c r="BE12" s="14"/>
      <c r="BF12" s="14">
        <v>0.27722181565763199</v>
      </c>
    </row>
    <row r="13" spans="2:58" x14ac:dyDescent="0.35">
      <c r="B13" s="15" t="s">
        <v>210</v>
      </c>
      <c r="C13" s="14">
        <v>0.234310240635727</v>
      </c>
      <c r="D13" s="14">
        <v>0.23558705609154099</v>
      </c>
      <c r="E13" s="14">
        <v>0.232080898637474</v>
      </c>
      <c r="F13" s="14"/>
      <c r="G13" s="14">
        <v>0.26550168787282502</v>
      </c>
      <c r="H13" s="14">
        <v>0.305312401195935</v>
      </c>
      <c r="I13" s="14">
        <v>0.238383070220686</v>
      </c>
      <c r="J13" s="14">
        <v>0.24512411312537799</v>
      </c>
      <c r="K13" s="14">
        <v>0.19091940791397399</v>
      </c>
      <c r="L13" s="14">
        <v>0.16965636985084001</v>
      </c>
      <c r="M13" s="14"/>
      <c r="N13" s="14">
        <v>0.30160537609243199</v>
      </c>
      <c r="O13" s="14">
        <v>0.17812840382496001</v>
      </c>
      <c r="P13" s="14">
        <v>0.204864623714202</v>
      </c>
      <c r="Q13" s="14">
        <v>0.240753856991715</v>
      </c>
      <c r="R13" s="14"/>
      <c r="S13" s="14">
        <v>0.25572584863074499</v>
      </c>
      <c r="T13" s="14">
        <v>0.25620500381261502</v>
      </c>
      <c r="U13" s="14">
        <v>0.17522549583496699</v>
      </c>
      <c r="V13" s="14">
        <v>0.203696141534884</v>
      </c>
      <c r="W13" s="14">
        <v>0.425698223246194</v>
      </c>
      <c r="X13" s="14">
        <v>0.28275933030501499</v>
      </c>
      <c r="Y13" s="14">
        <v>0.170716544806604</v>
      </c>
      <c r="Z13" s="14">
        <v>0.221428740687101</v>
      </c>
      <c r="AA13" s="14">
        <v>0.20647523581218899</v>
      </c>
      <c r="AB13" s="14">
        <v>0.23009341852944501</v>
      </c>
      <c r="AC13" s="14">
        <v>0.21943283853148501</v>
      </c>
      <c r="AD13" s="14">
        <v>8.3602305856044307E-2</v>
      </c>
      <c r="AE13" s="14"/>
      <c r="AF13" s="14">
        <v>0.17850471913809199</v>
      </c>
      <c r="AG13" s="14">
        <v>0.26823160982900501</v>
      </c>
      <c r="AH13" s="14">
        <v>0.25584241753644898</v>
      </c>
      <c r="AI13" s="14"/>
      <c r="AJ13" s="14">
        <v>0.158717497695441</v>
      </c>
      <c r="AK13" s="14">
        <v>0.33453881095385102</v>
      </c>
      <c r="AL13" s="14">
        <v>0.27051580115292601</v>
      </c>
      <c r="AM13" s="14">
        <v>0.10713209639838001</v>
      </c>
      <c r="AN13" s="14">
        <v>0.15184560413313999</v>
      </c>
      <c r="AO13" s="14"/>
      <c r="AP13" s="14">
        <v>0.173767233852783</v>
      </c>
      <c r="AQ13" s="14">
        <v>0.35575867194432598</v>
      </c>
      <c r="AR13" s="14">
        <v>0.21217928893155799</v>
      </c>
      <c r="AS13" s="14">
        <v>8.4620787120750204E-2</v>
      </c>
      <c r="AT13" s="14">
        <v>7.4936362155651304E-2</v>
      </c>
      <c r="AU13" s="14"/>
      <c r="AV13" s="14">
        <v>0.210649341905426</v>
      </c>
      <c r="AW13" s="14">
        <v>0.224118827989254</v>
      </c>
      <c r="AX13" s="14">
        <v>0.27738764160784402</v>
      </c>
      <c r="AY13" s="14">
        <v>0.29565211443203698</v>
      </c>
      <c r="AZ13" s="14">
        <v>0.25113716393501101</v>
      </c>
      <c r="BA13" s="14"/>
      <c r="BB13" s="14">
        <v>0.37416800392888799</v>
      </c>
      <c r="BC13" s="14">
        <v>9.3591003812759102E-2</v>
      </c>
      <c r="BD13" s="14">
        <v>6.15556153003462E-2</v>
      </c>
      <c r="BE13" s="14"/>
      <c r="BF13" s="14">
        <v>0.17784339892718801</v>
      </c>
    </row>
    <row r="14" spans="2:58" x14ac:dyDescent="0.35">
      <c r="B14" s="15" t="s">
        <v>211</v>
      </c>
      <c r="C14" s="14">
        <v>0.13402315965516801</v>
      </c>
      <c r="D14" s="14">
        <v>0.157139833900831</v>
      </c>
      <c r="E14" s="14">
        <v>0.113278972478107</v>
      </c>
      <c r="F14" s="14"/>
      <c r="G14" s="14">
        <v>0.121723232350122</v>
      </c>
      <c r="H14" s="14">
        <v>0.192403071530519</v>
      </c>
      <c r="I14" s="14">
        <v>0.117479113170045</v>
      </c>
      <c r="J14" s="14">
        <v>0.12156858882409199</v>
      </c>
      <c r="K14" s="14">
        <v>0.107197201671931</v>
      </c>
      <c r="L14" s="14">
        <v>0.14004625466038301</v>
      </c>
      <c r="M14" s="14"/>
      <c r="N14" s="14">
        <v>0.158202940569522</v>
      </c>
      <c r="O14" s="14">
        <v>0.132744217745867</v>
      </c>
      <c r="P14" s="14">
        <v>0.110834986840676</v>
      </c>
      <c r="Q14" s="14">
        <v>0.12519562329266501</v>
      </c>
      <c r="R14" s="14"/>
      <c r="S14" s="14">
        <v>0.14574472640450201</v>
      </c>
      <c r="T14" s="14">
        <v>9.5140261215449898E-2</v>
      </c>
      <c r="U14" s="14">
        <v>0.12578881845897599</v>
      </c>
      <c r="V14" s="14">
        <v>0.11940423885427801</v>
      </c>
      <c r="W14" s="14">
        <v>0.104675084269923</v>
      </c>
      <c r="X14" s="14">
        <v>0.105508964293894</v>
      </c>
      <c r="Y14" s="14">
        <v>0.151445708983416</v>
      </c>
      <c r="Z14" s="14">
        <v>0.26979351209119401</v>
      </c>
      <c r="AA14" s="14">
        <v>0.16440358783836501</v>
      </c>
      <c r="AB14" s="14">
        <v>0.16474650015233</v>
      </c>
      <c r="AC14" s="14">
        <v>0.12933226796285199</v>
      </c>
      <c r="AD14" s="14">
        <v>0</v>
      </c>
      <c r="AE14" s="14"/>
      <c r="AF14" s="14">
        <v>9.8576363620276594E-2</v>
      </c>
      <c r="AG14" s="14">
        <v>0.171674588260078</v>
      </c>
      <c r="AH14" s="14">
        <v>0.16036030994455799</v>
      </c>
      <c r="AI14" s="14"/>
      <c r="AJ14" s="14">
        <v>8.1975332465629797E-2</v>
      </c>
      <c r="AK14" s="14">
        <v>0.215680239811916</v>
      </c>
      <c r="AL14" s="14">
        <v>0.15589097119895801</v>
      </c>
      <c r="AM14" s="14">
        <v>0.101287421380621</v>
      </c>
      <c r="AN14" s="14">
        <v>0.108693407359995</v>
      </c>
      <c r="AO14" s="14"/>
      <c r="AP14" s="14">
        <v>5.4685300342115703E-2</v>
      </c>
      <c r="AQ14" s="14">
        <v>0.25080233327594997</v>
      </c>
      <c r="AR14" s="14">
        <v>0.158684292196341</v>
      </c>
      <c r="AS14" s="14">
        <v>4.0476582787773802E-2</v>
      </c>
      <c r="AT14" s="14">
        <v>3.8633553405826498E-2</v>
      </c>
      <c r="AU14" s="14"/>
      <c r="AV14" s="14">
        <v>9.3352285061451795E-2</v>
      </c>
      <c r="AW14" s="14">
        <v>0.12392695324424</v>
      </c>
      <c r="AX14" s="14">
        <v>0.151763913049653</v>
      </c>
      <c r="AY14" s="14">
        <v>0.17773706767063699</v>
      </c>
      <c r="AZ14" s="14">
        <v>0.23272732630707901</v>
      </c>
      <c r="BA14" s="14"/>
      <c r="BB14" s="14">
        <v>0.27217287445351102</v>
      </c>
      <c r="BC14" s="14">
        <v>2.4605796386946099E-2</v>
      </c>
      <c r="BD14" s="14">
        <v>3.1894072205740399E-2</v>
      </c>
      <c r="BE14" s="14"/>
      <c r="BF14" s="14">
        <v>0.108276864800844</v>
      </c>
    </row>
    <row r="15" spans="2:58" x14ac:dyDescent="0.35">
      <c r="B15" s="15" t="s">
        <v>212</v>
      </c>
      <c r="C15" s="23">
        <v>3.02673479954624E-2</v>
      </c>
      <c r="D15" s="23">
        <v>2.1334775878781902E-2</v>
      </c>
      <c r="E15" s="23">
        <v>3.8605120807272797E-2</v>
      </c>
      <c r="F15" s="23"/>
      <c r="G15" s="23">
        <v>3.2211087585560801E-2</v>
      </c>
      <c r="H15" s="23">
        <v>1.7054778925034299E-2</v>
      </c>
      <c r="I15" s="23">
        <v>2.1434846483684201E-2</v>
      </c>
      <c r="J15" s="23">
        <v>1.2126127492864101E-2</v>
      </c>
      <c r="K15" s="23">
        <v>5.1028971308375602E-2</v>
      </c>
      <c r="L15" s="23">
        <v>4.9049805931397301E-2</v>
      </c>
      <c r="M15" s="23"/>
      <c r="N15" s="23">
        <v>3.4008021136670397E-2</v>
      </c>
      <c r="O15" s="23">
        <v>2.4255420330378301E-2</v>
      </c>
      <c r="P15" s="23">
        <v>3.0374084428360499E-2</v>
      </c>
      <c r="Q15" s="23">
        <v>3.2598309038911699E-2</v>
      </c>
      <c r="R15" s="23"/>
      <c r="S15" s="23">
        <v>3.6593881193129098E-2</v>
      </c>
      <c r="T15" s="23">
        <v>2.6857391528313401E-2</v>
      </c>
      <c r="U15" s="23">
        <v>1.18500614702991E-2</v>
      </c>
      <c r="V15" s="23">
        <v>3.3547346227470798E-2</v>
      </c>
      <c r="W15" s="23">
        <v>1.46881451349079E-2</v>
      </c>
      <c r="X15" s="23">
        <v>3.5076221228344702E-2</v>
      </c>
      <c r="Y15" s="23">
        <v>1.2904976422280501E-2</v>
      </c>
      <c r="Z15" s="23">
        <v>1.8423486897247401E-2</v>
      </c>
      <c r="AA15" s="23">
        <v>2.9925293323817499E-2</v>
      </c>
      <c r="AB15" s="23">
        <v>3.31728427949858E-2</v>
      </c>
      <c r="AC15" s="23">
        <v>8.2309997934190998E-2</v>
      </c>
      <c r="AD15" s="23">
        <v>2.7254349691696499E-2</v>
      </c>
      <c r="AE15" s="23"/>
      <c r="AF15" s="23">
        <v>2.0460162957465399E-2</v>
      </c>
      <c r="AG15" s="23">
        <v>3.7182334477048003E-2</v>
      </c>
      <c r="AH15" s="23">
        <v>3.5336920079558201E-2</v>
      </c>
      <c r="AI15" s="23"/>
      <c r="AJ15" s="23">
        <v>8.8124479139048001E-3</v>
      </c>
      <c r="AK15" s="23">
        <v>5.3129739899511898E-2</v>
      </c>
      <c r="AL15" s="23">
        <v>6.2956161927682205E-2</v>
      </c>
      <c r="AM15" s="23">
        <v>0</v>
      </c>
      <c r="AN15" s="23">
        <v>4.0437061006684802E-2</v>
      </c>
      <c r="AO15" s="23"/>
      <c r="AP15" s="23">
        <v>1.02039499191182E-2</v>
      </c>
      <c r="AQ15" s="23">
        <v>5.9388118517798301E-2</v>
      </c>
      <c r="AR15" s="23">
        <v>3.2365930499103399E-2</v>
      </c>
      <c r="AS15" s="23">
        <v>0</v>
      </c>
      <c r="AT15" s="23">
        <v>1.2586676662434701E-2</v>
      </c>
      <c r="AU15" s="23"/>
      <c r="AV15" s="23">
        <v>3.2879607714131599E-2</v>
      </c>
      <c r="AW15" s="23">
        <v>1.6540630647172001E-2</v>
      </c>
      <c r="AX15" s="23">
        <v>4.5196519218125702E-2</v>
      </c>
      <c r="AY15" s="23">
        <v>1.7868206318658101E-2</v>
      </c>
      <c r="AZ15" s="23">
        <v>0</v>
      </c>
      <c r="BA15" s="23"/>
      <c r="BB15" s="23">
        <v>1.8494194383041899E-2</v>
      </c>
      <c r="BC15" s="23">
        <v>0</v>
      </c>
      <c r="BD15" s="23">
        <v>0</v>
      </c>
      <c r="BE15" s="23"/>
      <c r="BF15" s="23">
        <v>5.93669210229536E-3</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227</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999</v>
      </c>
      <c r="D7" s="10">
        <v>473</v>
      </c>
      <c r="E7" s="10">
        <v>524</v>
      </c>
      <c r="F7" s="10"/>
      <c r="G7" s="10">
        <v>155</v>
      </c>
      <c r="H7" s="10">
        <v>169</v>
      </c>
      <c r="I7" s="10">
        <v>158</v>
      </c>
      <c r="J7" s="10">
        <v>164</v>
      </c>
      <c r="K7" s="10">
        <v>147</v>
      </c>
      <c r="L7" s="10">
        <v>206</v>
      </c>
      <c r="M7" s="10"/>
      <c r="N7" s="10">
        <v>282</v>
      </c>
      <c r="O7" s="10">
        <v>250</v>
      </c>
      <c r="P7" s="10">
        <v>198</v>
      </c>
      <c r="Q7" s="10">
        <v>266</v>
      </c>
      <c r="R7" s="10"/>
      <c r="S7" s="10">
        <v>140</v>
      </c>
      <c r="T7" s="10">
        <v>115</v>
      </c>
      <c r="U7" s="10">
        <v>86</v>
      </c>
      <c r="V7" s="10">
        <v>94</v>
      </c>
      <c r="W7" s="10">
        <v>65</v>
      </c>
      <c r="X7" s="10">
        <v>85</v>
      </c>
      <c r="Y7" s="10">
        <v>72</v>
      </c>
      <c r="Z7" s="10">
        <v>53</v>
      </c>
      <c r="AA7" s="10">
        <v>106</v>
      </c>
      <c r="AB7" s="10">
        <v>90</v>
      </c>
      <c r="AC7" s="10">
        <v>60</v>
      </c>
      <c r="AD7" s="10">
        <v>33</v>
      </c>
      <c r="AE7" s="10"/>
      <c r="AF7" s="10">
        <v>348</v>
      </c>
      <c r="AG7" s="10">
        <v>398</v>
      </c>
      <c r="AH7" s="10">
        <v>149</v>
      </c>
      <c r="AI7" s="10"/>
      <c r="AJ7" s="10">
        <v>326</v>
      </c>
      <c r="AK7" s="10">
        <v>314</v>
      </c>
      <c r="AL7" s="10">
        <v>67</v>
      </c>
      <c r="AM7" s="10">
        <v>10</v>
      </c>
      <c r="AN7" s="10">
        <v>131</v>
      </c>
      <c r="AO7" s="10"/>
      <c r="AP7" s="10">
        <v>175</v>
      </c>
      <c r="AQ7" s="10">
        <v>402</v>
      </c>
      <c r="AR7" s="10">
        <v>73</v>
      </c>
      <c r="AS7" s="10">
        <v>116</v>
      </c>
      <c r="AT7" s="10">
        <v>80</v>
      </c>
      <c r="AU7" s="10"/>
      <c r="AV7" s="10">
        <v>237</v>
      </c>
      <c r="AW7" s="10">
        <v>233</v>
      </c>
      <c r="AX7" s="10">
        <v>254</v>
      </c>
      <c r="AY7" s="10">
        <v>114</v>
      </c>
      <c r="AZ7" s="10">
        <v>19</v>
      </c>
      <c r="BA7" s="10"/>
      <c r="BB7" s="10">
        <v>58</v>
      </c>
      <c r="BC7" s="10">
        <v>73</v>
      </c>
      <c r="BD7" s="10">
        <v>34</v>
      </c>
      <c r="BE7" s="10"/>
      <c r="BF7" s="10">
        <v>184</v>
      </c>
    </row>
    <row r="8" spans="2:58" ht="30" customHeight="1" x14ac:dyDescent="0.35">
      <c r="B8" s="11" t="s">
        <v>20</v>
      </c>
      <c r="C8" s="11">
        <v>999</v>
      </c>
      <c r="D8" s="11">
        <v>478</v>
      </c>
      <c r="E8" s="11">
        <v>519</v>
      </c>
      <c r="F8" s="11"/>
      <c r="G8" s="11">
        <v>149</v>
      </c>
      <c r="H8" s="11">
        <v>162</v>
      </c>
      <c r="I8" s="11">
        <v>179</v>
      </c>
      <c r="J8" s="11">
        <v>174</v>
      </c>
      <c r="K8" s="11">
        <v>139</v>
      </c>
      <c r="L8" s="11">
        <v>197</v>
      </c>
      <c r="M8" s="11"/>
      <c r="N8" s="11">
        <v>274</v>
      </c>
      <c r="O8" s="11">
        <v>262</v>
      </c>
      <c r="P8" s="11">
        <v>195</v>
      </c>
      <c r="Q8" s="11">
        <v>265</v>
      </c>
      <c r="R8" s="11"/>
      <c r="S8" s="11">
        <v>151</v>
      </c>
      <c r="T8" s="11">
        <v>119</v>
      </c>
      <c r="U8" s="11">
        <v>87</v>
      </c>
      <c r="V8" s="11">
        <v>95</v>
      </c>
      <c r="W8" s="11">
        <v>62</v>
      </c>
      <c r="X8" s="11">
        <v>87</v>
      </c>
      <c r="Y8" s="11">
        <v>72</v>
      </c>
      <c r="Z8" s="11">
        <v>50</v>
      </c>
      <c r="AA8" s="11">
        <v>100</v>
      </c>
      <c r="AB8" s="11">
        <v>86</v>
      </c>
      <c r="AC8" s="11">
        <v>58</v>
      </c>
      <c r="AD8" s="11">
        <v>31</v>
      </c>
      <c r="AE8" s="11"/>
      <c r="AF8" s="11">
        <v>346</v>
      </c>
      <c r="AG8" s="11">
        <v>400</v>
      </c>
      <c r="AH8" s="11">
        <v>153</v>
      </c>
      <c r="AI8" s="11"/>
      <c r="AJ8" s="11">
        <v>325</v>
      </c>
      <c r="AK8" s="11">
        <v>314</v>
      </c>
      <c r="AL8" s="11">
        <v>68</v>
      </c>
      <c r="AM8" s="11">
        <v>10</v>
      </c>
      <c r="AN8" s="11">
        <v>134</v>
      </c>
      <c r="AO8" s="11"/>
      <c r="AP8" s="11">
        <v>173</v>
      </c>
      <c r="AQ8" s="11">
        <v>403</v>
      </c>
      <c r="AR8" s="11">
        <v>75</v>
      </c>
      <c r="AS8" s="11">
        <v>114</v>
      </c>
      <c r="AT8" s="11">
        <v>79</v>
      </c>
      <c r="AU8" s="11"/>
      <c r="AV8" s="11">
        <v>238</v>
      </c>
      <c r="AW8" s="11">
        <v>231</v>
      </c>
      <c r="AX8" s="11">
        <v>256</v>
      </c>
      <c r="AY8" s="11">
        <v>114</v>
      </c>
      <c r="AZ8" s="11">
        <v>19</v>
      </c>
      <c r="BA8" s="11"/>
      <c r="BB8" s="11">
        <v>59</v>
      </c>
      <c r="BC8" s="11">
        <v>71</v>
      </c>
      <c r="BD8" s="11">
        <v>34</v>
      </c>
      <c r="BE8" s="11"/>
      <c r="BF8" s="11">
        <v>185</v>
      </c>
    </row>
    <row r="9" spans="2:58" x14ac:dyDescent="0.35">
      <c r="B9" s="15" t="s">
        <v>207</v>
      </c>
      <c r="C9" s="14">
        <v>0.15787976940301601</v>
      </c>
      <c r="D9" s="14">
        <v>0.17573739793597701</v>
      </c>
      <c r="E9" s="14">
        <v>0.14011833096538201</v>
      </c>
      <c r="F9" s="14"/>
      <c r="G9" s="14">
        <v>9.0519179827180704E-2</v>
      </c>
      <c r="H9" s="14">
        <v>8.8968399646919105E-2</v>
      </c>
      <c r="I9" s="14">
        <v>0.18546513392202099</v>
      </c>
      <c r="J9" s="14">
        <v>0.17279007493781501</v>
      </c>
      <c r="K9" s="14">
        <v>0.229919548168315</v>
      </c>
      <c r="L9" s="14">
        <v>0.176630648438071</v>
      </c>
      <c r="M9" s="14"/>
      <c r="N9" s="14">
        <v>0.13722694811720201</v>
      </c>
      <c r="O9" s="14">
        <v>0.15652992777613101</v>
      </c>
      <c r="P9" s="14">
        <v>0.16739513603785</v>
      </c>
      <c r="Q9" s="14">
        <v>0.17530691339403201</v>
      </c>
      <c r="R9" s="14"/>
      <c r="S9" s="14">
        <v>9.5294776389504801E-2</v>
      </c>
      <c r="T9" s="14">
        <v>0.1773738725248</v>
      </c>
      <c r="U9" s="14">
        <v>0.23772796461204099</v>
      </c>
      <c r="V9" s="14">
        <v>0.15193514975285999</v>
      </c>
      <c r="W9" s="14">
        <v>0.105274766323206</v>
      </c>
      <c r="X9" s="14">
        <v>9.3984815955622705E-2</v>
      </c>
      <c r="Y9" s="14">
        <v>0.207580434817112</v>
      </c>
      <c r="Z9" s="14">
        <v>3.5306336704068603E-2</v>
      </c>
      <c r="AA9" s="14">
        <v>0.14700587081840599</v>
      </c>
      <c r="AB9" s="14">
        <v>0.23552586013667601</v>
      </c>
      <c r="AC9" s="14">
        <v>0.175052741918858</v>
      </c>
      <c r="AD9" s="14">
        <v>0.33624201486222299</v>
      </c>
      <c r="AE9" s="14"/>
      <c r="AF9" s="14">
        <v>0.25644036882296101</v>
      </c>
      <c r="AG9" s="14">
        <v>0.11067511776318301</v>
      </c>
      <c r="AH9" s="14">
        <v>9.0840635431207503E-2</v>
      </c>
      <c r="AI9" s="14"/>
      <c r="AJ9" s="14">
        <v>0.26918576779515702</v>
      </c>
      <c r="AK9" s="14">
        <v>5.7179431232408102E-2</v>
      </c>
      <c r="AL9" s="14">
        <v>1.4869243045737701E-2</v>
      </c>
      <c r="AM9" s="14">
        <v>0.20549966355094701</v>
      </c>
      <c r="AN9" s="14">
        <v>0.198530820781672</v>
      </c>
      <c r="AO9" s="14"/>
      <c r="AP9" s="14">
        <v>0.27768587509600601</v>
      </c>
      <c r="AQ9" s="14">
        <v>1.7903121530681802E-2</v>
      </c>
      <c r="AR9" s="14">
        <v>2.9808131093049001E-2</v>
      </c>
      <c r="AS9" s="14">
        <v>0.36284857775915702</v>
      </c>
      <c r="AT9" s="14">
        <v>0.179092112330936</v>
      </c>
      <c r="AU9" s="14"/>
      <c r="AV9" s="14">
        <v>0.143103687250554</v>
      </c>
      <c r="AW9" s="14">
        <v>0.168712638340767</v>
      </c>
      <c r="AX9" s="14">
        <v>0.145005742050517</v>
      </c>
      <c r="AY9" s="14">
        <v>0.125353725554469</v>
      </c>
      <c r="AZ9" s="14">
        <v>0</v>
      </c>
      <c r="BA9" s="14"/>
      <c r="BB9" s="14">
        <v>3.2341814333967302E-2</v>
      </c>
      <c r="BC9" s="14">
        <v>0.386184986710918</v>
      </c>
      <c r="BD9" s="14">
        <v>0.236506452586869</v>
      </c>
      <c r="BE9" s="14"/>
      <c r="BF9" s="14">
        <v>0.22856485609458199</v>
      </c>
    </row>
    <row r="10" spans="2:58" x14ac:dyDescent="0.35">
      <c r="B10" s="15" t="s">
        <v>208</v>
      </c>
      <c r="C10" s="14">
        <v>8.0470328793846094E-2</v>
      </c>
      <c r="D10" s="14">
        <v>8.6837410028426307E-2</v>
      </c>
      <c r="E10" s="14">
        <v>7.4927606987765405E-2</v>
      </c>
      <c r="F10" s="14"/>
      <c r="G10" s="14">
        <v>8.3242613704725701E-2</v>
      </c>
      <c r="H10" s="14">
        <v>6.9811524725154103E-2</v>
      </c>
      <c r="I10" s="14">
        <v>5.7552948569792199E-2</v>
      </c>
      <c r="J10" s="14">
        <v>5.94811009149884E-2</v>
      </c>
      <c r="K10" s="14">
        <v>9.9205609407749695E-2</v>
      </c>
      <c r="L10" s="14">
        <v>0.11320942903299799</v>
      </c>
      <c r="M10" s="14"/>
      <c r="N10" s="14">
        <v>8.2782464718713394E-2</v>
      </c>
      <c r="O10" s="14">
        <v>7.3488462115073094E-2</v>
      </c>
      <c r="P10" s="14">
        <v>8.7090452252155198E-2</v>
      </c>
      <c r="Q10" s="14">
        <v>7.7260446421175799E-2</v>
      </c>
      <c r="R10" s="14"/>
      <c r="S10" s="14">
        <v>6.0411219502756297E-2</v>
      </c>
      <c r="T10" s="14">
        <v>8.5111414341012798E-2</v>
      </c>
      <c r="U10" s="14">
        <v>0.120213807723575</v>
      </c>
      <c r="V10" s="14">
        <v>0.10415704863446699</v>
      </c>
      <c r="W10" s="14">
        <v>8.8864952343231607E-2</v>
      </c>
      <c r="X10" s="14">
        <v>9.6267452966034603E-2</v>
      </c>
      <c r="Y10" s="14">
        <v>0.109488356159939</v>
      </c>
      <c r="Z10" s="14">
        <v>8.7044733611852998E-2</v>
      </c>
      <c r="AA10" s="14">
        <v>3.5154143028838E-2</v>
      </c>
      <c r="AB10" s="14">
        <v>5.2194228357757902E-2</v>
      </c>
      <c r="AC10" s="14">
        <v>7.9882121250509197E-2</v>
      </c>
      <c r="AD10" s="14">
        <v>6.2998947795263896E-2</v>
      </c>
      <c r="AE10" s="14"/>
      <c r="AF10" s="14">
        <v>0.103306126891293</v>
      </c>
      <c r="AG10" s="14">
        <v>6.7920441951881599E-2</v>
      </c>
      <c r="AH10" s="14">
        <v>5.1928354666943101E-2</v>
      </c>
      <c r="AI10" s="14"/>
      <c r="AJ10" s="14">
        <v>0.13339478795663501</v>
      </c>
      <c r="AK10" s="14">
        <v>4.4036931349092798E-2</v>
      </c>
      <c r="AL10" s="14">
        <v>5.8556637071069E-2</v>
      </c>
      <c r="AM10" s="14">
        <v>0.100132519508249</v>
      </c>
      <c r="AN10" s="14">
        <v>5.0826369586631601E-2</v>
      </c>
      <c r="AO10" s="14"/>
      <c r="AP10" s="14">
        <v>0.15313427350926201</v>
      </c>
      <c r="AQ10" s="14">
        <v>2.7109607955665201E-2</v>
      </c>
      <c r="AR10" s="14">
        <v>6.5199393039506101E-2</v>
      </c>
      <c r="AS10" s="14">
        <v>0.14877384812532901</v>
      </c>
      <c r="AT10" s="14">
        <v>0.108373804486196</v>
      </c>
      <c r="AU10" s="14"/>
      <c r="AV10" s="14">
        <v>9.2355282637316793E-2</v>
      </c>
      <c r="AW10" s="14">
        <v>8.7734092448251796E-2</v>
      </c>
      <c r="AX10" s="14">
        <v>6.2705918116394893E-2</v>
      </c>
      <c r="AY10" s="14">
        <v>7.6524889329981804E-2</v>
      </c>
      <c r="AZ10" s="14">
        <v>0.151510892726369</v>
      </c>
      <c r="BA10" s="14"/>
      <c r="BB10" s="14">
        <v>1.6768311209753198E-2</v>
      </c>
      <c r="BC10" s="14">
        <v>0.16900726681128</v>
      </c>
      <c r="BD10" s="14">
        <v>0.19496719094818499</v>
      </c>
      <c r="BE10" s="14"/>
      <c r="BF10" s="14">
        <v>0.11724450040541901</v>
      </c>
    </row>
    <row r="11" spans="2:58" x14ac:dyDescent="0.35">
      <c r="B11" s="15" t="s">
        <v>209</v>
      </c>
      <c r="C11" s="14">
        <v>0.15860201895614001</v>
      </c>
      <c r="D11" s="14">
        <v>0.158597483167318</v>
      </c>
      <c r="E11" s="14">
        <v>0.15922849514342399</v>
      </c>
      <c r="F11" s="14"/>
      <c r="G11" s="14">
        <v>0.23139514192643501</v>
      </c>
      <c r="H11" s="14">
        <v>0.13214133799482</v>
      </c>
      <c r="I11" s="14">
        <v>0.11314879938641501</v>
      </c>
      <c r="J11" s="14">
        <v>0.165155603059227</v>
      </c>
      <c r="K11" s="14">
        <v>0.13382423077781</v>
      </c>
      <c r="L11" s="14">
        <v>0.178306457977601</v>
      </c>
      <c r="M11" s="14"/>
      <c r="N11" s="14">
        <v>0.12051911592839699</v>
      </c>
      <c r="O11" s="14">
        <v>0.18954927944382499</v>
      </c>
      <c r="P11" s="14">
        <v>0.22174381130009399</v>
      </c>
      <c r="Q11" s="14">
        <v>0.12275989751408201</v>
      </c>
      <c r="R11" s="14"/>
      <c r="S11" s="14">
        <v>0.110712731035697</v>
      </c>
      <c r="T11" s="14">
        <v>0.16788043653393001</v>
      </c>
      <c r="U11" s="14">
        <v>0.134461377547448</v>
      </c>
      <c r="V11" s="14">
        <v>0.21204124143324399</v>
      </c>
      <c r="W11" s="14">
        <v>0.102592498950561</v>
      </c>
      <c r="X11" s="14">
        <v>0.14395905492109601</v>
      </c>
      <c r="Y11" s="14">
        <v>0.19436593513459799</v>
      </c>
      <c r="Z11" s="14">
        <v>0.19763959633835201</v>
      </c>
      <c r="AA11" s="14">
        <v>0.157718166245851</v>
      </c>
      <c r="AB11" s="14">
        <v>0.17138667702900801</v>
      </c>
      <c r="AC11" s="14">
        <v>0.15355887994905101</v>
      </c>
      <c r="AD11" s="14">
        <v>0.243459411090343</v>
      </c>
      <c r="AE11" s="14"/>
      <c r="AF11" s="14">
        <v>0.166863316004046</v>
      </c>
      <c r="AG11" s="14">
        <v>0.122336525484676</v>
      </c>
      <c r="AH11" s="14">
        <v>0.180981901312012</v>
      </c>
      <c r="AI11" s="14"/>
      <c r="AJ11" s="14">
        <v>0.15632075951039701</v>
      </c>
      <c r="AK11" s="14">
        <v>0.105549842667211</v>
      </c>
      <c r="AL11" s="14">
        <v>0.19114260953203199</v>
      </c>
      <c r="AM11" s="14">
        <v>0.29615162520876298</v>
      </c>
      <c r="AN11" s="14">
        <v>0.22208413495321699</v>
      </c>
      <c r="AO11" s="14"/>
      <c r="AP11" s="14">
        <v>0.136706743680305</v>
      </c>
      <c r="AQ11" s="14">
        <v>9.6194004315785994E-2</v>
      </c>
      <c r="AR11" s="14">
        <v>0.199754515537334</v>
      </c>
      <c r="AS11" s="14">
        <v>0.248433742141141</v>
      </c>
      <c r="AT11" s="14">
        <v>0.231273908626006</v>
      </c>
      <c r="AU11" s="14"/>
      <c r="AV11" s="14">
        <v>0.20528773672275999</v>
      </c>
      <c r="AW11" s="14">
        <v>0.14759793453970199</v>
      </c>
      <c r="AX11" s="14">
        <v>0.125664582283182</v>
      </c>
      <c r="AY11" s="14">
        <v>0.110914283821558</v>
      </c>
      <c r="AZ11" s="14">
        <v>9.8232110062622793E-2</v>
      </c>
      <c r="BA11" s="14"/>
      <c r="BB11" s="14">
        <v>8.6335423271815107E-2</v>
      </c>
      <c r="BC11" s="14">
        <v>0.20314721430359201</v>
      </c>
      <c r="BD11" s="14">
        <v>0.234472748543334</v>
      </c>
      <c r="BE11" s="14"/>
      <c r="BF11" s="14">
        <v>0.16764628432061399</v>
      </c>
    </row>
    <row r="12" spans="2:58" x14ac:dyDescent="0.35">
      <c r="B12" s="15" t="s">
        <v>122</v>
      </c>
      <c r="C12" s="14">
        <v>0.212780094737897</v>
      </c>
      <c r="D12" s="14">
        <v>0.185373610458238</v>
      </c>
      <c r="E12" s="14">
        <v>0.236858273979766</v>
      </c>
      <c r="F12" s="14"/>
      <c r="G12" s="14">
        <v>0.19917306338122401</v>
      </c>
      <c r="H12" s="14">
        <v>0.195079289338707</v>
      </c>
      <c r="I12" s="14">
        <v>0.26939783072167001</v>
      </c>
      <c r="J12" s="14">
        <v>0.19842140006954301</v>
      </c>
      <c r="K12" s="14">
        <v>0.18580102430137299</v>
      </c>
      <c r="L12" s="14">
        <v>0.217953008660555</v>
      </c>
      <c r="M12" s="14"/>
      <c r="N12" s="14">
        <v>0.19425546123958401</v>
      </c>
      <c r="O12" s="14">
        <v>0.227419179798455</v>
      </c>
      <c r="P12" s="14">
        <v>0.20086477659654101</v>
      </c>
      <c r="Q12" s="14">
        <v>0.22487490791054199</v>
      </c>
      <c r="R12" s="14"/>
      <c r="S12" s="14">
        <v>0.28629140533509101</v>
      </c>
      <c r="T12" s="14">
        <v>0.20698829269958199</v>
      </c>
      <c r="U12" s="14">
        <v>0.180974668271948</v>
      </c>
      <c r="V12" s="14">
        <v>0.12700534072734199</v>
      </c>
      <c r="W12" s="14">
        <v>0.280817654471891</v>
      </c>
      <c r="X12" s="14">
        <v>0.231289989110539</v>
      </c>
      <c r="Y12" s="14">
        <v>0.160606300282613</v>
      </c>
      <c r="Z12" s="14">
        <v>0.18965682089316699</v>
      </c>
      <c r="AA12" s="14">
        <v>0.28145801955300298</v>
      </c>
      <c r="AB12" s="14">
        <v>0.12063813090398701</v>
      </c>
      <c r="AC12" s="14">
        <v>0.245647876241114</v>
      </c>
      <c r="AD12" s="14">
        <v>0.172569051006492</v>
      </c>
      <c r="AE12" s="14"/>
      <c r="AF12" s="14">
        <v>0.193160135583338</v>
      </c>
      <c r="AG12" s="14">
        <v>0.22206667474182601</v>
      </c>
      <c r="AH12" s="14">
        <v>0.23403009233343799</v>
      </c>
      <c r="AI12" s="14"/>
      <c r="AJ12" s="14">
        <v>0.204016228549733</v>
      </c>
      <c r="AK12" s="14">
        <v>0.195421787728594</v>
      </c>
      <c r="AL12" s="14">
        <v>0.29199437010562801</v>
      </c>
      <c r="AM12" s="14">
        <v>9.3046450920822601E-2</v>
      </c>
      <c r="AN12" s="14">
        <v>0.22477728461881799</v>
      </c>
      <c r="AO12" s="14"/>
      <c r="AP12" s="14">
        <v>0.25956522074894001</v>
      </c>
      <c r="AQ12" s="14">
        <v>0.16656843941836699</v>
      </c>
      <c r="AR12" s="14">
        <v>0.33962813282516002</v>
      </c>
      <c r="AS12" s="14">
        <v>0.14525406369351199</v>
      </c>
      <c r="AT12" s="14">
        <v>0.33246612816479398</v>
      </c>
      <c r="AU12" s="14"/>
      <c r="AV12" s="14">
        <v>0.221445818230804</v>
      </c>
      <c r="AW12" s="14">
        <v>0.23908941957847399</v>
      </c>
      <c r="AX12" s="14">
        <v>0.196178386528432</v>
      </c>
      <c r="AY12" s="14">
        <v>0.22069193908319101</v>
      </c>
      <c r="AZ12" s="14">
        <v>0.31104898227517702</v>
      </c>
      <c r="BA12" s="14"/>
      <c r="BB12" s="14">
        <v>0.14806616508110099</v>
      </c>
      <c r="BC12" s="14">
        <v>0.159623639137592</v>
      </c>
      <c r="BD12" s="14">
        <v>0.23946591119819399</v>
      </c>
      <c r="BE12" s="14"/>
      <c r="BF12" s="14">
        <v>0.191346208287798</v>
      </c>
    </row>
    <row r="13" spans="2:58" x14ac:dyDescent="0.35">
      <c r="B13" s="15" t="s">
        <v>210</v>
      </c>
      <c r="C13" s="14">
        <v>0.224709146154975</v>
      </c>
      <c r="D13" s="14">
        <v>0.245916813237711</v>
      </c>
      <c r="E13" s="14">
        <v>0.20607729168721101</v>
      </c>
      <c r="F13" s="14"/>
      <c r="G13" s="14">
        <v>0.24019407501912499</v>
      </c>
      <c r="H13" s="14">
        <v>0.325270443653914</v>
      </c>
      <c r="I13" s="14">
        <v>0.20866629708037801</v>
      </c>
      <c r="J13" s="14">
        <v>0.23129952681086399</v>
      </c>
      <c r="K13" s="14">
        <v>0.21867434665424401</v>
      </c>
      <c r="L13" s="14">
        <v>0.14323796102516101</v>
      </c>
      <c r="M13" s="14"/>
      <c r="N13" s="14">
        <v>0.26263045086162601</v>
      </c>
      <c r="O13" s="14">
        <v>0.19406888578377501</v>
      </c>
      <c r="P13" s="14">
        <v>0.21084063304304301</v>
      </c>
      <c r="Q13" s="14">
        <v>0.22846806918412299</v>
      </c>
      <c r="R13" s="14"/>
      <c r="S13" s="14">
        <v>0.26150483563809801</v>
      </c>
      <c r="T13" s="14">
        <v>0.23221738938114</v>
      </c>
      <c r="U13" s="14">
        <v>0.15571695101007699</v>
      </c>
      <c r="V13" s="14">
        <v>0.19118803695436501</v>
      </c>
      <c r="W13" s="14">
        <v>0.285488399848146</v>
      </c>
      <c r="X13" s="14">
        <v>0.26889727803636099</v>
      </c>
      <c r="Y13" s="14">
        <v>0.187790827924325</v>
      </c>
      <c r="Z13" s="14">
        <v>0.24228877325777001</v>
      </c>
      <c r="AA13" s="14">
        <v>0.21210570263965101</v>
      </c>
      <c r="AB13" s="14">
        <v>0.27819441803285</v>
      </c>
      <c r="AC13" s="14">
        <v>0.149519391892806</v>
      </c>
      <c r="AD13" s="14">
        <v>0.157476225553981</v>
      </c>
      <c r="AE13" s="14"/>
      <c r="AF13" s="14">
        <v>0.150746346520193</v>
      </c>
      <c r="AG13" s="14">
        <v>0.27072836691230601</v>
      </c>
      <c r="AH13" s="14">
        <v>0.27500133544382699</v>
      </c>
      <c r="AI13" s="14"/>
      <c r="AJ13" s="14">
        <v>0.12482191156173</v>
      </c>
      <c r="AK13" s="14">
        <v>0.343865174008329</v>
      </c>
      <c r="AL13" s="14">
        <v>0.23539932595575899</v>
      </c>
      <c r="AM13" s="14">
        <v>0.101287421380621</v>
      </c>
      <c r="AN13" s="14">
        <v>0.18678733638459</v>
      </c>
      <c r="AO13" s="14"/>
      <c r="AP13" s="14">
        <v>0.116176244097509</v>
      </c>
      <c r="AQ13" s="14">
        <v>0.37435575063880799</v>
      </c>
      <c r="AR13" s="14">
        <v>0.197076926936711</v>
      </c>
      <c r="AS13" s="14">
        <v>5.1732179150128801E-2</v>
      </c>
      <c r="AT13" s="14">
        <v>9.7603039627701699E-2</v>
      </c>
      <c r="AU13" s="14"/>
      <c r="AV13" s="14">
        <v>0.190357191161483</v>
      </c>
      <c r="AW13" s="14">
        <v>0.19991742394721501</v>
      </c>
      <c r="AX13" s="14">
        <v>0.27817824278111303</v>
      </c>
      <c r="AY13" s="14">
        <v>0.26955311634942197</v>
      </c>
      <c r="AZ13" s="14">
        <v>0.23395356080341101</v>
      </c>
      <c r="BA13" s="14"/>
      <c r="BB13" s="14">
        <v>0.33642002544050098</v>
      </c>
      <c r="BC13" s="14">
        <v>5.4771485773409997E-2</v>
      </c>
      <c r="BD13" s="14">
        <v>3.36776022757381E-2</v>
      </c>
      <c r="BE13" s="14"/>
      <c r="BF13" s="14">
        <v>0.140489254018416</v>
      </c>
    </row>
    <row r="14" spans="2:58" x14ac:dyDescent="0.35">
      <c r="B14" s="15" t="s">
        <v>211</v>
      </c>
      <c r="C14" s="14">
        <v>0.13834644050903799</v>
      </c>
      <c r="D14" s="14">
        <v>0.12386341534033</v>
      </c>
      <c r="E14" s="14">
        <v>0.152215348053995</v>
      </c>
      <c r="F14" s="14"/>
      <c r="G14" s="14">
        <v>0.123264838555748</v>
      </c>
      <c r="H14" s="14">
        <v>0.16598279503881899</v>
      </c>
      <c r="I14" s="14">
        <v>0.14433414383603901</v>
      </c>
      <c r="J14" s="14">
        <v>0.16041934616788001</v>
      </c>
      <c r="K14" s="14">
        <v>0.103188344444876</v>
      </c>
      <c r="L14" s="14">
        <v>0.12682975060100701</v>
      </c>
      <c r="M14" s="14"/>
      <c r="N14" s="14">
        <v>0.171247511730276</v>
      </c>
      <c r="O14" s="14">
        <v>0.13542547569331401</v>
      </c>
      <c r="P14" s="14">
        <v>8.2569554620982394E-2</v>
      </c>
      <c r="Q14" s="14">
        <v>0.14610719275520201</v>
      </c>
      <c r="R14" s="14"/>
      <c r="S14" s="14">
        <v>0.14953733752301199</v>
      </c>
      <c r="T14" s="14">
        <v>0.112956671280704</v>
      </c>
      <c r="U14" s="14">
        <v>0.14584888474518801</v>
      </c>
      <c r="V14" s="14">
        <v>0.18983374833720601</v>
      </c>
      <c r="W14" s="14">
        <v>0.122273582928056</v>
      </c>
      <c r="X14" s="14">
        <v>0.14263418482988399</v>
      </c>
      <c r="Y14" s="14">
        <v>0.127263169259133</v>
      </c>
      <c r="Z14" s="14">
        <v>0.21122719214122501</v>
      </c>
      <c r="AA14" s="14">
        <v>0.13830211034509499</v>
      </c>
      <c r="AB14" s="14">
        <v>0.10888784274473599</v>
      </c>
      <c r="AC14" s="14">
        <v>0.145314360320519</v>
      </c>
      <c r="AD14" s="14">
        <v>0</v>
      </c>
      <c r="AE14" s="14"/>
      <c r="AF14" s="14">
        <v>0.10367059162284201</v>
      </c>
      <c r="AG14" s="14">
        <v>0.17855838817292</v>
      </c>
      <c r="AH14" s="14">
        <v>0.13918388045483199</v>
      </c>
      <c r="AI14" s="14"/>
      <c r="AJ14" s="14">
        <v>0.10681783309870201</v>
      </c>
      <c r="AK14" s="14">
        <v>0.197140499499559</v>
      </c>
      <c r="AL14" s="14">
        <v>0.145081652362092</v>
      </c>
      <c r="AM14" s="14">
        <v>0.20388231943059801</v>
      </c>
      <c r="AN14" s="14">
        <v>9.2393841335167606E-2</v>
      </c>
      <c r="AO14" s="14"/>
      <c r="AP14" s="14">
        <v>4.6527692948859001E-2</v>
      </c>
      <c r="AQ14" s="14">
        <v>0.26081641096234198</v>
      </c>
      <c r="AR14" s="14">
        <v>0.136166970069136</v>
      </c>
      <c r="AS14" s="14">
        <v>4.2957589130731201E-2</v>
      </c>
      <c r="AT14" s="14">
        <v>5.1191006764366997E-2</v>
      </c>
      <c r="AU14" s="14"/>
      <c r="AV14" s="14">
        <v>0.122565744069696</v>
      </c>
      <c r="AW14" s="14">
        <v>0.14053451323750499</v>
      </c>
      <c r="AX14" s="14">
        <v>0.15163944346974401</v>
      </c>
      <c r="AY14" s="14">
        <v>0.17909383954271901</v>
      </c>
      <c r="AZ14" s="14">
        <v>0.20525445413241999</v>
      </c>
      <c r="BA14" s="14"/>
      <c r="BB14" s="14">
        <v>0.38006826066286198</v>
      </c>
      <c r="BC14" s="14">
        <v>2.7265407263207898E-2</v>
      </c>
      <c r="BD14" s="14">
        <v>6.0910094447680099E-2</v>
      </c>
      <c r="BE14" s="14"/>
      <c r="BF14" s="14">
        <v>0.15470889687317199</v>
      </c>
    </row>
    <row r="15" spans="2:58" x14ac:dyDescent="0.35">
      <c r="B15" s="15" t="s">
        <v>212</v>
      </c>
      <c r="C15" s="23">
        <v>2.72122014450875E-2</v>
      </c>
      <c r="D15" s="23">
        <v>2.3673869831999199E-2</v>
      </c>
      <c r="E15" s="23">
        <v>3.0574653182457799E-2</v>
      </c>
      <c r="F15" s="23"/>
      <c r="G15" s="23">
        <v>3.2211087585560801E-2</v>
      </c>
      <c r="H15" s="23">
        <v>2.2746209601666199E-2</v>
      </c>
      <c r="I15" s="23">
        <v>2.1434846483684201E-2</v>
      </c>
      <c r="J15" s="23">
        <v>1.24329480396831E-2</v>
      </c>
      <c r="K15" s="23">
        <v>2.93868962456314E-2</v>
      </c>
      <c r="L15" s="23">
        <v>4.3832744264608599E-2</v>
      </c>
      <c r="M15" s="23"/>
      <c r="N15" s="23">
        <v>3.1338047404202103E-2</v>
      </c>
      <c r="O15" s="23">
        <v>2.35187893894259E-2</v>
      </c>
      <c r="P15" s="23">
        <v>2.9495636149333801E-2</v>
      </c>
      <c r="Q15" s="23">
        <v>2.5222572820842601E-2</v>
      </c>
      <c r="R15" s="23"/>
      <c r="S15" s="23">
        <v>3.6247694575841399E-2</v>
      </c>
      <c r="T15" s="23">
        <v>1.7471923238832201E-2</v>
      </c>
      <c r="U15" s="23">
        <v>2.5056346089723201E-2</v>
      </c>
      <c r="V15" s="23">
        <v>2.3839434160515899E-2</v>
      </c>
      <c r="W15" s="23">
        <v>1.46881451349079E-2</v>
      </c>
      <c r="X15" s="23">
        <v>2.2967224180463E-2</v>
      </c>
      <c r="Y15" s="23">
        <v>1.2904976422280501E-2</v>
      </c>
      <c r="Z15" s="23">
        <v>3.6836547053564699E-2</v>
      </c>
      <c r="AA15" s="23">
        <v>2.8255987369155799E-2</v>
      </c>
      <c r="AB15" s="23">
        <v>3.31728427949858E-2</v>
      </c>
      <c r="AC15" s="23">
        <v>5.1024628427142199E-2</v>
      </c>
      <c r="AD15" s="23">
        <v>2.7254349691696499E-2</v>
      </c>
      <c r="AE15" s="23"/>
      <c r="AF15" s="23">
        <v>2.5813114555327199E-2</v>
      </c>
      <c r="AG15" s="23">
        <v>2.7714484973207599E-2</v>
      </c>
      <c r="AH15" s="23">
        <v>2.8033800357740099E-2</v>
      </c>
      <c r="AI15" s="23"/>
      <c r="AJ15" s="23">
        <v>5.4427115276463297E-3</v>
      </c>
      <c r="AK15" s="23">
        <v>5.6806333514805699E-2</v>
      </c>
      <c r="AL15" s="23">
        <v>6.2956161927682205E-2</v>
      </c>
      <c r="AM15" s="23">
        <v>0</v>
      </c>
      <c r="AN15" s="23">
        <v>2.4600212339904001E-2</v>
      </c>
      <c r="AO15" s="23"/>
      <c r="AP15" s="23">
        <v>1.02039499191182E-2</v>
      </c>
      <c r="AQ15" s="23">
        <v>5.7052665178350503E-2</v>
      </c>
      <c r="AR15" s="23">
        <v>3.2365930499103399E-2</v>
      </c>
      <c r="AS15" s="23">
        <v>0</v>
      </c>
      <c r="AT15" s="23">
        <v>0</v>
      </c>
      <c r="AU15" s="23"/>
      <c r="AV15" s="23">
        <v>2.4884539927386099E-2</v>
      </c>
      <c r="AW15" s="23">
        <v>1.6413977908085201E-2</v>
      </c>
      <c r="AX15" s="23">
        <v>4.0627684770617997E-2</v>
      </c>
      <c r="AY15" s="23">
        <v>1.7868206318658101E-2</v>
      </c>
      <c r="AZ15" s="23">
        <v>0</v>
      </c>
      <c r="BA15" s="23"/>
      <c r="BB15" s="23">
        <v>0</v>
      </c>
      <c r="BC15" s="23">
        <v>0</v>
      </c>
      <c r="BD15" s="23">
        <v>0</v>
      </c>
      <c r="BE15" s="23"/>
      <c r="BF15" s="23">
        <v>0</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228</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999</v>
      </c>
      <c r="D7" s="10">
        <v>473</v>
      </c>
      <c r="E7" s="10">
        <v>524</v>
      </c>
      <c r="F7" s="10"/>
      <c r="G7" s="10">
        <v>155</v>
      </c>
      <c r="H7" s="10">
        <v>169</v>
      </c>
      <c r="I7" s="10">
        <v>158</v>
      </c>
      <c r="J7" s="10">
        <v>164</v>
      </c>
      <c r="K7" s="10">
        <v>147</v>
      </c>
      <c r="L7" s="10">
        <v>206</v>
      </c>
      <c r="M7" s="10"/>
      <c r="N7" s="10">
        <v>282</v>
      </c>
      <c r="O7" s="10">
        <v>250</v>
      </c>
      <c r="P7" s="10">
        <v>198</v>
      </c>
      <c r="Q7" s="10">
        <v>266</v>
      </c>
      <c r="R7" s="10"/>
      <c r="S7" s="10">
        <v>140</v>
      </c>
      <c r="T7" s="10">
        <v>115</v>
      </c>
      <c r="U7" s="10">
        <v>86</v>
      </c>
      <c r="V7" s="10">
        <v>94</v>
      </c>
      <c r="W7" s="10">
        <v>65</v>
      </c>
      <c r="X7" s="10">
        <v>85</v>
      </c>
      <c r="Y7" s="10">
        <v>72</v>
      </c>
      <c r="Z7" s="10">
        <v>53</v>
      </c>
      <c r="AA7" s="10">
        <v>106</v>
      </c>
      <c r="AB7" s="10">
        <v>90</v>
      </c>
      <c r="AC7" s="10">
        <v>60</v>
      </c>
      <c r="AD7" s="10">
        <v>33</v>
      </c>
      <c r="AE7" s="10"/>
      <c r="AF7" s="10">
        <v>348</v>
      </c>
      <c r="AG7" s="10">
        <v>398</v>
      </c>
      <c r="AH7" s="10">
        <v>149</v>
      </c>
      <c r="AI7" s="10"/>
      <c r="AJ7" s="10">
        <v>326</v>
      </c>
      <c r="AK7" s="10">
        <v>314</v>
      </c>
      <c r="AL7" s="10">
        <v>67</v>
      </c>
      <c r="AM7" s="10">
        <v>10</v>
      </c>
      <c r="AN7" s="10">
        <v>131</v>
      </c>
      <c r="AO7" s="10"/>
      <c r="AP7" s="10">
        <v>175</v>
      </c>
      <c r="AQ7" s="10">
        <v>402</v>
      </c>
      <c r="AR7" s="10">
        <v>73</v>
      </c>
      <c r="AS7" s="10">
        <v>116</v>
      </c>
      <c r="AT7" s="10">
        <v>80</v>
      </c>
      <c r="AU7" s="10"/>
      <c r="AV7" s="10">
        <v>237</v>
      </c>
      <c r="AW7" s="10">
        <v>233</v>
      </c>
      <c r="AX7" s="10">
        <v>254</v>
      </c>
      <c r="AY7" s="10">
        <v>114</v>
      </c>
      <c r="AZ7" s="10">
        <v>19</v>
      </c>
      <c r="BA7" s="10"/>
      <c r="BB7" s="10">
        <v>58</v>
      </c>
      <c r="BC7" s="10">
        <v>73</v>
      </c>
      <c r="BD7" s="10">
        <v>34</v>
      </c>
      <c r="BE7" s="10"/>
      <c r="BF7" s="10">
        <v>184</v>
      </c>
    </row>
    <row r="8" spans="2:58" ht="30" customHeight="1" x14ac:dyDescent="0.35">
      <c r="B8" s="11" t="s">
        <v>20</v>
      </c>
      <c r="C8" s="11">
        <v>999</v>
      </c>
      <c r="D8" s="11">
        <v>478</v>
      </c>
      <c r="E8" s="11">
        <v>519</v>
      </c>
      <c r="F8" s="11"/>
      <c r="G8" s="11">
        <v>149</v>
      </c>
      <c r="H8" s="11">
        <v>162</v>
      </c>
      <c r="I8" s="11">
        <v>179</v>
      </c>
      <c r="J8" s="11">
        <v>174</v>
      </c>
      <c r="K8" s="11">
        <v>139</v>
      </c>
      <c r="L8" s="11">
        <v>197</v>
      </c>
      <c r="M8" s="11"/>
      <c r="N8" s="11">
        <v>274</v>
      </c>
      <c r="O8" s="11">
        <v>262</v>
      </c>
      <c r="P8" s="11">
        <v>195</v>
      </c>
      <c r="Q8" s="11">
        <v>265</v>
      </c>
      <c r="R8" s="11"/>
      <c r="S8" s="11">
        <v>151</v>
      </c>
      <c r="T8" s="11">
        <v>119</v>
      </c>
      <c r="U8" s="11">
        <v>87</v>
      </c>
      <c r="V8" s="11">
        <v>95</v>
      </c>
      <c r="W8" s="11">
        <v>62</v>
      </c>
      <c r="X8" s="11">
        <v>87</v>
      </c>
      <c r="Y8" s="11">
        <v>72</v>
      </c>
      <c r="Z8" s="11">
        <v>50</v>
      </c>
      <c r="AA8" s="11">
        <v>100</v>
      </c>
      <c r="AB8" s="11">
        <v>86</v>
      </c>
      <c r="AC8" s="11">
        <v>58</v>
      </c>
      <c r="AD8" s="11">
        <v>31</v>
      </c>
      <c r="AE8" s="11"/>
      <c r="AF8" s="11">
        <v>346</v>
      </c>
      <c r="AG8" s="11">
        <v>400</v>
      </c>
      <c r="AH8" s="11">
        <v>153</v>
      </c>
      <c r="AI8" s="11"/>
      <c r="AJ8" s="11">
        <v>325</v>
      </c>
      <c r="AK8" s="11">
        <v>314</v>
      </c>
      <c r="AL8" s="11">
        <v>68</v>
      </c>
      <c r="AM8" s="11">
        <v>10</v>
      </c>
      <c r="AN8" s="11">
        <v>134</v>
      </c>
      <c r="AO8" s="11"/>
      <c r="AP8" s="11">
        <v>173</v>
      </c>
      <c r="AQ8" s="11">
        <v>403</v>
      </c>
      <c r="AR8" s="11">
        <v>75</v>
      </c>
      <c r="AS8" s="11">
        <v>114</v>
      </c>
      <c r="AT8" s="11">
        <v>79</v>
      </c>
      <c r="AU8" s="11"/>
      <c r="AV8" s="11">
        <v>238</v>
      </c>
      <c r="AW8" s="11">
        <v>231</v>
      </c>
      <c r="AX8" s="11">
        <v>256</v>
      </c>
      <c r="AY8" s="11">
        <v>114</v>
      </c>
      <c r="AZ8" s="11">
        <v>19</v>
      </c>
      <c r="BA8" s="11"/>
      <c r="BB8" s="11">
        <v>59</v>
      </c>
      <c r="BC8" s="11">
        <v>71</v>
      </c>
      <c r="BD8" s="11">
        <v>34</v>
      </c>
      <c r="BE8" s="11"/>
      <c r="BF8" s="11">
        <v>185</v>
      </c>
    </row>
    <row r="9" spans="2:58" x14ac:dyDescent="0.35">
      <c r="B9" s="15" t="s">
        <v>207</v>
      </c>
      <c r="C9" s="14">
        <v>5.7427260083250102E-2</v>
      </c>
      <c r="D9" s="14">
        <v>6.5715057294488594E-2</v>
      </c>
      <c r="E9" s="14">
        <v>5.0026840891963999E-2</v>
      </c>
      <c r="F9" s="14"/>
      <c r="G9" s="14">
        <v>5.1376268452986901E-2</v>
      </c>
      <c r="H9" s="14">
        <v>8.1423862937627406E-2</v>
      </c>
      <c r="I9" s="14">
        <v>5.1202505631934597E-2</v>
      </c>
      <c r="J9" s="14">
        <v>6.0260635330451597E-2</v>
      </c>
      <c r="K9" s="14">
        <v>7.5485891875399197E-2</v>
      </c>
      <c r="L9" s="14">
        <v>3.2686044404153403E-2</v>
      </c>
      <c r="M9" s="14"/>
      <c r="N9" s="14">
        <v>6.4561127198381404E-2</v>
      </c>
      <c r="O9" s="14">
        <v>6.2381425732268E-2</v>
      </c>
      <c r="P9" s="14">
        <v>4.9298646121261502E-2</v>
      </c>
      <c r="Q9" s="14">
        <v>5.1764971337898702E-2</v>
      </c>
      <c r="R9" s="14"/>
      <c r="S9" s="14">
        <v>5.2903401921827901E-2</v>
      </c>
      <c r="T9" s="14">
        <v>7.8700373839560994E-2</v>
      </c>
      <c r="U9" s="14">
        <v>5.8776755937718299E-2</v>
      </c>
      <c r="V9" s="14">
        <v>5.0344909057938099E-2</v>
      </c>
      <c r="W9" s="14">
        <v>5.8515215542649497E-2</v>
      </c>
      <c r="X9" s="14">
        <v>3.3520212022254602E-2</v>
      </c>
      <c r="Y9" s="14">
        <v>7.9077387389533099E-2</v>
      </c>
      <c r="Z9" s="14">
        <v>1.8413060156317301E-2</v>
      </c>
      <c r="AA9" s="14">
        <v>3.6300401812632999E-2</v>
      </c>
      <c r="AB9" s="14">
        <v>8.6225630125144601E-2</v>
      </c>
      <c r="AC9" s="14">
        <v>6.3882536150785804E-2</v>
      </c>
      <c r="AD9" s="14">
        <v>6.9735235752046806E-2</v>
      </c>
      <c r="AE9" s="14"/>
      <c r="AF9" s="14">
        <v>6.3393566188853903E-2</v>
      </c>
      <c r="AG9" s="14">
        <v>6.1014012325156901E-2</v>
      </c>
      <c r="AH9" s="14">
        <v>4.6786483253687498E-2</v>
      </c>
      <c r="AI9" s="14"/>
      <c r="AJ9" s="14">
        <v>7.7946896985101502E-2</v>
      </c>
      <c r="AK9" s="14">
        <v>3.7083959856536397E-2</v>
      </c>
      <c r="AL9" s="14">
        <v>2.9039687502176299E-2</v>
      </c>
      <c r="AM9" s="14">
        <v>9.3046450920822601E-2</v>
      </c>
      <c r="AN9" s="14">
        <v>7.9506986205548594E-2</v>
      </c>
      <c r="AO9" s="14"/>
      <c r="AP9" s="14">
        <v>8.8440430780600904E-2</v>
      </c>
      <c r="AQ9" s="14">
        <v>5.2585957672161801E-2</v>
      </c>
      <c r="AR9" s="14">
        <v>1.2326762552448E-2</v>
      </c>
      <c r="AS9" s="14">
        <v>5.9574317098345299E-2</v>
      </c>
      <c r="AT9" s="14">
        <v>3.7098170397818001E-2</v>
      </c>
      <c r="AU9" s="14"/>
      <c r="AV9" s="14">
        <v>2.8877680025028399E-2</v>
      </c>
      <c r="AW9" s="14">
        <v>3.3435963612731899E-2</v>
      </c>
      <c r="AX9" s="14">
        <v>8.8062050477738296E-2</v>
      </c>
      <c r="AY9" s="14">
        <v>9.1755391548105206E-2</v>
      </c>
      <c r="AZ9" s="14">
        <v>0</v>
      </c>
      <c r="BA9" s="14"/>
      <c r="BB9" s="14">
        <v>0.104552334267662</v>
      </c>
      <c r="BC9" s="14">
        <v>6.4275191148769895E-2</v>
      </c>
      <c r="BD9" s="14">
        <v>3.2005304194808598E-2</v>
      </c>
      <c r="BE9" s="14"/>
      <c r="BF9" s="14">
        <v>6.4226375380149595E-2</v>
      </c>
    </row>
    <row r="10" spans="2:58" x14ac:dyDescent="0.35">
      <c r="B10" s="15" t="s">
        <v>208</v>
      </c>
      <c r="C10" s="14">
        <v>0.139232627415625</v>
      </c>
      <c r="D10" s="14">
        <v>0.141325994597088</v>
      </c>
      <c r="E10" s="14">
        <v>0.137852787724703</v>
      </c>
      <c r="F10" s="14"/>
      <c r="G10" s="14">
        <v>0.15555080296798601</v>
      </c>
      <c r="H10" s="14">
        <v>0.14668187975321101</v>
      </c>
      <c r="I10" s="14">
        <v>0.168416224046368</v>
      </c>
      <c r="J10" s="14">
        <v>0.18121004534988999</v>
      </c>
      <c r="K10" s="14">
        <v>6.6960195046819895E-2</v>
      </c>
      <c r="L10" s="14">
        <v>0.10822709042629999</v>
      </c>
      <c r="M10" s="14"/>
      <c r="N10" s="14">
        <v>0.13573969738761699</v>
      </c>
      <c r="O10" s="14">
        <v>0.153751487750525</v>
      </c>
      <c r="P10" s="14">
        <v>0.106205123686324</v>
      </c>
      <c r="Q10" s="14">
        <v>0.15428475991004301</v>
      </c>
      <c r="R10" s="14"/>
      <c r="S10" s="14">
        <v>0.131586391528178</v>
      </c>
      <c r="T10" s="14">
        <v>0.121170546479258</v>
      </c>
      <c r="U10" s="14">
        <v>0.112108963708848</v>
      </c>
      <c r="V10" s="14">
        <v>0.176119618210241</v>
      </c>
      <c r="W10" s="14">
        <v>9.8080774612115104E-2</v>
      </c>
      <c r="X10" s="14">
        <v>0.16277636749515201</v>
      </c>
      <c r="Y10" s="14">
        <v>0.15188448346686201</v>
      </c>
      <c r="Z10" s="14">
        <v>7.2505796724102803E-2</v>
      </c>
      <c r="AA10" s="14">
        <v>0.110643065146316</v>
      </c>
      <c r="AB10" s="14">
        <v>0.15125757783559299</v>
      </c>
      <c r="AC10" s="14">
        <v>0.210584844947279</v>
      </c>
      <c r="AD10" s="14">
        <v>0.22881427736087001</v>
      </c>
      <c r="AE10" s="14"/>
      <c r="AF10" s="14">
        <v>0.12369959005301399</v>
      </c>
      <c r="AG10" s="14">
        <v>0.145297752987153</v>
      </c>
      <c r="AH10" s="14">
        <v>0.141691539065671</v>
      </c>
      <c r="AI10" s="14"/>
      <c r="AJ10" s="14">
        <v>0.13068696733493401</v>
      </c>
      <c r="AK10" s="14">
        <v>0.15032492059000599</v>
      </c>
      <c r="AL10" s="14">
        <v>0.150347543711294</v>
      </c>
      <c r="AM10" s="14">
        <v>9.9280750133063603E-2</v>
      </c>
      <c r="AN10" s="14">
        <v>0.111264546707906</v>
      </c>
      <c r="AO10" s="14"/>
      <c r="AP10" s="14">
        <v>0.122013017468813</v>
      </c>
      <c r="AQ10" s="14">
        <v>0.14127274282063701</v>
      </c>
      <c r="AR10" s="14">
        <v>0.210431873902239</v>
      </c>
      <c r="AS10" s="14">
        <v>7.5590289368389602E-2</v>
      </c>
      <c r="AT10" s="14">
        <v>0.12715604278939299</v>
      </c>
      <c r="AU10" s="14"/>
      <c r="AV10" s="14">
        <v>0.16179457113340101</v>
      </c>
      <c r="AW10" s="14">
        <v>0.143914752371993</v>
      </c>
      <c r="AX10" s="14">
        <v>0.13265929936235199</v>
      </c>
      <c r="AY10" s="14">
        <v>0.171657388394198</v>
      </c>
      <c r="AZ10" s="14">
        <v>5.2793339115657201E-2</v>
      </c>
      <c r="BA10" s="14"/>
      <c r="BB10" s="14">
        <v>0.179230338544661</v>
      </c>
      <c r="BC10" s="14">
        <v>7.7535143025305106E-2</v>
      </c>
      <c r="BD10" s="14">
        <v>0.182915073565319</v>
      </c>
      <c r="BE10" s="14"/>
      <c r="BF10" s="14">
        <v>0.14943976384546701</v>
      </c>
    </row>
    <row r="11" spans="2:58" x14ac:dyDescent="0.35">
      <c r="B11" s="15" t="s">
        <v>209</v>
      </c>
      <c r="C11" s="14">
        <v>0.32188767442355098</v>
      </c>
      <c r="D11" s="14">
        <v>0.29979126189924099</v>
      </c>
      <c r="E11" s="14">
        <v>0.33955827230642899</v>
      </c>
      <c r="F11" s="14"/>
      <c r="G11" s="14">
        <v>0.38821611316140198</v>
      </c>
      <c r="H11" s="14">
        <v>0.36213311708937601</v>
      </c>
      <c r="I11" s="14">
        <v>0.31618309609519502</v>
      </c>
      <c r="J11" s="14">
        <v>0.28508732032427903</v>
      </c>
      <c r="K11" s="14">
        <v>0.36151636263369402</v>
      </c>
      <c r="L11" s="14">
        <v>0.24847536999714401</v>
      </c>
      <c r="M11" s="14"/>
      <c r="N11" s="14">
        <v>0.34437182826986701</v>
      </c>
      <c r="O11" s="14">
        <v>0.35964883067180098</v>
      </c>
      <c r="P11" s="14">
        <v>0.25752939284141502</v>
      </c>
      <c r="Q11" s="14">
        <v>0.30841380360043402</v>
      </c>
      <c r="R11" s="14"/>
      <c r="S11" s="14">
        <v>0.31201325747657799</v>
      </c>
      <c r="T11" s="14">
        <v>0.372370185896928</v>
      </c>
      <c r="U11" s="14">
        <v>0.26915748872706402</v>
      </c>
      <c r="V11" s="14">
        <v>0.29784318971724799</v>
      </c>
      <c r="W11" s="14">
        <v>0.22044468810162399</v>
      </c>
      <c r="X11" s="14">
        <v>0.29608761025311098</v>
      </c>
      <c r="Y11" s="14">
        <v>0.38372652008374097</v>
      </c>
      <c r="Z11" s="14">
        <v>0.48022193071943398</v>
      </c>
      <c r="AA11" s="14">
        <v>0.38277814352609302</v>
      </c>
      <c r="AB11" s="14">
        <v>0.31510071462509098</v>
      </c>
      <c r="AC11" s="14">
        <v>0.25216286138709199</v>
      </c>
      <c r="AD11" s="14">
        <v>0.22907188494406999</v>
      </c>
      <c r="AE11" s="14"/>
      <c r="AF11" s="14">
        <v>0.27407650689619301</v>
      </c>
      <c r="AG11" s="14">
        <v>0.35103602594924499</v>
      </c>
      <c r="AH11" s="14">
        <v>0.307157992925016</v>
      </c>
      <c r="AI11" s="14"/>
      <c r="AJ11" s="14">
        <v>0.26120953844818001</v>
      </c>
      <c r="AK11" s="14">
        <v>0.36347336366590299</v>
      </c>
      <c r="AL11" s="14">
        <v>0.33686970379751602</v>
      </c>
      <c r="AM11" s="14">
        <v>0.29700339458394798</v>
      </c>
      <c r="AN11" s="14">
        <v>0.29758814308518</v>
      </c>
      <c r="AO11" s="14"/>
      <c r="AP11" s="14">
        <v>0.26452698509512401</v>
      </c>
      <c r="AQ11" s="14">
        <v>0.31900159194483901</v>
      </c>
      <c r="AR11" s="14">
        <v>0.38500878985639903</v>
      </c>
      <c r="AS11" s="14">
        <v>0.32860972413439699</v>
      </c>
      <c r="AT11" s="14">
        <v>0.349925499274856</v>
      </c>
      <c r="AU11" s="14"/>
      <c r="AV11" s="14">
        <v>0.31101006905600198</v>
      </c>
      <c r="AW11" s="14">
        <v>0.32906956051240499</v>
      </c>
      <c r="AX11" s="14">
        <v>0.35861954356026099</v>
      </c>
      <c r="AY11" s="14">
        <v>0.28661434220929299</v>
      </c>
      <c r="AZ11" s="14">
        <v>0.15654312940647799</v>
      </c>
      <c r="BA11" s="14"/>
      <c r="BB11" s="14">
        <v>0.26833387844023798</v>
      </c>
      <c r="BC11" s="14">
        <v>0.289742227605224</v>
      </c>
      <c r="BD11" s="14">
        <v>0.26024423542993802</v>
      </c>
      <c r="BE11" s="14"/>
      <c r="BF11" s="14">
        <v>0.276165471578868</v>
      </c>
    </row>
    <row r="12" spans="2:58" x14ac:dyDescent="0.35">
      <c r="B12" s="15" t="s">
        <v>122</v>
      </c>
      <c r="C12" s="14">
        <v>0.287800264990484</v>
      </c>
      <c r="D12" s="14">
        <v>0.27377418663881498</v>
      </c>
      <c r="E12" s="14">
        <v>0.301835136082792</v>
      </c>
      <c r="F12" s="14"/>
      <c r="G12" s="14">
        <v>0.23742330447886001</v>
      </c>
      <c r="H12" s="14">
        <v>0.19705631552216299</v>
      </c>
      <c r="I12" s="14">
        <v>0.28378358808430698</v>
      </c>
      <c r="J12" s="14">
        <v>0.27946739932613401</v>
      </c>
      <c r="K12" s="14">
        <v>0.30309338044835998</v>
      </c>
      <c r="L12" s="14">
        <v>0.40067882411149802</v>
      </c>
      <c r="M12" s="14"/>
      <c r="N12" s="14">
        <v>0.24673685054410599</v>
      </c>
      <c r="O12" s="14">
        <v>0.30058305264386098</v>
      </c>
      <c r="P12" s="14">
        <v>0.35917735241040699</v>
      </c>
      <c r="Q12" s="14">
        <v>0.26468491392895599</v>
      </c>
      <c r="R12" s="14"/>
      <c r="S12" s="14">
        <v>0.30242140383891802</v>
      </c>
      <c r="T12" s="14">
        <v>0.26927569742241603</v>
      </c>
      <c r="U12" s="14">
        <v>0.30681010975033801</v>
      </c>
      <c r="V12" s="14">
        <v>0.28851745510417598</v>
      </c>
      <c r="W12" s="14">
        <v>0.38319779528530701</v>
      </c>
      <c r="X12" s="14">
        <v>0.287383380261581</v>
      </c>
      <c r="Y12" s="14">
        <v>0.24165674616886601</v>
      </c>
      <c r="Z12" s="14">
        <v>0.26160972091575402</v>
      </c>
      <c r="AA12" s="14">
        <v>0.25452352517502302</v>
      </c>
      <c r="AB12" s="14">
        <v>0.238160407608458</v>
      </c>
      <c r="AC12" s="14">
        <v>0.31420772684495901</v>
      </c>
      <c r="AD12" s="14">
        <v>0.385131547217199</v>
      </c>
      <c r="AE12" s="14"/>
      <c r="AF12" s="14">
        <v>0.32236915128555399</v>
      </c>
      <c r="AG12" s="14">
        <v>0.26070284351218198</v>
      </c>
      <c r="AH12" s="14">
        <v>0.29259658347912898</v>
      </c>
      <c r="AI12" s="14"/>
      <c r="AJ12" s="14">
        <v>0.32534068160686902</v>
      </c>
      <c r="AK12" s="14">
        <v>0.245045621668083</v>
      </c>
      <c r="AL12" s="14">
        <v>0.32558408326166199</v>
      </c>
      <c r="AM12" s="14">
        <v>0.10713209639838001</v>
      </c>
      <c r="AN12" s="14">
        <v>0.29310944244417497</v>
      </c>
      <c r="AO12" s="14"/>
      <c r="AP12" s="14">
        <v>0.30846369672777202</v>
      </c>
      <c r="AQ12" s="14">
        <v>0.262904731636324</v>
      </c>
      <c r="AR12" s="14">
        <v>0.244898177079201</v>
      </c>
      <c r="AS12" s="14">
        <v>0.32400347269429802</v>
      </c>
      <c r="AT12" s="14">
        <v>0.38711288855868498</v>
      </c>
      <c r="AU12" s="14"/>
      <c r="AV12" s="14">
        <v>0.31032696609710197</v>
      </c>
      <c r="AW12" s="14">
        <v>0.296113799880736</v>
      </c>
      <c r="AX12" s="14">
        <v>0.23965149862621199</v>
      </c>
      <c r="AY12" s="14">
        <v>0.25500411517527599</v>
      </c>
      <c r="AZ12" s="14">
        <v>0.51516731239885305</v>
      </c>
      <c r="BA12" s="14"/>
      <c r="BB12" s="14">
        <v>0.23885248289368799</v>
      </c>
      <c r="BC12" s="14">
        <v>0.36490947031693399</v>
      </c>
      <c r="BD12" s="14">
        <v>0.37658230684668997</v>
      </c>
      <c r="BE12" s="14"/>
      <c r="BF12" s="14">
        <v>0.324220668910632</v>
      </c>
    </row>
    <row r="13" spans="2:58" x14ac:dyDescent="0.35">
      <c r="B13" s="15" t="s">
        <v>210</v>
      </c>
      <c r="C13" s="14">
        <v>0.122352268613416</v>
      </c>
      <c r="D13" s="14">
        <v>0.14815617970126199</v>
      </c>
      <c r="E13" s="14">
        <v>9.9089715715353396E-2</v>
      </c>
      <c r="F13" s="14"/>
      <c r="G13" s="14">
        <v>0.10968162831850101</v>
      </c>
      <c r="H13" s="14">
        <v>0.128277275989057</v>
      </c>
      <c r="I13" s="14">
        <v>8.8258263130893105E-2</v>
      </c>
      <c r="J13" s="14">
        <v>0.15232718699161901</v>
      </c>
      <c r="K13" s="14">
        <v>0.106254880138046</v>
      </c>
      <c r="L13" s="14">
        <v>0.14281852960750799</v>
      </c>
      <c r="M13" s="14"/>
      <c r="N13" s="14">
        <v>0.10481136994972701</v>
      </c>
      <c r="O13" s="14">
        <v>7.7525922635456504E-2</v>
      </c>
      <c r="P13" s="14">
        <v>0.17166223373825801</v>
      </c>
      <c r="Q13" s="14">
        <v>0.14990706090827599</v>
      </c>
      <c r="R13" s="14"/>
      <c r="S13" s="14">
        <v>0.14590682565836299</v>
      </c>
      <c r="T13" s="14">
        <v>8.9452063340209706E-2</v>
      </c>
      <c r="U13" s="14">
        <v>0.111361494216607</v>
      </c>
      <c r="V13" s="14">
        <v>6.0727372557277101E-2</v>
      </c>
      <c r="W13" s="14">
        <v>0.20900225796959901</v>
      </c>
      <c r="X13" s="14">
        <v>0.17442023862384401</v>
      </c>
      <c r="Y13" s="14">
        <v>9.2019745878012094E-2</v>
      </c>
      <c r="Z13" s="14">
        <v>0.13034261094737001</v>
      </c>
      <c r="AA13" s="14">
        <v>0.11093425780340301</v>
      </c>
      <c r="AB13" s="14">
        <v>0.16640717789812401</v>
      </c>
      <c r="AC13" s="14">
        <v>0.111355424112069</v>
      </c>
      <c r="AD13" s="14">
        <v>2.7338815328924401E-2</v>
      </c>
      <c r="AE13" s="14"/>
      <c r="AF13" s="14">
        <v>0.115643430423014</v>
      </c>
      <c r="AG13" s="14">
        <v>0.13118648882700701</v>
      </c>
      <c r="AH13" s="14">
        <v>0.13187896462860299</v>
      </c>
      <c r="AI13" s="14"/>
      <c r="AJ13" s="14">
        <v>0.115736920875867</v>
      </c>
      <c r="AK13" s="14">
        <v>0.151271054914206</v>
      </c>
      <c r="AL13" s="14">
        <v>0.11697999975787</v>
      </c>
      <c r="AM13" s="14">
        <v>0.10940432468948399</v>
      </c>
      <c r="AN13" s="14">
        <v>0.12865598461473399</v>
      </c>
      <c r="AO13" s="14"/>
      <c r="AP13" s="14">
        <v>0.10796750210780499</v>
      </c>
      <c r="AQ13" s="14">
        <v>0.15923032827398201</v>
      </c>
      <c r="AR13" s="14">
        <v>9.68988238584233E-2</v>
      </c>
      <c r="AS13" s="14">
        <v>0.101946243503586</v>
      </c>
      <c r="AT13" s="14">
        <v>7.4041322020773806E-2</v>
      </c>
      <c r="AU13" s="14"/>
      <c r="AV13" s="14">
        <v>0.12295349335318</v>
      </c>
      <c r="AW13" s="14">
        <v>0.14222823073642599</v>
      </c>
      <c r="AX13" s="14">
        <v>7.7469270110902905E-2</v>
      </c>
      <c r="AY13" s="14">
        <v>0.116854173975183</v>
      </c>
      <c r="AZ13" s="14">
        <v>0.121965580310765</v>
      </c>
      <c r="BA13" s="14"/>
      <c r="BB13" s="14">
        <v>0.118774191931614</v>
      </c>
      <c r="BC13" s="14">
        <v>0.11874151658464401</v>
      </c>
      <c r="BD13" s="14">
        <v>0.14825307996324499</v>
      </c>
      <c r="BE13" s="14"/>
      <c r="BF13" s="14">
        <v>0.124223377650823</v>
      </c>
    </row>
    <row r="14" spans="2:58" x14ac:dyDescent="0.35">
      <c r="B14" s="15" t="s">
        <v>211</v>
      </c>
      <c r="C14" s="14">
        <v>6.2324067310793999E-2</v>
      </c>
      <c r="D14" s="14">
        <v>6.05813250200683E-2</v>
      </c>
      <c r="E14" s="14">
        <v>6.4172133900224707E-2</v>
      </c>
      <c r="F14" s="14"/>
      <c r="G14" s="14">
        <v>4.5358897902924501E-2</v>
      </c>
      <c r="H14" s="14">
        <v>7.8706762836083799E-2</v>
      </c>
      <c r="I14" s="14">
        <v>7.9019970667816394E-2</v>
      </c>
      <c r="J14" s="14">
        <v>4.1647412677625902E-2</v>
      </c>
      <c r="K14" s="14">
        <v>7.9700730850008394E-2</v>
      </c>
      <c r="L14" s="14">
        <v>5.2502672400048397E-2</v>
      </c>
      <c r="M14" s="14"/>
      <c r="N14" s="14">
        <v>9.3501421043540506E-2</v>
      </c>
      <c r="O14" s="14">
        <v>3.88215709739025E-2</v>
      </c>
      <c r="P14" s="14">
        <v>5.1370167730792698E-2</v>
      </c>
      <c r="Q14" s="14">
        <v>5.8449043822968998E-2</v>
      </c>
      <c r="R14" s="14"/>
      <c r="S14" s="14">
        <v>5.5168719576134402E-2</v>
      </c>
      <c r="T14" s="14">
        <v>6.0492080605693797E-2</v>
      </c>
      <c r="U14" s="14">
        <v>0.13059367075957901</v>
      </c>
      <c r="V14" s="14">
        <v>9.2536498797201494E-2</v>
      </c>
      <c r="W14" s="14">
        <v>1.6071123353796402E-2</v>
      </c>
      <c r="X14" s="14">
        <v>4.5812191344057701E-2</v>
      </c>
      <c r="Y14" s="14">
        <v>3.8730140590705099E-2</v>
      </c>
      <c r="Z14" s="14">
        <v>3.6906880537021097E-2</v>
      </c>
      <c r="AA14" s="14">
        <v>8.5854665780926195E-2</v>
      </c>
      <c r="AB14" s="14">
        <v>4.2848491907589499E-2</v>
      </c>
      <c r="AC14" s="14">
        <v>4.78066065578149E-2</v>
      </c>
      <c r="AD14" s="14">
        <v>5.9908239396889398E-2</v>
      </c>
      <c r="AE14" s="14"/>
      <c r="AF14" s="14">
        <v>8.9681063618188395E-2</v>
      </c>
      <c r="AG14" s="14">
        <v>4.84407899343509E-2</v>
      </c>
      <c r="AH14" s="14">
        <v>6.5198885654810607E-2</v>
      </c>
      <c r="AI14" s="14"/>
      <c r="AJ14" s="14">
        <v>8.0248627052378799E-2</v>
      </c>
      <c r="AK14" s="14">
        <v>4.6763243303854701E-2</v>
      </c>
      <c r="AL14" s="14">
        <v>4.11789819694829E-2</v>
      </c>
      <c r="AM14" s="14">
        <v>0.19803764441284</v>
      </c>
      <c r="AN14" s="14">
        <v>7.2966096305134703E-2</v>
      </c>
      <c r="AO14" s="14"/>
      <c r="AP14" s="14">
        <v>9.2033268530400794E-2</v>
      </c>
      <c r="AQ14" s="14">
        <v>5.7001513166621401E-2</v>
      </c>
      <c r="AR14" s="14">
        <v>5.04355727512893E-2</v>
      </c>
      <c r="AS14" s="14">
        <v>0.102117923564409</v>
      </c>
      <c r="AT14" s="14">
        <v>1.1807166026926099E-2</v>
      </c>
      <c r="AU14" s="14"/>
      <c r="AV14" s="14">
        <v>5.6702387250719799E-2</v>
      </c>
      <c r="AW14" s="14">
        <v>4.7033652900998701E-2</v>
      </c>
      <c r="AX14" s="14">
        <v>8.7317633175607604E-2</v>
      </c>
      <c r="AY14" s="14">
        <v>7.8114588697945603E-2</v>
      </c>
      <c r="AZ14" s="14">
        <v>0.15353063876824699</v>
      </c>
      <c r="BA14" s="14"/>
      <c r="BB14" s="14">
        <v>9.0256773922136199E-2</v>
      </c>
      <c r="BC14" s="14">
        <v>8.4796451319122404E-2</v>
      </c>
      <c r="BD14" s="14">
        <v>0</v>
      </c>
      <c r="BE14" s="14"/>
      <c r="BF14" s="14">
        <v>6.1724342634060299E-2</v>
      </c>
    </row>
    <row r="15" spans="2:58" x14ac:dyDescent="0.35">
      <c r="B15" s="15" t="s">
        <v>212</v>
      </c>
      <c r="C15" s="23">
        <v>8.9758371628799408E-3</v>
      </c>
      <c r="D15" s="23">
        <v>1.06559948490381E-2</v>
      </c>
      <c r="E15" s="23">
        <v>7.4651133785336504E-3</v>
      </c>
      <c r="F15" s="23"/>
      <c r="G15" s="23">
        <v>1.23929847173404E-2</v>
      </c>
      <c r="H15" s="23">
        <v>5.7207858724816303E-3</v>
      </c>
      <c r="I15" s="23">
        <v>1.31363523434862E-2</v>
      </c>
      <c r="J15" s="23">
        <v>0</v>
      </c>
      <c r="K15" s="23">
        <v>6.9885590076732397E-3</v>
      </c>
      <c r="L15" s="23">
        <v>1.46114690533481E-2</v>
      </c>
      <c r="M15" s="23"/>
      <c r="N15" s="23">
        <v>1.0277705606761301E-2</v>
      </c>
      <c r="O15" s="23">
        <v>7.28770959218556E-3</v>
      </c>
      <c r="P15" s="23">
        <v>4.75708347154248E-3</v>
      </c>
      <c r="Q15" s="23">
        <v>1.24954464914231E-2</v>
      </c>
      <c r="R15" s="23"/>
      <c r="S15" s="23">
        <v>0</v>
      </c>
      <c r="T15" s="23">
        <v>8.5390524159327397E-3</v>
      </c>
      <c r="U15" s="23">
        <v>1.11915168998471E-2</v>
      </c>
      <c r="V15" s="23">
        <v>3.3910956555916999E-2</v>
      </c>
      <c r="W15" s="23">
        <v>1.46881451349079E-2</v>
      </c>
      <c r="X15" s="23">
        <v>0</v>
      </c>
      <c r="Y15" s="23">
        <v>1.2904976422280501E-2</v>
      </c>
      <c r="Z15" s="23">
        <v>0</v>
      </c>
      <c r="AA15" s="23">
        <v>1.8965940755606099E-2</v>
      </c>
      <c r="AB15" s="23">
        <v>0</v>
      </c>
      <c r="AC15" s="23">
        <v>0</v>
      </c>
      <c r="AD15" s="23">
        <v>0</v>
      </c>
      <c r="AE15" s="23"/>
      <c r="AF15" s="23">
        <v>1.1136691535181599E-2</v>
      </c>
      <c r="AG15" s="23">
        <v>2.3220864649046102E-3</v>
      </c>
      <c r="AH15" s="23">
        <v>1.4689550993083399E-2</v>
      </c>
      <c r="AI15" s="23"/>
      <c r="AJ15" s="23">
        <v>8.8303676966690493E-3</v>
      </c>
      <c r="AK15" s="23">
        <v>6.0378360014108701E-3</v>
      </c>
      <c r="AL15" s="23">
        <v>0</v>
      </c>
      <c r="AM15" s="23">
        <v>9.6095338861462501E-2</v>
      </c>
      <c r="AN15" s="23">
        <v>1.69088006373216E-2</v>
      </c>
      <c r="AO15" s="23"/>
      <c r="AP15" s="23">
        <v>1.6555099289484999E-2</v>
      </c>
      <c r="AQ15" s="23">
        <v>8.0031344854349998E-3</v>
      </c>
      <c r="AR15" s="23">
        <v>0</v>
      </c>
      <c r="AS15" s="23">
        <v>8.1580296365760807E-3</v>
      </c>
      <c r="AT15" s="23">
        <v>1.28589109315487E-2</v>
      </c>
      <c r="AU15" s="23"/>
      <c r="AV15" s="23">
        <v>8.3348330845665706E-3</v>
      </c>
      <c r="AW15" s="23">
        <v>8.2040399847099401E-3</v>
      </c>
      <c r="AX15" s="23">
        <v>1.6220704686925599E-2</v>
      </c>
      <c r="AY15" s="23">
        <v>0</v>
      </c>
      <c r="AZ15" s="23">
        <v>0</v>
      </c>
      <c r="BA15" s="23"/>
      <c r="BB15" s="23">
        <v>0</v>
      </c>
      <c r="BC15" s="23">
        <v>0</v>
      </c>
      <c r="BD15" s="23">
        <v>0</v>
      </c>
      <c r="BE15" s="23"/>
      <c r="BF15" s="23">
        <v>0</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229</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999</v>
      </c>
      <c r="D7" s="10">
        <v>473</v>
      </c>
      <c r="E7" s="10">
        <v>524</v>
      </c>
      <c r="F7" s="10"/>
      <c r="G7" s="10">
        <v>155</v>
      </c>
      <c r="H7" s="10">
        <v>169</v>
      </c>
      <c r="I7" s="10">
        <v>158</v>
      </c>
      <c r="J7" s="10">
        <v>164</v>
      </c>
      <c r="K7" s="10">
        <v>147</v>
      </c>
      <c r="L7" s="10">
        <v>206</v>
      </c>
      <c r="M7" s="10"/>
      <c r="N7" s="10">
        <v>282</v>
      </c>
      <c r="O7" s="10">
        <v>250</v>
      </c>
      <c r="P7" s="10">
        <v>198</v>
      </c>
      <c r="Q7" s="10">
        <v>266</v>
      </c>
      <c r="R7" s="10"/>
      <c r="S7" s="10">
        <v>140</v>
      </c>
      <c r="T7" s="10">
        <v>115</v>
      </c>
      <c r="U7" s="10">
        <v>86</v>
      </c>
      <c r="V7" s="10">
        <v>94</v>
      </c>
      <c r="W7" s="10">
        <v>65</v>
      </c>
      <c r="X7" s="10">
        <v>85</v>
      </c>
      <c r="Y7" s="10">
        <v>72</v>
      </c>
      <c r="Z7" s="10">
        <v>53</v>
      </c>
      <c r="AA7" s="10">
        <v>106</v>
      </c>
      <c r="AB7" s="10">
        <v>90</v>
      </c>
      <c r="AC7" s="10">
        <v>60</v>
      </c>
      <c r="AD7" s="10">
        <v>33</v>
      </c>
      <c r="AE7" s="10"/>
      <c r="AF7" s="10">
        <v>348</v>
      </c>
      <c r="AG7" s="10">
        <v>398</v>
      </c>
      <c r="AH7" s="10">
        <v>149</v>
      </c>
      <c r="AI7" s="10"/>
      <c r="AJ7" s="10">
        <v>326</v>
      </c>
      <c r="AK7" s="10">
        <v>314</v>
      </c>
      <c r="AL7" s="10">
        <v>67</v>
      </c>
      <c r="AM7" s="10">
        <v>10</v>
      </c>
      <c r="AN7" s="10">
        <v>131</v>
      </c>
      <c r="AO7" s="10"/>
      <c r="AP7" s="10">
        <v>175</v>
      </c>
      <c r="AQ7" s="10">
        <v>402</v>
      </c>
      <c r="AR7" s="10">
        <v>73</v>
      </c>
      <c r="AS7" s="10">
        <v>116</v>
      </c>
      <c r="AT7" s="10">
        <v>80</v>
      </c>
      <c r="AU7" s="10"/>
      <c r="AV7" s="10">
        <v>237</v>
      </c>
      <c r="AW7" s="10">
        <v>233</v>
      </c>
      <c r="AX7" s="10">
        <v>254</v>
      </c>
      <c r="AY7" s="10">
        <v>114</v>
      </c>
      <c r="AZ7" s="10">
        <v>19</v>
      </c>
      <c r="BA7" s="10"/>
      <c r="BB7" s="10">
        <v>58</v>
      </c>
      <c r="BC7" s="10">
        <v>73</v>
      </c>
      <c r="BD7" s="10">
        <v>34</v>
      </c>
      <c r="BE7" s="10"/>
      <c r="BF7" s="10">
        <v>184</v>
      </c>
    </row>
    <row r="8" spans="2:58" ht="30" customHeight="1" x14ac:dyDescent="0.35">
      <c r="B8" s="11" t="s">
        <v>20</v>
      </c>
      <c r="C8" s="11">
        <v>999</v>
      </c>
      <c r="D8" s="11">
        <v>478</v>
      </c>
      <c r="E8" s="11">
        <v>519</v>
      </c>
      <c r="F8" s="11"/>
      <c r="G8" s="11">
        <v>149</v>
      </c>
      <c r="H8" s="11">
        <v>162</v>
      </c>
      <c r="I8" s="11">
        <v>179</v>
      </c>
      <c r="J8" s="11">
        <v>174</v>
      </c>
      <c r="K8" s="11">
        <v>139</v>
      </c>
      <c r="L8" s="11">
        <v>197</v>
      </c>
      <c r="M8" s="11"/>
      <c r="N8" s="11">
        <v>274</v>
      </c>
      <c r="O8" s="11">
        <v>262</v>
      </c>
      <c r="P8" s="11">
        <v>195</v>
      </c>
      <c r="Q8" s="11">
        <v>265</v>
      </c>
      <c r="R8" s="11"/>
      <c r="S8" s="11">
        <v>151</v>
      </c>
      <c r="T8" s="11">
        <v>119</v>
      </c>
      <c r="U8" s="11">
        <v>87</v>
      </c>
      <c r="V8" s="11">
        <v>95</v>
      </c>
      <c r="W8" s="11">
        <v>62</v>
      </c>
      <c r="X8" s="11">
        <v>87</v>
      </c>
      <c r="Y8" s="11">
        <v>72</v>
      </c>
      <c r="Z8" s="11">
        <v>50</v>
      </c>
      <c r="AA8" s="11">
        <v>100</v>
      </c>
      <c r="AB8" s="11">
        <v>86</v>
      </c>
      <c r="AC8" s="11">
        <v>58</v>
      </c>
      <c r="AD8" s="11">
        <v>31</v>
      </c>
      <c r="AE8" s="11"/>
      <c r="AF8" s="11">
        <v>346</v>
      </c>
      <c r="AG8" s="11">
        <v>400</v>
      </c>
      <c r="AH8" s="11">
        <v>153</v>
      </c>
      <c r="AI8" s="11"/>
      <c r="AJ8" s="11">
        <v>325</v>
      </c>
      <c r="AK8" s="11">
        <v>314</v>
      </c>
      <c r="AL8" s="11">
        <v>68</v>
      </c>
      <c r="AM8" s="11">
        <v>10</v>
      </c>
      <c r="AN8" s="11">
        <v>134</v>
      </c>
      <c r="AO8" s="11"/>
      <c r="AP8" s="11">
        <v>173</v>
      </c>
      <c r="AQ8" s="11">
        <v>403</v>
      </c>
      <c r="AR8" s="11">
        <v>75</v>
      </c>
      <c r="AS8" s="11">
        <v>114</v>
      </c>
      <c r="AT8" s="11">
        <v>79</v>
      </c>
      <c r="AU8" s="11"/>
      <c r="AV8" s="11">
        <v>238</v>
      </c>
      <c r="AW8" s="11">
        <v>231</v>
      </c>
      <c r="AX8" s="11">
        <v>256</v>
      </c>
      <c r="AY8" s="11">
        <v>114</v>
      </c>
      <c r="AZ8" s="11">
        <v>19</v>
      </c>
      <c r="BA8" s="11"/>
      <c r="BB8" s="11">
        <v>59</v>
      </c>
      <c r="BC8" s="11">
        <v>71</v>
      </c>
      <c r="BD8" s="11">
        <v>34</v>
      </c>
      <c r="BE8" s="11"/>
      <c r="BF8" s="11">
        <v>185</v>
      </c>
    </row>
    <row r="9" spans="2:58" x14ac:dyDescent="0.35">
      <c r="B9" s="15" t="s">
        <v>207</v>
      </c>
      <c r="C9" s="14">
        <v>0.118257583261378</v>
      </c>
      <c r="D9" s="14">
        <v>0.124988920343749</v>
      </c>
      <c r="E9" s="14">
        <v>0.11252796826520001</v>
      </c>
      <c r="F9" s="14"/>
      <c r="G9" s="14">
        <v>9.7112092854185803E-2</v>
      </c>
      <c r="H9" s="14">
        <v>7.6422816987003206E-2</v>
      </c>
      <c r="I9" s="14">
        <v>8.2566106692145105E-2</v>
      </c>
      <c r="J9" s="14">
        <v>0.123150890972958</v>
      </c>
      <c r="K9" s="14">
        <v>0.116603566572441</v>
      </c>
      <c r="L9" s="14">
        <v>0.19779365877167801</v>
      </c>
      <c r="M9" s="14"/>
      <c r="N9" s="14">
        <v>0.119268283770567</v>
      </c>
      <c r="O9" s="14">
        <v>0.11821318613373499</v>
      </c>
      <c r="P9" s="14">
        <v>0.119544652356919</v>
      </c>
      <c r="Q9" s="14">
        <v>0.117617975566551</v>
      </c>
      <c r="R9" s="14"/>
      <c r="S9" s="14">
        <v>0.106697923151663</v>
      </c>
      <c r="T9" s="14">
        <v>0.112236054821232</v>
      </c>
      <c r="U9" s="14">
        <v>0.18392771354738599</v>
      </c>
      <c r="V9" s="14">
        <v>8.0101280502608105E-2</v>
      </c>
      <c r="W9" s="14">
        <v>7.6289301213217794E-2</v>
      </c>
      <c r="X9" s="14">
        <v>5.7749446387022799E-2</v>
      </c>
      <c r="Y9" s="14">
        <v>0.17125750041234999</v>
      </c>
      <c r="Z9" s="14">
        <v>5.2748201812988497E-2</v>
      </c>
      <c r="AA9" s="14">
        <v>0.15796887581897501</v>
      </c>
      <c r="AB9" s="14">
        <v>0.117620697120706</v>
      </c>
      <c r="AC9" s="14">
        <v>0.112491188538326</v>
      </c>
      <c r="AD9" s="14">
        <v>0.25135006227692502</v>
      </c>
      <c r="AE9" s="14"/>
      <c r="AF9" s="14">
        <v>0.19220132358160999</v>
      </c>
      <c r="AG9" s="14">
        <v>7.5478905367808602E-2</v>
      </c>
      <c r="AH9" s="14">
        <v>6.4969586713265595E-2</v>
      </c>
      <c r="AI9" s="14"/>
      <c r="AJ9" s="14">
        <v>0.196966705562056</v>
      </c>
      <c r="AK9" s="14">
        <v>4.0203607763262102E-2</v>
      </c>
      <c r="AL9" s="14">
        <v>8.7633515496986794E-2</v>
      </c>
      <c r="AM9" s="14">
        <v>0.19143245134397199</v>
      </c>
      <c r="AN9" s="14">
        <v>0.112676685140046</v>
      </c>
      <c r="AO9" s="14"/>
      <c r="AP9" s="14">
        <v>0.243565501368745</v>
      </c>
      <c r="AQ9" s="14">
        <v>4.6865732344600501E-2</v>
      </c>
      <c r="AR9" s="14">
        <v>9.64988476417519E-2</v>
      </c>
      <c r="AS9" s="14">
        <v>0.24725429868273799</v>
      </c>
      <c r="AT9" s="14">
        <v>7.39166212998318E-2</v>
      </c>
      <c r="AU9" s="14"/>
      <c r="AV9" s="14">
        <v>0.11474367583369401</v>
      </c>
      <c r="AW9" s="14">
        <v>0.12361324833881999</v>
      </c>
      <c r="AX9" s="14">
        <v>0.114782807104665</v>
      </c>
      <c r="AY9" s="14">
        <v>0.115116981873967</v>
      </c>
      <c r="AZ9" s="14">
        <v>5.2386609276616203E-2</v>
      </c>
      <c r="BA9" s="14"/>
      <c r="BB9" s="14">
        <v>3.3322537812457399E-2</v>
      </c>
      <c r="BC9" s="14">
        <v>0.249221070013601</v>
      </c>
      <c r="BD9" s="14">
        <v>0.117450911938996</v>
      </c>
      <c r="BE9" s="14"/>
      <c r="BF9" s="14">
        <v>0.14108166510346701</v>
      </c>
    </row>
    <row r="10" spans="2:58" x14ac:dyDescent="0.35">
      <c r="B10" s="15" t="s">
        <v>208</v>
      </c>
      <c r="C10" s="14">
        <v>0.15494227443646699</v>
      </c>
      <c r="D10" s="14">
        <v>0.15287336861041201</v>
      </c>
      <c r="E10" s="14">
        <v>0.157453853433596</v>
      </c>
      <c r="F10" s="14"/>
      <c r="G10" s="14">
        <v>0.187012334622045</v>
      </c>
      <c r="H10" s="14">
        <v>0.13741196771620801</v>
      </c>
      <c r="I10" s="14">
        <v>0.19166433854296</v>
      </c>
      <c r="J10" s="14">
        <v>0.13176930288583399</v>
      </c>
      <c r="K10" s="14">
        <v>0.17099516532685</v>
      </c>
      <c r="L10" s="14">
        <v>0.121068233707002</v>
      </c>
      <c r="M10" s="14"/>
      <c r="N10" s="14">
        <v>0.17341706295499201</v>
      </c>
      <c r="O10" s="14">
        <v>0.17436801605237801</v>
      </c>
      <c r="P10" s="14">
        <v>0.129820812155203</v>
      </c>
      <c r="Q10" s="14">
        <v>0.13681941568766701</v>
      </c>
      <c r="R10" s="14"/>
      <c r="S10" s="14">
        <v>0.139968573743015</v>
      </c>
      <c r="T10" s="14">
        <v>0.149005598920956</v>
      </c>
      <c r="U10" s="14">
        <v>0.16751217634892099</v>
      </c>
      <c r="V10" s="14">
        <v>0.135511669783211</v>
      </c>
      <c r="W10" s="14">
        <v>0.17305125100308</v>
      </c>
      <c r="X10" s="14">
        <v>0.20461800232115801</v>
      </c>
      <c r="Y10" s="14">
        <v>8.6802438630423001E-2</v>
      </c>
      <c r="Z10" s="14">
        <v>0.20357715613386901</v>
      </c>
      <c r="AA10" s="14">
        <v>0.13158152398320799</v>
      </c>
      <c r="AB10" s="14">
        <v>0.16963871086357199</v>
      </c>
      <c r="AC10" s="14">
        <v>0.15487755679420301</v>
      </c>
      <c r="AD10" s="14">
        <v>0.21264405713533099</v>
      </c>
      <c r="AE10" s="14"/>
      <c r="AF10" s="14">
        <v>0.14491726126497201</v>
      </c>
      <c r="AG10" s="14">
        <v>0.16346067050247701</v>
      </c>
      <c r="AH10" s="14">
        <v>9.2544242616306796E-2</v>
      </c>
      <c r="AI10" s="14"/>
      <c r="AJ10" s="14">
        <v>0.174161570483302</v>
      </c>
      <c r="AK10" s="14">
        <v>0.16080220889274199</v>
      </c>
      <c r="AL10" s="14">
        <v>0.14894731549672</v>
      </c>
      <c r="AM10" s="14">
        <v>0</v>
      </c>
      <c r="AN10" s="14">
        <v>0.10740097261231001</v>
      </c>
      <c r="AO10" s="14"/>
      <c r="AP10" s="14">
        <v>0.19891051500186199</v>
      </c>
      <c r="AQ10" s="14">
        <v>0.13974159271746101</v>
      </c>
      <c r="AR10" s="14">
        <v>0.20010842049816299</v>
      </c>
      <c r="AS10" s="14">
        <v>0.232361286332255</v>
      </c>
      <c r="AT10" s="14">
        <v>0.111344554803417</v>
      </c>
      <c r="AU10" s="14"/>
      <c r="AV10" s="14">
        <v>0.13680221023285699</v>
      </c>
      <c r="AW10" s="14">
        <v>0.19902550049906101</v>
      </c>
      <c r="AX10" s="14">
        <v>0.154564003091609</v>
      </c>
      <c r="AY10" s="14">
        <v>0.15218716776562999</v>
      </c>
      <c r="AZ10" s="14">
        <v>0.10475579024243099</v>
      </c>
      <c r="BA10" s="14"/>
      <c r="BB10" s="14">
        <v>4.7544118183400902E-2</v>
      </c>
      <c r="BC10" s="14">
        <v>0.26094307236849001</v>
      </c>
      <c r="BD10" s="14">
        <v>9.1347277041768496E-2</v>
      </c>
      <c r="BE10" s="14"/>
      <c r="BF10" s="14">
        <v>0.15004670297739001</v>
      </c>
    </row>
    <row r="11" spans="2:58" x14ac:dyDescent="0.35">
      <c r="B11" s="15" t="s">
        <v>209</v>
      </c>
      <c r="C11" s="14">
        <v>0.23911075379244301</v>
      </c>
      <c r="D11" s="14">
        <v>0.25876683490391</v>
      </c>
      <c r="E11" s="14">
        <v>0.221963047546649</v>
      </c>
      <c r="F11" s="14"/>
      <c r="G11" s="14">
        <v>0.25987802199552801</v>
      </c>
      <c r="H11" s="14">
        <v>0.24284424713070199</v>
      </c>
      <c r="I11" s="14">
        <v>0.21244012866109699</v>
      </c>
      <c r="J11" s="14">
        <v>0.27186252275848199</v>
      </c>
      <c r="K11" s="14">
        <v>0.26310208906328802</v>
      </c>
      <c r="L11" s="14">
        <v>0.19883152859881101</v>
      </c>
      <c r="M11" s="14"/>
      <c r="N11" s="14">
        <v>0.235142903430612</v>
      </c>
      <c r="O11" s="14">
        <v>0.24998945703896899</v>
      </c>
      <c r="P11" s="14">
        <v>0.26934890616044399</v>
      </c>
      <c r="Q11" s="14">
        <v>0.20915279329918501</v>
      </c>
      <c r="R11" s="14"/>
      <c r="S11" s="14">
        <v>0.25564624163028599</v>
      </c>
      <c r="T11" s="14">
        <v>0.30151177890897402</v>
      </c>
      <c r="U11" s="14">
        <v>0.222774279185525</v>
      </c>
      <c r="V11" s="14">
        <v>0.24969399289216199</v>
      </c>
      <c r="W11" s="14">
        <v>0.197772739872315</v>
      </c>
      <c r="X11" s="14">
        <v>0.23442633683529701</v>
      </c>
      <c r="Y11" s="14">
        <v>0.30681455605843599</v>
      </c>
      <c r="Z11" s="14">
        <v>0.29319089196206899</v>
      </c>
      <c r="AA11" s="14">
        <v>0.18354019056309601</v>
      </c>
      <c r="AB11" s="14">
        <v>0.224223291446109</v>
      </c>
      <c r="AC11" s="14">
        <v>0.180076089308046</v>
      </c>
      <c r="AD11" s="14">
        <v>0.11665288830670199</v>
      </c>
      <c r="AE11" s="14"/>
      <c r="AF11" s="14">
        <v>0.224350120258652</v>
      </c>
      <c r="AG11" s="14">
        <v>0.257375878689102</v>
      </c>
      <c r="AH11" s="14">
        <v>0.236766524697749</v>
      </c>
      <c r="AI11" s="14"/>
      <c r="AJ11" s="14">
        <v>0.225271808478788</v>
      </c>
      <c r="AK11" s="14">
        <v>0.24080502178462701</v>
      </c>
      <c r="AL11" s="14">
        <v>0.35880203480311301</v>
      </c>
      <c r="AM11" s="14">
        <v>0.209536844197733</v>
      </c>
      <c r="AN11" s="14">
        <v>0.21558694896611499</v>
      </c>
      <c r="AO11" s="14"/>
      <c r="AP11" s="14">
        <v>0.18520900653960901</v>
      </c>
      <c r="AQ11" s="14">
        <v>0.23571654225234301</v>
      </c>
      <c r="AR11" s="14">
        <v>0.34770212414939899</v>
      </c>
      <c r="AS11" s="14">
        <v>0.23611152257405599</v>
      </c>
      <c r="AT11" s="14">
        <v>0.27850268062597999</v>
      </c>
      <c r="AU11" s="14"/>
      <c r="AV11" s="14">
        <v>0.261747082172259</v>
      </c>
      <c r="AW11" s="14">
        <v>0.24331503541798399</v>
      </c>
      <c r="AX11" s="14">
        <v>0.23707550295829399</v>
      </c>
      <c r="AY11" s="14">
        <v>0.25489606202827603</v>
      </c>
      <c r="AZ11" s="14">
        <v>0.21238490796625101</v>
      </c>
      <c r="BA11" s="14"/>
      <c r="BB11" s="14">
        <v>0.245044586555384</v>
      </c>
      <c r="BC11" s="14">
        <v>0.24870279398721401</v>
      </c>
      <c r="BD11" s="14">
        <v>0.26415860047085299</v>
      </c>
      <c r="BE11" s="14"/>
      <c r="BF11" s="14">
        <v>0.26316063456068001</v>
      </c>
    </row>
    <row r="12" spans="2:58" x14ac:dyDescent="0.35">
      <c r="B12" s="15" t="s">
        <v>122</v>
      </c>
      <c r="C12" s="14">
        <v>0.30242516875236303</v>
      </c>
      <c r="D12" s="14">
        <v>0.264579392037815</v>
      </c>
      <c r="E12" s="14">
        <v>0.33646045902521898</v>
      </c>
      <c r="F12" s="14"/>
      <c r="G12" s="14">
        <v>0.23255532822719899</v>
      </c>
      <c r="H12" s="14">
        <v>0.24906179128203401</v>
      </c>
      <c r="I12" s="14">
        <v>0.30374398699729299</v>
      </c>
      <c r="J12" s="14">
        <v>0.29282858297693198</v>
      </c>
      <c r="K12" s="14">
        <v>0.36997694952242999</v>
      </c>
      <c r="L12" s="14">
        <v>0.35878090672357399</v>
      </c>
      <c r="M12" s="14"/>
      <c r="N12" s="14">
        <v>0.26813562946334601</v>
      </c>
      <c r="O12" s="14">
        <v>0.28903771013227902</v>
      </c>
      <c r="P12" s="14">
        <v>0.304008972237577</v>
      </c>
      <c r="Q12" s="14">
        <v>0.34595888327477298</v>
      </c>
      <c r="R12" s="14"/>
      <c r="S12" s="14">
        <v>0.28341193838982898</v>
      </c>
      <c r="T12" s="14">
        <v>0.30984503686776599</v>
      </c>
      <c r="U12" s="14">
        <v>0.27020759159504298</v>
      </c>
      <c r="V12" s="14">
        <v>0.321210275077698</v>
      </c>
      <c r="W12" s="14">
        <v>0.24962953736851401</v>
      </c>
      <c r="X12" s="14">
        <v>0.32854657735257398</v>
      </c>
      <c r="Y12" s="14">
        <v>0.29273572557605798</v>
      </c>
      <c r="Z12" s="14">
        <v>0.35668785488289201</v>
      </c>
      <c r="AA12" s="14">
        <v>0.31173748029965997</v>
      </c>
      <c r="AB12" s="14">
        <v>0.29804378050883201</v>
      </c>
      <c r="AC12" s="14">
        <v>0.34362978232490698</v>
      </c>
      <c r="AD12" s="14">
        <v>0.272436086133653</v>
      </c>
      <c r="AE12" s="14"/>
      <c r="AF12" s="14">
        <v>0.30063872452038598</v>
      </c>
      <c r="AG12" s="14">
        <v>0.29881526820635701</v>
      </c>
      <c r="AH12" s="14">
        <v>0.34976713183129099</v>
      </c>
      <c r="AI12" s="14"/>
      <c r="AJ12" s="14">
        <v>0.28268758641451902</v>
      </c>
      <c r="AK12" s="14">
        <v>0.29252795399242199</v>
      </c>
      <c r="AL12" s="14">
        <v>0.29188200133397701</v>
      </c>
      <c r="AM12" s="14">
        <v>0.39846253294461098</v>
      </c>
      <c r="AN12" s="14">
        <v>0.35832039118435299</v>
      </c>
      <c r="AO12" s="14"/>
      <c r="AP12" s="14">
        <v>0.22401997133396601</v>
      </c>
      <c r="AQ12" s="14">
        <v>0.32938886608156198</v>
      </c>
      <c r="AR12" s="14">
        <v>0.25077370479727401</v>
      </c>
      <c r="AS12" s="14">
        <v>0.230869496649937</v>
      </c>
      <c r="AT12" s="14">
        <v>0.45245850090731499</v>
      </c>
      <c r="AU12" s="14"/>
      <c r="AV12" s="14">
        <v>0.34975734775481199</v>
      </c>
      <c r="AW12" s="14">
        <v>0.281059164031502</v>
      </c>
      <c r="AX12" s="14">
        <v>0.26536602081634802</v>
      </c>
      <c r="AY12" s="14">
        <v>0.227902414872034</v>
      </c>
      <c r="AZ12" s="14">
        <v>0.361624380268523</v>
      </c>
      <c r="BA12" s="14"/>
      <c r="BB12" s="14">
        <v>0.45369957093719199</v>
      </c>
      <c r="BC12" s="14">
        <v>0.20062371878596599</v>
      </c>
      <c r="BD12" s="14">
        <v>0.41467950125897701</v>
      </c>
      <c r="BE12" s="14"/>
      <c r="BF12" s="14">
        <v>0.31971031988698301</v>
      </c>
    </row>
    <row r="13" spans="2:58" x14ac:dyDescent="0.35">
      <c r="B13" s="15" t="s">
        <v>210</v>
      </c>
      <c r="C13" s="14">
        <v>0.12336249936883401</v>
      </c>
      <c r="D13" s="14">
        <v>0.12973970225656101</v>
      </c>
      <c r="E13" s="14">
        <v>0.11602896392752</v>
      </c>
      <c r="F13" s="14"/>
      <c r="G13" s="14">
        <v>0.15955581209317199</v>
      </c>
      <c r="H13" s="14">
        <v>0.18196716879047101</v>
      </c>
      <c r="I13" s="14">
        <v>0.143383007702724</v>
      </c>
      <c r="J13" s="14">
        <v>0.13206522082575001</v>
      </c>
      <c r="K13" s="14">
        <v>5.9433196394586399E-2</v>
      </c>
      <c r="L13" s="14">
        <v>6.6999464349614193E-2</v>
      </c>
      <c r="M13" s="14"/>
      <c r="N13" s="14">
        <v>0.162597594647615</v>
      </c>
      <c r="O13" s="14">
        <v>9.7353115949947097E-2</v>
      </c>
      <c r="P13" s="14">
        <v>9.19425459628255E-2</v>
      </c>
      <c r="Q13" s="14">
        <v>0.13295707103916199</v>
      </c>
      <c r="R13" s="14"/>
      <c r="S13" s="14">
        <v>0.13084386504478299</v>
      </c>
      <c r="T13" s="14">
        <v>0.110842622631582</v>
      </c>
      <c r="U13" s="14">
        <v>0.100320021360779</v>
      </c>
      <c r="V13" s="14">
        <v>0.15765312876309601</v>
      </c>
      <c r="W13" s="14">
        <v>0.15187164754815</v>
      </c>
      <c r="X13" s="14">
        <v>0.11503524202913901</v>
      </c>
      <c r="Y13" s="14">
        <v>8.9034770444341105E-2</v>
      </c>
      <c r="Z13" s="14">
        <v>5.3531222819800002E-2</v>
      </c>
      <c r="AA13" s="14">
        <v>0.14094290969183201</v>
      </c>
      <c r="AB13" s="14">
        <v>0.168308987303533</v>
      </c>
      <c r="AC13" s="14">
        <v>9.7296086658350503E-2</v>
      </c>
      <c r="AD13" s="14">
        <v>0.119578090818465</v>
      </c>
      <c r="AE13" s="14"/>
      <c r="AF13" s="14">
        <v>8.2250040092628804E-2</v>
      </c>
      <c r="AG13" s="14">
        <v>0.13845058050777401</v>
      </c>
      <c r="AH13" s="14">
        <v>0.17609465411657499</v>
      </c>
      <c r="AI13" s="14"/>
      <c r="AJ13" s="14">
        <v>6.3965160720734396E-2</v>
      </c>
      <c r="AK13" s="14">
        <v>0.17965364136342901</v>
      </c>
      <c r="AL13" s="14">
        <v>9.8143537100824199E-2</v>
      </c>
      <c r="AM13" s="14">
        <v>0.200568171513685</v>
      </c>
      <c r="AN13" s="14">
        <v>0.111793582316342</v>
      </c>
      <c r="AO13" s="14"/>
      <c r="AP13" s="14">
        <v>9.3719724671843793E-2</v>
      </c>
      <c r="AQ13" s="14">
        <v>0.16073178341438299</v>
      </c>
      <c r="AR13" s="14">
        <v>9.2981307292155799E-2</v>
      </c>
      <c r="AS13" s="14">
        <v>4.43219072838896E-2</v>
      </c>
      <c r="AT13" s="14">
        <v>4.7881840240494099E-2</v>
      </c>
      <c r="AU13" s="14"/>
      <c r="AV13" s="14">
        <v>9.0040086049152299E-2</v>
      </c>
      <c r="AW13" s="14">
        <v>0.119579278585011</v>
      </c>
      <c r="AX13" s="14">
        <v>0.135009512262314</v>
      </c>
      <c r="AY13" s="14">
        <v>0.14913634592897501</v>
      </c>
      <c r="AZ13" s="14">
        <v>0.221713489501741</v>
      </c>
      <c r="BA13" s="14"/>
      <c r="BB13" s="14">
        <v>6.9958211128464204E-2</v>
      </c>
      <c r="BC13" s="14">
        <v>2.60469593318013E-2</v>
      </c>
      <c r="BD13" s="14">
        <v>8.5505596530255398E-2</v>
      </c>
      <c r="BE13" s="14"/>
      <c r="BF13" s="14">
        <v>6.7225819141349397E-2</v>
      </c>
    </row>
    <row r="14" spans="2:58" x14ac:dyDescent="0.35">
      <c r="B14" s="15" t="s">
        <v>211</v>
      </c>
      <c r="C14" s="14">
        <v>5.3850897973018001E-2</v>
      </c>
      <c r="D14" s="14">
        <v>6.0545799455365798E-2</v>
      </c>
      <c r="E14" s="14">
        <v>4.7902097118655597E-2</v>
      </c>
      <c r="F14" s="14"/>
      <c r="G14" s="14">
        <v>5.0995455151439897E-2</v>
      </c>
      <c r="H14" s="14">
        <v>0.10660057741695</v>
      </c>
      <c r="I14" s="14">
        <v>5.8757115091461302E-2</v>
      </c>
      <c r="J14" s="14">
        <v>4.2510198673336302E-2</v>
      </c>
      <c r="K14" s="14">
        <v>1.9889033120404302E-2</v>
      </c>
      <c r="L14" s="14">
        <v>4.2004797952086198E-2</v>
      </c>
      <c r="M14" s="14"/>
      <c r="N14" s="14">
        <v>3.8091846204429798E-2</v>
      </c>
      <c r="O14" s="14">
        <v>5.9641873668509003E-2</v>
      </c>
      <c r="P14" s="14">
        <v>7.5562502172298096E-2</v>
      </c>
      <c r="Q14" s="14">
        <v>4.9063300847350499E-2</v>
      </c>
      <c r="R14" s="14"/>
      <c r="S14" s="14">
        <v>7.6817081651351801E-2</v>
      </c>
      <c r="T14" s="14">
        <v>1.655890784949E-2</v>
      </c>
      <c r="U14" s="14">
        <v>5.5258217962344598E-2</v>
      </c>
      <c r="V14" s="14">
        <v>4.1903464500436603E-2</v>
      </c>
      <c r="W14" s="14">
        <v>0.136697377859816</v>
      </c>
      <c r="X14" s="14">
        <v>4.74938294236864E-2</v>
      </c>
      <c r="Y14" s="14">
        <v>5.3355008878391903E-2</v>
      </c>
      <c r="Z14" s="14">
        <v>2.18516122320652E-2</v>
      </c>
      <c r="AA14" s="14">
        <v>7.4229019643228603E-2</v>
      </c>
      <c r="AB14" s="14">
        <v>1.0436081670401999E-2</v>
      </c>
      <c r="AC14" s="14">
        <v>8.0350744990912201E-2</v>
      </c>
      <c r="AD14" s="14">
        <v>2.7338815328924401E-2</v>
      </c>
      <c r="AE14" s="14"/>
      <c r="AF14" s="14">
        <v>5.3028611756914999E-2</v>
      </c>
      <c r="AG14" s="14">
        <v>5.6707750584282297E-2</v>
      </c>
      <c r="AH14" s="14">
        <v>5.8568041042272402E-2</v>
      </c>
      <c r="AI14" s="14"/>
      <c r="AJ14" s="14">
        <v>5.4127781072396103E-2</v>
      </c>
      <c r="AK14" s="14">
        <v>7.0747917373080005E-2</v>
      </c>
      <c r="AL14" s="14">
        <v>1.45915957683788E-2</v>
      </c>
      <c r="AM14" s="14">
        <v>0</v>
      </c>
      <c r="AN14" s="14">
        <v>7.6707621739341994E-2</v>
      </c>
      <c r="AO14" s="14"/>
      <c r="AP14" s="14">
        <v>4.9289517482277202E-2</v>
      </c>
      <c r="AQ14" s="14">
        <v>7.43589962353529E-2</v>
      </c>
      <c r="AR14" s="14">
        <v>1.19355956212568E-2</v>
      </c>
      <c r="AS14" s="14">
        <v>9.0814884771247707E-3</v>
      </c>
      <c r="AT14" s="14">
        <v>3.5895802122961798E-2</v>
      </c>
      <c r="AU14" s="14"/>
      <c r="AV14" s="14">
        <v>4.69095979572264E-2</v>
      </c>
      <c r="AW14" s="14">
        <v>2.90912767252966E-2</v>
      </c>
      <c r="AX14" s="14">
        <v>7.6890197651323294E-2</v>
      </c>
      <c r="AY14" s="14">
        <v>9.2830829426592001E-2</v>
      </c>
      <c r="AZ14" s="14">
        <v>4.71348227444367E-2</v>
      </c>
      <c r="BA14" s="14"/>
      <c r="BB14" s="14">
        <v>0.15043097538310099</v>
      </c>
      <c r="BC14" s="14">
        <v>1.4462385512927899E-2</v>
      </c>
      <c r="BD14" s="14">
        <v>2.6858112759150898E-2</v>
      </c>
      <c r="BE14" s="14"/>
      <c r="BF14" s="14">
        <v>5.8774858330129902E-2</v>
      </c>
    </row>
    <row r="15" spans="2:58" x14ac:dyDescent="0.35">
      <c r="B15" s="15" t="s">
        <v>212</v>
      </c>
      <c r="C15" s="23">
        <v>8.0508224154965807E-3</v>
      </c>
      <c r="D15" s="23">
        <v>8.5059823921870194E-3</v>
      </c>
      <c r="E15" s="23">
        <v>7.6636106831609197E-3</v>
      </c>
      <c r="F15" s="23"/>
      <c r="G15" s="23">
        <v>1.2890955056430601E-2</v>
      </c>
      <c r="H15" s="23">
        <v>5.6914306766318703E-3</v>
      </c>
      <c r="I15" s="23">
        <v>7.4453163123184597E-3</v>
      </c>
      <c r="J15" s="23">
        <v>5.8132809067074197E-3</v>
      </c>
      <c r="K15" s="23">
        <v>0</v>
      </c>
      <c r="L15" s="23">
        <v>1.4521409897234799E-2</v>
      </c>
      <c r="M15" s="23"/>
      <c r="N15" s="23">
        <v>3.34667952843746E-3</v>
      </c>
      <c r="O15" s="23">
        <v>1.13966410241822E-2</v>
      </c>
      <c r="P15" s="23">
        <v>9.7716089547343794E-3</v>
      </c>
      <c r="Q15" s="23">
        <v>8.4305602853113094E-3</v>
      </c>
      <c r="R15" s="23"/>
      <c r="S15" s="23">
        <v>6.6143763890730897E-3</v>
      </c>
      <c r="T15" s="23">
        <v>0</v>
      </c>
      <c r="U15" s="23">
        <v>0</v>
      </c>
      <c r="V15" s="23">
        <v>1.39261884807885E-2</v>
      </c>
      <c r="W15" s="23">
        <v>1.46881451349079E-2</v>
      </c>
      <c r="X15" s="23">
        <v>1.2130565651122501E-2</v>
      </c>
      <c r="Y15" s="23">
        <v>0</v>
      </c>
      <c r="Z15" s="23">
        <v>1.8413060156317301E-2</v>
      </c>
      <c r="AA15" s="23">
        <v>0</v>
      </c>
      <c r="AB15" s="23">
        <v>1.1728451086845299E-2</v>
      </c>
      <c r="AC15" s="23">
        <v>3.1278551385254497E-2</v>
      </c>
      <c r="AD15" s="23">
        <v>0</v>
      </c>
      <c r="AE15" s="23"/>
      <c r="AF15" s="23">
        <v>2.61391852483632E-3</v>
      </c>
      <c r="AG15" s="23">
        <v>9.71094614219907E-3</v>
      </c>
      <c r="AH15" s="23">
        <v>2.12898189825407E-2</v>
      </c>
      <c r="AI15" s="23"/>
      <c r="AJ15" s="23">
        <v>2.8193872682055099E-3</v>
      </c>
      <c r="AK15" s="23">
        <v>1.5259648830437501E-2</v>
      </c>
      <c r="AL15" s="23">
        <v>0</v>
      </c>
      <c r="AM15" s="23">
        <v>0</v>
      </c>
      <c r="AN15" s="23">
        <v>1.7513798041492001E-2</v>
      </c>
      <c r="AO15" s="23"/>
      <c r="AP15" s="23">
        <v>5.2857636016967599E-3</v>
      </c>
      <c r="AQ15" s="23">
        <v>1.31964869542976E-2</v>
      </c>
      <c r="AR15" s="23">
        <v>0</v>
      </c>
      <c r="AS15" s="23">
        <v>0</v>
      </c>
      <c r="AT15" s="23">
        <v>0</v>
      </c>
      <c r="AU15" s="23"/>
      <c r="AV15" s="23">
        <v>0</v>
      </c>
      <c r="AW15" s="23">
        <v>4.3164964023245603E-3</v>
      </c>
      <c r="AX15" s="23">
        <v>1.6311956115445499E-2</v>
      </c>
      <c r="AY15" s="23">
        <v>7.9301981045252004E-3</v>
      </c>
      <c r="AZ15" s="23">
        <v>0</v>
      </c>
      <c r="BA15" s="23"/>
      <c r="BB15" s="23">
        <v>0</v>
      </c>
      <c r="BC15" s="23">
        <v>0</v>
      </c>
      <c r="BD15" s="23">
        <v>0</v>
      </c>
      <c r="BE15" s="23"/>
      <c r="BF15" s="23">
        <v>0</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230</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999</v>
      </c>
      <c r="D7" s="10">
        <v>473</v>
      </c>
      <c r="E7" s="10">
        <v>524</v>
      </c>
      <c r="F7" s="10"/>
      <c r="G7" s="10">
        <v>155</v>
      </c>
      <c r="H7" s="10">
        <v>169</v>
      </c>
      <c r="I7" s="10">
        <v>158</v>
      </c>
      <c r="J7" s="10">
        <v>164</v>
      </c>
      <c r="K7" s="10">
        <v>147</v>
      </c>
      <c r="L7" s="10">
        <v>206</v>
      </c>
      <c r="M7" s="10"/>
      <c r="N7" s="10">
        <v>282</v>
      </c>
      <c r="O7" s="10">
        <v>250</v>
      </c>
      <c r="P7" s="10">
        <v>198</v>
      </c>
      <c r="Q7" s="10">
        <v>266</v>
      </c>
      <c r="R7" s="10"/>
      <c r="S7" s="10">
        <v>140</v>
      </c>
      <c r="T7" s="10">
        <v>115</v>
      </c>
      <c r="U7" s="10">
        <v>86</v>
      </c>
      <c r="V7" s="10">
        <v>94</v>
      </c>
      <c r="W7" s="10">
        <v>65</v>
      </c>
      <c r="X7" s="10">
        <v>85</v>
      </c>
      <c r="Y7" s="10">
        <v>72</v>
      </c>
      <c r="Z7" s="10">
        <v>53</v>
      </c>
      <c r="AA7" s="10">
        <v>106</v>
      </c>
      <c r="AB7" s="10">
        <v>90</v>
      </c>
      <c r="AC7" s="10">
        <v>60</v>
      </c>
      <c r="AD7" s="10">
        <v>33</v>
      </c>
      <c r="AE7" s="10"/>
      <c r="AF7" s="10">
        <v>348</v>
      </c>
      <c r="AG7" s="10">
        <v>398</v>
      </c>
      <c r="AH7" s="10">
        <v>149</v>
      </c>
      <c r="AI7" s="10"/>
      <c r="AJ7" s="10">
        <v>326</v>
      </c>
      <c r="AK7" s="10">
        <v>314</v>
      </c>
      <c r="AL7" s="10">
        <v>67</v>
      </c>
      <c r="AM7" s="10">
        <v>10</v>
      </c>
      <c r="AN7" s="10">
        <v>131</v>
      </c>
      <c r="AO7" s="10"/>
      <c r="AP7" s="10">
        <v>175</v>
      </c>
      <c r="AQ7" s="10">
        <v>402</v>
      </c>
      <c r="AR7" s="10">
        <v>73</v>
      </c>
      <c r="AS7" s="10">
        <v>116</v>
      </c>
      <c r="AT7" s="10">
        <v>80</v>
      </c>
      <c r="AU7" s="10"/>
      <c r="AV7" s="10">
        <v>237</v>
      </c>
      <c r="AW7" s="10">
        <v>233</v>
      </c>
      <c r="AX7" s="10">
        <v>254</v>
      </c>
      <c r="AY7" s="10">
        <v>114</v>
      </c>
      <c r="AZ7" s="10">
        <v>19</v>
      </c>
      <c r="BA7" s="10"/>
      <c r="BB7" s="10">
        <v>58</v>
      </c>
      <c r="BC7" s="10">
        <v>73</v>
      </c>
      <c r="BD7" s="10">
        <v>34</v>
      </c>
      <c r="BE7" s="10"/>
      <c r="BF7" s="10">
        <v>184</v>
      </c>
    </row>
    <row r="8" spans="2:58" ht="30" customHeight="1" x14ac:dyDescent="0.35">
      <c r="B8" s="11" t="s">
        <v>20</v>
      </c>
      <c r="C8" s="11">
        <v>999</v>
      </c>
      <c r="D8" s="11">
        <v>478</v>
      </c>
      <c r="E8" s="11">
        <v>519</v>
      </c>
      <c r="F8" s="11"/>
      <c r="G8" s="11">
        <v>149</v>
      </c>
      <c r="H8" s="11">
        <v>162</v>
      </c>
      <c r="I8" s="11">
        <v>179</v>
      </c>
      <c r="J8" s="11">
        <v>174</v>
      </c>
      <c r="K8" s="11">
        <v>139</v>
      </c>
      <c r="L8" s="11">
        <v>197</v>
      </c>
      <c r="M8" s="11"/>
      <c r="N8" s="11">
        <v>274</v>
      </c>
      <c r="O8" s="11">
        <v>262</v>
      </c>
      <c r="P8" s="11">
        <v>195</v>
      </c>
      <c r="Q8" s="11">
        <v>265</v>
      </c>
      <c r="R8" s="11"/>
      <c r="S8" s="11">
        <v>151</v>
      </c>
      <c r="T8" s="11">
        <v>119</v>
      </c>
      <c r="U8" s="11">
        <v>87</v>
      </c>
      <c r="V8" s="11">
        <v>95</v>
      </c>
      <c r="W8" s="11">
        <v>62</v>
      </c>
      <c r="X8" s="11">
        <v>87</v>
      </c>
      <c r="Y8" s="11">
        <v>72</v>
      </c>
      <c r="Z8" s="11">
        <v>50</v>
      </c>
      <c r="AA8" s="11">
        <v>100</v>
      </c>
      <c r="AB8" s="11">
        <v>86</v>
      </c>
      <c r="AC8" s="11">
        <v>58</v>
      </c>
      <c r="AD8" s="11">
        <v>31</v>
      </c>
      <c r="AE8" s="11"/>
      <c r="AF8" s="11">
        <v>346</v>
      </c>
      <c r="AG8" s="11">
        <v>400</v>
      </c>
      <c r="AH8" s="11">
        <v>153</v>
      </c>
      <c r="AI8" s="11"/>
      <c r="AJ8" s="11">
        <v>325</v>
      </c>
      <c r="AK8" s="11">
        <v>314</v>
      </c>
      <c r="AL8" s="11">
        <v>68</v>
      </c>
      <c r="AM8" s="11">
        <v>10</v>
      </c>
      <c r="AN8" s="11">
        <v>134</v>
      </c>
      <c r="AO8" s="11"/>
      <c r="AP8" s="11">
        <v>173</v>
      </c>
      <c r="AQ8" s="11">
        <v>403</v>
      </c>
      <c r="AR8" s="11">
        <v>75</v>
      </c>
      <c r="AS8" s="11">
        <v>114</v>
      </c>
      <c r="AT8" s="11">
        <v>79</v>
      </c>
      <c r="AU8" s="11"/>
      <c r="AV8" s="11">
        <v>238</v>
      </c>
      <c r="AW8" s="11">
        <v>231</v>
      </c>
      <c r="AX8" s="11">
        <v>256</v>
      </c>
      <c r="AY8" s="11">
        <v>114</v>
      </c>
      <c r="AZ8" s="11">
        <v>19</v>
      </c>
      <c r="BA8" s="11"/>
      <c r="BB8" s="11">
        <v>59</v>
      </c>
      <c r="BC8" s="11">
        <v>71</v>
      </c>
      <c r="BD8" s="11">
        <v>34</v>
      </c>
      <c r="BE8" s="11"/>
      <c r="BF8" s="11">
        <v>185</v>
      </c>
    </row>
    <row r="9" spans="2:58" x14ac:dyDescent="0.35">
      <c r="B9" s="15" t="s">
        <v>207</v>
      </c>
      <c r="C9" s="14">
        <v>4.1720793495431903E-2</v>
      </c>
      <c r="D9" s="14">
        <v>5.1990233534455303E-2</v>
      </c>
      <c r="E9" s="14">
        <v>3.0485608060740101E-2</v>
      </c>
      <c r="F9" s="14"/>
      <c r="G9" s="14">
        <v>4.5020778990993202E-2</v>
      </c>
      <c r="H9" s="14">
        <v>4.6320054051371601E-2</v>
      </c>
      <c r="I9" s="14">
        <v>3.4201861413280001E-2</v>
      </c>
      <c r="J9" s="14">
        <v>3.6097148613902501E-2</v>
      </c>
      <c r="K9" s="14">
        <v>4.8931133474015599E-2</v>
      </c>
      <c r="L9" s="14">
        <v>4.2137750135230599E-2</v>
      </c>
      <c r="M9" s="14"/>
      <c r="N9" s="14">
        <v>3.8803093775850998E-2</v>
      </c>
      <c r="O9" s="14">
        <v>4.5946575796705497E-2</v>
      </c>
      <c r="P9" s="14">
        <v>4.0522259384072203E-2</v>
      </c>
      <c r="Q9" s="14">
        <v>4.1900810423450403E-2</v>
      </c>
      <c r="R9" s="14"/>
      <c r="S9" s="14">
        <v>3.8005603765624403E-2</v>
      </c>
      <c r="T9" s="14">
        <v>2.6529786773432099E-2</v>
      </c>
      <c r="U9" s="14">
        <v>6.1294166454590598E-2</v>
      </c>
      <c r="V9" s="14">
        <v>5.1446591902577901E-2</v>
      </c>
      <c r="W9" s="14">
        <v>1.46881451349079E-2</v>
      </c>
      <c r="X9" s="14">
        <v>2.2548627480825201E-2</v>
      </c>
      <c r="Y9" s="14">
        <v>7.9048149682327998E-2</v>
      </c>
      <c r="Z9" s="14">
        <v>1.7890840280078198E-2</v>
      </c>
      <c r="AA9" s="14">
        <v>1.8618048314325002E-2</v>
      </c>
      <c r="AB9" s="14">
        <v>8.6483609168469103E-2</v>
      </c>
      <c r="AC9" s="14">
        <v>5.0719634671417997E-2</v>
      </c>
      <c r="AD9" s="14">
        <v>2.7254349691696499E-2</v>
      </c>
      <c r="AE9" s="14"/>
      <c r="AF9" s="14">
        <v>5.1752826833364102E-2</v>
      </c>
      <c r="AG9" s="14">
        <v>3.9987285386509502E-2</v>
      </c>
      <c r="AH9" s="14">
        <v>2.5429902401753399E-2</v>
      </c>
      <c r="AI9" s="14"/>
      <c r="AJ9" s="14">
        <v>5.6508003075263699E-2</v>
      </c>
      <c r="AK9" s="14">
        <v>3.54019112155411E-2</v>
      </c>
      <c r="AL9" s="14">
        <v>2.0513697342363701E-2</v>
      </c>
      <c r="AM9" s="14">
        <v>9.3046450920822601E-2</v>
      </c>
      <c r="AN9" s="14">
        <v>3.70543463588568E-2</v>
      </c>
      <c r="AO9" s="14"/>
      <c r="AP9" s="14">
        <v>7.0751603374537897E-2</v>
      </c>
      <c r="AQ9" s="14">
        <v>3.2645647178267699E-2</v>
      </c>
      <c r="AR9" s="14">
        <v>1.86602033710726E-2</v>
      </c>
      <c r="AS9" s="14">
        <v>4.42237082516748E-2</v>
      </c>
      <c r="AT9" s="14">
        <v>2.4995542474357899E-2</v>
      </c>
      <c r="AU9" s="14"/>
      <c r="AV9" s="14">
        <v>1.6736036028018299E-2</v>
      </c>
      <c r="AW9" s="14">
        <v>3.9602694401655501E-2</v>
      </c>
      <c r="AX9" s="14">
        <v>6.6524648506631007E-2</v>
      </c>
      <c r="AY9" s="14">
        <v>2.4151280306070999E-2</v>
      </c>
      <c r="AZ9" s="14">
        <v>0</v>
      </c>
      <c r="BA9" s="14"/>
      <c r="BB9" s="14">
        <v>1.5229034529779001E-2</v>
      </c>
      <c r="BC9" s="14">
        <v>7.0426815951812494E-2</v>
      </c>
      <c r="BD9" s="14">
        <v>3.2005304194808598E-2</v>
      </c>
      <c r="BE9" s="14"/>
      <c r="BF9" s="14">
        <v>3.79293208880538E-2</v>
      </c>
    </row>
    <row r="10" spans="2:58" x14ac:dyDescent="0.35">
      <c r="B10" s="15" t="s">
        <v>208</v>
      </c>
      <c r="C10" s="14">
        <v>0.10410602541939699</v>
      </c>
      <c r="D10" s="14">
        <v>0.12605128228631399</v>
      </c>
      <c r="E10" s="14">
        <v>8.4322294462578495E-2</v>
      </c>
      <c r="F10" s="14"/>
      <c r="G10" s="14">
        <v>0.12272275071673901</v>
      </c>
      <c r="H10" s="14">
        <v>0.12312039878268299</v>
      </c>
      <c r="I10" s="14">
        <v>0.123310889491221</v>
      </c>
      <c r="J10" s="14">
        <v>0.110440017392607</v>
      </c>
      <c r="K10" s="14">
        <v>7.4014517978652702E-2</v>
      </c>
      <c r="L10" s="14">
        <v>7.2613408184828601E-2</v>
      </c>
      <c r="M10" s="14"/>
      <c r="N10" s="14">
        <v>9.6984195346788996E-2</v>
      </c>
      <c r="O10" s="14">
        <v>0.12886794359541601</v>
      </c>
      <c r="P10" s="14">
        <v>8.0219583020852206E-2</v>
      </c>
      <c r="Q10" s="14">
        <v>0.105687503795949</v>
      </c>
      <c r="R10" s="14"/>
      <c r="S10" s="14">
        <v>5.8659366628315002E-2</v>
      </c>
      <c r="T10" s="14">
        <v>0.113790842648461</v>
      </c>
      <c r="U10" s="14">
        <v>7.8921171087050698E-2</v>
      </c>
      <c r="V10" s="14">
        <v>0.14756995791306299</v>
      </c>
      <c r="W10" s="14">
        <v>0.10987007301953899</v>
      </c>
      <c r="X10" s="14">
        <v>0.132971246750447</v>
      </c>
      <c r="Y10" s="14">
        <v>0.15127053256359399</v>
      </c>
      <c r="Z10" s="14">
        <v>4.1890903406234102E-2</v>
      </c>
      <c r="AA10" s="14">
        <v>0.107071623871226</v>
      </c>
      <c r="AB10" s="14">
        <v>9.2094953093038306E-2</v>
      </c>
      <c r="AC10" s="14">
        <v>0.117381230805316</v>
      </c>
      <c r="AD10" s="14">
        <v>0.12322036448979699</v>
      </c>
      <c r="AE10" s="14"/>
      <c r="AF10" s="14">
        <v>9.58893419440211E-2</v>
      </c>
      <c r="AG10" s="14">
        <v>0.109731583387707</v>
      </c>
      <c r="AH10" s="14">
        <v>9.5054831792849695E-2</v>
      </c>
      <c r="AI10" s="14"/>
      <c r="AJ10" s="14">
        <v>9.5568347202396597E-2</v>
      </c>
      <c r="AK10" s="14">
        <v>0.120816653998868</v>
      </c>
      <c r="AL10" s="14">
        <v>0.15863388327634301</v>
      </c>
      <c r="AM10" s="14">
        <v>0</v>
      </c>
      <c r="AN10" s="14">
        <v>9.1318349787772105E-2</v>
      </c>
      <c r="AO10" s="14"/>
      <c r="AP10" s="14">
        <v>5.79176957102698E-2</v>
      </c>
      <c r="AQ10" s="14">
        <v>0.10499134962548599</v>
      </c>
      <c r="AR10" s="14">
        <v>0.20065815488274</v>
      </c>
      <c r="AS10" s="14">
        <v>0.14045233342907301</v>
      </c>
      <c r="AT10" s="14">
        <v>3.6442389993502002E-2</v>
      </c>
      <c r="AU10" s="14"/>
      <c r="AV10" s="14">
        <v>0.10986862978097101</v>
      </c>
      <c r="AW10" s="14">
        <v>0.120387431006309</v>
      </c>
      <c r="AX10" s="14">
        <v>0.10625123709633499</v>
      </c>
      <c r="AY10" s="14">
        <v>0.12077851411113801</v>
      </c>
      <c r="AZ10" s="14">
        <v>4.7921401855709797E-2</v>
      </c>
      <c r="BA10" s="14"/>
      <c r="BB10" s="14">
        <v>0.13908238108441201</v>
      </c>
      <c r="BC10" s="14">
        <v>0.16855257233343099</v>
      </c>
      <c r="BD10" s="14">
        <v>5.7791118706544797E-2</v>
      </c>
      <c r="BE10" s="14"/>
      <c r="BF10" s="14">
        <v>0.131274211975662</v>
      </c>
    </row>
    <row r="11" spans="2:58" x14ac:dyDescent="0.35">
      <c r="B11" s="15" t="s">
        <v>209</v>
      </c>
      <c r="C11" s="14">
        <v>0.29633199120411902</v>
      </c>
      <c r="D11" s="14">
        <v>0.26953424827167599</v>
      </c>
      <c r="E11" s="14">
        <v>0.32017788750158299</v>
      </c>
      <c r="F11" s="14"/>
      <c r="G11" s="14">
        <v>0.347894503077813</v>
      </c>
      <c r="H11" s="14">
        <v>0.27755477499449599</v>
      </c>
      <c r="I11" s="14">
        <v>0.29810124377893199</v>
      </c>
      <c r="J11" s="14">
        <v>0.33926598705495598</v>
      </c>
      <c r="K11" s="14">
        <v>0.27360902541813698</v>
      </c>
      <c r="L11" s="14">
        <v>0.24949181209774901</v>
      </c>
      <c r="M11" s="14"/>
      <c r="N11" s="14">
        <v>0.33060243709493697</v>
      </c>
      <c r="O11" s="14">
        <v>0.32721257771340201</v>
      </c>
      <c r="P11" s="14">
        <v>0.27874362783992102</v>
      </c>
      <c r="Q11" s="14">
        <v>0.24285605995184301</v>
      </c>
      <c r="R11" s="14"/>
      <c r="S11" s="14">
        <v>0.27473036045927901</v>
      </c>
      <c r="T11" s="14">
        <v>0.34550449180669202</v>
      </c>
      <c r="U11" s="14">
        <v>0.26314766293057001</v>
      </c>
      <c r="V11" s="14">
        <v>0.25655191304018299</v>
      </c>
      <c r="W11" s="14">
        <v>0.25102701923402798</v>
      </c>
      <c r="X11" s="14">
        <v>0.27210871028970501</v>
      </c>
      <c r="Y11" s="14">
        <v>0.19772766106613601</v>
      </c>
      <c r="Z11" s="14">
        <v>0.386795002362328</v>
      </c>
      <c r="AA11" s="14">
        <v>0.309287609667589</v>
      </c>
      <c r="AB11" s="14">
        <v>0.35636776764599598</v>
      </c>
      <c r="AC11" s="14">
        <v>0.39071648972530798</v>
      </c>
      <c r="AD11" s="14">
        <v>0.28466272770912199</v>
      </c>
      <c r="AE11" s="14"/>
      <c r="AF11" s="14">
        <v>0.26239532696498102</v>
      </c>
      <c r="AG11" s="14">
        <v>0.31251191057231298</v>
      </c>
      <c r="AH11" s="14">
        <v>0.26132939644178699</v>
      </c>
      <c r="AI11" s="14"/>
      <c r="AJ11" s="14">
        <v>0.23649374041263099</v>
      </c>
      <c r="AK11" s="14">
        <v>0.32648825890617</v>
      </c>
      <c r="AL11" s="14">
        <v>0.23765220806183601</v>
      </c>
      <c r="AM11" s="14">
        <v>0.31021883741573802</v>
      </c>
      <c r="AN11" s="14">
        <v>0.25231169758996302</v>
      </c>
      <c r="AO11" s="14"/>
      <c r="AP11" s="14">
        <v>0.21285966270189399</v>
      </c>
      <c r="AQ11" s="14">
        <v>0.32075619151430701</v>
      </c>
      <c r="AR11" s="14">
        <v>0.30362447018021099</v>
      </c>
      <c r="AS11" s="14">
        <v>0.324773301204758</v>
      </c>
      <c r="AT11" s="14">
        <v>0.315034782750099</v>
      </c>
      <c r="AU11" s="14"/>
      <c r="AV11" s="14">
        <v>0.25890448758474699</v>
      </c>
      <c r="AW11" s="14">
        <v>0.32063054121529899</v>
      </c>
      <c r="AX11" s="14">
        <v>0.285489381820479</v>
      </c>
      <c r="AY11" s="14">
        <v>0.29282868878291102</v>
      </c>
      <c r="AZ11" s="14">
        <v>0.21496659071049001</v>
      </c>
      <c r="BA11" s="14"/>
      <c r="BB11" s="14">
        <v>0.23653982953502201</v>
      </c>
      <c r="BC11" s="14">
        <v>0.25048966625622199</v>
      </c>
      <c r="BD11" s="14">
        <v>0.28581291400606601</v>
      </c>
      <c r="BE11" s="14"/>
      <c r="BF11" s="14">
        <v>0.26095460709649299</v>
      </c>
    </row>
    <row r="12" spans="2:58" x14ac:dyDescent="0.35">
      <c r="B12" s="15" t="s">
        <v>122</v>
      </c>
      <c r="C12" s="14">
        <v>0.328542632266002</v>
      </c>
      <c r="D12" s="14">
        <v>0.30565171838706001</v>
      </c>
      <c r="E12" s="14">
        <v>0.35089405113473698</v>
      </c>
      <c r="F12" s="14"/>
      <c r="G12" s="14">
        <v>0.27164247484325599</v>
      </c>
      <c r="H12" s="14">
        <v>0.22068385196757301</v>
      </c>
      <c r="I12" s="14">
        <v>0.29035955953655601</v>
      </c>
      <c r="J12" s="14">
        <v>0.33171953786660702</v>
      </c>
      <c r="K12" s="14">
        <v>0.43753112888935303</v>
      </c>
      <c r="L12" s="14">
        <v>0.41536172103931202</v>
      </c>
      <c r="M12" s="14"/>
      <c r="N12" s="14">
        <v>0.27703832029953401</v>
      </c>
      <c r="O12" s="14">
        <v>0.31162386471106202</v>
      </c>
      <c r="P12" s="14">
        <v>0.36255639824577701</v>
      </c>
      <c r="Q12" s="14">
        <v>0.37350531348216098</v>
      </c>
      <c r="R12" s="14"/>
      <c r="S12" s="14">
        <v>0.36811422437719499</v>
      </c>
      <c r="T12" s="14">
        <v>0.30184155157954401</v>
      </c>
      <c r="U12" s="14">
        <v>0.356399020173709</v>
      </c>
      <c r="V12" s="14">
        <v>0.33732760989719202</v>
      </c>
      <c r="W12" s="14">
        <v>0.37029986127632603</v>
      </c>
      <c r="X12" s="14">
        <v>0.28854996638989699</v>
      </c>
      <c r="Y12" s="14">
        <v>0.378249463856551</v>
      </c>
      <c r="Z12" s="14">
        <v>0.33247984903153699</v>
      </c>
      <c r="AA12" s="14">
        <v>0.32160213879466698</v>
      </c>
      <c r="AB12" s="14">
        <v>0.26397178778491098</v>
      </c>
      <c r="AC12" s="14">
        <v>0.24691545867928999</v>
      </c>
      <c r="AD12" s="14">
        <v>0.39294704310426598</v>
      </c>
      <c r="AE12" s="14"/>
      <c r="AF12" s="14">
        <v>0.33705510503166503</v>
      </c>
      <c r="AG12" s="14">
        <v>0.31665886977745</v>
      </c>
      <c r="AH12" s="14">
        <v>0.37199550774203499</v>
      </c>
      <c r="AI12" s="14"/>
      <c r="AJ12" s="14">
        <v>0.341882419936687</v>
      </c>
      <c r="AK12" s="14">
        <v>0.29576426120681698</v>
      </c>
      <c r="AL12" s="14">
        <v>0.37627690809389303</v>
      </c>
      <c r="AM12" s="14">
        <v>0.305169740811219</v>
      </c>
      <c r="AN12" s="14">
        <v>0.39812081139503802</v>
      </c>
      <c r="AO12" s="14"/>
      <c r="AP12" s="14">
        <v>0.37591885503093703</v>
      </c>
      <c r="AQ12" s="14">
        <v>0.30765358265958898</v>
      </c>
      <c r="AR12" s="14">
        <v>0.289269906441186</v>
      </c>
      <c r="AS12" s="14">
        <v>0.25261421925672001</v>
      </c>
      <c r="AT12" s="14">
        <v>0.46010337752277097</v>
      </c>
      <c r="AU12" s="14"/>
      <c r="AV12" s="14">
        <v>0.43136128937838297</v>
      </c>
      <c r="AW12" s="14">
        <v>0.30354493540743199</v>
      </c>
      <c r="AX12" s="14">
        <v>0.28063164722780598</v>
      </c>
      <c r="AY12" s="14">
        <v>0.26176271188361899</v>
      </c>
      <c r="AZ12" s="14">
        <v>0.41154405748985201</v>
      </c>
      <c r="BA12" s="14"/>
      <c r="BB12" s="14">
        <v>0.28195817268246598</v>
      </c>
      <c r="BC12" s="14">
        <v>0.29044428756194801</v>
      </c>
      <c r="BD12" s="14">
        <v>0.382157795289082</v>
      </c>
      <c r="BE12" s="14"/>
      <c r="BF12" s="14">
        <v>0.31628233107931902</v>
      </c>
    </row>
    <row r="13" spans="2:58" x14ac:dyDescent="0.35">
      <c r="B13" s="15" t="s">
        <v>210</v>
      </c>
      <c r="C13" s="14">
        <v>0.13402288310173199</v>
      </c>
      <c r="D13" s="14">
        <v>0.147143774839121</v>
      </c>
      <c r="E13" s="14">
        <v>0.122475986632598</v>
      </c>
      <c r="F13" s="14"/>
      <c r="G13" s="14">
        <v>0.15403968323827899</v>
      </c>
      <c r="H13" s="14">
        <v>0.208604057454889</v>
      </c>
      <c r="I13" s="14">
        <v>0.143360564570962</v>
      </c>
      <c r="J13" s="14">
        <v>9.5743455782491493E-2</v>
      </c>
      <c r="K13" s="14">
        <v>8.05518179331388E-2</v>
      </c>
      <c r="L13" s="14">
        <v>0.12038659419144999</v>
      </c>
      <c r="M13" s="14"/>
      <c r="N13" s="14">
        <v>0.14079078740464299</v>
      </c>
      <c r="O13" s="14">
        <v>0.10564734328049701</v>
      </c>
      <c r="P13" s="14">
        <v>0.13307842130140601</v>
      </c>
      <c r="Q13" s="14">
        <v>0.15356029535100801</v>
      </c>
      <c r="R13" s="14"/>
      <c r="S13" s="14">
        <v>0.18495459792327401</v>
      </c>
      <c r="T13" s="14">
        <v>9.2981295080026199E-2</v>
      </c>
      <c r="U13" s="14">
        <v>9.2456294629793503E-2</v>
      </c>
      <c r="V13" s="14">
        <v>8.3284012470313806E-2</v>
      </c>
      <c r="W13" s="14">
        <v>0.19655473185018299</v>
      </c>
      <c r="X13" s="14">
        <v>0.211522854321781</v>
      </c>
      <c r="Y13" s="14">
        <v>0.13017214584061301</v>
      </c>
      <c r="Z13" s="14">
        <v>0.14567549726641599</v>
      </c>
      <c r="AA13" s="14">
        <v>0.14053030305880701</v>
      </c>
      <c r="AB13" s="14">
        <v>0.113834704826052</v>
      </c>
      <c r="AC13" s="14">
        <v>9.7004860330188097E-2</v>
      </c>
      <c r="AD13" s="14">
        <v>6.8115773151623898E-2</v>
      </c>
      <c r="AE13" s="14"/>
      <c r="AF13" s="14">
        <v>0.14569734461300399</v>
      </c>
      <c r="AG13" s="14">
        <v>0.13158658422840899</v>
      </c>
      <c r="AH13" s="14">
        <v>0.13997235286165899</v>
      </c>
      <c r="AI13" s="14"/>
      <c r="AJ13" s="14">
        <v>0.158375441036812</v>
      </c>
      <c r="AK13" s="14">
        <v>0.14832193753315701</v>
      </c>
      <c r="AL13" s="14">
        <v>0.13016976695136401</v>
      </c>
      <c r="AM13" s="14">
        <v>0.100132519508249</v>
      </c>
      <c r="AN13" s="14">
        <v>7.0556526187247906E-2</v>
      </c>
      <c r="AO13" s="14"/>
      <c r="AP13" s="14">
        <v>0.16823245067540901</v>
      </c>
      <c r="AQ13" s="14">
        <v>0.13253091893646701</v>
      </c>
      <c r="AR13" s="14">
        <v>0.103914491607166</v>
      </c>
      <c r="AS13" s="14">
        <v>0.12586152619826199</v>
      </c>
      <c r="AT13" s="14">
        <v>0.12329071272013099</v>
      </c>
      <c r="AU13" s="14"/>
      <c r="AV13" s="14">
        <v>0.10839915986332201</v>
      </c>
      <c r="AW13" s="14">
        <v>0.15412784569319901</v>
      </c>
      <c r="AX13" s="14">
        <v>0.12966931417524399</v>
      </c>
      <c r="AY13" s="14">
        <v>0.164162674214409</v>
      </c>
      <c r="AZ13" s="14">
        <v>0.14925612359187199</v>
      </c>
      <c r="BA13" s="14"/>
      <c r="BB13" s="14">
        <v>0.14714234117386499</v>
      </c>
      <c r="BC13" s="14">
        <v>0.14467622101723801</v>
      </c>
      <c r="BD13" s="14">
        <v>0.20580774519953901</v>
      </c>
      <c r="BE13" s="14"/>
      <c r="BF13" s="14">
        <v>0.15999150595115999</v>
      </c>
    </row>
    <row r="14" spans="2:58" x14ac:dyDescent="0.35">
      <c r="B14" s="15" t="s">
        <v>211</v>
      </c>
      <c r="C14" s="14">
        <v>8.4084448146355198E-2</v>
      </c>
      <c r="D14" s="14">
        <v>8.9140366401786603E-2</v>
      </c>
      <c r="E14" s="14">
        <v>7.9762330627880795E-2</v>
      </c>
      <c r="F14" s="14"/>
      <c r="G14" s="14">
        <v>5.2455778592306303E-2</v>
      </c>
      <c r="H14" s="14">
        <v>0.117996076876505</v>
      </c>
      <c r="I14" s="14">
        <v>9.1404294419496296E-2</v>
      </c>
      <c r="J14" s="14">
        <v>7.5000045593895198E-2</v>
      </c>
      <c r="K14" s="14">
        <v>7.8373817299029203E-2</v>
      </c>
      <c r="L14" s="14">
        <v>8.5400869949906699E-2</v>
      </c>
      <c r="M14" s="14"/>
      <c r="N14" s="14">
        <v>0.104969811516438</v>
      </c>
      <c r="O14" s="14">
        <v>6.8965225161744206E-2</v>
      </c>
      <c r="P14" s="14">
        <v>0.10012262673642899</v>
      </c>
      <c r="Q14" s="14">
        <v>6.6597154531657696E-2</v>
      </c>
      <c r="R14" s="14"/>
      <c r="S14" s="14">
        <v>6.8296971209456006E-2</v>
      </c>
      <c r="T14" s="14">
        <v>9.3692073293321507E-2</v>
      </c>
      <c r="U14" s="14">
        <v>0.14778168472428599</v>
      </c>
      <c r="V14" s="14">
        <v>0.10018811481508801</v>
      </c>
      <c r="W14" s="14">
        <v>5.7560169485017E-2</v>
      </c>
      <c r="X14" s="14">
        <v>6.0168029116222002E-2</v>
      </c>
      <c r="Y14" s="14">
        <v>5.0627070568498002E-2</v>
      </c>
      <c r="Z14" s="14">
        <v>7.5267907653407101E-2</v>
      </c>
      <c r="AA14" s="14">
        <v>8.3924335537779907E-2</v>
      </c>
      <c r="AB14" s="14">
        <v>7.6776271305416199E-2</v>
      </c>
      <c r="AC14" s="14">
        <v>9.7262325788478807E-2</v>
      </c>
      <c r="AD14" s="14">
        <v>0.103799741853494</v>
      </c>
      <c r="AE14" s="14"/>
      <c r="AF14" s="14">
        <v>9.5958983765574504E-2</v>
      </c>
      <c r="AG14" s="14">
        <v>7.9472670347891794E-2</v>
      </c>
      <c r="AH14" s="14">
        <v>9.7525323182510795E-2</v>
      </c>
      <c r="AI14" s="14"/>
      <c r="AJ14" s="14">
        <v>0.105269995689956</v>
      </c>
      <c r="AK14" s="14">
        <v>6.0325042019702298E-2</v>
      </c>
      <c r="AL14" s="14">
        <v>6.18714944502586E-2</v>
      </c>
      <c r="AM14" s="14">
        <v>9.5337112482509104E-2</v>
      </c>
      <c r="AN14" s="14">
        <v>0.13372946804380001</v>
      </c>
      <c r="AO14" s="14"/>
      <c r="AP14" s="14">
        <v>0.10844845423305501</v>
      </c>
      <c r="AQ14" s="14">
        <v>8.8088551458865599E-2</v>
      </c>
      <c r="AR14" s="14">
        <v>7.0335383237518201E-2</v>
      </c>
      <c r="AS14" s="14">
        <v>9.5981901763770305E-2</v>
      </c>
      <c r="AT14" s="14">
        <v>2.7274283607591099E-2</v>
      </c>
      <c r="AU14" s="14"/>
      <c r="AV14" s="14">
        <v>6.2118173221963099E-2</v>
      </c>
      <c r="AW14" s="14">
        <v>5.7709824825856598E-2</v>
      </c>
      <c r="AX14" s="14">
        <v>0.115129126335064</v>
      </c>
      <c r="AY14" s="14">
        <v>0.12675172434804099</v>
      </c>
      <c r="AZ14" s="14">
        <v>0.17631182635207701</v>
      </c>
      <c r="BA14" s="14"/>
      <c r="BB14" s="14">
        <v>0.18004824099445599</v>
      </c>
      <c r="BC14" s="14">
        <v>6.2773880236171198E-2</v>
      </c>
      <c r="BD14" s="14">
        <v>3.6425122603959997E-2</v>
      </c>
      <c r="BE14" s="14"/>
      <c r="BF14" s="14">
        <v>8.8687299490924201E-2</v>
      </c>
    </row>
    <row r="15" spans="2:58" x14ac:dyDescent="0.35">
      <c r="B15" s="15" t="s">
        <v>212</v>
      </c>
      <c r="C15" s="23">
        <v>1.11912263669633E-2</v>
      </c>
      <c r="D15" s="23">
        <v>1.04883762795867E-2</v>
      </c>
      <c r="E15" s="23">
        <v>1.1881841579883401E-2</v>
      </c>
      <c r="F15" s="23"/>
      <c r="G15" s="23">
        <v>6.2240305406132601E-3</v>
      </c>
      <c r="H15" s="23">
        <v>5.7207858724816303E-3</v>
      </c>
      <c r="I15" s="23">
        <v>1.9261586789553801E-2</v>
      </c>
      <c r="J15" s="23">
        <v>1.1733807695540799E-2</v>
      </c>
      <c r="K15" s="23">
        <v>6.9885590076732397E-3</v>
      </c>
      <c r="L15" s="23">
        <v>1.46078444015226E-2</v>
      </c>
      <c r="M15" s="23"/>
      <c r="N15" s="23">
        <v>1.08113545618075E-2</v>
      </c>
      <c r="O15" s="23">
        <v>1.1736469741172E-2</v>
      </c>
      <c r="P15" s="23">
        <v>4.75708347154248E-3</v>
      </c>
      <c r="Q15" s="23">
        <v>1.5892862463930998E-2</v>
      </c>
      <c r="R15" s="23"/>
      <c r="S15" s="23">
        <v>7.23887563685628E-3</v>
      </c>
      <c r="T15" s="23">
        <v>2.5659958818522999E-2</v>
      </c>
      <c r="U15" s="23">
        <v>0</v>
      </c>
      <c r="V15" s="23">
        <v>2.3631799961582101E-2</v>
      </c>
      <c r="W15" s="23">
        <v>0</v>
      </c>
      <c r="X15" s="23">
        <v>1.2130565651122501E-2</v>
      </c>
      <c r="Y15" s="23">
        <v>1.2904976422280501E-2</v>
      </c>
      <c r="Z15" s="23">
        <v>0</v>
      </c>
      <c r="AA15" s="23">
        <v>1.8965940755606099E-2</v>
      </c>
      <c r="AB15" s="23">
        <v>1.04709061761171E-2</v>
      </c>
      <c r="AC15" s="23">
        <v>0</v>
      </c>
      <c r="AD15" s="23">
        <v>0</v>
      </c>
      <c r="AE15" s="23"/>
      <c r="AF15" s="23">
        <v>1.1251070847391E-2</v>
      </c>
      <c r="AG15" s="23">
        <v>1.00510962997193E-2</v>
      </c>
      <c r="AH15" s="23">
        <v>8.6926855774052594E-3</v>
      </c>
      <c r="AI15" s="23"/>
      <c r="AJ15" s="23">
        <v>5.9020526462538296E-3</v>
      </c>
      <c r="AK15" s="23">
        <v>1.2881935119744999E-2</v>
      </c>
      <c r="AL15" s="23">
        <v>1.4882041823942E-2</v>
      </c>
      <c r="AM15" s="23">
        <v>9.6095338861462501E-2</v>
      </c>
      <c r="AN15" s="23">
        <v>1.69088006373216E-2</v>
      </c>
      <c r="AO15" s="23"/>
      <c r="AP15" s="23">
        <v>5.8712782738980498E-3</v>
      </c>
      <c r="AQ15" s="23">
        <v>1.3333758627017E-2</v>
      </c>
      <c r="AR15" s="23">
        <v>1.35373902801067E-2</v>
      </c>
      <c r="AS15" s="23">
        <v>1.6093009895742898E-2</v>
      </c>
      <c r="AT15" s="23">
        <v>1.28589109315487E-2</v>
      </c>
      <c r="AU15" s="23"/>
      <c r="AV15" s="23">
        <v>1.2612224142596501E-2</v>
      </c>
      <c r="AW15" s="23">
        <v>3.9967274502500198E-3</v>
      </c>
      <c r="AX15" s="23">
        <v>1.6304644838441101E-2</v>
      </c>
      <c r="AY15" s="23">
        <v>9.5644063538103206E-3</v>
      </c>
      <c r="AZ15" s="23">
        <v>0</v>
      </c>
      <c r="BA15" s="23"/>
      <c r="BB15" s="23">
        <v>0</v>
      </c>
      <c r="BC15" s="23">
        <v>1.26365566431767E-2</v>
      </c>
      <c r="BD15" s="23">
        <v>0</v>
      </c>
      <c r="BE15" s="23"/>
      <c r="BF15" s="23">
        <v>4.8807235183873704E-3</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231</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999</v>
      </c>
      <c r="D7" s="10">
        <v>473</v>
      </c>
      <c r="E7" s="10">
        <v>524</v>
      </c>
      <c r="F7" s="10"/>
      <c r="G7" s="10">
        <v>155</v>
      </c>
      <c r="H7" s="10">
        <v>169</v>
      </c>
      <c r="I7" s="10">
        <v>158</v>
      </c>
      <c r="J7" s="10">
        <v>164</v>
      </c>
      <c r="K7" s="10">
        <v>147</v>
      </c>
      <c r="L7" s="10">
        <v>206</v>
      </c>
      <c r="M7" s="10"/>
      <c r="N7" s="10">
        <v>282</v>
      </c>
      <c r="O7" s="10">
        <v>250</v>
      </c>
      <c r="P7" s="10">
        <v>198</v>
      </c>
      <c r="Q7" s="10">
        <v>266</v>
      </c>
      <c r="R7" s="10"/>
      <c r="S7" s="10">
        <v>140</v>
      </c>
      <c r="T7" s="10">
        <v>115</v>
      </c>
      <c r="U7" s="10">
        <v>86</v>
      </c>
      <c r="V7" s="10">
        <v>94</v>
      </c>
      <c r="W7" s="10">
        <v>65</v>
      </c>
      <c r="X7" s="10">
        <v>85</v>
      </c>
      <c r="Y7" s="10">
        <v>72</v>
      </c>
      <c r="Z7" s="10">
        <v>53</v>
      </c>
      <c r="AA7" s="10">
        <v>106</v>
      </c>
      <c r="AB7" s="10">
        <v>90</v>
      </c>
      <c r="AC7" s="10">
        <v>60</v>
      </c>
      <c r="AD7" s="10">
        <v>33</v>
      </c>
      <c r="AE7" s="10"/>
      <c r="AF7" s="10">
        <v>348</v>
      </c>
      <c r="AG7" s="10">
        <v>398</v>
      </c>
      <c r="AH7" s="10">
        <v>149</v>
      </c>
      <c r="AI7" s="10"/>
      <c r="AJ7" s="10">
        <v>326</v>
      </c>
      <c r="AK7" s="10">
        <v>314</v>
      </c>
      <c r="AL7" s="10">
        <v>67</v>
      </c>
      <c r="AM7" s="10">
        <v>10</v>
      </c>
      <c r="AN7" s="10">
        <v>131</v>
      </c>
      <c r="AO7" s="10"/>
      <c r="AP7" s="10">
        <v>175</v>
      </c>
      <c r="AQ7" s="10">
        <v>402</v>
      </c>
      <c r="AR7" s="10">
        <v>73</v>
      </c>
      <c r="AS7" s="10">
        <v>116</v>
      </c>
      <c r="AT7" s="10">
        <v>80</v>
      </c>
      <c r="AU7" s="10"/>
      <c r="AV7" s="10">
        <v>237</v>
      </c>
      <c r="AW7" s="10">
        <v>233</v>
      </c>
      <c r="AX7" s="10">
        <v>254</v>
      </c>
      <c r="AY7" s="10">
        <v>114</v>
      </c>
      <c r="AZ7" s="10">
        <v>19</v>
      </c>
      <c r="BA7" s="10"/>
      <c r="BB7" s="10">
        <v>58</v>
      </c>
      <c r="BC7" s="10">
        <v>73</v>
      </c>
      <c r="BD7" s="10">
        <v>34</v>
      </c>
      <c r="BE7" s="10"/>
      <c r="BF7" s="10">
        <v>184</v>
      </c>
    </row>
    <row r="8" spans="2:58" ht="30" customHeight="1" x14ac:dyDescent="0.35">
      <c r="B8" s="11" t="s">
        <v>20</v>
      </c>
      <c r="C8" s="11">
        <v>999</v>
      </c>
      <c r="D8" s="11">
        <v>478</v>
      </c>
      <c r="E8" s="11">
        <v>519</v>
      </c>
      <c r="F8" s="11"/>
      <c r="G8" s="11">
        <v>149</v>
      </c>
      <c r="H8" s="11">
        <v>162</v>
      </c>
      <c r="I8" s="11">
        <v>179</v>
      </c>
      <c r="J8" s="11">
        <v>174</v>
      </c>
      <c r="K8" s="11">
        <v>139</v>
      </c>
      <c r="L8" s="11">
        <v>197</v>
      </c>
      <c r="M8" s="11"/>
      <c r="N8" s="11">
        <v>274</v>
      </c>
      <c r="O8" s="11">
        <v>262</v>
      </c>
      <c r="P8" s="11">
        <v>195</v>
      </c>
      <c r="Q8" s="11">
        <v>265</v>
      </c>
      <c r="R8" s="11"/>
      <c r="S8" s="11">
        <v>151</v>
      </c>
      <c r="T8" s="11">
        <v>119</v>
      </c>
      <c r="U8" s="11">
        <v>87</v>
      </c>
      <c r="V8" s="11">
        <v>95</v>
      </c>
      <c r="W8" s="11">
        <v>62</v>
      </c>
      <c r="X8" s="11">
        <v>87</v>
      </c>
      <c r="Y8" s="11">
        <v>72</v>
      </c>
      <c r="Z8" s="11">
        <v>50</v>
      </c>
      <c r="AA8" s="11">
        <v>100</v>
      </c>
      <c r="AB8" s="11">
        <v>86</v>
      </c>
      <c r="AC8" s="11">
        <v>58</v>
      </c>
      <c r="AD8" s="11">
        <v>31</v>
      </c>
      <c r="AE8" s="11"/>
      <c r="AF8" s="11">
        <v>346</v>
      </c>
      <c r="AG8" s="11">
        <v>400</v>
      </c>
      <c r="AH8" s="11">
        <v>153</v>
      </c>
      <c r="AI8" s="11"/>
      <c r="AJ8" s="11">
        <v>325</v>
      </c>
      <c r="AK8" s="11">
        <v>314</v>
      </c>
      <c r="AL8" s="11">
        <v>68</v>
      </c>
      <c r="AM8" s="11">
        <v>10</v>
      </c>
      <c r="AN8" s="11">
        <v>134</v>
      </c>
      <c r="AO8" s="11"/>
      <c r="AP8" s="11">
        <v>173</v>
      </c>
      <c r="AQ8" s="11">
        <v>403</v>
      </c>
      <c r="AR8" s="11">
        <v>75</v>
      </c>
      <c r="AS8" s="11">
        <v>114</v>
      </c>
      <c r="AT8" s="11">
        <v>79</v>
      </c>
      <c r="AU8" s="11"/>
      <c r="AV8" s="11">
        <v>238</v>
      </c>
      <c r="AW8" s="11">
        <v>231</v>
      </c>
      <c r="AX8" s="11">
        <v>256</v>
      </c>
      <c r="AY8" s="11">
        <v>114</v>
      </c>
      <c r="AZ8" s="11">
        <v>19</v>
      </c>
      <c r="BA8" s="11"/>
      <c r="BB8" s="11">
        <v>59</v>
      </c>
      <c r="BC8" s="11">
        <v>71</v>
      </c>
      <c r="BD8" s="11">
        <v>34</v>
      </c>
      <c r="BE8" s="11"/>
      <c r="BF8" s="11">
        <v>185</v>
      </c>
    </row>
    <row r="9" spans="2:58" x14ac:dyDescent="0.35">
      <c r="B9" s="15" t="s">
        <v>207</v>
      </c>
      <c r="C9" s="14">
        <v>0.15140583487414699</v>
      </c>
      <c r="D9" s="14">
        <v>0.16514201897177599</v>
      </c>
      <c r="E9" s="14">
        <v>0.13741120689371999</v>
      </c>
      <c r="F9" s="14"/>
      <c r="G9" s="14">
        <v>0.104010717040126</v>
      </c>
      <c r="H9" s="14">
        <v>0.10606923778701099</v>
      </c>
      <c r="I9" s="14">
        <v>0.113619819557619</v>
      </c>
      <c r="J9" s="14">
        <v>0.17746388248742001</v>
      </c>
      <c r="K9" s="14">
        <v>0.22079056748342099</v>
      </c>
      <c r="L9" s="14">
        <v>0.18693878503481701</v>
      </c>
      <c r="M9" s="14"/>
      <c r="N9" s="14">
        <v>0.120658009756673</v>
      </c>
      <c r="O9" s="14">
        <v>0.16712023200956599</v>
      </c>
      <c r="P9" s="14">
        <v>0.16161190047422899</v>
      </c>
      <c r="Q9" s="14">
        <v>0.15814593828740101</v>
      </c>
      <c r="R9" s="14"/>
      <c r="S9" s="14">
        <v>6.57708105458336E-2</v>
      </c>
      <c r="T9" s="14">
        <v>0.17250836421090099</v>
      </c>
      <c r="U9" s="14">
        <v>0.24745109146275099</v>
      </c>
      <c r="V9" s="14">
        <v>0.12136476566409</v>
      </c>
      <c r="W9" s="14">
        <v>0.13490137897711099</v>
      </c>
      <c r="X9" s="14">
        <v>0.13910289558494099</v>
      </c>
      <c r="Y9" s="14">
        <v>0.203058274886523</v>
      </c>
      <c r="Z9" s="14">
        <v>0.10852652339162799</v>
      </c>
      <c r="AA9" s="14">
        <v>0.14824037884524</v>
      </c>
      <c r="AB9" s="14">
        <v>0.18529767491440799</v>
      </c>
      <c r="AC9" s="14">
        <v>0.177707339568796</v>
      </c>
      <c r="AD9" s="14">
        <v>0.194823935270376</v>
      </c>
      <c r="AE9" s="14"/>
      <c r="AF9" s="14">
        <v>0.253489148112786</v>
      </c>
      <c r="AG9" s="14">
        <v>0.105784284902518</v>
      </c>
      <c r="AH9" s="14">
        <v>5.0030253390848101E-2</v>
      </c>
      <c r="AI9" s="14"/>
      <c r="AJ9" s="14">
        <v>0.25667431443166899</v>
      </c>
      <c r="AK9" s="14">
        <v>6.6764385231552995E-2</v>
      </c>
      <c r="AL9" s="14">
        <v>2.97566306849722E-2</v>
      </c>
      <c r="AM9" s="14">
        <v>0.19143245134397199</v>
      </c>
      <c r="AN9" s="14">
        <v>0.13953724902574599</v>
      </c>
      <c r="AO9" s="14"/>
      <c r="AP9" s="14">
        <v>0.235217533321954</v>
      </c>
      <c r="AQ9" s="14">
        <v>2.4927998036799699E-2</v>
      </c>
      <c r="AR9" s="14">
        <v>1.3542253079770699E-2</v>
      </c>
      <c r="AS9" s="14">
        <v>0.39377867384774701</v>
      </c>
      <c r="AT9" s="14">
        <v>0.22511702518488799</v>
      </c>
      <c r="AU9" s="14"/>
      <c r="AV9" s="14">
        <v>0.13699088634429599</v>
      </c>
      <c r="AW9" s="14">
        <v>0.19075257496974701</v>
      </c>
      <c r="AX9" s="14">
        <v>0.11892803683176401</v>
      </c>
      <c r="AY9" s="14">
        <v>0.163383363832594</v>
      </c>
      <c r="AZ9" s="14">
        <v>0</v>
      </c>
      <c r="BA9" s="14"/>
      <c r="BB9" s="14">
        <v>1.48283434294155E-2</v>
      </c>
      <c r="BC9" s="14">
        <v>0.45112896832784799</v>
      </c>
      <c r="BD9" s="14">
        <v>0.26988387783338802</v>
      </c>
      <c r="BE9" s="14"/>
      <c r="BF9" s="14">
        <v>0.24196773871993801</v>
      </c>
    </row>
    <row r="10" spans="2:58" x14ac:dyDescent="0.35">
      <c r="B10" s="15" t="s">
        <v>208</v>
      </c>
      <c r="C10" s="14">
        <v>0.12965078280622999</v>
      </c>
      <c r="D10" s="14">
        <v>0.12571279649220099</v>
      </c>
      <c r="E10" s="14">
        <v>0.13180902014186299</v>
      </c>
      <c r="F10" s="14"/>
      <c r="G10" s="14">
        <v>0.10330672192019399</v>
      </c>
      <c r="H10" s="14">
        <v>0.107100434312642</v>
      </c>
      <c r="I10" s="14">
        <v>0.121161417670031</v>
      </c>
      <c r="J10" s="14">
        <v>8.6038061253357903E-2</v>
      </c>
      <c r="K10" s="14">
        <v>0.139960485288879</v>
      </c>
      <c r="L10" s="14">
        <v>0.206901779064666</v>
      </c>
      <c r="M10" s="14"/>
      <c r="N10" s="14">
        <v>8.3425327144378406E-2</v>
      </c>
      <c r="O10" s="14">
        <v>0.15934593953458701</v>
      </c>
      <c r="P10" s="14">
        <v>0.160415481881444</v>
      </c>
      <c r="Q10" s="14">
        <v>0.123164598927635</v>
      </c>
      <c r="R10" s="14"/>
      <c r="S10" s="14">
        <v>0.105312660179582</v>
      </c>
      <c r="T10" s="14">
        <v>0.16819493685615</v>
      </c>
      <c r="U10" s="14">
        <v>0.14772265662686701</v>
      </c>
      <c r="V10" s="14">
        <v>0.17355166724607701</v>
      </c>
      <c r="W10" s="14">
        <v>9.0096237693168504E-2</v>
      </c>
      <c r="X10" s="14">
        <v>9.0901691408370996E-2</v>
      </c>
      <c r="Y10" s="14">
        <v>0.16721120319347599</v>
      </c>
      <c r="Z10" s="14">
        <v>5.61773481745933E-2</v>
      </c>
      <c r="AA10" s="14">
        <v>0.105981130939515</v>
      </c>
      <c r="AB10" s="14">
        <v>0.13101546132890099</v>
      </c>
      <c r="AC10" s="14">
        <v>0.13484095079810099</v>
      </c>
      <c r="AD10" s="14">
        <v>0.19687563480623399</v>
      </c>
      <c r="AE10" s="14"/>
      <c r="AF10" s="14">
        <v>0.19000303120495399</v>
      </c>
      <c r="AG10" s="14">
        <v>9.6223028444276298E-2</v>
      </c>
      <c r="AH10" s="14">
        <v>7.56400045984887E-2</v>
      </c>
      <c r="AI10" s="14"/>
      <c r="AJ10" s="14">
        <v>0.181636759109299</v>
      </c>
      <c r="AK10" s="14">
        <v>6.25894495161812E-2</v>
      </c>
      <c r="AL10" s="14">
        <v>0.19169823052158599</v>
      </c>
      <c r="AM10" s="14">
        <v>0.200814512726254</v>
      </c>
      <c r="AN10" s="14">
        <v>0.111740784169021</v>
      </c>
      <c r="AO10" s="14"/>
      <c r="AP10" s="14">
        <v>0.183297144111398</v>
      </c>
      <c r="AQ10" s="14">
        <v>4.9579711927717401E-2</v>
      </c>
      <c r="AR10" s="14">
        <v>0.20347861966113201</v>
      </c>
      <c r="AS10" s="14">
        <v>0.179797522816286</v>
      </c>
      <c r="AT10" s="14">
        <v>0.15086382537701201</v>
      </c>
      <c r="AU10" s="14"/>
      <c r="AV10" s="14">
        <v>0.17652793745127299</v>
      </c>
      <c r="AW10" s="14">
        <v>0.11525333132118699</v>
      </c>
      <c r="AX10" s="14">
        <v>9.8611561345017501E-2</v>
      </c>
      <c r="AY10" s="14">
        <v>7.8297317848169706E-2</v>
      </c>
      <c r="AZ10" s="14">
        <v>5.2793339115657201E-2</v>
      </c>
      <c r="BA10" s="14"/>
      <c r="BB10" s="14">
        <v>3.9198033346576601E-2</v>
      </c>
      <c r="BC10" s="14">
        <v>0.20725424879773499</v>
      </c>
      <c r="BD10" s="14">
        <v>0.23033046819549899</v>
      </c>
      <c r="BE10" s="14"/>
      <c r="BF10" s="14">
        <v>0.16832795479071</v>
      </c>
    </row>
    <row r="11" spans="2:58" x14ac:dyDescent="0.35">
      <c r="B11" s="15" t="s">
        <v>209</v>
      </c>
      <c r="C11" s="14">
        <v>0.23843129607135</v>
      </c>
      <c r="D11" s="14">
        <v>0.23081641815180001</v>
      </c>
      <c r="E11" s="14">
        <v>0.24637340335535901</v>
      </c>
      <c r="F11" s="14"/>
      <c r="G11" s="14">
        <v>0.28349929405371399</v>
      </c>
      <c r="H11" s="14">
        <v>0.20147023115266</v>
      </c>
      <c r="I11" s="14">
        <v>0.22944352005546301</v>
      </c>
      <c r="J11" s="14">
        <v>0.27088608222763999</v>
      </c>
      <c r="K11" s="14">
        <v>0.19202977407307401</v>
      </c>
      <c r="L11" s="14">
        <v>0.247060358368658</v>
      </c>
      <c r="M11" s="14"/>
      <c r="N11" s="14">
        <v>0.28460319844686199</v>
      </c>
      <c r="O11" s="14">
        <v>0.22985431469733</v>
      </c>
      <c r="P11" s="14">
        <v>0.21856904677759001</v>
      </c>
      <c r="Q11" s="14">
        <v>0.21280424515163299</v>
      </c>
      <c r="R11" s="14"/>
      <c r="S11" s="14">
        <v>0.21833404868047299</v>
      </c>
      <c r="T11" s="14">
        <v>0.27723501123831801</v>
      </c>
      <c r="U11" s="14">
        <v>0.244663727781123</v>
      </c>
      <c r="V11" s="14">
        <v>0.19962753883516299</v>
      </c>
      <c r="W11" s="14">
        <v>0.20752608953583901</v>
      </c>
      <c r="X11" s="14">
        <v>0.22520914681267401</v>
      </c>
      <c r="Y11" s="14">
        <v>0.29970267279905999</v>
      </c>
      <c r="Z11" s="14">
        <v>0.306001000300826</v>
      </c>
      <c r="AA11" s="14">
        <v>0.21847915091967701</v>
      </c>
      <c r="AB11" s="14">
        <v>0.25900507202727902</v>
      </c>
      <c r="AC11" s="14">
        <v>0.20448184232687</v>
      </c>
      <c r="AD11" s="14">
        <v>0.20859030114508201</v>
      </c>
      <c r="AE11" s="14"/>
      <c r="AF11" s="14">
        <v>0.18639888685206699</v>
      </c>
      <c r="AG11" s="14">
        <v>0.263714998515302</v>
      </c>
      <c r="AH11" s="14">
        <v>0.23484627303404201</v>
      </c>
      <c r="AI11" s="14"/>
      <c r="AJ11" s="14">
        <v>0.24094507846159799</v>
      </c>
      <c r="AK11" s="14">
        <v>0.19749156088217901</v>
      </c>
      <c r="AL11" s="14">
        <v>0.227913982802911</v>
      </c>
      <c r="AM11" s="14">
        <v>0.29920099864252497</v>
      </c>
      <c r="AN11" s="14">
        <v>0.24859370458355601</v>
      </c>
      <c r="AO11" s="14"/>
      <c r="AP11" s="14">
        <v>0.28938805067598</v>
      </c>
      <c r="AQ11" s="14">
        <v>0.20271462203049201</v>
      </c>
      <c r="AR11" s="14">
        <v>0.28440815909200401</v>
      </c>
      <c r="AS11" s="14">
        <v>0.18154927630215401</v>
      </c>
      <c r="AT11" s="14">
        <v>0.32504229986385003</v>
      </c>
      <c r="AU11" s="14"/>
      <c r="AV11" s="14">
        <v>0.24455189476983599</v>
      </c>
      <c r="AW11" s="14">
        <v>0.21902797537562599</v>
      </c>
      <c r="AX11" s="14">
        <v>0.25733030533395801</v>
      </c>
      <c r="AY11" s="14">
        <v>0.232105584207428</v>
      </c>
      <c r="AZ11" s="14">
        <v>0.20298790030505401</v>
      </c>
      <c r="BA11" s="14"/>
      <c r="BB11" s="14">
        <v>0.214127987308386</v>
      </c>
      <c r="BC11" s="14">
        <v>0.15950752930862</v>
      </c>
      <c r="BD11" s="14">
        <v>0.28864493582901102</v>
      </c>
      <c r="BE11" s="14"/>
      <c r="BF11" s="14">
        <v>0.20737815652553701</v>
      </c>
    </row>
    <row r="12" spans="2:58" x14ac:dyDescent="0.35">
      <c r="B12" s="15" t="s">
        <v>122</v>
      </c>
      <c r="C12" s="14">
        <v>0.213233805278643</v>
      </c>
      <c r="D12" s="14">
        <v>0.19423430714526299</v>
      </c>
      <c r="E12" s="14">
        <v>0.23155223111210199</v>
      </c>
      <c r="F12" s="14"/>
      <c r="G12" s="14">
        <v>0.17459542787873999</v>
      </c>
      <c r="H12" s="14">
        <v>0.20144426161971801</v>
      </c>
      <c r="I12" s="14">
        <v>0.244428693168904</v>
      </c>
      <c r="J12" s="14">
        <v>0.20513434523010901</v>
      </c>
      <c r="K12" s="14">
        <v>0.27247988835076398</v>
      </c>
      <c r="L12" s="14">
        <v>0.18930534114222</v>
      </c>
      <c r="M12" s="14"/>
      <c r="N12" s="14">
        <v>0.20416881214570501</v>
      </c>
      <c r="O12" s="14">
        <v>0.20189346680526099</v>
      </c>
      <c r="P12" s="14">
        <v>0.20742376030793599</v>
      </c>
      <c r="Q12" s="14">
        <v>0.240423729360283</v>
      </c>
      <c r="R12" s="14"/>
      <c r="S12" s="14">
        <v>0.23212856242047999</v>
      </c>
      <c r="T12" s="14">
        <v>0.178367083493048</v>
      </c>
      <c r="U12" s="14">
        <v>0.17941864512273001</v>
      </c>
      <c r="V12" s="14">
        <v>0.228816289736787</v>
      </c>
      <c r="W12" s="14">
        <v>0.19998033362999401</v>
      </c>
      <c r="X12" s="14">
        <v>0.22823906124728899</v>
      </c>
      <c r="Y12" s="14">
        <v>0.20050022063656001</v>
      </c>
      <c r="Z12" s="14">
        <v>0.27997565346322201</v>
      </c>
      <c r="AA12" s="14">
        <v>0.18162656264080701</v>
      </c>
      <c r="AB12" s="14">
        <v>0.20016546844556499</v>
      </c>
      <c r="AC12" s="14">
        <v>0.25375002269618102</v>
      </c>
      <c r="AD12" s="14">
        <v>0.270099354630431</v>
      </c>
      <c r="AE12" s="14"/>
      <c r="AF12" s="14">
        <v>0.16382335925034899</v>
      </c>
      <c r="AG12" s="14">
        <v>0.24268220875580501</v>
      </c>
      <c r="AH12" s="14">
        <v>0.26746587203083999</v>
      </c>
      <c r="AI12" s="14"/>
      <c r="AJ12" s="14">
        <v>0.137832768301452</v>
      </c>
      <c r="AK12" s="14">
        <v>0.26211571574226999</v>
      </c>
      <c r="AL12" s="14">
        <v>0.28564784452036701</v>
      </c>
      <c r="AM12" s="14">
        <v>0</v>
      </c>
      <c r="AN12" s="14">
        <v>0.25316460134541102</v>
      </c>
      <c r="AO12" s="14"/>
      <c r="AP12" s="14">
        <v>0.14198847047405699</v>
      </c>
      <c r="AQ12" s="14">
        <v>0.27455444411875701</v>
      </c>
      <c r="AR12" s="14">
        <v>0.23694672316328499</v>
      </c>
      <c r="AS12" s="14">
        <v>0.106175357762698</v>
      </c>
      <c r="AT12" s="14">
        <v>0.21387236666412299</v>
      </c>
      <c r="AU12" s="14"/>
      <c r="AV12" s="14">
        <v>0.23288632693087299</v>
      </c>
      <c r="AW12" s="14">
        <v>0.235268829792144</v>
      </c>
      <c r="AX12" s="14">
        <v>0.208547158927019</v>
      </c>
      <c r="AY12" s="14">
        <v>0.168008773466953</v>
      </c>
      <c r="AZ12" s="14">
        <v>0.36746448223018002</v>
      </c>
      <c r="BA12" s="14"/>
      <c r="BB12" s="14">
        <v>0.23719564638761301</v>
      </c>
      <c r="BC12" s="14">
        <v>7.1937746133183197E-2</v>
      </c>
      <c r="BD12" s="14">
        <v>0.179246645936362</v>
      </c>
      <c r="BE12" s="14"/>
      <c r="BF12" s="14">
        <v>0.153255494850012</v>
      </c>
    </row>
    <row r="13" spans="2:58" x14ac:dyDescent="0.35">
      <c r="B13" s="15" t="s">
        <v>210</v>
      </c>
      <c r="C13" s="14">
        <v>0.176710300553444</v>
      </c>
      <c r="D13" s="14">
        <v>0.18011538149765399</v>
      </c>
      <c r="E13" s="14">
        <v>0.17427058061617401</v>
      </c>
      <c r="F13" s="14"/>
      <c r="G13" s="14">
        <v>0.225373402522728</v>
      </c>
      <c r="H13" s="14">
        <v>0.26027070880317799</v>
      </c>
      <c r="I13" s="14">
        <v>0.17164869623026499</v>
      </c>
      <c r="J13" s="14">
        <v>0.202917674944114</v>
      </c>
      <c r="K13" s="14">
        <v>0.140085935080591</v>
      </c>
      <c r="L13" s="14">
        <v>7.8512309265350105E-2</v>
      </c>
      <c r="M13" s="14"/>
      <c r="N13" s="14">
        <v>0.20123530192037001</v>
      </c>
      <c r="O13" s="14">
        <v>0.15143479022613901</v>
      </c>
      <c r="P13" s="14">
        <v>0.15137455514404399</v>
      </c>
      <c r="Q13" s="14">
        <v>0.19689888655625001</v>
      </c>
      <c r="R13" s="14"/>
      <c r="S13" s="14">
        <v>0.23830662602768399</v>
      </c>
      <c r="T13" s="14">
        <v>0.15547893496506399</v>
      </c>
      <c r="U13" s="14">
        <v>0.113997445668664</v>
      </c>
      <c r="V13" s="14">
        <v>0.16359122058736</v>
      </c>
      <c r="W13" s="14">
        <v>0.26387945646877597</v>
      </c>
      <c r="X13" s="14">
        <v>0.23753342440279801</v>
      </c>
      <c r="Y13" s="14">
        <v>8.4156636544462704E-2</v>
      </c>
      <c r="Z13" s="14">
        <v>0.173176596089196</v>
      </c>
      <c r="AA13" s="14">
        <v>0.233675081175893</v>
      </c>
      <c r="AB13" s="14">
        <v>0.13424713323181101</v>
      </c>
      <c r="AC13" s="14">
        <v>0.11284664207864201</v>
      </c>
      <c r="AD13" s="14">
        <v>0.102356424456181</v>
      </c>
      <c r="AE13" s="14"/>
      <c r="AF13" s="14">
        <v>0.133352774718238</v>
      </c>
      <c r="AG13" s="14">
        <v>0.18850918889030299</v>
      </c>
      <c r="AH13" s="14">
        <v>0.25245014689874301</v>
      </c>
      <c r="AI13" s="14"/>
      <c r="AJ13" s="14">
        <v>0.115296983007443</v>
      </c>
      <c r="AK13" s="14">
        <v>0.25349991865512</v>
      </c>
      <c r="AL13" s="14">
        <v>0.20710210202544299</v>
      </c>
      <c r="AM13" s="14">
        <v>0.100132519508249</v>
      </c>
      <c r="AN13" s="14">
        <v>0.185842999828748</v>
      </c>
      <c r="AO13" s="14"/>
      <c r="AP13" s="14">
        <v>0.11668081072350101</v>
      </c>
      <c r="AQ13" s="14">
        <v>0.26892918848167102</v>
      </c>
      <c r="AR13" s="14">
        <v>0.216737952815796</v>
      </c>
      <c r="AS13" s="14">
        <v>0.104350445886305</v>
      </c>
      <c r="AT13" s="14">
        <v>7.1508663525069904E-2</v>
      </c>
      <c r="AU13" s="14"/>
      <c r="AV13" s="14">
        <v>0.14904256701587901</v>
      </c>
      <c r="AW13" s="14">
        <v>0.17364097013180599</v>
      </c>
      <c r="AX13" s="14">
        <v>0.19736596403513401</v>
      </c>
      <c r="AY13" s="14">
        <v>0.225808147524372</v>
      </c>
      <c r="AZ13" s="14">
        <v>0.22908162354346401</v>
      </c>
      <c r="BA13" s="14"/>
      <c r="BB13" s="14">
        <v>0.27261086770384602</v>
      </c>
      <c r="BC13" s="14">
        <v>6.8754484744050895E-2</v>
      </c>
      <c r="BD13" s="14">
        <v>0</v>
      </c>
      <c r="BE13" s="14"/>
      <c r="BF13" s="14">
        <v>0.135979663385596</v>
      </c>
    </row>
    <row r="14" spans="2:58" x14ac:dyDescent="0.35">
      <c r="B14" s="15" t="s">
        <v>211</v>
      </c>
      <c r="C14" s="14">
        <v>7.7450325025946398E-2</v>
      </c>
      <c r="D14" s="14">
        <v>8.9174272061707194E-2</v>
      </c>
      <c r="E14" s="14">
        <v>6.6966809142225706E-2</v>
      </c>
      <c r="F14" s="14"/>
      <c r="G14" s="14">
        <v>9.00907368917718E-2</v>
      </c>
      <c r="H14" s="14">
        <v>0.10615364962339301</v>
      </c>
      <c r="I14" s="14">
        <v>0.112252537005398</v>
      </c>
      <c r="J14" s="14">
        <v>5.1746672950651301E-2</v>
      </c>
      <c r="K14" s="14">
        <v>2.0078570314580099E-2</v>
      </c>
      <c r="L14" s="14">
        <v>7.5749044986067701E-2</v>
      </c>
      <c r="M14" s="14"/>
      <c r="N14" s="14">
        <v>9.5622523307265006E-2</v>
      </c>
      <c r="O14" s="14">
        <v>7.1005814531331299E-2</v>
      </c>
      <c r="P14" s="14">
        <v>8.5622303058715404E-2</v>
      </c>
      <c r="Q14" s="14">
        <v>5.9898098316155002E-2</v>
      </c>
      <c r="R14" s="14"/>
      <c r="S14" s="14">
        <v>0.12058335525092399</v>
      </c>
      <c r="T14" s="14">
        <v>4.8215669236519099E-2</v>
      </c>
      <c r="U14" s="14">
        <v>5.4896371867566698E-2</v>
      </c>
      <c r="V14" s="14">
        <v>9.9122329449734203E-2</v>
      </c>
      <c r="W14" s="14">
        <v>8.8928358560203993E-2</v>
      </c>
      <c r="X14" s="14">
        <v>5.6072137742031597E-2</v>
      </c>
      <c r="Y14" s="14">
        <v>3.2466015517637802E-2</v>
      </c>
      <c r="Z14" s="14">
        <v>5.7729818424217698E-2</v>
      </c>
      <c r="AA14" s="14">
        <v>0.10231349025905601</v>
      </c>
      <c r="AB14" s="14">
        <v>7.8540738965189899E-2</v>
      </c>
      <c r="AC14" s="14">
        <v>9.8204522928196605E-2</v>
      </c>
      <c r="AD14" s="14">
        <v>2.7254349691696499E-2</v>
      </c>
      <c r="AE14" s="14"/>
      <c r="AF14" s="14">
        <v>6.1434252843635503E-2</v>
      </c>
      <c r="AG14" s="14">
        <v>9.3292027234117406E-2</v>
      </c>
      <c r="AH14" s="14">
        <v>9.1533649689298793E-2</v>
      </c>
      <c r="AI14" s="14"/>
      <c r="AJ14" s="14">
        <v>6.4794709420333899E-2</v>
      </c>
      <c r="AK14" s="14">
        <v>0.13254426608831901</v>
      </c>
      <c r="AL14" s="14">
        <v>4.2814110090524798E-2</v>
      </c>
      <c r="AM14" s="14">
        <v>0.10713209639838001</v>
      </c>
      <c r="AN14" s="14">
        <v>4.3606863006025898E-2</v>
      </c>
      <c r="AO14" s="14"/>
      <c r="AP14" s="14">
        <v>2.8142227091414101E-2</v>
      </c>
      <c r="AQ14" s="14">
        <v>0.15402005330823301</v>
      </c>
      <c r="AR14" s="14">
        <v>1.8203289822784199E-2</v>
      </c>
      <c r="AS14" s="14">
        <v>3.43487233848093E-2</v>
      </c>
      <c r="AT14" s="14">
        <v>1.35958193850567E-2</v>
      </c>
      <c r="AU14" s="14"/>
      <c r="AV14" s="14">
        <v>4.7400178544658902E-2</v>
      </c>
      <c r="AW14" s="14">
        <v>6.2059590959239602E-2</v>
      </c>
      <c r="AX14" s="14">
        <v>9.9093886266327896E-2</v>
      </c>
      <c r="AY14" s="14">
        <v>0.124186569956419</v>
      </c>
      <c r="AZ14" s="14">
        <v>0.14767265480564501</v>
      </c>
      <c r="BA14" s="14"/>
      <c r="BB14" s="14">
        <v>0.22203912182416299</v>
      </c>
      <c r="BC14" s="14">
        <v>4.1417022688563801E-2</v>
      </c>
      <c r="BD14" s="14">
        <v>3.1894072205740399E-2</v>
      </c>
      <c r="BE14" s="14"/>
      <c r="BF14" s="14">
        <v>9.3090991728206396E-2</v>
      </c>
    </row>
    <row r="15" spans="2:58" x14ac:dyDescent="0.35">
      <c r="B15" s="15" t="s">
        <v>212</v>
      </c>
      <c r="C15" s="23">
        <v>1.3117655390238601E-2</v>
      </c>
      <c r="D15" s="23">
        <v>1.4804805679598101E-2</v>
      </c>
      <c r="E15" s="23">
        <v>1.1616748738556001E-2</v>
      </c>
      <c r="F15" s="23"/>
      <c r="G15" s="23">
        <v>1.9123699692724701E-2</v>
      </c>
      <c r="H15" s="23">
        <v>1.7491476701399E-2</v>
      </c>
      <c r="I15" s="23">
        <v>7.4453163123184597E-3</v>
      </c>
      <c r="J15" s="23">
        <v>5.8132809067074197E-3</v>
      </c>
      <c r="K15" s="23">
        <v>1.45747794086903E-2</v>
      </c>
      <c r="L15" s="23">
        <v>1.55323821382227E-2</v>
      </c>
      <c r="M15" s="23"/>
      <c r="N15" s="23">
        <v>1.0286827278747E-2</v>
      </c>
      <c r="O15" s="23">
        <v>1.9345442195785999E-2</v>
      </c>
      <c r="P15" s="23">
        <v>1.49829523560405E-2</v>
      </c>
      <c r="Q15" s="23">
        <v>8.6645034006434998E-3</v>
      </c>
      <c r="R15" s="23"/>
      <c r="S15" s="23">
        <v>1.95639368950223E-2</v>
      </c>
      <c r="T15" s="23">
        <v>0</v>
      </c>
      <c r="U15" s="23">
        <v>1.18500614702991E-2</v>
      </c>
      <c r="V15" s="23">
        <v>1.39261884807885E-2</v>
      </c>
      <c r="W15" s="23">
        <v>1.46881451349079E-2</v>
      </c>
      <c r="X15" s="23">
        <v>2.2941642801895399E-2</v>
      </c>
      <c r="Y15" s="23">
        <v>1.2904976422280501E-2</v>
      </c>
      <c r="Z15" s="23">
        <v>1.8413060156317301E-2</v>
      </c>
      <c r="AA15" s="23">
        <v>9.68420521981069E-3</v>
      </c>
      <c r="AB15" s="23">
        <v>1.1728451086845299E-2</v>
      </c>
      <c r="AC15" s="23">
        <v>1.8168679603213399E-2</v>
      </c>
      <c r="AD15" s="23">
        <v>0</v>
      </c>
      <c r="AE15" s="23"/>
      <c r="AF15" s="23">
        <v>1.14985470179703E-2</v>
      </c>
      <c r="AG15" s="23">
        <v>9.7942632576781992E-3</v>
      </c>
      <c r="AH15" s="23">
        <v>2.8033800357740099E-2</v>
      </c>
      <c r="AI15" s="23"/>
      <c r="AJ15" s="23">
        <v>2.8193872682055099E-3</v>
      </c>
      <c r="AK15" s="23">
        <v>2.4994703884377599E-2</v>
      </c>
      <c r="AL15" s="23">
        <v>1.50670993541956E-2</v>
      </c>
      <c r="AM15" s="23">
        <v>0.101287421380621</v>
      </c>
      <c r="AN15" s="23">
        <v>1.7513798041492001E-2</v>
      </c>
      <c r="AO15" s="23"/>
      <c r="AP15" s="23">
        <v>5.2857636016967599E-3</v>
      </c>
      <c r="AQ15" s="23">
        <v>2.52739820963289E-2</v>
      </c>
      <c r="AR15" s="23">
        <v>2.66830023652289E-2</v>
      </c>
      <c r="AS15" s="23">
        <v>0</v>
      </c>
      <c r="AT15" s="23">
        <v>0</v>
      </c>
      <c r="AU15" s="23"/>
      <c r="AV15" s="23">
        <v>1.2600208943183601E-2</v>
      </c>
      <c r="AW15" s="23">
        <v>3.9967274502500198E-3</v>
      </c>
      <c r="AX15" s="23">
        <v>2.01230872607795E-2</v>
      </c>
      <c r="AY15" s="23">
        <v>8.2102431640650505E-3</v>
      </c>
      <c r="AZ15" s="23">
        <v>0</v>
      </c>
      <c r="BA15" s="23"/>
      <c r="BB15" s="23">
        <v>0</v>
      </c>
      <c r="BC15" s="23">
        <v>0</v>
      </c>
      <c r="BD15" s="23">
        <v>0</v>
      </c>
      <c r="BE15" s="23"/>
      <c r="BF15" s="23">
        <v>0</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232</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999</v>
      </c>
      <c r="D7" s="10">
        <v>473</v>
      </c>
      <c r="E7" s="10">
        <v>524</v>
      </c>
      <c r="F7" s="10"/>
      <c r="G7" s="10">
        <v>155</v>
      </c>
      <c r="H7" s="10">
        <v>169</v>
      </c>
      <c r="I7" s="10">
        <v>158</v>
      </c>
      <c r="J7" s="10">
        <v>164</v>
      </c>
      <c r="K7" s="10">
        <v>147</v>
      </c>
      <c r="L7" s="10">
        <v>206</v>
      </c>
      <c r="M7" s="10"/>
      <c r="N7" s="10">
        <v>282</v>
      </c>
      <c r="O7" s="10">
        <v>250</v>
      </c>
      <c r="P7" s="10">
        <v>198</v>
      </c>
      <c r="Q7" s="10">
        <v>266</v>
      </c>
      <c r="R7" s="10"/>
      <c r="S7" s="10">
        <v>140</v>
      </c>
      <c r="T7" s="10">
        <v>115</v>
      </c>
      <c r="U7" s="10">
        <v>86</v>
      </c>
      <c r="V7" s="10">
        <v>94</v>
      </c>
      <c r="W7" s="10">
        <v>65</v>
      </c>
      <c r="X7" s="10">
        <v>85</v>
      </c>
      <c r="Y7" s="10">
        <v>72</v>
      </c>
      <c r="Z7" s="10">
        <v>53</v>
      </c>
      <c r="AA7" s="10">
        <v>106</v>
      </c>
      <c r="AB7" s="10">
        <v>90</v>
      </c>
      <c r="AC7" s="10">
        <v>60</v>
      </c>
      <c r="AD7" s="10">
        <v>33</v>
      </c>
      <c r="AE7" s="10"/>
      <c r="AF7" s="10">
        <v>348</v>
      </c>
      <c r="AG7" s="10">
        <v>398</v>
      </c>
      <c r="AH7" s="10">
        <v>149</v>
      </c>
      <c r="AI7" s="10"/>
      <c r="AJ7" s="10">
        <v>326</v>
      </c>
      <c r="AK7" s="10">
        <v>314</v>
      </c>
      <c r="AL7" s="10">
        <v>67</v>
      </c>
      <c r="AM7" s="10">
        <v>10</v>
      </c>
      <c r="AN7" s="10">
        <v>131</v>
      </c>
      <c r="AO7" s="10"/>
      <c r="AP7" s="10">
        <v>175</v>
      </c>
      <c r="AQ7" s="10">
        <v>402</v>
      </c>
      <c r="AR7" s="10">
        <v>73</v>
      </c>
      <c r="AS7" s="10">
        <v>116</v>
      </c>
      <c r="AT7" s="10">
        <v>80</v>
      </c>
      <c r="AU7" s="10"/>
      <c r="AV7" s="10">
        <v>237</v>
      </c>
      <c r="AW7" s="10">
        <v>233</v>
      </c>
      <c r="AX7" s="10">
        <v>254</v>
      </c>
      <c r="AY7" s="10">
        <v>114</v>
      </c>
      <c r="AZ7" s="10">
        <v>19</v>
      </c>
      <c r="BA7" s="10"/>
      <c r="BB7" s="10">
        <v>58</v>
      </c>
      <c r="BC7" s="10">
        <v>73</v>
      </c>
      <c r="BD7" s="10">
        <v>34</v>
      </c>
      <c r="BE7" s="10"/>
      <c r="BF7" s="10">
        <v>184</v>
      </c>
    </row>
    <row r="8" spans="2:58" ht="30" customHeight="1" x14ac:dyDescent="0.35">
      <c r="B8" s="11" t="s">
        <v>20</v>
      </c>
      <c r="C8" s="11">
        <v>999</v>
      </c>
      <c r="D8" s="11">
        <v>478</v>
      </c>
      <c r="E8" s="11">
        <v>519</v>
      </c>
      <c r="F8" s="11"/>
      <c r="G8" s="11">
        <v>149</v>
      </c>
      <c r="H8" s="11">
        <v>162</v>
      </c>
      <c r="I8" s="11">
        <v>179</v>
      </c>
      <c r="J8" s="11">
        <v>174</v>
      </c>
      <c r="K8" s="11">
        <v>139</v>
      </c>
      <c r="L8" s="11">
        <v>197</v>
      </c>
      <c r="M8" s="11"/>
      <c r="N8" s="11">
        <v>274</v>
      </c>
      <c r="O8" s="11">
        <v>262</v>
      </c>
      <c r="P8" s="11">
        <v>195</v>
      </c>
      <c r="Q8" s="11">
        <v>265</v>
      </c>
      <c r="R8" s="11"/>
      <c r="S8" s="11">
        <v>151</v>
      </c>
      <c r="T8" s="11">
        <v>119</v>
      </c>
      <c r="U8" s="11">
        <v>87</v>
      </c>
      <c r="V8" s="11">
        <v>95</v>
      </c>
      <c r="W8" s="11">
        <v>62</v>
      </c>
      <c r="X8" s="11">
        <v>87</v>
      </c>
      <c r="Y8" s="11">
        <v>72</v>
      </c>
      <c r="Z8" s="11">
        <v>50</v>
      </c>
      <c r="AA8" s="11">
        <v>100</v>
      </c>
      <c r="AB8" s="11">
        <v>86</v>
      </c>
      <c r="AC8" s="11">
        <v>58</v>
      </c>
      <c r="AD8" s="11">
        <v>31</v>
      </c>
      <c r="AE8" s="11"/>
      <c r="AF8" s="11">
        <v>346</v>
      </c>
      <c r="AG8" s="11">
        <v>400</v>
      </c>
      <c r="AH8" s="11">
        <v>153</v>
      </c>
      <c r="AI8" s="11"/>
      <c r="AJ8" s="11">
        <v>325</v>
      </c>
      <c r="AK8" s="11">
        <v>314</v>
      </c>
      <c r="AL8" s="11">
        <v>68</v>
      </c>
      <c r="AM8" s="11">
        <v>10</v>
      </c>
      <c r="AN8" s="11">
        <v>134</v>
      </c>
      <c r="AO8" s="11"/>
      <c r="AP8" s="11">
        <v>173</v>
      </c>
      <c r="AQ8" s="11">
        <v>403</v>
      </c>
      <c r="AR8" s="11">
        <v>75</v>
      </c>
      <c r="AS8" s="11">
        <v>114</v>
      </c>
      <c r="AT8" s="11">
        <v>79</v>
      </c>
      <c r="AU8" s="11"/>
      <c r="AV8" s="11">
        <v>238</v>
      </c>
      <c r="AW8" s="11">
        <v>231</v>
      </c>
      <c r="AX8" s="11">
        <v>256</v>
      </c>
      <c r="AY8" s="11">
        <v>114</v>
      </c>
      <c r="AZ8" s="11">
        <v>19</v>
      </c>
      <c r="BA8" s="11"/>
      <c r="BB8" s="11">
        <v>59</v>
      </c>
      <c r="BC8" s="11">
        <v>71</v>
      </c>
      <c r="BD8" s="11">
        <v>34</v>
      </c>
      <c r="BE8" s="11"/>
      <c r="BF8" s="11">
        <v>185</v>
      </c>
    </row>
    <row r="9" spans="2:58" x14ac:dyDescent="0.35">
      <c r="B9" s="15" t="s">
        <v>207</v>
      </c>
      <c r="C9" s="14">
        <v>5.0331994600902097E-2</v>
      </c>
      <c r="D9" s="14">
        <v>6.0386048101524703E-2</v>
      </c>
      <c r="E9" s="14">
        <v>3.9328777584972802E-2</v>
      </c>
      <c r="F9" s="14"/>
      <c r="G9" s="14">
        <v>4.5495500471235698E-2</v>
      </c>
      <c r="H9" s="14">
        <v>4.7067739376925703E-2</v>
      </c>
      <c r="I9" s="14">
        <v>5.0140226397876603E-2</v>
      </c>
      <c r="J9" s="14">
        <v>3.7503915132301599E-2</v>
      </c>
      <c r="K9" s="14">
        <v>4.5864856845410001E-2</v>
      </c>
      <c r="L9" s="14">
        <v>7.1271367055311299E-2</v>
      </c>
      <c r="M9" s="14"/>
      <c r="N9" s="14">
        <v>5.3507026818954202E-2</v>
      </c>
      <c r="O9" s="14">
        <v>5.5442490816326899E-2</v>
      </c>
      <c r="P9" s="14">
        <v>3.9377344499915999E-2</v>
      </c>
      <c r="Q9" s="14">
        <v>5.0601922731395597E-2</v>
      </c>
      <c r="R9" s="14"/>
      <c r="S9" s="14">
        <v>2.907433935674E-2</v>
      </c>
      <c r="T9" s="14">
        <v>4.5472743585516603E-2</v>
      </c>
      <c r="U9" s="14">
        <v>5.8064097789842797E-2</v>
      </c>
      <c r="V9" s="14">
        <v>5.0986159414674902E-2</v>
      </c>
      <c r="W9" s="14">
        <v>4.7626056802592999E-2</v>
      </c>
      <c r="X9" s="14">
        <v>3.54729486872572E-2</v>
      </c>
      <c r="Y9" s="14">
        <v>3.8104584692559902E-2</v>
      </c>
      <c r="Z9" s="14">
        <v>1.8517902243631101E-2</v>
      </c>
      <c r="AA9" s="14">
        <v>6.3730109741605603E-2</v>
      </c>
      <c r="AB9" s="14">
        <v>8.7916189704372205E-2</v>
      </c>
      <c r="AC9" s="14">
        <v>4.9001566096508797E-2</v>
      </c>
      <c r="AD9" s="14">
        <v>0.12981925891739399</v>
      </c>
      <c r="AE9" s="14"/>
      <c r="AF9" s="14">
        <v>6.4809743267774805E-2</v>
      </c>
      <c r="AG9" s="14">
        <v>4.4277972829630599E-2</v>
      </c>
      <c r="AH9" s="14">
        <v>3.4120842300956099E-2</v>
      </c>
      <c r="AI9" s="14"/>
      <c r="AJ9" s="14">
        <v>7.1094263773130495E-2</v>
      </c>
      <c r="AK9" s="14">
        <v>1.6533469505066501E-2</v>
      </c>
      <c r="AL9" s="14">
        <v>1.4887387639234501E-2</v>
      </c>
      <c r="AM9" s="14">
        <v>0.19537608899452599</v>
      </c>
      <c r="AN9" s="14">
        <v>7.57098971122252E-2</v>
      </c>
      <c r="AO9" s="14"/>
      <c r="AP9" s="14">
        <v>0.10678942039087599</v>
      </c>
      <c r="AQ9" s="14">
        <v>4.4210494690452903E-3</v>
      </c>
      <c r="AR9" s="14">
        <v>1.3542253079770699E-2</v>
      </c>
      <c r="AS9" s="14">
        <v>0.100231684224032</v>
      </c>
      <c r="AT9" s="14">
        <v>4.9502166492990197E-2</v>
      </c>
      <c r="AU9" s="14"/>
      <c r="AV9" s="14">
        <v>4.8454132016913599E-2</v>
      </c>
      <c r="AW9" s="14">
        <v>4.1038574804373999E-2</v>
      </c>
      <c r="AX9" s="14">
        <v>5.0824252700723799E-2</v>
      </c>
      <c r="AY9" s="14">
        <v>5.9661342453727E-2</v>
      </c>
      <c r="AZ9" s="14">
        <v>0</v>
      </c>
      <c r="BA9" s="14"/>
      <c r="BB9" s="14">
        <v>1.48283434294155E-2</v>
      </c>
      <c r="BC9" s="14">
        <v>5.2144300195260597E-2</v>
      </c>
      <c r="BD9" s="14">
        <v>0</v>
      </c>
      <c r="BE9" s="14"/>
      <c r="BF9" s="14">
        <v>2.4900074389603701E-2</v>
      </c>
    </row>
    <row r="10" spans="2:58" x14ac:dyDescent="0.35">
      <c r="B10" s="15" t="s">
        <v>208</v>
      </c>
      <c r="C10" s="14">
        <v>5.55379433134384E-2</v>
      </c>
      <c r="D10" s="14">
        <v>5.3887964932269203E-2</v>
      </c>
      <c r="E10" s="14">
        <v>5.7274029687555503E-2</v>
      </c>
      <c r="F10" s="14"/>
      <c r="G10" s="14">
        <v>7.1011594499243894E-2</v>
      </c>
      <c r="H10" s="14">
        <v>5.4892154341732703E-2</v>
      </c>
      <c r="I10" s="14">
        <v>3.8067683722389098E-2</v>
      </c>
      <c r="J10" s="14">
        <v>3.1939612591049403E-2</v>
      </c>
      <c r="K10" s="14">
        <v>7.4344222132577895E-2</v>
      </c>
      <c r="L10" s="14">
        <v>6.7777992193083197E-2</v>
      </c>
      <c r="M10" s="14"/>
      <c r="N10" s="14">
        <v>3.22205548056387E-2</v>
      </c>
      <c r="O10" s="14">
        <v>3.7807310669836301E-2</v>
      </c>
      <c r="P10" s="14">
        <v>7.6707392278752506E-2</v>
      </c>
      <c r="Q10" s="14">
        <v>8.2214891065364296E-2</v>
      </c>
      <c r="R10" s="14"/>
      <c r="S10" s="14">
        <v>4.1795520953798203E-2</v>
      </c>
      <c r="T10" s="14">
        <v>5.0873674694170701E-2</v>
      </c>
      <c r="U10" s="14">
        <v>9.54474741641297E-2</v>
      </c>
      <c r="V10" s="14">
        <v>5.1100218311227297E-2</v>
      </c>
      <c r="W10" s="14">
        <v>1.51892018074282E-2</v>
      </c>
      <c r="X10" s="14">
        <v>5.9230943092713401E-2</v>
      </c>
      <c r="Y10" s="14">
        <v>8.0146534111405904E-2</v>
      </c>
      <c r="Z10" s="14">
        <v>7.50487892162119E-2</v>
      </c>
      <c r="AA10" s="14">
        <v>2.7420720304847299E-2</v>
      </c>
      <c r="AB10" s="14">
        <v>6.58479912873529E-2</v>
      </c>
      <c r="AC10" s="14">
        <v>4.6904367119703701E-2</v>
      </c>
      <c r="AD10" s="14">
        <v>0.102236748134039</v>
      </c>
      <c r="AE10" s="14"/>
      <c r="AF10" s="14">
        <v>8.1886619898594304E-2</v>
      </c>
      <c r="AG10" s="14">
        <v>3.4752087812189497E-2</v>
      </c>
      <c r="AH10" s="14">
        <v>3.4521194993412802E-2</v>
      </c>
      <c r="AI10" s="14"/>
      <c r="AJ10" s="14">
        <v>8.1494341554742805E-2</v>
      </c>
      <c r="AK10" s="14">
        <v>3.1775597896233403E-2</v>
      </c>
      <c r="AL10" s="14">
        <v>1.43404482355904E-2</v>
      </c>
      <c r="AM10" s="14">
        <v>0.100132519508249</v>
      </c>
      <c r="AN10" s="14">
        <v>6.1071455732405397E-2</v>
      </c>
      <c r="AO10" s="14"/>
      <c r="AP10" s="14">
        <v>8.9017596345508404E-2</v>
      </c>
      <c r="AQ10" s="14">
        <v>1.7462583615273301E-2</v>
      </c>
      <c r="AR10" s="14">
        <v>1.30447318219828E-2</v>
      </c>
      <c r="AS10" s="14">
        <v>0.103182151681231</v>
      </c>
      <c r="AT10" s="14">
        <v>6.2674621410092501E-2</v>
      </c>
      <c r="AU10" s="14"/>
      <c r="AV10" s="14">
        <v>7.2771818953965894E-2</v>
      </c>
      <c r="AW10" s="14">
        <v>6.5744823198241903E-2</v>
      </c>
      <c r="AX10" s="14">
        <v>2.40777093185396E-2</v>
      </c>
      <c r="AY10" s="14">
        <v>4.1738452447591397E-2</v>
      </c>
      <c r="AZ10" s="14">
        <v>0</v>
      </c>
      <c r="BA10" s="14"/>
      <c r="BB10" s="14">
        <v>0</v>
      </c>
      <c r="BC10" s="14">
        <v>0.12528198463729801</v>
      </c>
      <c r="BD10" s="14">
        <v>0.147026732564423</v>
      </c>
      <c r="BE10" s="14"/>
      <c r="BF10" s="14">
        <v>7.5213033821158695E-2</v>
      </c>
    </row>
    <row r="11" spans="2:58" x14ac:dyDescent="0.35">
      <c r="B11" s="15" t="s">
        <v>209</v>
      </c>
      <c r="C11" s="14">
        <v>0.14013041126520601</v>
      </c>
      <c r="D11" s="14">
        <v>0.128434520434236</v>
      </c>
      <c r="E11" s="14">
        <v>0.15144182818235499</v>
      </c>
      <c r="F11" s="14"/>
      <c r="G11" s="14">
        <v>0.15043384231538701</v>
      </c>
      <c r="H11" s="14">
        <v>0.13040953445480699</v>
      </c>
      <c r="I11" s="14">
        <v>0.15586467522529601</v>
      </c>
      <c r="J11" s="14">
        <v>0.18083270393404199</v>
      </c>
      <c r="K11" s="14">
        <v>0.15186700423111399</v>
      </c>
      <c r="L11" s="14">
        <v>8.2036477644672798E-2</v>
      </c>
      <c r="M11" s="14"/>
      <c r="N11" s="14">
        <v>0.105404667671642</v>
      </c>
      <c r="O11" s="14">
        <v>0.17066260667009001</v>
      </c>
      <c r="P11" s="14">
        <v>0.16235154918446701</v>
      </c>
      <c r="Q11" s="14">
        <v>0.13107226993513399</v>
      </c>
      <c r="R11" s="14"/>
      <c r="S11" s="14">
        <v>0.15140138701912101</v>
      </c>
      <c r="T11" s="14">
        <v>0.14021695281674501</v>
      </c>
      <c r="U11" s="14">
        <v>0.16414716253523601</v>
      </c>
      <c r="V11" s="14">
        <v>0.119693177222864</v>
      </c>
      <c r="W11" s="14">
        <v>0.131864473296188</v>
      </c>
      <c r="X11" s="14">
        <v>0.10785151279287</v>
      </c>
      <c r="Y11" s="14">
        <v>0.20110438823857199</v>
      </c>
      <c r="Z11" s="14">
        <v>0.11925960222038</v>
      </c>
      <c r="AA11" s="14">
        <v>0.114101619221637</v>
      </c>
      <c r="AB11" s="14">
        <v>0.12536158182299401</v>
      </c>
      <c r="AC11" s="14">
        <v>0.114808932101002</v>
      </c>
      <c r="AD11" s="14">
        <v>0.25136766600086602</v>
      </c>
      <c r="AE11" s="14"/>
      <c r="AF11" s="14">
        <v>0.17046126384215099</v>
      </c>
      <c r="AG11" s="14">
        <v>0.10879414481925299</v>
      </c>
      <c r="AH11" s="14">
        <v>0.130095977699033</v>
      </c>
      <c r="AI11" s="14"/>
      <c r="AJ11" s="14">
        <v>0.17990442017486</v>
      </c>
      <c r="AK11" s="14">
        <v>9.6632448059798107E-2</v>
      </c>
      <c r="AL11" s="14">
        <v>0.138579998022478</v>
      </c>
      <c r="AM11" s="14">
        <v>0</v>
      </c>
      <c r="AN11" s="14">
        <v>0.123358962744087</v>
      </c>
      <c r="AO11" s="14"/>
      <c r="AP11" s="14">
        <v>0.187338400580392</v>
      </c>
      <c r="AQ11" s="14">
        <v>5.9408694289795699E-2</v>
      </c>
      <c r="AR11" s="14">
        <v>0.13956388428856401</v>
      </c>
      <c r="AS11" s="14">
        <v>0.25712472306468198</v>
      </c>
      <c r="AT11" s="14">
        <v>0.17351654660836599</v>
      </c>
      <c r="AU11" s="14"/>
      <c r="AV11" s="14">
        <v>0.13166705475631399</v>
      </c>
      <c r="AW11" s="14">
        <v>0.151790607688263</v>
      </c>
      <c r="AX11" s="14">
        <v>0.14620632037910999</v>
      </c>
      <c r="AY11" s="14">
        <v>0.13433045266747801</v>
      </c>
      <c r="AZ11" s="14">
        <v>0.105430838030088</v>
      </c>
      <c r="BA11" s="14"/>
      <c r="BB11" s="14">
        <v>3.3058582606858199E-2</v>
      </c>
      <c r="BC11" s="14">
        <v>0.27128714586272501</v>
      </c>
      <c r="BD11" s="14">
        <v>0.18396110075923</v>
      </c>
      <c r="BE11" s="14"/>
      <c r="BF11" s="14">
        <v>0.17314630688788299</v>
      </c>
    </row>
    <row r="12" spans="2:58" x14ac:dyDescent="0.35">
      <c r="B12" s="15" t="s">
        <v>122</v>
      </c>
      <c r="C12" s="14">
        <v>0.33417139933926698</v>
      </c>
      <c r="D12" s="14">
        <v>0.33860061604303898</v>
      </c>
      <c r="E12" s="14">
        <v>0.32943330131404402</v>
      </c>
      <c r="F12" s="14"/>
      <c r="G12" s="14">
        <v>0.31449873717016202</v>
      </c>
      <c r="H12" s="14">
        <v>0.24698393382122999</v>
      </c>
      <c r="I12" s="14">
        <v>0.33538372778466902</v>
      </c>
      <c r="J12" s="14">
        <v>0.34618539854771102</v>
      </c>
      <c r="K12" s="14">
        <v>0.34301681411553098</v>
      </c>
      <c r="L12" s="14">
        <v>0.40286417400419799</v>
      </c>
      <c r="M12" s="14"/>
      <c r="N12" s="14">
        <v>0.33734041787727798</v>
      </c>
      <c r="O12" s="14">
        <v>0.333667153408928</v>
      </c>
      <c r="P12" s="14">
        <v>0.37672934214779402</v>
      </c>
      <c r="Q12" s="14">
        <v>0.29279538745371098</v>
      </c>
      <c r="R12" s="14"/>
      <c r="S12" s="14">
        <v>0.31259148520525598</v>
      </c>
      <c r="T12" s="14">
        <v>0.31179540210547801</v>
      </c>
      <c r="U12" s="14">
        <v>0.29689765703438997</v>
      </c>
      <c r="V12" s="14">
        <v>0.34291394229768801</v>
      </c>
      <c r="W12" s="14">
        <v>0.307594406569979</v>
      </c>
      <c r="X12" s="14">
        <v>0.38694173005388499</v>
      </c>
      <c r="Y12" s="14">
        <v>0.359737455522743</v>
      </c>
      <c r="Z12" s="14">
        <v>0.35212117115565</v>
      </c>
      <c r="AA12" s="14">
        <v>0.36048886325011598</v>
      </c>
      <c r="AB12" s="14">
        <v>0.325358966333674</v>
      </c>
      <c r="AC12" s="14">
        <v>0.34648009450071399</v>
      </c>
      <c r="AD12" s="14">
        <v>0.33700863749230098</v>
      </c>
      <c r="AE12" s="14"/>
      <c r="AF12" s="14">
        <v>0.36002510949438798</v>
      </c>
      <c r="AG12" s="14">
        <v>0.32244243409016199</v>
      </c>
      <c r="AH12" s="14">
        <v>0.30183543166749199</v>
      </c>
      <c r="AI12" s="14"/>
      <c r="AJ12" s="14">
        <v>0.39674426522788397</v>
      </c>
      <c r="AK12" s="14">
        <v>0.24926028896944299</v>
      </c>
      <c r="AL12" s="14">
        <v>0.283250307241387</v>
      </c>
      <c r="AM12" s="14">
        <v>0.29133043654623098</v>
      </c>
      <c r="AN12" s="14">
        <v>0.35631345963418798</v>
      </c>
      <c r="AO12" s="14"/>
      <c r="AP12" s="14">
        <v>0.41046533034295801</v>
      </c>
      <c r="AQ12" s="14">
        <v>0.24907652520623699</v>
      </c>
      <c r="AR12" s="14">
        <v>0.313429524067313</v>
      </c>
      <c r="AS12" s="14">
        <v>0.39241983072015701</v>
      </c>
      <c r="AT12" s="14">
        <v>0.45242446412091702</v>
      </c>
      <c r="AU12" s="14"/>
      <c r="AV12" s="14">
        <v>0.36302369738437101</v>
      </c>
      <c r="AW12" s="14">
        <v>0.33201471141269001</v>
      </c>
      <c r="AX12" s="14">
        <v>0.31285262265229802</v>
      </c>
      <c r="AY12" s="14">
        <v>0.28577946984375102</v>
      </c>
      <c r="AZ12" s="14">
        <v>0.31247336483673199</v>
      </c>
      <c r="BA12" s="14"/>
      <c r="BB12" s="14">
        <v>0.24137246059508999</v>
      </c>
      <c r="BC12" s="14">
        <v>0.44063531991627097</v>
      </c>
      <c r="BD12" s="14">
        <v>0.42574771986938598</v>
      </c>
      <c r="BE12" s="14"/>
      <c r="BF12" s="14">
        <v>0.378670732120091</v>
      </c>
    </row>
    <row r="13" spans="2:58" x14ac:dyDescent="0.35">
      <c r="B13" s="15" t="s">
        <v>210</v>
      </c>
      <c r="C13" s="14">
        <v>0.26552974675636998</v>
      </c>
      <c r="D13" s="14">
        <v>0.27212837419711799</v>
      </c>
      <c r="E13" s="14">
        <v>0.26050008825162202</v>
      </c>
      <c r="F13" s="14"/>
      <c r="G13" s="14">
        <v>0.27167604151755897</v>
      </c>
      <c r="H13" s="14">
        <v>0.35121469476807299</v>
      </c>
      <c r="I13" s="14">
        <v>0.25026115242123598</v>
      </c>
      <c r="J13" s="14">
        <v>0.26927866631737102</v>
      </c>
      <c r="K13" s="14">
        <v>0.246511167096197</v>
      </c>
      <c r="L13" s="14">
        <v>0.214268368362968</v>
      </c>
      <c r="M13" s="14"/>
      <c r="N13" s="14">
        <v>0.27668343689351499</v>
      </c>
      <c r="O13" s="14">
        <v>0.26947291768063802</v>
      </c>
      <c r="P13" s="14">
        <v>0.21731625457693901</v>
      </c>
      <c r="Q13" s="14">
        <v>0.28844365320114401</v>
      </c>
      <c r="R13" s="14"/>
      <c r="S13" s="14">
        <v>0.28316858737046602</v>
      </c>
      <c r="T13" s="14">
        <v>0.27611964151882101</v>
      </c>
      <c r="U13" s="14">
        <v>0.22648664467899399</v>
      </c>
      <c r="V13" s="14">
        <v>0.28055114091075101</v>
      </c>
      <c r="W13" s="14">
        <v>0.36453328554415299</v>
      </c>
      <c r="X13" s="14">
        <v>0.30782305936107301</v>
      </c>
      <c r="Y13" s="14">
        <v>0.20842258193667601</v>
      </c>
      <c r="Z13" s="14">
        <v>0.225050950430738</v>
      </c>
      <c r="AA13" s="14">
        <v>0.27433154897210799</v>
      </c>
      <c r="AB13" s="14">
        <v>0.25493522988853901</v>
      </c>
      <c r="AC13" s="14">
        <v>0.22901327773807401</v>
      </c>
      <c r="AD13" s="14">
        <v>0.15231333976370301</v>
      </c>
      <c r="AE13" s="14"/>
      <c r="AF13" s="14">
        <v>0.20661182497775399</v>
      </c>
      <c r="AG13" s="14">
        <v>0.30214169346622899</v>
      </c>
      <c r="AH13" s="14">
        <v>0.32590267788479699</v>
      </c>
      <c r="AI13" s="14"/>
      <c r="AJ13" s="14">
        <v>0.17988518205970599</v>
      </c>
      <c r="AK13" s="14">
        <v>0.36749647334424801</v>
      </c>
      <c r="AL13" s="14">
        <v>0.35631225049734999</v>
      </c>
      <c r="AM13" s="14">
        <v>0.204741437171993</v>
      </c>
      <c r="AN13" s="14">
        <v>0.244463355752286</v>
      </c>
      <c r="AO13" s="14"/>
      <c r="AP13" s="14">
        <v>0.13460615052304301</v>
      </c>
      <c r="AQ13" s="14">
        <v>0.38814910543518899</v>
      </c>
      <c r="AR13" s="14">
        <v>0.28685653715132597</v>
      </c>
      <c r="AS13" s="14">
        <v>0.12206561884925</v>
      </c>
      <c r="AT13" s="14">
        <v>0.22494505364398201</v>
      </c>
      <c r="AU13" s="14"/>
      <c r="AV13" s="14">
        <v>0.26541887547097498</v>
      </c>
      <c r="AW13" s="14">
        <v>0.28809449072915699</v>
      </c>
      <c r="AX13" s="14">
        <v>0.273770408447638</v>
      </c>
      <c r="AY13" s="14">
        <v>0.27570067504060702</v>
      </c>
      <c r="AZ13" s="14">
        <v>0.25090180685320301</v>
      </c>
      <c r="BA13" s="14"/>
      <c r="BB13" s="14">
        <v>0.42717151425087402</v>
      </c>
      <c r="BC13" s="14">
        <v>9.7670597340410004E-2</v>
      </c>
      <c r="BD13" s="14">
        <v>0.21137037460121999</v>
      </c>
      <c r="BE13" s="14"/>
      <c r="BF13" s="14">
        <v>0.235426598103044</v>
      </c>
    </row>
    <row r="14" spans="2:58" x14ac:dyDescent="0.35">
      <c r="B14" s="15" t="s">
        <v>211</v>
      </c>
      <c r="C14" s="14">
        <v>0.12792003277696801</v>
      </c>
      <c r="D14" s="14">
        <v>0.12477193139987799</v>
      </c>
      <c r="E14" s="14">
        <v>0.13131857171771599</v>
      </c>
      <c r="F14" s="14"/>
      <c r="G14" s="14">
        <v>0.114673196440851</v>
      </c>
      <c r="H14" s="14">
        <v>0.164174841704364</v>
      </c>
      <c r="I14" s="14">
        <v>0.14334297925734699</v>
      </c>
      <c r="J14" s="14">
        <v>0.12182675543784199</v>
      </c>
      <c r="K14" s="14">
        <v>0.10900903933354</v>
      </c>
      <c r="L14" s="14">
        <v>0.11276186102859299</v>
      </c>
      <c r="M14" s="14"/>
      <c r="N14" s="14">
        <v>0.17026949446784301</v>
      </c>
      <c r="O14" s="14">
        <v>0.112953962617903</v>
      </c>
      <c r="P14" s="14">
        <v>0.10284345236036201</v>
      </c>
      <c r="Q14" s="14">
        <v>0.11877904879836</v>
      </c>
      <c r="R14" s="14"/>
      <c r="S14" s="14">
        <v>0.14572098551877699</v>
      </c>
      <c r="T14" s="14">
        <v>0.158519970769053</v>
      </c>
      <c r="U14" s="14">
        <v>0.13390061770768499</v>
      </c>
      <c r="V14" s="14">
        <v>0.120619573870464</v>
      </c>
      <c r="W14" s="14">
        <v>0.11850443084475</v>
      </c>
      <c r="X14" s="14">
        <v>7.9057302428059001E-2</v>
      </c>
      <c r="Y14" s="14">
        <v>9.9579479075763894E-2</v>
      </c>
      <c r="Z14" s="14">
        <v>0.21000158473338901</v>
      </c>
      <c r="AA14" s="14">
        <v>0.14095814263329301</v>
      </c>
      <c r="AB14" s="14">
        <v>0.107382562404646</v>
      </c>
      <c r="AC14" s="14">
        <v>0.146209795935905</v>
      </c>
      <c r="AD14" s="14">
        <v>0</v>
      </c>
      <c r="AE14" s="14"/>
      <c r="AF14" s="14">
        <v>9.0317290427271907E-2</v>
      </c>
      <c r="AG14" s="14">
        <v>0.16193469973035399</v>
      </c>
      <c r="AH14" s="14">
        <v>0.13906312156198899</v>
      </c>
      <c r="AI14" s="14"/>
      <c r="AJ14" s="14">
        <v>8.5434815682030402E-2</v>
      </c>
      <c r="AK14" s="14">
        <v>0.190381078799162</v>
      </c>
      <c r="AL14" s="14">
        <v>0.11569728658254</v>
      </c>
      <c r="AM14" s="14">
        <v>0.208419517779001</v>
      </c>
      <c r="AN14" s="14">
        <v>0.107009487625307</v>
      </c>
      <c r="AO14" s="14"/>
      <c r="AP14" s="14">
        <v>6.1579151898104097E-2</v>
      </c>
      <c r="AQ14" s="14">
        <v>0.22893750858128101</v>
      </c>
      <c r="AR14" s="14">
        <v>0.188135704531428</v>
      </c>
      <c r="AS14" s="14">
        <v>2.49759914606482E-2</v>
      </c>
      <c r="AT14" s="14">
        <v>3.6937147723652197E-2</v>
      </c>
      <c r="AU14" s="14"/>
      <c r="AV14" s="14">
        <v>9.7422202341394107E-2</v>
      </c>
      <c r="AW14" s="14">
        <v>0.104776161520102</v>
      </c>
      <c r="AX14" s="14">
        <v>0.15512590741945501</v>
      </c>
      <c r="AY14" s="14">
        <v>0.18492140122818701</v>
      </c>
      <c r="AZ14" s="14">
        <v>0.33119399027997598</v>
      </c>
      <c r="BA14" s="14"/>
      <c r="BB14" s="14">
        <v>0.28356909911776201</v>
      </c>
      <c r="BC14" s="14">
        <v>1.29806520480356E-2</v>
      </c>
      <c r="BD14" s="14">
        <v>3.1894072205740399E-2</v>
      </c>
      <c r="BE14" s="14"/>
      <c r="BF14" s="14">
        <v>0.11264325467821899</v>
      </c>
    </row>
    <row r="15" spans="2:58" x14ac:dyDescent="0.35">
      <c r="B15" s="15" t="s">
        <v>212</v>
      </c>
      <c r="C15" s="23">
        <v>2.63784719478476E-2</v>
      </c>
      <c r="D15" s="23">
        <v>2.1790544891934799E-2</v>
      </c>
      <c r="E15" s="23">
        <v>3.0703403261734898E-2</v>
      </c>
      <c r="F15" s="23"/>
      <c r="G15" s="23">
        <v>3.2211087585560801E-2</v>
      </c>
      <c r="H15" s="23">
        <v>5.2571015328672296E-3</v>
      </c>
      <c r="I15" s="23">
        <v>2.6939555191186099E-2</v>
      </c>
      <c r="J15" s="23">
        <v>1.24329480396831E-2</v>
      </c>
      <c r="K15" s="23">
        <v>2.93868962456314E-2</v>
      </c>
      <c r="L15" s="23">
        <v>4.9019759711173901E-2</v>
      </c>
      <c r="M15" s="23"/>
      <c r="N15" s="23">
        <v>2.4574401465129E-2</v>
      </c>
      <c r="O15" s="23">
        <v>1.9993558136278299E-2</v>
      </c>
      <c r="P15" s="23">
        <v>2.4674664951770099E-2</v>
      </c>
      <c r="Q15" s="23">
        <v>3.60928268148916E-2</v>
      </c>
      <c r="R15" s="23"/>
      <c r="S15" s="23">
        <v>3.6247694575841399E-2</v>
      </c>
      <c r="T15" s="23">
        <v>1.7001614510215601E-2</v>
      </c>
      <c r="U15" s="23">
        <v>2.5056346089723201E-2</v>
      </c>
      <c r="V15" s="23">
        <v>3.4135787972330897E-2</v>
      </c>
      <c r="W15" s="23">
        <v>1.46881451349079E-2</v>
      </c>
      <c r="X15" s="23">
        <v>2.3622503584142099E-2</v>
      </c>
      <c r="Y15" s="23">
        <v>1.2904976422280501E-2</v>
      </c>
      <c r="Z15" s="23">
        <v>0</v>
      </c>
      <c r="AA15" s="23">
        <v>1.8968995876393301E-2</v>
      </c>
      <c r="AB15" s="23">
        <v>3.3197478558422401E-2</v>
      </c>
      <c r="AC15" s="23">
        <v>6.7581966508092894E-2</v>
      </c>
      <c r="AD15" s="23">
        <v>2.7254349691696499E-2</v>
      </c>
      <c r="AE15" s="23"/>
      <c r="AF15" s="23">
        <v>2.5888148092066202E-2</v>
      </c>
      <c r="AG15" s="23">
        <v>2.5656967252182399E-2</v>
      </c>
      <c r="AH15" s="23">
        <v>3.4460753892319701E-2</v>
      </c>
      <c r="AI15" s="23"/>
      <c r="AJ15" s="23">
        <v>5.4427115276463297E-3</v>
      </c>
      <c r="AK15" s="23">
        <v>4.7920643426049597E-2</v>
      </c>
      <c r="AL15" s="23">
        <v>7.6932321781420801E-2</v>
      </c>
      <c r="AM15" s="23">
        <v>0</v>
      </c>
      <c r="AN15" s="23">
        <v>3.20733813995022E-2</v>
      </c>
      <c r="AO15" s="23"/>
      <c r="AP15" s="23">
        <v>1.02039499191182E-2</v>
      </c>
      <c r="AQ15" s="23">
        <v>5.2544533403178099E-2</v>
      </c>
      <c r="AR15" s="23">
        <v>4.5427365059615699E-2</v>
      </c>
      <c r="AS15" s="23">
        <v>0</v>
      </c>
      <c r="AT15" s="23">
        <v>0</v>
      </c>
      <c r="AU15" s="23"/>
      <c r="AV15" s="23">
        <v>2.1242219076065501E-2</v>
      </c>
      <c r="AW15" s="23">
        <v>1.6540630647172001E-2</v>
      </c>
      <c r="AX15" s="23">
        <v>3.7142779082236198E-2</v>
      </c>
      <c r="AY15" s="23">
        <v>1.7868206318658101E-2</v>
      </c>
      <c r="AZ15" s="23">
        <v>0</v>
      </c>
      <c r="BA15" s="23"/>
      <c r="BB15" s="23">
        <v>0</v>
      </c>
      <c r="BC15" s="23">
        <v>0</v>
      </c>
      <c r="BD15" s="23">
        <v>0</v>
      </c>
      <c r="BE15" s="23"/>
      <c r="BF15" s="23">
        <v>0</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233</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999</v>
      </c>
      <c r="D7" s="10">
        <v>473</v>
      </c>
      <c r="E7" s="10">
        <v>524</v>
      </c>
      <c r="F7" s="10"/>
      <c r="G7" s="10">
        <v>155</v>
      </c>
      <c r="H7" s="10">
        <v>169</v>
      </c>
      <c r="I7" s="10">
        <v>158</v>
      </c>
      <c r="J7" s="10">
        <v>164</v>
      </c>
      <c r="K7" s="10">
        <v>147</v>
      </c>
      <c r="L7" s="10">
        <v>206</v>
      </c>
      <c r="M7" s="10"/>
      <c r="N7" s="10">
        <v>282</v>
      </c>
      <c r="O7" s="10">
        <v>250</v>
      </c>
      <c r="P7" s="10">
        <v>198</v>
      </c>
      <c r="Q7" s="10">
        <v>266</v>
      </c>
      <c r="R7" s="10"/>
      <c r="S7" s="10">
        <v>140</v>
      </c>
      <c r="T7" s="10">
        <v>115</v>
      </c>
      <c r="U7" s="10">
        <v>86</v>
      </c>
      <c r="V7" s="10">
        <v>94</v>
      </c>
      <c r="W7" s="10">
        <v>65</v>
      </c>
      <c r="X7" s="10">
        <v>85</v>
      </c>
      <c r="Y7" s="10">
        <v>72</v>
      </c>
      <c r="Z7" s="10">
        <v>53</v>
      </c>
      <c r="AA7" s="10">
        <v>106</v>
      </c>
      <c r="AB7" s="10">
        <v>90</v>
      </c>
      <c r="AC7" s="10">
        <v>60</v>
      </c>
      <c r="AD7" s="10">
        <v>33</v>
      </c>
      <c r="AE7" s="10"/>
      <c r="AF7" s="10">
        <v>348</v>
      </c>
      <c r="AG7" s="10">
        <v>398</v>
      </c>
      <c r="AH7" s="10">
        <v>149</v>
      </c>
      <c r="AI7" s="10"/>
      <c r="AJ7" s="10">
        <v>326</v>
      </c>
      <c r="AK7" s="10">
        <v>314</v>
      </c>
      <c r="AL7" s="10">
        <v>67</v>
      </c>
      <c r="AM7" s="10">
        <v>10</v>
      </c>
      <c r="AN7" s="10">
        <v>131</v>
      </c>
      <c r="AO7" s="10"/>
      <c r="AP7" s="10">
        <v>175</v>
      </c>
      <c r="AQ7" s="10">
        <v>402</v>
      </c>
      <c r="AR7" s="10">
        <v>73</v>
      </c>
      <c r="AS7" s="10">
        <v>116</v>
      </c>
      <c r="AT7" s="10">
        <v>80</v>
      </c>
      <c r="AU7" s="10"/>
      <c r="AV7" s="10">
        <v>237</v>
      </c>
      <c r="AW7" s="10">
        <v>233</v>
      </c>
      <c r="AX7" s="10">
        <v>254</v>
      </c>
      <c r="AY7" s="10">
        <v>114</v>
      </c>
      <c r="AZ7" s="10">
        <v>19</v>
      </c>
      <c r="BA7" s="10"/>
      <c r="BB7" s="10">
        <v>58</v>
      </c>
      <c r="BC7" s="10">
        <v>73</v>
      </c>
      <c r="BD7" s="10">
        <v>34</v>
      </c>
      <c r="BE7" s="10"/>
      <c r="BF7" s="10">
        <v>184</v>
      </c>
    </row>
    <row r="8" spans="2:58" ht="30" customHeight="1" x14ac:dyDescent="0.35">
      <c r="B8" s="11" t="s">
        <v>20</v>
      </c>
      <c r="C8" s="11">
        <v>999</v>
      </c>
      <c r="D8" s="11">
        <v>478</v>
      </c>
      <c r="E8" s="11">
        <v>519</v>
      </c>
      <c r="F8" s="11"/>
      <c r="G8" s="11">
        <v>149</v>
      </c>
      <c r="H8" s="11">
        <v>162</v>
      </c>
      <c r="I8" s="11">
        <v>179</v>
      </c>
      <c r="J8" s="11">
        <v>174</v>
      </c>
      <c r="K8" s="11">
        <v>139</v>
      </c>
      <c r="L8" s="11">
        <v>197</v>
      </c>
      <c r="M8" s="11"/>
      <c r="N8" s="11">
        <v>274</v>
      </c>
      <c r="O8" s="11">
        <v>262</v>
      </c>
      <c r="P8" s="11">
        <v>195</v>
      </c>
      <c r="Q8" s="11">
        <v>265</v>
      </c>
      <c r="R8" s="11"/>
      <c r="S8" s="11">
        <v>151</v>
      </c>
      <c r="T8" s="11">
        <v>119</v>
      </c>
      <c r="U8" s="11">
        <v>87</v>
      </c>
      <c r="V8" s="11">
        <v>95</v>
      </c>
      <c r="W8" s="11">
        <v>62</v>
      </c>
      <c r="X8" s="11">
        <v>87</v>
      </c>
      <c r="Y8" s="11">
        <v>72</v>
      </c>
      <c r="Z8" s="11">
        <v>50</v>
      </c>
      <c r="AA8" s="11">
        <v>100</v>
      </c>
      <c r="AB8" s="11">
        <v>86</v>
      </c>
      <c r="AC8" s="11">
        <v>58</v>
      </c>
      <c r="AD8" s="11">
        <v>31</v>
      </c>
      <c r="AE8" s="11"/>
      <c r="AF8" s="11">
        <v>346</v>
      </c>
      <c r="AG8" s="11">
        <v>400</v>
      </c>
      <c r="AH8" s="11">
        <v>153</v>
      </c>
      <c r="AI8" s="11"/>
      <c r="AJ8" s="11">
        <v>325</v>
      </c>
      <c r="AK8" s="11">
        <v>314</v>
      </c>
      <c r="AL8" s="11">
        <v>68</v>
      </c>
      <c r="AM8" s="11">
        <v>10</v>
      </c>
      <c r="AN8" s="11">
        <v>134</v>
      </c>
      <c r="AO8" s="11"/>
      <c r="AP8" s="11">
        <v>173</v>
      </c>
      <c r="AQ8" s="11">
        <v>403</v>
      </c>
      <c r="AR8" s="11">
        <v>75</v>
      </c>
      <c r="AS8" s="11">
        <v>114</v>
      </c>
      <c r="AT8" s="11">
        <v>79</v>
      </c>
      <c r="AU8" s="11"/>
      <c r="AV8" s="11">
        <v>238</v>
      </c>
      <c r="AW8" s="11">
        <v>231</v>
      </c>
      <c r="AX8" s="11">
        <v>256</v>
      </c>
      <c r="AY8" s="11">
        <v>114</v>
      </c>
      <c r="AZ8" s="11">
        <v>19</v>
      </c>
      <c r="BA8" s="11"/>
      <c r="BB8" s="11">
        <v>59</v>
      </c>
      <c r="BC8" s="11">
        <v>71</v>
      </c>
      <c r="BD8" s="11">
        <v>34</v>
      </c>
      <c r="BE8" s="11"/>
      <c r="BF8" s="11">
        <v>185</v>
      </c>
    </row>
    <row r="9" spans="2:58" x14ac:dyDescent="0.35">
      <c r="B9" s="15" t="s">
        <v>207</v>
      </c>
      <c r="C9" s="14">
        <v>0.10692375809804899</v>
      </c>
      <c r="D9" s="14">
        <v>0.123413318283041</v>
      </c>
      <c r="E9" s="14">
        <v>9.0221168117544701E-2</v>
      </c>
      <c r="F9" s="14"/>
      <c r="G9" s="14">
        <v>6.4524702985347696E-2</v>
      </c>
      <c r="H9" s="14">
        <v>8.2118951940669399E-2</v>
      </c>
      <c r="I9" s="14">
        <v>0.10423201034511199</v>
      </c>
      <c r="J9" s="14">
        <v>0.11200235305277</v>
      </c>
      <c r="K9" s="14">
        <v>0.132371461545293</v>
      </c>
      <c r="L9" s="14">
        <v>0.13937574020380999</v>
      </c>
      <c r="M9" s="14"/>
      <c r="N9" s="14">
        <v>9.09363997026129E-2</v>
      </c>
      <c r="O9" s="14">
        <v>0.108943152579144</v>
      </c>
      <c r="P9" s="14">
        <v>0.12825887244306</v>
      </c>
      <c r="Q9" s="14">
        <v>0.106960762465461</v>
      </c>
      <c r="R9" s="14"/>
      <c r="S9" s="14">
        <v>7.4843500233853097E-2</v>
      </c>
      <c r="T9" s="14">
        <v>8.71755358641952E-2</v>
      </c>
      <c r="U9" s="14">
        <v>0.21843331227957</v>
      </c>
      <c r="V9" s="14">
        <v>9.0431382327955695E-2</v>
      </c>
      <c r="W9" s="14">
        <v>6.1989471683344503E-2</v>
      </c>
      <c r="X9" s="14">
        <v>6.9900140518566994E-2</v>
      </c>
      <c r="Y9" s="14">
        <v>0.15144568983190501</v>
      </c>
      <c r="Z9" s="14">
        <v>1.8871441041618701E-2</v>
      </c>
      <c r="AA9" s="14">
        <v>0.14660407092237701</v>
      </c>
      <c r="AB9" s="14">
        <v>0.15413294741623701</v>
      </c>
      <c r="AC9" s="14">
        <v>6.7854367823627901E-2</v>
      </c>
      <c r="AD9" s="14">
        <v>0.12420644223539599</v>
      </c>
      <c r="AE9" s="14"/>
      <c r="AF9" s="14">
        <v>0.18247257606897099</v>
      </c>
      <c r="AG9" s="14">
        <v>6.4647540142237503E-2</v>
      </c>
      <c r="AH9" s="14">
        <v>6.58078687035136E-2</v>
      </c>
      <c r="AI9" s="14"/>
      <c r="AJ9" s="14">
        <v>0.18735456211114099</v>
      </c>
      <c r="AK9" s="14">
        <v>3.4284922477922301E-2</v>
      </c>
      <c r="AL9" s="14">
        <v>2.97566306849722E-2</v>
      </c>
      <c r="AM9" s="14">
        <v>0.19143245134397199</v>
      </c>
      <c r="AN9" s="14">
        <v>0.11950064657828199</v>
      </c>
      <c r="AO9" s="14"/>
      <c r="AP9" s="14">
        <v>0.16194407720200199</v>
      </c>
      <c r="AQ9" s="14">
        <v>1.5626736595025101E-2</v>
      </c>
      <c r="AR9" s="14">
        <v>2.7311904176926499E-2</v>
      </c>
      <c r="AS9" s="14">
        <v>0.30812743547715798</v>
      </c>
      <c r="AT9" s="14">
        <v>0.113837377223755</v>
      </c>
      <c r="AU9" s="14"/>
      <c r="AV9" s="14">
        <v>0.126503137176561</v>
      </c>
      <c r="AW9" s="14">
        <v>9.2862788129579293E-2</v>
      </c>
      <c r="AX9" s="14">
        <v>7.2484195383035396E-2</v>
      </c>
      <c r="AY9" s="14">
        <v>9.7530273365803305E-2</v>
      </c>
      <c r="AZ9" s="14">
        <v>7.4719226242712197E-2</v>
      </c>
      <c r="BA9" s="14"/>
      <c r="BB9" s="14">
        <v>2.9621682575382301E-2</v>
      </c>
      <c r="BC9" s="14">
        <v>0.354708173142262</v>
      </c>
      <c r="BD9" s="14">
        <v>0.12348559331717</v>
      </c>
      <c r="BE9" s="14"/>
      <c r="BF9" s="14">
        <v>0.18869852742909099</v>
      </c>
    </row>
    <row r="10" spans="2:58" x14ac:dyDescent="0.35">
      <c r="B10" s="15" t="s">
        <v>208</v>
      </c>
      <c r="C10" s="14">
        <v>0.128518264224217</v>
      </c>
      <c r="D10" s="14">
        <v>0.138233916398699</v>
      </c>
      <c r="E10" s="14">
        <v>0.120082989042544</v>
      </c>
      <c r="F10" s="14"/>
      <c r="G10" s="14">
        <v>0.12926459489400899</v>
      </c>
      <c r="H10" s="14">
        <v>0.106037667032923</v>
      </c>
      <c r="I10" s="14">
        <v>0.10039556706837199</v>
      </c>
      <c r="J10" s="14">
        <v>0.12765430613089099</v>
      </c>
      <c r="K10" s="14">
        <v>0.125572599695359</v>
      </c>
      <c r="L10" s="14">
        <v>0.174748534876248</v>
      </c>
      <c r="M10" s="14"/>
      <c r="N10" s="14">
        <v>0.10498348476398001</v>
      </c>
      <c r="O10" s="14">
        <v>0.15702545798461701</v>
      </c>
      <c r="P10" s="14">
        <v>0.13684270698191101</v>
      </c>
      <c r="Q10" s="14">
        <v>0.116296097578636</v>
      </c>
      <c r="R10" s="14"/>
      <c r="S10" s="14">
        <v>6.8248955282506504E-2</v>
      </c>
      <c r="T10" s="14">
        <v>0.13018484892302601</v>
      </c>
      <c r="U10" s="14">
        <v>0.156042112701922</v>
      </c>
      <c r="V10" s="14">
        <v>0.115291237997996</v>
      </c>
      <c r="W10" s="14">
        <v>0.134452823796334</v>
      </c>
      <c r="X10" s="14">
        <v>0.16428212052657301</v>
      </c>
      <c r="Y10" s="14">
        <v>0.164285630851387</v>
      </c>
      <c r="Z10" s="14">
        <v>8.7739059015316798E-2</v>
      </c>
      <c r="AA10" s="14">
        <v>0.11420990238457999</v>
      </c>
      <c r="AB10" s="14">
        <v>0.12173207889495299</v>
      </c>
      <c r="AC10" s="14">
        <v>0.150388114996971</v>
      </c>
      <c r="AD10" s="14">
        <v>0.27317742215982499</v>
      </c>
      <c r="AE10" s="14"/>
      <c r="AF10" s="14">
        <v>0.18867520976062699</v>
      </c>
      <c r="AG10" s="14">
        <v>0.10063730051344499</v>
      </c>
      <c r="AH10" s="14">
        <v>5.3449885493293998E-2</v>
      </c>
      <c r="AI10" s="14"/>
      <c r="AJ10" s="14">
        <v>0.179353653579954</v>
      </c>
      <c r="AK10" s="14">
        <v>6.5401900616832695E-2</v>
      </c>
      <c r="AL10" s="14">
        <v>0.119830796998984</v>
      </c>
      <c r="AM10" s="14">
        <v>0.200814512726254</v>
      </c>
      <c r="AN10" s="14">
        <v>0.115641804156563</v>
      </c>
      <c r="AO10" s="14"/>
      <c r="AP10" s="14">
        <v>0.169407652354508</v>
      </c>
      <c r="AQ10" s="14">
        <v>3.5594812138014097E-2</v>
      </c>
      <c r="AR10" s="14">
        <v>0.13660152486958299</v>
      </c>
      <c r="AS10" s="14">
        <v>0.233209510820299</v>
      </c>
      <c r="AT10" s="14">
        <v>0.150390200796297</v>
      </c>
      <c r="AU10" s="14"/>
      <c r="AV10" s="14">
        <v>0.119577625048609</v>
      </c>
      <c r="AW10" s="14">
        <v>0.14913092586226701</v>
      </c>
      <c r="AX10" s="14">
        <v>0.11480361034551</v>
      </c>
      <c r="AY10" s="14">
        <v>0.100875018530213</v>
      </c>
      <c r="AZ10" s="14">
        <v>4.6080054696280702E-2</v>
      </c>
      <c r="BA10" s="14"/>
      <c r="BB10" s="14">
        <v>3.10388729618809E-2</v>
      </c>
      <c r="BC10" s="14">
        <v>0.26389348685852199</v>
      </c>
      <c r="BD10" s="14">
        <v>0.20397964281196199</v>
      </c>
      <c r="BE10" s="14"/>
      <c r="BF10" s="14">
        <v>0.17642678564974201</v>
      </c>
    </row>
    <row r="11" spans="2:58" x14ac:dyDescent="0.35">
      <c r="B11" s="15" t="s">
        <v>209</v>
      </c>
      <c r="C11" s="14">
        <v>0.190586753698714</v>
      </c>
      <c r="D11" s="14">
        <v>0.196523980388494</v>
      </c>
      <c r="E11" s="14">
        <v>0.18389773024830899</v>
      </c>
      <c r="F11" s="14"/>
      <c r="G11" s="14">
        <v>0.22644102921320799</v>
      </c>
      <c r="H11" s="14">
        <v>0.17247338224429301</v>
      </c>
      <c r="I11" s="14">
        <v>0.209167492686504</v>
      </c>
      <c r="J11" s="14">
        <v>0.169079224578427</v>
      </c>
      <c r="K11" s="14">
        <v>0.205191951731339</v>
      </c>
      <c r="L11" s="14">
        <v>0.17031515580738199</v>
      </c>
      <c r="M11" s="14"/>
      <c r="N11" s="14">
        <v>0.162431271964525</v>
      </c>
      <c r="O11" s="14">
        <v>0.22391125760609101</v>
      </c>
      <c r="P11" s="14">
        <v>0.22978083633745999</v>
      </c>
      <c r="Q11" s="14">
        <v>0.16007655813336899</v>
      </c>
      <c r="R11" s="14"/>
      <c r="S11" s="14">
        <v>0.21599378352676901</v>
      </c>
      <c r="T11" s="14">
        <v>0.253977692924997</v>
      </c>
      <c r="U11" s="14">
        <v>0.13072400163664299</v>
      </c>
      <c r="V11" s="14">
        <v>0.238121862214031</v>
      </c>
      <c r="W11" s="14">
        <v>0.148217712109805</v>
      </c>
      <c r="X11" s="14">
        <v>0.15051321831030701</v>
      </c>
      <c r="Y11" s="14">
        <v>0.14626990186809899</v>
      </c>
      <c r="Z11" s="14">
        <v>0.26860744644103601</v>
      </c>
      <c r="AA11" s="14">
        <v>0.149113143128148</v>
      </c>
      <c r="AB11" s="14">
        <v>0.190620214017797</v>
      </c>
      <c r="AC11" s="14">
        <v>0.157416765536563</v>
      </c>
      <c r="AD11" s="14">
        <v>0.21438973903685901</v>
      </c>
      <c r="AE11" s="14"/>
      <c r="AF11" s="14">
        <v>0.16196663850589599</v>
      </c>
      <c r="AG11" s="14">
        <v>0.19541625149511499</v>
      </c>
      <c r="AH11" s="14">
        <v>0.19693807692880699</v>
      </c>
      <c r="AI11" s="14"/>
      <c r="AJ11" s="14">
        <v>0.201216472549375</v>
      </c>
      <c r="AK11" s="14">
        <v>0.147690460752359</v>
      </c>
      <c r="AL11" s="14">
        <v>0.17891148043558899</v>
      </c>
      <c r="AM11" s="14">
        <v>0.30258329511855597</v>
      </c>
      <c r="AN11" s="14">
        <v>0.15927648699166999</v>
      </c>
      <c r="AO11" s="14"/>
      <c r="AP11" s="14">
        <v>0.26325836259618302</v>
      </c>
      <c r="AQ11" s="14">
        <v>0.14700204417717999</v>
      </c>
      <c r="AR11" s="14">
        <v>0.166660784276317</v>
      </c>
      <c r="AS11" s="14">
        <v>0.201708387742767</v>
      </c>
      <c r="AT11" s="14">
        <v>0.21685336166952099</v>
      </c>
      <c r="AU11" s="14"/>
      <c r="AV11" s="14">
        <v>0.20261618281510799</v>
      </c>
      <c r="AW11" s="14">
        <v>0.195670912161306</v>
      </c>
      <c r="AX11" s="14">
        <v>0.16211075176838199</v>
      </c>
      <c r="AY11" s="14">
        <v>0.201842631324122</v>
      </c>
      <c r="AZ11" s="14">
        <v>0.160486037478588</v>
      </c>
      <c r="BA11" s="14"/>
      <c r="BB11" s="14">
        <v>0.122351922109026</v>
      </c>
      <c r="BC11" s="14">
        <v>0.151567599920749</v>
      </c>
      <c r="BD11" s="14">
        <v>0.197329534028234</v>
      </c>
      <c r="BE11" s="14"/>
      <c r="BF11" s="14">
        <v>0.15310613780635099</v>
      </c>
    </row>
    <row r="12" spans="2:58" x14ac:dyDescent="0.35">
      <c r="B12" s="15" t="s">
        <v>122</v>
      </c>
      <c r="C12" s="14">
        <v>0.23728651513985499</v>
      </c>
      <c r="D12" s="14">
        <v>0.224148500299129</v>
      </c>
      <c r="E12" s="14">
        <v>0.25030606416481899</v>
      </c>
      <c r="F12" s="14"/>
      <c r="G12" s="14">
        <v>0.230531383155857</v>
      </c>
      <c r="H12" s="14">
        <v>0.238528785931965</v>
      </c>
      <c r="I12" s="14">
        <v>0.28790883388625799</v>
      </c>
      <c r="J12" s="14">
        <v>0.24072281986296301</v>
      </c>
      <c r="K12" s="14">
        <v>0.24921334546346599</v>
      </c>
      <c r="L12" s="14">
        <v>0.18411789664903899</v>
      </c>
      <c r="M12" s="14"/>
      <c r="N12" s="14">
        <v>0.22652195263768901</v>
      </c>
      <c r="O12" s="14">
        <v>0.21923074945853399</v>
      </c>
      <c r="P12" s="14">
        <v>0.21116051336071201</v>
      </c>
      <c r="Q12" s="14">
        <v>0.28443356569441403</v>
      </c>
      <c r="R12" s="14"/>
      <c r="S12" s="14">
        <v>0.26923263772906603</v>
      </c>
      <c r="T12" s="14">
        <v>0.22410187672627799</v>
      </c>
      <c r="U12" s="14">
        <v>0.233140017011853</v>
      </c>
      <c r="V12" s="14">
        <v>0.215583748315191</v>
      </c>
      <c r="W12" s="14">
        <v>0.26441558434968399</v>
      </c>
      <c r="X12" s="14">
        <v>0.26627591269891199</v>
      </c>
      <c r="Y12" s="14">
        <v>0.24592249253470599</v>
      </c>
      <c r="Z12" s="14">
        <v>0.19118430614145299</v>
      </c>
      <c r="AA12" s="14">
        <v>0.209114917222533</v>
      </c>
      <c r="AB12" s="14">
        <v>0.21445760462188901</v>
      </c>
      <c r="AC12" s="14">
        <v>0.24613111679417601</v>
      </c>
      <c r="AD12" s="14">
        <v>0.26695006620188699</v>
      </c>
      <c r="AE12" s="14"/>
      <c r="AF12" s="14">
        <v>0.19518040385701599</v>
      </c>
      <c r="AG12" s="14">
        <v>0.24459266092436299</v>
      </c>
      <c r="AH12" s="14">
        <v>0.30626529371070099</v>
      </c>
      <c r="AI12" s="14"/>
      <c r="AJ12" s="14">
        <v>0.195049217048472</v>
      </c>
      <c r="AK12" s="14">
        <v>0.240972923443805</v>
      </c>
      <c r="AL12" s="14">
        <v>0.23105399728508999</v>
      </c>
      <c r="AM12" s="14">
        <v>0.19803764441284</v>
      </c>
      <c r="AN12" s="14">
        <v>0.32963494809891097</v>
      </c>
      <c r="AO12" s="14"/>
      <c r="AP12" s="14">
        <v>0.187775053860439</v>
      </c>
      <c r="AQ12" s="14">
        <v>0.24892892047568199</v>
      </c>
      <c r="AR12" s="14">
        <v>0.25611796461764802</v>
      </c>
      <c r="AS12" s="14">
        <v>0.18549023046535301</v>
      </c>
      <c r="AT12" s="14">
        <v>0.371091903039523</v>
      </c>
      <c r="AU12" s="14"/>
      <c r="AV12" s="14">
        <v>0.25657274171035099</v>
      </c>
      <c r="AW12" s="14">
        <v>0.27263407902180498</v>
      </c>
      <c r="AX12" s="14">
        <v>0.21764563494925801</v>
      </c>
      <c r="AY12" s="14">
        <v>0.24561462393842301</v>
      </c>
      <c r="AZ12" s="14">
        <v>0.35829533634323002</v>
      </c>
      <c r="BA12" s="14"/>
      <c r="BB12" s="14">
        <v>0.15596773265199301</v>
      </c>
      <c r="BC12" s="14">
        <v>0.171017468750045</v>
      </c>
      <c r="BD12" s="14">
        <v>0.38337628788646899</v>
      </c>
      <c r="BE12" s="14"/>
      <c r="BF12" s="14">
        <v>0.20281562635915801</v>
      </c>
    </row>
    <row r="13" spans="2:58" x14ac:dyDescent="0.35">
      <c r="B13" s="15" t="s">
        <v>210</v>
      </c>
      <c r="C13" s="14">
        <v>0.21018180344512999</v>
      </c>
      <c r="D13" s="14">
        <v>0.205575360116692</v>
      </c>
      <c r="E13" s="14">
        <v>0.21524495638287899</v>
      </c>
      <c r="F13" s="14"/>
      <c r="G13" s="14">
        <v>0.19189024588524001</v>
      </c>
      <c r="H13" s="14">
        <v>0.24643676525240901</v>
      </c>
      <c r="I13" s="14">
        <v>0.17845359010577599</v>
      </c>
      <c r="J13" s="14">
        <v>0.257252557032564</v>
      </c>
      <c r="K13" s="14">
        <v>0.190510647426132</v>
      </c>
      <c r="L13" s="14">
        <v>0.19524263639283401</v>
      </c>
      <c r="M13" s="14"/>
      <c r="N13" s="14">
        <v>0.27561177751339999</v>
      </c>
      <c r="O13" s="14">
        <v>0.163815861810824</v>
      </c>
      <c r="P13" s="14">
        <v>0.16084894165962399</v>
      </c>
      <c r="Q13" s="14">
        <v>0.223190270896062</v>
      </c>
      <c r="R13" s="14"/>
      <c r="S13" s="14">
        <v>0.20442597653421801</v>
      </c>
      <c r="T13" s="14">
        <v>0.181548356837539</v>
      </c>
      <c r="U13" s="14">
        <v>0.112435889580509</v>
      </c>
      <c r="V13" s="14">
        <v>0.219383078561626</v>
      </c>
      <c r="W13" s="14">
        <v>0.30209906494766398</v>
      </c>
      <c r="X13" s="14">
        <v>0.21424782025882499</v>
      </c>
      <c r="Y13" s="14">
        <v>0.22186219399329099</v>
      </c>
      <c r="Z13" s="14">
        <v>0.35908961481766499</v>
      </c>
      <c r="AA13" s="14">
        <v>0.25956390236869198</v>
      </c>
      <c r="AB13" s="14">
        <v>0.19772467465936999</v>
      </c>
      <c r="AC13" s="14">
        <v>0.163083669858512</v>
      </c>
      <c r="AD13" s="14">
        <v>9.4021980674335995E-2</v>
      </c>
      <c r="AE13" s="14"/>
      <c r="AF13" s="14">
        <v>0.15817030978887001</v>
      </c>
      <c r="AG13" s="14">
        <v>0.26663834060307601</v>
      </c>
      <c r="AH13" s="14">
        <v>0.218755469185415</v>
      </c>
      <c r="AI13" s="14"/>
      <c r="AJ13" s="14">
        <v>0.156541088738859</v>
      </c>
      <c r="AK13" s="14">
        <v>0.31189251903815002</v>
      </c>
      <c r="AL13" s="14">
        <v>0.26880897710297602</v>
      </c>
      <c r="AM13" s="14">
        <v>0</v>
      </c>
      <c r="AN13" s="14">
        <v>0.16305804939691901</v>
      </c>
      <c r="AO13" s="14"/>
      <c r="AP13" s="14">
        <v>0.173080742071622</v>
      </c>
      <c r="AQ13" s="14">
        <v>0.308086350147801</v>
      </c>
      <c r="AR13" s="14">
        <v>0.23979682383067</v>
      </c>
      <c r="AS13" s="14">
        <v>5.4125380250553898E-2</v>
      </c>
      <c r="AT13" s="14">
        <v>0.121644661223412</v>
      </c>
      <c r="AU13" s="14"/>
      <c r="AV13" s="14">
        <v>0.19448099267569699</v>
      </c>
      <c r="AW13" s="14">
        <v>0.18161675409953601</v>
      </c>
      <c r="AX13" s="14">
        <v>0.27681957668537399</v>
      </c>
      <c r="AY13" s="14">
        <v>0.20185260514794101</v>
      </c>
      <c r="AZ13" s="14">
        <v>0.20241124517482201</v>
      </c>
      <c r="BA13" s="14"/>
      <c r="BB13" s="14">
        <v>0.36880251433551497</v>
      </c>
      <c r="BC13" s="14">
        <v>5.8813271328422297E-2</v>
      </c>
      <c r="BD13" s="14">
        <v>5.9934869750423399E-2</v>
      </c>
      <c r="BE13" s="14"/>
      <c r="BF13" s="14">
        <v>0.173745448507236</v>
      </c>
    </row>
    <row r="14" spans="2:58" x14ac:dyDescent="0.35">
      <c r="B14" s="15" t="s">
        <v>211</v>
      </c>
      <c r="C14" s="14">
        <v>0.106482709997012</v>
      </c>
      <c r="D14" s="14">
        <v>0.101424300376664</v>
      </c>
      <c r="E14" s="14">
        <v>0.111554843401134</v>
      </c>
      <c r="F14" s="14"/>
      <c r="G14" s="14">
        <v>0.112008954161279</v>
      </c>
      <c r="H14" s="14">
        <v>0.14862060646164299</v>
      </c>
      <c r="I14" s="14">
        <v>0.10627195514959099</v>
      </c>
      <c r="J14" s="14">
        <v>8.7475458435677098E-2</v>
      </c>
      <c r="K14" s="14">
        <v>7.5400584062044307E-2</v>
      </c>
      <c r="L14" s="14">
        <v>0.10641000280885</v>
      </c>
      <c r="M14" s="14"/>
      <c r="N14" s="14">
        <v>0.122136674904126</v>
      </c>
      <c r="O14" s="14">
        <v>0.10337337732394</v>
      </c>
      <c r="P14" s="14">
        <v>0.10814243619465801</v>
      </c>
      <c r="Q14" s="14">
        <v>9.3339237261255301E-2</v>
      </c>
      <c r="R14" s="14"/>
      <c r="S14" s="14">
        <v>0.14677894370239</v>
      </c>
      <c r="T14" s="14">
        <v>0.11477375713780801</v>
      </c>
      <c r="U14" s="14">
        <v>0.13737460531920401</v>
      </c>
      <c r="V14" s="14">
        <v>9.7349256422683605E-2</v>
      </c>
      <c r="W14" s="14">
        <v>7.4137197978261807E-2</v>
      </c>
      <c r="X14" s="14">
        <v>0.100385427240718</v>
      </c>
      <c r="Y14" s="14">
        <v>5.7309114498332703E-2</v>
      </c>
      <c r="Z14" s="14">
        <v>7.4508132542910499E-2</v>
      </c>
      <c r="AA14" s="14">
        <v>0.102425068097277</v>
      </c>
      <c r="AB14" s="14">
        <v>9.8317456572109302E-2</v>
      </c>
      <c r="AC14" s="14">
        <v>0.14754399848205699</v>
      </c>
      <c r="AD14" s="14">
        <v>2.7254349691696499E-2</v>
      </c>
      <c r="AE14" s="14"/>
      <c r="AF14" s="14">
        <v>9.9027266705044498E-2</v>
      </c>
      <c r="AG14" s="14">
        <v>0.110878047861787</v>
      </c>
      <c r="AH14" s="14">
        <v>0.124398007770637</v>
      </c>
      <c r="AI14" s="14"/>
      <c r="AJ14" s="14">
        <v>7.7665618703993605E-2</v>
      </c>
      <c r="AK14" s="14">
        <v>0.16207650727332701</v>
      </c>
      <c r="AL14" s="14">
        <v>0.15657101813819299</v>
      </c>
      <c r="AM14" s="14">
        <v>0.10713209639838001</v>
      </c>
      <c r="AN14" s="14">
        <v>8.8287852437750905E-2</v>
      </c>
      <c r="AO14" s="14"/>
      <c r="AP14" s="14">
        <v>3.3649916065961898E-2</v>
      </c>
      <c r="AQ14" s="14">
        <v>0.20482316384663801</v>
      </c>
      <c r="AR14" s="14">
        <v>0.15980527110082501</v>
      </c>
      <c r="AS14" s="14">
        <v>1.7339055243869E-2</v>
      </c>
      <c r="AT14" s="14">
        <v>1.35958193850567E-2</v>
      </c>
      <c r="AU14" s="14"/>
      <c r="AV14" s="14">
        <v>8.3472743559124596E-2</v>
      </c>
      <c r="AW14" s="14">
        <v>8.7309521449436905E-2</v>
      </c>
      <c r="AX14" s="14">
        <v>0.139883562505735</v>
      </c>
      <c r="AY14" s="14">
        <v>0.12601550927437899</v>
      </c>
      <c r="AZ14" s="14">
        <v>0.158008100064367</v>
      </c>
      <c r="BA14" s="14"/>
      <c r="BB14" s="14">
        <v>0.29221727536620201</v>
      </c>
      <c r="BC14" s="14">
        <v>0</v>
      </c>
      <c r="BD14" s="14">
        <v>3.1894072205740399E-2</v>
      </c>
      <c r="BE14" s="14"/>
      <c r="BF14" s="14">
        <v>0.105207474248423</v>
      </c>
    </row>
    <row r="15" spans="2:58" x14ac:dyDescent="0.35">
      <c r="B15" s="15" t="s">
        <v>212</v>
      </c>
      <c r="C15" s="23">
        <v>2.00201953970237E-2</v>
      </c>
      <c r="D15" s="23">
        <v>1.0680624137281099E-2</v>
      </c>
      <c r="E15" s="23">
        <v>2.8692248642771701E-2</v>
      </c>
      <c r="F15" s="23"/>
      <c r="G15" s="23">
        <v>4.5339089705059302E-2</v>
      </c>
      <c r="H15" s="23">
        <v>5.7838411360969302E-3</v>
      </c>
      <c r="I15" s="23">
        <v>1.3570550758386099E-2</v>
      </c>
      <c r="J15" s="23">
        <v>5.8132809067074197E-3</v>
      </c>
      <c r="K15" s="23">
        <v>2.17394100763659E-2</v>
      </c>
      <c r="L15" s="23">
        <v>2.9790033261835901E-2</v>
      </c>
      <c r="M15" s="23"/>
      <c r="N15" s="23">
        <v>1.7378438513666199E-2</v>
      </c>
      <c r="O15" s="23">
        <v>2.3700143236849901E-2</v>
      </c>
      <c r="P15" s="23">
        <v>2.4965693022574498E-2</v>
      </c>
      <c r="Q15" s="23">
        <v>1.5703507970801701E-2</v>
      </c>
      <c r="R15" s="23"/>
      <c r="S15" s="23">
        <v>2.04762029911972E-2</v>
      </c>
      <c r="T15" s="23">
        <v>8.2379315861562594E-3</v>
      </c>
      <c r="U15" s="23">
        <v>1.18500614702991E-2</v>
      </c>
      <c r="V15" s="23">
        <v>2.3839434160515899E-2</v>
      </c>
      <c r="W15" s="23">
        <v>1.46881451349079E-2</v>
      </c>
      <c r="X15" s="23">
        <v>3.4395360446097999E-2</v>
      </c>
      <c r="Y15" s="23">
        <v>1.2904976422280501E-2</v>
      </c>
      <c r="Z15" s="23">
        <v>0</v>
      </c>
      <c r="AA15" s="23">
        <v>1.8968995876393301E-2</v>
      </c>
      <c r="AB15" s="23">
        <v>2.3015023817643501E-2</v>
      </c>
      <c r="AC15" s="23">
        <v>6.7581966508092894E-2</v>
      </c>
      <c r="AD15" s="23">
        <v>0</v>
      </c>
      <c r="AE15" s="23"/>
      <c r="AF15" s="23">
        <v>1.45075953135749E-2</v>
      </c>
      <c r="AG15" s="23">
        <v>1.7189858459975099E-2</v>
      </c>
      <c r="AH15" s="23">
        <v>3.4385398207631999E-2</v>
      </c>
      <c r="AI15" s="23"/>
      <c r="AJ15" s="23">
        <v>2.8193872682055099E-3</v>
      </c>
      <c r="AK15" s="23">
        <v>3.76807663976046E-2</v>
      </c>
      <c r="AL15" s="23">
        <v>1.50670993541956E-2</v>
      </c>
      <c r="AM15" s="23">
        <v>0</v>
      </c>
      <c r="AN15" s="23">
        <v>2.4600212339904001E-2</v>
      </c>
      <c r="AO15" s="23"/>
      <c r="AP15" s="23">
        <v>1.0884195849284101E-2</v>
      </c>
      <c r="AQ15" s="23">
        <v>3.9937972619659201E-2</v>
      </c>
      <c r="AR15" s="23">
        <v>1.37057271280308E-2</v>
      </c>
      <c r="AS15" s="23">
        <v>0</v>
      </c>
      <c r="AT15" s="23">
        <v>1.2586676662434701E-2</v>
      </c>
      <c r="AU15" s="23"/>
      <c r="AV15" s="23">
        <v>1.6776577014550299E-2</v>
      </c>
      <c r="AW15" s="23">
        <v>2.0775019276069701E-2</v>
      </c>
      <c r="AX15" s="23">
        <v>1.6252668362705201E-2</v>
      </c>
      <c r="AY15" s="23">
        <v>2.6269338419118E-2</v>
      </c>
      <c r="AZ15" s="23">
        <v>0</v>
      </c>
      <c r="BA15" s="23"/>
      <c r="BB15" s="23">
        <v>0</v>
      </c>
      <c r="BC15" s="23">
        <v>0</v>
      </c>
      <c r="BD15" s="23">
        <v>0</v>
      </c>
      <c r="BE15" s="23"/>
      <c r="BF15" s="23">
        <v>0</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BF22"/>
  <sheetViews>
    <sheetView showGridLines="0" topLeftCell="A8"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91</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x14ac:dyDescent="0.35">
      <c r="B9" s="15" t="s">
        <v>78</v>
      </c>
      <c r="C9" s="14">
        <v>0.357169112795583</v>
      </c>
      <c r="D9" s="14">
        <v>0.36687630359198198</v>
      </c>
      <c r="E9" s="14">
        <v>0.34583792675099301</v>
      </c>
      <c r="F9" s="14"/>
      <c r="G9" s="14">
        <v>0.37895703485242999</v>
      </c>
      <c r="H9" s="14">
        <v>0.28483767417681999</v>
      </c>
      <c r="I9" s="14">
        <v>0.36901665399507699</v>
      </c>
      <c r="J9" s="14">
        <v>0.42889437288188098</v>
      </c>
      <c r="K9" s="14">
        <v>0.39821133060359698</v>
      </c>
      <c r="L9" s="14">
        <v>0.30598457143792501</v>
      </c>
      <c r="M9" s="14"/>
      <c r="N9" s="14">
        <v>0.34372840301630903</v>
      </c>
      <c r="O9" s="14">
        <v>0.35544384698536802</v>
      </c>
      <c r="P9" s="14">
        <v>0.33020656120166603</v>
      </c>
      <c r="Q9" s="14">
        <v>0.399796985306417</v>
      </c>
      <c r="R9" s="14"/>
      <c r="S9" s="14">
        <v>0.271817660396386</v>
      </c>
      <c r="T9" s="14">
        <v>0.35771768341415999</v>
      </c>
      <c r="U9" s="14">
        <v>0.36435930801666</v>
      </c>
      <c r="V9" s="14">
        <v>0.33850848394876998</v>
      </c>
      <c r="W9" s="14">
        <v>0.28237096081962698</v>
      </c>
      <c r="X9" s="14">
        <v>0.34857867195273601</v>
      </c>
      <c r="Y9" s="14">
        <v>0.40743373867109201</v>
      </c>
      <c r="Z9" s="14">
        <v>0.45135932954588598</v>
      </c>
      <c r="AA9" s="14">
        <v>0.35962794787992702</v>
      </c>
      <c r="AB9" s="14">
        <v>0.41704399450009</v>
      </c>
      <c r="AC9" s="14">
        <v>0.48359540343104002</v>
      </c>
      <c r="AD9" s="14">
        <v>0.33149828162382999</v>
      </c>
      <c r="AE9" s="14"/>
      <c r="AF9" s="14">
        <v>0.27696346036481201</v>
      </c>
      <c r="AG9" s="14">
        <v>0.43794810187663402</v>
      </c>
      <c r="AH9" s="14">
        <v>0.30590853631835002</v>
      </c>
      <c r="AI9" s="14"/>
      <c r="AJ9" s="14">
        <v>0.121921162391461</v>
      </c>
      <c r="AK9" s="14">
        <v>0.54753156445553397</v>
      </c>
      <c r="AL9" s="14">
        <v>0.39060967117031797</v>
      </c>
      <c r="AM9" s="14">
        <v>0.50646129982862698</v>
      </c>
      <c r="AN9" s="14">
        <v>0.33212245445341199</v>
      </c>
      <c r="AO9" s="14"/>
      <c r="AP9" s="14">
        <v>3.65506634753439E-2</v>
      </c>
      <c r="AQ9" s="14">
        <v>0.50036842827268901</v>
      </c>
      <c r="AR9" s="14">
        <v>0.37194523640319699</v>
      </c>
      <c r="AS9" s="14">
        <v>0.31831745794435401</v>
      </c>
      <c r="AT9" s="14">
        <v>0.19867663026634699</v>
      </c>
      <c r="AU9" s="14"/>
      <c r="AV9" s="14">
        <v>0.34666180058148999</v>
      </c>
      <c r="AW9" s="14">
        <v>0.40642484349567598</v>
      </c>
      <c r="AX9" s="14">
        <v>0.35883282454163501</v>
      </c>
      <c r="AY9" s="14">
        <v>0.27667069405818301</v>
      </c>
      <c r="AZ9" s="14">
        <v>0.31753441015130102</v>
      </c>
      <c r="BA9" s="14"/>
      <c r="BB9" s="14">
        <v>0.29568346036506798</v>
      </c>
      <c r="BC9" s="14">
        <v>0.21295391427911001</v>
      </c>
      <c r="BD9" s="14">
        <v>7.3751004424114794E-2</v>
      </c>
      <c r="BE9" s="14"/>
      <c r="BF9" s="14">
        <v>0.20524981414726601</v>
      </c>
    </row>
    <row r="10" spans="2:58" x14ac:dyDescent="0.35">
      <c r="B10" s="15" t="s">
        <v>79</v>
      </c>
      <c r="C10" s="14">
        <v>0.20241160706709299</v>
      </c>
      <c r="D10" s="14">
        <v>0.20108650018839999</v>
      </c>
      <c r="E10" s="14">
        <v>0.204898736634616</v>
      </c>
      <c r="F10" s="14"/>
      <c r="G10" s="14">
        <v>0.24868888957777799</v>
      </c>
      <c r="H10" s="14">
        <v>0.22579785642561101</v>
      </c>
      <c r="I10" s="14">
        <v>0.21718250376676901</v>
      </c>
      <c r="J10" s="14">
        <v>0.18092224755092301</v>
      </c>
      <c r="K10" s="14">
        <v>0.19109695076331801</v>
      </c>
      <c r="L10" s="14">
        <v>0.16547793213737999</v>
      </c>
      <c r="M10" s="14"/>
      <c r="N10" s="14">
        <v>0.19573215749879899</v>
      </c>
      <c r="O10" s="14">
        <v>0.22943054385085099</v>
      </c>
      <c r="P10" s="14">
        <v>0.18192893627756701</v>
      </c>
      <c r="Q10" s="14">
        <v>0.195330147481836</v>
      </c>
      <c r="R10" s="14"/>
      <c r="S10" s="14">
        <v>0.226161925516766</v>
      </c>
      <c r="T10" s="14">
        <v>0.167083992348149</v>
      </c>
      <c r="U10" s="14">
        <v>0.19406836119307</v>
      </c>
      <c r="V10" s="14">
        <v>0.17663756039908199</v>
      </c>
      <c r="W10" s="14">
        <v>0.24715063928032999</v>
      </c>
      <c r="X10" s="14">
        <v>0.24650118954333</v>
      </c>
      <c r="Y10" s="14">
        <v>0.22683710235844201</v>
      </c>
      <c r="Z10" s="14">
        <v>0.153643500832156</v>
      </c>
      <c r="AA10" s="14">
        <v>0.191968607929806</v>
      </c>
      <c r="AB10" s="14">
        <v>0.19591719075651501</v>
      </c>
      <c r="AC10" s="14">
        <v>0.20044232008829799</v>
      </c>
      <c r="AD10" s="14">
        <v>0.16736325002541699</v>
      </c>
      <c r="AE10" s="14"/>
      <c r="AF10" s="14">
        <v>0.19800609373950501</v>
      </c>
      <c r="AG10" s="14">
        <v>0.18955057768469399</v>
      </c>
      <c r="AH10" s="14">
        <v>0.189472250669973</v>
      </c>
      <c r="AI10" s="14"/>
      <c r="AJ10" s="14">
        <v>0.17214888113590401</v>
      </c>
      <c r="AK10" s="14">
        <v>0.21850272587262701</v>
      </c>
      <c r="AL10" s="14">
        <v>0.25845754863931403</v>
      </c>
      <c r="AM10" s="14">
        <v>0.16093040150020399</v>
      </c>
      <c r="AN10" s="14">
        <v>0.219503929767185</v>
      </c>
      <c r="AO10" s="14"/>
      <c r="AP10" s="14">
        <v>2.78638230629208E-2</v>
      </c>
      <c r="AQ10" s="14">
        <v>0.26190221143172099</v>
      </c>
      <c r="AR10" s="14">
        <v>0.30264353655270998</v>
      </c>
      <c r="AS10" s="14">
        <v>0.245023709388417</v>
      </c>
      <c r="AT10" s="14">
        <v>0.26257307392844997</v>
      </c>
      <c r="AU10" s="14"/>
      <c r="AV10" s="14">
        <v>0.18176043630275701</v>
      </c>
      <c r="AW10" s="14">
        <v>0.203565332541459</v>
      </c>
      <c r="AX10" s="14">
        <v>0.19510222927719301</v>
      </c>
      <c r="AY10" s="14">
        <v>0.25509485406712601</v>
      </c>
      <c r="AZ10" s="14">
        <v>0.30446014508204</v>
      </c>
      <c r="BA10" s="14"/>
      <c r="BB10" s="14">
        <v>0.37178418772733701</v>
      </c>
      <c r="BC10" s="14">
        <v>0.259054843950073</v>
      </c>
      <c r="BD10" s="14">
        <v>0.26258310224228798</v>
      </c>
      <c r="BE10" s="14"/>
      <c r="BF10" s="14">
        <v>0.30062625253577002</v>
      </c>
    </row>
    <row r="11" spans="2:58" ht="29" x14ac:dyDescent="0.35">
      <c r="B11" s="15" t="s">
        <v>80</v>
      </c>
      <c r="C11" s="14">
        <v>0.17711082263175301</v>
      </c>
      <c r="D11" s="14">
        <v>0.17317400649593301</v>
      </c>
      <c r="E11" s="14">
        <v>0.180988089311856</v>
      </c>
      <c r="F11" s="14"/>
      <c r="G11" s="14">
        <v>0.16884693384527999</v>
      </c>
      <c r="H11" s="14">
        <v>0.212295502700725</v>
      </c>
      <c r="I11" s="14">
        <v>0.18076856332331101</v>
      </c>
      <c r="J11" s="14">
        <v>0.15983181637068999</v>
      </c>
      <c r="K11" s="14">
        <v>0.188889215148074</v>
      </c>
      <c r="L11" s="14">
        <v>0.15727915037590201</v>
      </c>
      <c r="M11" s="14"/>
      <c r="N11" s="14">
        <v>0.155642758386873</v>
      </c>
      <c r="O11" s="14">
        <v>0.17235247284618399</v>
      </c>
      <c r="P11" s="14">
        <v>0.194168128953606</v>
      </c>
      <c r="Q11" s="14">
        <v>0.19145140752593301</v>
      </c>
      <c r="R11" s="14"/>
      <c r="S11" s="14">
        <v>0.20205343050070601</v>
      </c>
      <c r="T11" s="14">
        <v>0.16716119413209601</v>
      </c>
      <c r="U11" s="14">
        <v>0.168961877671918</v>
      </c>
      <c r="V11" s="14">
        <v>0.21038867418157201</v>
      </c>
      <c r="W11" s="14">
        <v>0.18215926743929201</v>
      </c>
      <c r="X11" s="14">
        <v>0.19723375497236301</v>
      </c>
      <c r="Y11" s="14">
        <v>0.15575422827624499</v>
      </c>
      <c r="Z11" s="14">
        <v>0.12794674588382901</v>
      </c>
      <c r="AA11" s="14">
        <v>0.14959274043649301</v>
      </c>
      <c r="AB11" s="14">
        <v>0.17276468924966201</v>
      </c>
      <c r="AC11" s="14">
        <v>0.16493783116415001</v>
      </c>
      <c r="AD11" s="14">
        <v>0.20990419423769999</v>
      </c>
      <c r="AE11" s="14"/>
      <c r="AF11" s="14">
        <v>0.21131951414554401</v>
      </c>
      <c r="AG11" s="14">
        <v>0.13877633533269099</v>
      </c>
      <c r="AH11" s="14">
        <v>0.220033313044392</v>
      </c>
      <c r="AI11" s="14"/>
      <c r="AJ11" s="14">
        <v>0.197044321857411</v>
      </c>
      <c r="AK11" s="14">
        <v>0.12471099223339301</v>
      </c>
      <c r="AL11" s="14">
        <v>0.18641983492966099</v>
      </c>
      <c r="AM11" s="14">
        <v>0.16583786389591501</v>
      </c>
      <c r="AN11" s="14">
        <v>0.238190123129572</v>
      </c>
      <c r="AO11" s="14"/>
      <c r="AP11" s="14">
        <v>0.119137873481083</v>
      </c>
      <c r="AQ11" s="14">
        <v>0.136503333253572</v>
      </c>
      <c r="AR11" s="14">
        <v>0.16937724566892601</v>
      </c>
      <c r="AS11" s="14">
        <v>0.22893071198444501</v>
      </c>
      <c r="AT11" s="14">
        <v>0.38202918744995701</v>
      </c>
      <c r="AU11" s="14"/>
      <c r="AV11" s="14">
        <v>0.192090515425444</v>
      </c>
      <c r="AW11" s="14">
        <v>0.166253657283119</v>
      </c>
      <c r="AX11" s="14">
        <v>0.182277605243335</v>
      </c>
      <c r="AY11" s="14">
        <v>0.178365498897088</v>
      </c>
      <c r="AZ11" s="14">
        <v>8.1152737437342096E-2</v>
      </c>
      <c r="BA11" s="14"/>
      <c r="BB11" s="14">
        <v>0.19000746600344501</v>
      </c>
      <c r="BC11" s="14">
        <v>0.27206335516334101</v>
      </c>
      <c r="BD11" s="14">
        <v>0.45074376945988198</v>
      </c>
      <c r="BE11" s="14"/>
      <c r="BF11" s="14">
        <v>0.269086413520431</v>
      </c>
    </row>
    <row r="12" spans="2:58" x14ac:dyDescent="0.35">
      <c r="B12" s="15" t="s">
        <v>81</v>
      </c>
      <c r="C12" s="14">
        <v>0.16459842333087499</v>
      </c>
      <c r="D12" s="14">
        <v>0.15831997611391299</v>
      </c>
      <c r="E12" s="14">
        <v>0.17076869486504601</v>
      </c>
      <c r="F12" s="14"/>
      <c r="G12" s="14">
        <v>0.102147293098983</v>
      </c>
      <c r="H12" s="14">
        <v>0.15293078392034901</v>
      </c>
      <c r="I12" s="14">
        <v>0.15104628607629</v>
      </c>
      <c r="J12" s="14">
        <v>0.13928771995015199</v>
      </c>
      <c r="K12" s="14">
        <v>0.15516231353245399</v>
      </c>
      <c r="L12" s="14">
        <v>0.253651154514829</v>
      </c>
      <c r="M12" s="14"/>
      <c r="N12" s="14">
        <v>0.201973874958046</v>
      </c>
      <c r="O12" s="14">
        <v>0.158192108285206</v>
      </c>
      <c r="P12" s="14">
        <v>0.18224274367563401</v>
      </c>
      <c r="Q12" s="14">
        <v>0.11398480399293399</v>
      </c>
      <c r="R12" s="14"/>
      <c r="S12" s="14">
        <v>0.17158466232983499</v>
      </c>
      <c r="T12" s="14">
        <v>0.18350715853895699</v>
      </c>
      <c r="U12" s="14">
        <v>0.17267718598264301</v>
      </c>
      <c r="V12" s="14">
        <v>0.19532931348831201</v>
      </c>
      <c r="W12" s="14">
        <v>0.189990167582581</v>
      </c>
      <c r="X12" s="14">
        <v>0.152537344743156</v>
      </c>
      <c r="Y12" s="14">
        <v>0.123363195233443</v>
      </c>
      <c r="Z12" s="14">
        <v>0.15085764100730301</v>
      </c>
      <c r="AA12" s="14">
        <v>0.16573033596758899</v>
      </c>
      <c r="AB12" s="14">
        <v>0.12932435628160899</v>
      </c>
      <c r="AC12" s="14">
        <v>8.6116792826685107E-2</v>
      </c>
      <c r="AD12" s="14">
        <v>0.27522758030276601</v>
      </c>
      <c r="AE12" s="14"/>
      <c r="AF12" s="14">
        <v>0.211483966852547</v>
      </c>
      <c r="AG12" s="14">
        <v>0.13160636887427901</v>
      </c>
      <c r="AH12" s="14">
        <v>0.177488747634024</v>
      </c>
      <c r="AI12" s="14"/>
      <c r="AJ12" s="14">
        <v>0.321354368073138</v>
      </c>
      <c r="AK12" s="14">
        <v>5.85848178614429E-2</v>
      </c>
      <c r="AL12" s="14">
        <v>0.10968505473592099</v>
      </c>
      <c r="AM12" s="14">
        <v>0.12582407618459099</v>
      </c>
      <c r="AN12" s="14">
        <v>0.139791847839352</v>
      </c>
      <c r="AO12" s="14"/>
      <c r="AP12" s="14">
        <v>0.46825596791533802</v>
      </c>
      <c r="AQ12" s="14">
        <v>6.5374505132556604E-2</v>
      </c>
      <c r="AR12" s="14">
        <v>9.3163324844580897E-2</v>
      </c>
      <c r="AS12" s="14">
        <v>0.17414480855088399</v>
      </c>
      <c r="AT12" s="14">
        <v>0.10258729713642201</v>
      </c>
      <c r="AU12" s="14"/>
      <c r="AV12" s="14">
        <v>0.177074172351599</v>
      </c>
      <c r="AW12" s="14">
        <v>0.13723583705223899</v>
      </c>
      <c r="AX12" s="14">
        <v>0.17782025164769499</v>
      </c>
      <c r="AY12" s="14">
        <v>0.161902587755585</v>
      </c>
      <c r="AZ12" s="14">
        <v>0.112085386738874</v>
      </c>
      <c r="BA12" s="14"/>
      <c r="BB12" s="14">
        <v>0.12153324125433999</v>
      </c>
      <c r="BC12" s="14">
        <v>0.227681638441769</v>
      </c>
      <c r="BD12" s="14">
        <v>0.185045024600625</v>
      </c>
      <c r="BE12" s="14"/>
      <c r="BF12" s="14">
        <v>0.194572507881453</v>
      </c>
    </row>
    <row r="13" spans="2:58" x14ac:dyDescent="0.35">
      <c r="B13" s="15" t="s">
        <v>82</v>
      </c>
      <c r="C13" s="14">
        <v>8.5929801180929494E-2</v>
      </c>
      <c r="D13" s="14">
        <v>9.2569722441362801E-2</v>
      </c>
      <c r="E13" s="14">
        <v>7.99662455899776E-2</v>
      </c>
      <c r="F13" s="14"/>
      <c r="G13" s="14">
        <v>8.4230880837377606E-2</v>
      </c>
      <c r="H13" s="14">
        <v>9.8817382488769701E-2</v>
      </c>
      <c r="I13" s="14">
        <v>6.6432797152902401E-2</v>
      </c>
      <c r="J13" s="14">
        <v>8.8009565173549395E-2</v>
      </c>
      <c r="K13" s="14">
        <v>5.9290535915933897E-2</v>
      </c>
      <c r="L13" s="14">
        <v>0.10863199830456401</v>
      </c>
      <c r="M13" s="14"/>
      <c r="N13" s="14">
        <v>9.7888223732927396E-2</v>
      </c>
      <c r="O13" s="14">
        <v>7.0990018341436395E-2</v>
      </c>
      <c r="P13" s="14">
        <v>9.6106648085150695E-2</v>
      </c>
      <c r="Q13" s="14">
        <v>8.1149152843961903E-2</v>
      </c>
      <c r="R13" s="14"/>
      <c r="S13" s="14">
        <v>0.106388252366831</v>
      </c>
      <c r="T13" s="14">
        <v>0.11678172651853801</v>
      </c>
      <c r="U13" s="14">
        <v>8.1788990168139897E-2</v>
      </c>
      <c r="V13" s="14">
        <v>6.6357277008233795E-2</v>
      </c>
      <c r="W13" s="14">
        <v>9.8328964878169098E-2</v>
      </c>
      <c r="X13" s="14">
        <v>4.9625160912070497E-2</v>
      </c>
      <c r="Y13" s="14">
        <v>8.0873958663109605E-2</v>
      </c>
      <c r="Z13" s="14">
        <v>8.1025259217896994E-2</v>
      </c>
      <c r="AA13" s="14">
        <v>0.10365592980872899</v>
      </c>
      <c r="AB13" s="14">
        <v>7.9407665286353596E-2</v>
      </c>
      <c r="AC13" s="14">
        <v>6.4907652489827397E-2</v>
      </c>
      <c r="AD13" s="14">
        <v>1.6006693810286202E-2</v>
      </c>
      <c r="AE13" s="14"/>
      <c r="AF13" s="14">
        <v>9.5452692632209804E-2</v>
      </c>
      <c r="AG13" s="14">
        <v>9.2708651014967697E-2</v>
      </c>
      <c r="AH13" s="14">
        <v>7.7454749456264502E-2</v>
      </c>
      <c r="AI13" s="14"/>
      <c r="AJ13" s="14">
        <v>0.18168950587513699</v>
      </c>
      <c r="AK13" s="14">
        <v>4.3491462707037097E-2</v>
      </c>
      <c r="AL13" s="14">
        <v>5.4827890524785101E-2</v>
      </c>
      <c r="AM13" s="14">
        <v>0</v>
      </c>
      <c r="AN13" s="14">
        <v>3.1190112021657501E-2</v>
      </c>
      <c r="AO13" s="14"/>
      <c r="AP13" s="14">
        <v>0.34573822831821599</v>
      </c>
      <c r="AQ13" s="14">
        <v>2.6999692961576598E-2</v>
      </c>
      <c r="AR13" s="14">
        <v>4.9014319507364602E-2</v>
      </c>
      <c r="AS13" s="14">
        <v>2.94085161435363E-2</v>
      </c>
      <c r="AT13" s="14">
        <v>1.2770872332507901E-2</v>
      </c>
      <c r="AU13" s="14"/>
      <c r="AV13" s="14">
        <v>9.1548496025532305E-2</v>
      </c>
      <c r="AW13" s="14">
        <v>7.4113832890299103E-2</v>
      </c>
      <c r="AX13" s="14">
        <v>7.6239503700961095E-2</v>
      </c>
      <c r="AY13" s="14">
        <v>0.11945117132067599</v>
      </c>
      <c r="AZ13" s="14">
        <v>0.15974130229275599</v>
      </c>
      <c r="BA13" s="14"/>
      <c r="BB13" s="14">
        <v>2.09916446498103E-2</v>
      </c>
      <c r="BC13" s="14">
        <v>2.8246248165707099E-2</v>
      </c>
      <c r="BD13" s="14">
        <v>1.2598665016160601E-2</v>
      </c>
      <c r="BE13" s="14"/>
      <c r="BF13" s="14">
        <v>2.21535031208871E-2</v>
      </c>
    </row>
    <row r="14" spans="2:58" x14ac:dyDescent="0.35">
      <c r="B14" s="15" t="s">
        <v>83</v>
      </c>
      <c r="C14" s="14">
        <v>1.27802329937665E-2</v>
      </c>
      <c r="D14" s="14">
        <v>7.9734911684101809E-3</v>
      </c>
      <c r="E14" s="14">
        <v>1.7540306847511001E-2</v>
      </c>
      <c r="F14" s="14"/>
      <c r="G14" s="14">
        <v>1.7128967788151601E-2</v>
      </c>
      <c r="H14" s="14">
        <v>2.5320800287725601E-2</v>
      </c>
      <c r="I14" s="14">
        <v>1.55531956856515E-2</v>
      </c>
      <c r="J14" s="14">
        <v>3.0542780728041201E-3</v>
      </c>
      <c r="K14" s="14">
        <v>7.3496540366234497E-3</v>
      </c>
      <c r="L14" s="14">
        <v>8.9751932294000001E-3</v>
      </c>
      <c r="M14" s="14"/>
      <c r="N14" s="14">
        <v>5.0345824070458E-3</v>
      </c>
      <c r="O14" s="14">
        <v>1.35910096909551E-2</v>
      </c>
      <c r="P14" s="14">
        <v>1.5346981806377301E-2</v>
      </c>
      <c r="Q14" s="14">
        <v>1.8287502848917898E-2</v>
      </c>
      <c r="R14" s="14"/>
      <c r="S14" s="14">
        <v>2.19940688894763E-2</v>
      </c>
      <c r="T14" s="14">
        <v>7.7482450480987897E-3</v>
      </c>
      <c r="U14" s="14">
        <v>1.8144276967569199E-2</v>
      </c>
      <c r="V14" s="14">
        <v>1.2778690974029901E-2</v>
      </c>
      <c r="W14" s="14">
        <v>0</v>
      </c>
      <c r="X14" s="14">
        <v>5.5238778763443304E-3</v>
      </c>
      <c r="Y14" s="14">
        <v>5.7377767976694704E-3</v>
      </c>
      <c r="Z14" s="14">
        <v>3.5167523512928102E-2</v>
      </c>
      <c r="AA14" s="14">
        <v>2.9424437977455101E-2</v>
      </c>
      <c r="AB14" s="14">
        <v>5.5421039257713099E-3</v>
      </c>
      <c r="AC14" s="14">
        <v>0</v>
      </c>
      <c r="AD14" s="14">
        <v>0</v>
      </c>
      <c r="AE14" s="14"/>
      <c r="AF14" s="14">
        <v>6.7742722653820102E-3</v>
      </c>
      <c r="AG14" s="14">
        <v>9.4099652167352194E-3</v>
      </c>
      <c r="AH14" s="14">
        <v>2.96424028769969E-2</v>
      </c>
      <c r="AI14" s="14"/>
      <c r="AJ14" s="14">
        <v>5.8417606669500903E-3</v>
      </c>
      <c r="AK14" s="14">
        <v>7.1784368699659498E-3</v>
      </c>
      <c r="AL14" s="14">
        <v>0</v>
      </c>
      <c r="AM14" s="14">
        <v>4.0946358590663097E-2</v>
      </c>
      <c r="AN14" s="14">
        <v>3.9201532788820603E-2</v>
      </c>
      <c r="AO14" s="14"/>
      <c r="AP14" s="14">
        <v>2.45344374709825E-3</v>
      </c>
      <c r="AQ14" s="14">
        <v>8.8518289478847802E-3</v>
      </c>
      <c r="AR14" s="14">
        <v>1.3856337023222001E-2</v>
      </c>
      <c r="AS14" s="14">
        <v>4.1747959883626697E-3</v>
      </c>
      <c r="AT14" s="14">
        <v>4.1362938886316099E-2</v>
      </c>
      <c r="AU14" s="14"/>
      <c r="AV14" s="14">
        <v>1.08645793131769E-2</v>
      </c>
      <c r="AW14" s="14">
        <v>1.2406496737207199E-2</v>
      </c>
      <c r="AX14" s="14">
        <v>9.7275855891801998E-3</v>
      </c>
      <c r="AY14" s="14">
        <v>8.5151939013417208E-3</v>
      </c>
      <c r="AZ14" s="14">
        <v>2.50260182976874E-2</v>
      </c>
      <c r="BA14" s="14"/>
      <c r="BB14" s="14">
        <v>0</v>
      </c>
      <c r="BC14" s="14">
        <v>0</v>
      </c>
      <c r="BD14" s="14">
        <v>1.52784342569297E-2</v>
      </c>
      <c r="BE14" s="14"/>
      <c r="BF14" s="14">
        <v>8.3115087941917406E-3</v>
      </c>
    </row>
    <row r="15" spans="2:58" x14ac:dyDescent="0.35">
      <c r="B15" s="15" t="s">
        <v>84</v>
      </c>
      <c r="C15" s="18">
        <v>0.55958071986267599</v>
      </c>
      <c r="D15" s="18">
        <v>0.567962803780381</v>
      </c>
      <c r="E15" s="18">
        <v>0.550736663385609</v>
      </c>
      <c r="F15" s="18"/>
      <c r="G15" s="18">
        <v>0.62764592443020795</v>
      </c>
      <c r="H15" s="18">
        <v>0.51063553060243005</v>
      </c>
      <c r="I15" s="18">
        <v>0.58619915776184595</v>
      </c>
      <c r="J15" s="18">
        <v>0.60981662043280405</v>
      </c>
      <c r="K15" s="18">
        <v>0.58930828136691504</v>
      </c>
      <c r="L15" s="18">
        <v>0.471462503575305</v>
      </c>
      <c r="M15" s="18"/>
      <c r="N15" s="18">
        <v>0.53946056051510805</v>
      </c>
      <c r="O15" s="18">
        <v>0.58487439083621795</v>
      </c>
      <c r="P15" s="18">
        <v>0.51213549747923304</v>
      </c>
      <c r="Q15" s="18">
        <v>0.59512713278825302</v>
      </c>
      <c r="R15" s="18"/>
      <c r="S15" s="18">
        <v>0.497979585913152</v>
      </c>
      <c r="T15" s="18">
        <v>0.52480167576230896</v>
      </c>
      <c r="U15" s="18">
        <v>0.55842766920972997</v>
      </c>
      <c r="V15" s="18">
        <v>0.51514604434785205</v>
      </c>
      <c r="W15" s="18">
        <v>0.52952160009995797</v>
      </c>
      <c r="X15" s="18">
        <v>0.59507986149606595</v>
      </c>
      <c r="Y15" s="18">
        <v>0.63427084102953302</v>
      </c>
      <c r="Z15" s="18">
        <v>0.60500283037804203</v>
      </c>
      <c r="AA15" s="18">
        <v>0.55159655580973399</v>
      </c>
      <c r="AB15" s="18">
        <v>0.61296118525660503</v>
      </c>
      <c r="AC15" s="18">
        <v>0.684037723519338</v>
      </c>
      <c r="AD15" s="18">
        <v>0.49886153164924701</v>
      </c>
      <c r="AE15" s="18"/>
      <c r="AF15" s="18">
        <v>0.47496955410431702</v>
      </c>
      <c r="AG15" s="18">
        <v>0.62749867956132799</v>
      </c>
      <c r="AH15" s="18">
        <v>0.495380786988323</v>
      </c>
      <c r="AI15" s="18"/>
      <c r="AJ15" s="18">
        <v>0.29407004352736399</v>
      </c>
      <c r="AK15" s="18">
        <v>0.76603429032816095</v>
      </c>
      <c r="AL15" s="18">
        <v>0.649067219809633</v>
      </c>
      <c r="AM15" s="18">
        <v>0.66739170132883097</v>
      </c>
      <c r="AN15" s="18">
        <v>0.55162638422059695</v>
      </c>
      <c r="AO15" s="18"/>
      <c r="AP15" s="18">
        <v>6.4414486538264704E-2</v>
      </c>
      <c r="AQ15" s="18">
        <v>0.76227063970441</v>
      </c>
      <c r="AR15" s="18">
        <v>0.67458877295590602</v>
      </c>
      <c r="AS15" s="18">
        <v>0.56334116733277195</v>
      </c>
      <c r="AT15" s="18">
        <v>0.461249704194796</v>
      </c>
      <c r="AU15" s="18"/>
      <c r="AV15" s="18">
        <v>0.52842223688424805</v>
      </c>
      <c r="AW15" s="18">
        <v>0.60999017603713501</v>
      </c>
      <c r="AX15" s="18">
        <v>0.55393505381882902</v>
      </c>
      <c r="AY15" s="18">
        <v>0.53176554812530896</v>
      </c>
      <c r="AZ15" s="18">
        <v>0.62199455523334102</v>
      </c>
      <c r="BA15" s="18"/>
      <c r="BB15" s="18">
        <v>0.667467648092404</v>
      </c>
      <c r="BC15" s="18">
        <v>0.47200875822918298</v>
      </c>
      <c r="BD15" s="18">
        <v>0.33633410666640301</v>
      </c>
      <c r="BE15" s="18"/>
      <c r="BF15" s="18">
        <v>0.50587606668303697</v>
      </c>
    </row>
    <row r="16" spans="2:58" x14ac:dyDescent="0.35">
      <c r="B16" s="15" t="s">
        <v>85</v>
      </c>
      <c r="C16" s="18">
        <v>0.25052822451180501</v>
      </c>
      <c r="D16" s="18">
        <v>0.25088969855527499</v>
      </c>
      <c r="E16" s="18">
        <v>0.25073494045502398</v>
      </c>
      <c r="F16" s="18"/>
      <c r="G16" s="18">
        <v>0.186378173936361</v>
      </c>
      <c r="H16" s="18">
        <v>0.25174816640911901</v>
      </c>
      <c r="I16" s="18">
        <v>0.21747908322919199</v>
      </c>
      <c r="J16" s="18">
        <v>0.22729728512370201</v>
      </c>
      <c r="K16" s="18">
        <v>0.21445284944838799</v>
      </c>
      <c r="L16" s="18">
        <v>0.362283152819393</v>
      </c>
      <c r="M16" s="18"/>
      <c r="N16" s="18">
        <v>0.29986209869097302</v>
      </c>
      <c r="O16" s="18">
        <v>0.229182126626642</v>
      </c>
      <c r="P16" s="18">
        <v>0.27834939176078399</v>
      </c>
      <c r="Q16" s="18">
        <v>0.19513395683689599</v>
      </c>
      <c r="R16" s="18"/>
      <c r="S16" s="18">
        <v>0.27797291469666602</v>
      </c>
      <c r="T16" s="18">
        <v>0.30028888505749501</v>
      </c>
      <c r="U16" s="18">
        <v>0.25446617615078299</v>
      </c>
      <c r="V16" s="18">
        <v>0.26168659049654602</v>
      </c>
      <c r="W16" s="18">
        <v>0.28831913246075003</v>
      </c>
      <c r="X16" s="18">
        <v>0.202162505655227</v>
      </c>
      <c r="Y16" s="18">
        <v>0.204237153896553</v>
      </c>
      <c r="Z16" s="18">
        <v>0.2318829002252</v>
      </c>
      <c r="AA16" s="18">
        <v>0.26938626577631802</v>
      </c>
      <c r="AB16" s="18">
        <v>0.208732021567962</v>
      </c>
      <c r="AC16" s="18">
        <v>0.15102444531651299</v>
      </c>
      <c r="AD16" s="18">
        <v>0.29123427411305303</v>
      </c>
      <c r="AE16" s="18"/>
      <c r="AF16" s="18">
        <v>0.30693665948475701</v>
      </c>
      <c r="AG16" s="18">
        <v>0.22431501988924701</v>
      </c>
      <c r="AH16" s="18">
        <v>0.25494349709028902</v>
      </c>
      <c r="AI16" s="18"/>
      <c r="AJ16" s="18">
        <v>0.50304387394827499</v>
      </c>
      <c r="AK16" s="18">
        <v>0.10207628056848</v>
      </c>
      <c r="AL16" s="18">
        <v>0.16451294526070601</v>
      </c>
      <c r="AM16" s="18">
        <v>0.12582407618459099</v>
      </c>
      <c r="AN16" s="18">
        <v>0.17098195986101</v>
      </c>
      <c r="AO16" s="18"/>
      <c r="AP16" s="18">
        <v>0.81399419623355396</v>
      </c>
      <c r="AQ16" s="18">
        <v>9.2374198094133206E-2</v>
      </c>
      <c r="AR16" s="18">
        <v>0.14217764435194599</v>
      </c>
      <c r="AS16" s="18">
        <v>0.203553324694421</v>
      </c>
      <c r="AT16" s="18">
        <v>0.11535816946893</v>
      </c>
      <c r="AU16" s="18"/>
      <c r="AV16" s="18">
        <v>0.268622668377131</v>
      </c>
      <c r="AW16" s="18">
        <v>0.21134966994253901</v>
      </c>
      <c r="AX16" s="18">
        <v>0.25405975534865599</v>
      </c>
      <c r="AY16" s="18">
        <v>0.28135375907626198</v>
      </c>
      <c r="AZ16" s="18">
        <v>0.27182668903162999</v>
      </c>
      <c r="BA16" s="18"/>
      <c r="BB16" s="18">
        <v>0.14252488590415099</v>
      </c>
      <c r="BC16" s="18">
        <v>0.25592788660747601</v>
      </c>
      <c r="BD16" s="18">
        <v>0.197643689616785</v>
      </c>
      <c r="BE16" s="18"/>
      <c r="BF16" s="18">
        <v>0.21672601100234001</v>
      </c>
    </row>
    <row r="17" spans="2:58" x14ac:dyDescent="0.35">
      <c r="B17" s="15" t="s">
        <v>86</v>
      </c>
      <c r="C17" s="19">
        <v>0.30905249535087098</v>
      </c>
      <c r="D17" s="19">
        <v>0.31707310522510601</v>
      </c>
      <c r="E17" s="19">
        <v>0.30000172293058502</v>
      </c>
      <c r="F17" s="19"/>
      <c r="G17" s="19">
        <v>0.44126775049384698</v>
      </c>
      <c r="H17" s="19">
        <v>0.25888736419331199</v>
      </c>
      <c r="I17" s="19">
        <v>0.36872007453265299</v>
      </c>
      <c r="J17" s="19">
        <v>0.38251933530910298</v>
      </c>
      <c r="K17" s="19">
        <v>0.37485543191852699</v>
      </c>
      <c r="L17" s="19">
        <v>0.10917935075591099</v>
      </c>
      <c r="M17" s="19"/>
      <c r="N17" s="19">
        <v>0.239598461824135</v>
      </c>
      <c r="O17" s="19">
        <v>0.355692264209576</v>
      </c>
      <c r="P17" s="19">
        <v>0.23378610571844799</v>
      </c>
      <c r="Q17" s="19">
        <v>0.39999317595135703</v>
      </c>
      <c r="R17" s="19"/>
      <c r="S17" s="19">
        <v>0.22000667121648601</v>
      </c>
      <c r="T17" s="19">
        <v>0.224512790704814</v>
      </c>
      <c r="U17" s="19">
        <v>0.30396149305894699</v>
      </c>
      <c r="V17" s="19">
        <v>0.25345945385130603</v>
      </c>
      <c r="W17" s="19">
        <v>0.241202467639207</v>
      </c>
      <c r="X17" s="19">
        <v>0.39291735584083898</v>
      </c>
      <c r="Y17" s="19">
        <v>0.43003368713298001</v>
      </c>
      <c r="Z17" s="19">
        <v>0.37311993015284201</v>
      </c>
      <c r="AA17" s="19">
        <v>0.28221029003341602</v>
      </c>
      <c r="AB17" s="19">
        <v>0.40422916368864298</v>
      </c>
      <c r="AC17" s="19">
        <v>0.53301327820282496</v>
      </c>
      <c r="AD17" s="19">
        <v>0.20762725753619499</v>
      </c>
      <c r="AE17" s="19"/>
      <c r="AF17" s="19">
        <v>0.168032894619561</v>
      </c>
      <c r="AG17" s="19">
        <v>0.40318365967208097</v>
      </c>
      <c r="AH17" s="19">
        <v>0.24043728989803401</v>
      </c>
      <c r="AI17" s="19"/>
      <c r="AJ17" s="19">
        <v>-0.20897383042091</v>
      </c>
      <c r="AK17" s="19">
        <v>0.663958009759681</v>
      </c>
      <c r="AL17" s="19">
        <v>0.48455427454892702</v>
      </c>
      <c r="AM17" s="19">
        <v>0.54156762514423895</v>
      </c>
      <c r="AN17" s="19">
        <v>0.38064442435958801</v>
      </c>
      <c r="AO17" s="19"/>
      <c r="AP17" s="19">
        <v>-0.74957970969528898</v>
      </c>
      <c r="AQ17" s="19">
        <v>0.66989644161027695</v>
      </c>
      <c r="AR17" s="19">
        <v>0.532411128603961</v>
      </c>
      <c r="AS17" s="19">
        <v>0.35978784263835101</v>
      </c>
      <c r="AT17" s="19">
        <v>0.34589153472586598</v>
      </c>
      <c r="AU17" s="19"/>
      <c r="AV17" s="19">
        <v>0.259799568507116</v>
      </c>
      <c r="AW17" s="19">
        <v>0.398640506094596</v>
      </c>
      <c r="AX17" s="19">
        <v>0.29987529847017202</v>
      </c>
      <c r="AY17" s="19">
        <v>0.25041178904904698</v>
      </c>
      <c r="AZ17" s="19">
        <v>0.35016786620171098</v>
      </c>
      <c r="BA17" s="19"/>
      <c r="BB17" s="19">
        <v>0.52494276218825398</v>
      </c>
      <c r="BC17" s="19">
        <v>0.216080871621707</v>
      </c>
      <c r="BD17" s="19">
        <v>0.13869041704961799</v>
      </c>
      <c r="BE17" s="19"/>
      <c r="BF17" s="19">
        <v>0.28915005568069702</v>
      </c>
    </row>
    <row r="18" spans="2:58" x14ac:dyDescent="0.35">
      <c r="B18" s="16"/>
    </row>
    <row r="19" spans="2:58" x14ac:dyDescent="0.35">
      <c r="B19" t="s">
        <v>88</v>
      </c>
    </row>
    <row r="20" spans="2:58" x14ac:dyDescent="0.35">
      <c r="B20" t="s">
        <v>89</v>
      </c>
    </row>
    <row r="22" spans="2:58" x14ac:dyDescent="0.35">
      <c r="B22"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234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999</v>
      </c>
      <c r="D7" s="10">
        <v>473</v>
      </c>
      <c r="E7" s="10">
        <v>524</v>
      </c>
      <c r="F7" s="10"/>
      <c r="G7" s="10">
        <v>155</v>
      </c>
      <c r="H7" s="10">
        <v>169</v>
      </c>
      <c r="I7" s="10">
        <v>158</v>
      </c>
      <c r="J7" s="10">
        <v>164</v>
      </c>
      <c r="K7" s="10">
        <v>147</v>
      </c>
      <c r="L7" s="10">
        <v>206</v>
      </c>
      <c r="M7" s="10"/>
      <c r="N7" s="10">
        <v>282</v>
      </c>
      <c r="O7" s="10">
        <v>250</v>
      </c>
      <c r="P7" s="10">
        <v>198</v>
      </c>
      <c r="Q7" s="10">
        <v>266</v>
      </c>
      <c r="R7" s="10"/>
      <c r="S7" s="10">
        <v>140</v>
      </c>
      <c r="T7" s="10">
        <v>115</v>
      </c>
      <c r="U7" s="10">
        <v>86</v>
      </c>
      <c r="V7" s="10">
        <v>94</v>
      </c>
      <c r="W7" s="10">
        <v>65</v>
      </c>
      <c r="X7" s="10">
        <v>85</v>
      </c>
      <c r="Y7" s="10">
        <v>72</v>
      </c>
      <c r="Z7" s="10">
        <v>53</v>
      </c>
      <c r="AA7" s="10">
        <v>106</v>
      </c>
      <c r="AB7" s="10">
        <v>90</v>
      </c>
      <c r="AC7" s="10">
        <v>60</v>
      </c>
      <c r="AD7" s="10">
        <v>33</v>
      </c>
      <c r="AE7" s="10"/>
      <c r="AF7" s="10">
        <v>348</v>
      </c>
      <c r="AG7" s="10">
        <v>398</v>
      </c>
      <c r="AH7" s="10">
        <v>149</v>
      </c>
      <c r="AI7" s="10"/>
      <c r="AJ7" s="10">
        <v>326</v>
      </c>
      <c r="AK7" s="10">
        <v>314</v>
      </c>
      <c r="AL7" s="10">
        <v>67</v>
      </c>
      <c r="AM7" s="10">
        <v>10</v>
      </c>
      <c r="AN7" s="10">
        <v>131</v>
      </c>
      <c r="AO7" s="10"/>
      <c r="AP7" s="10">
        <v>175</v>
      </c>
      <c r="AQ7" s="10">
        <v>402</v>
      </c>
      <c r="AR7" s="10">
        <v>73</v>
      </c>
      <c r="AS7" s="10">
        <v>116</v>
      </c>
      <c r="AT7" s="10">
        <v>80</v>
      </c>
      <c r="AU7" s="10"/>
      <c r="AV7" s="10">
        <v>237</v>
      </c>
      <c r="AW7" s="10">
        <v>233</v>
      </c>
      <c r="AX7" s="10">
        <v>254</v>
      </c>
      <c r="AY7" s="10">
        <v>114</v>
      </c>
      <c r="AZ7" s="10">
        <v>19</v>
      </c>
      <c r="BA7" s="10"/>
      <c r="BB7" s="10">
        <v>58</v>
      </c>
      <c r="BC7" s="10">
        <v>73</v>
      </c>
      <c r="BD7" s="10">
        <v>34</v>
      </c>
      <c r="BE7" s="10"/>
      <c r="BF7" s="10">
        <v>184</v>
      </c>
    </row>
    <row r="8" spans="2:58" ht="30" customHeight="1" x14ac:dyDescent="0.35">
      <c r="B8" s="11" t="s">
        <v>20</v>
      </c>
      <c r="C8" s="11">
        <v>999</v>
      </c>
      <c r="D8" s="11">
        <v>478</v>
      </c>
      <c r="E8" s="11">
        <v>519</v>
      </c>
      <c r="F8" s="11"/>
      <c r="G8" s="11">
        <v>149</v>
      </c>
      <c r="H8" s="11">
        <v>162</v>
      </c>
      <c r="I8" s="11">
        <v>179</v>
      </c>
      <c r="J8" s="11">
        <v>174</v>
      </c>
      <c r="K8" s="11">
        <v>139</v>
      </c>
      <c r="L8" s="11">
        <v>197</v>
      </c>
      <c r="M8" s="11"/>
      <c r="N8" s="11">
        <v>274</v>
      </c>
      <c r="O8" s="11">
        <v>262</v>
      </c>
      <c r="P8" s="11">
        <v>195</v>
      </c>
      <c r="Q8" s="11">
        <v>265</v>
      </c>
      <c r="R8" s="11"/>
      <c r="S8" s="11">
        <v>151</v>
      </c>
      <c r="T8" s="11">
        <v>119</v>
      </c>
      <c r="U8" s="11">
        <v>87</v>
      </c>
      <c r="V8" s="11">
        <v>95</v>
      </c>
      <c r="W8" s="11">
        <v>62</v>
      </c>
      <c r="X8" s="11">
        <v>87</v>
      </c>
      <c r="Y8" s="11">
        <v>72</v>
      </c>
      <c r="Z8" s="11">
        <v>50</v>
      </c>
      <c r="AA8" s="11">
        <v>100</v>
      </c>
      <c r="AB8" s="11">
        <v>86</v>
      </c>
      <c r="AC8" s="11">
        <v>58</v>
      </c>
      <c r="AD8" s="11">
        <v>31</v>
      </c>
      <c r="AE8" s="11"/>
      <c r="AF8" s="11">
        <v>346</v>
      </c>
      <c r="AG8" s="11">
        <v>400</v>
      </c>
      <c r="AH8" s="11">
        <v>153</v>
      </c>
      <c r="AI8" s="11"/>
      <c r="AJ8" s="11">
        <v>325</v>
      </c>
      <c r="AK8" s="11">
        <v>314</v>
      </c>
      <c r="AL8" s="11">
        <v>68</v>
      </c>
      <c r="AM8" s="11">
        <v>10</v>
      </c>
      <c r="AN8" s="11">
        <v>134</v>
      </c>
      <c r="AO8" s="11"/>
      <c r="AP8" s="11">
        <v>173</v>
      </c>
      <c r="AQ8" s="11">
        <v>403</v>
      </c>
      <c r="AR8" s="11">
        <v>75</v>
      </c>
      <c r="AS8" s="11">
        <v>114</v>
      </c>
      <c r="AT8" s="11">
        <v>79</v>
      </c>
      <c r="AU8" s="11"/>
      <c r="AV8" s="11">
        <v>238</v>
      </c>
      <c r="AW8" s="11">
        <v>231</v>
      </c>
      <c r="AX8" s="11">
        <v>256</v>
      </c>
      <c r="AY8" s="11">
        <v>114</v>
      </c>
      <c r="AZ8" s="11">
        <v>19</v>
      </c>
      <c r="BA8" s="11"/>
      <c r="BB8" s="11">
        <v>59</v>
      </c>
      <c r="BC8" s="11">
        <v>71</v>
      </c>
      <c r="BD8" s="11">
        <v>34</v>
      </c>
      <c r="BE8" s="11"/>
      <c r="BF8" s="11">
        <v>185</v>
      </c>
    </row>
    <row r="9" spans="2:58" x14ac:dyDescent="0.35">
      <c r="B9" s="15" t="s">
        <v>207</v>
      </c>
      <c r="C9" s="14">
        <v>0.12842014764771001</v>
      </c>
      <c r="D9" s="14">
        <v>0.134661888685012</v>
      </c>
      <c r="E9" s="14">
        <v>0.12123109755667399</v>
      </c>
      <c r="F9" s="14"/>
      <c r="G9" s="14">
        <v>6.4652834005871698E-2</v>
      </c>
      <c r="H9" s="14">
        <v>8.95792196278999E-2</v>
      </c>
      <c r="I9" s="14">
        <v>8.0119340027613006E-2</v>
      </c>
      <c r="J9" s="14">
        <v>0.13578321745133501</v>
      </c>
      <c r="K9" s="14">
        <v>0.19468523998605899</v>
      </c>
      <c r="L9" s="14">
        <v>0.19911880080519301</v>
      </c>
      <c r="M9" s="14"/>
      <c r="N9" s="14">
        <v>0.110179937657458</v>
      </c>
      <c r="O9" s="14">
        <v>0.16870589823236401</v>
      </c>
      <c r="P9" s="14">
        <v>0.12772235380535099</v>
      </c>
      <c r="Q9" s="14">
        <v>0.109392999441612</v>
      </c>
      <c r="R9" s="14"/>
      <c r="S9" s="14">
        <v>8.22054361011514E-2</v>
      </c>
      <c r="T9" s="14">
        <v>0.111690292920487</v>
      </c>
      <c r="U9" s="14">
        <v>0.199734238096232</v>
      </c>
      <c r="V9" s="14">
        <v>0.130441697310129</v>
      </c>
      <c r="W9" s="14">
        <v>9.2628396543297103E-2</v>
      </c>
      <c r="X9" s="14">
        <v>7.1680841212240803E-2</v>
      </c>
      <c r="Y9" s="14">
        <v>0.176606517566821</v>
      </c>
      <c r="Z9" s="14">
        <v>3.4891525155649902E-2</v>
      </c>
      <c r="AA9" s="14">
        <v>0.140737067288117</v>
      </c>
      <c r="AB9" s="14">
        <v>0.22038459031246599</v>
      </c>
      <c r="AC9" s="14">
        <v>0.145272536262367</v>
      </c>
      <c r="AD9" s="14">
        <v>0.15558314576100901</v>
      </c>
      <c r="AE9" s="14"/>
      <c r="AF9" s="14">
        <v>0.227594513702785</v>
      </c>
      <c r="AG9" s="14">
        <v>9.2489880685794001E-2</v>
      </c>
      <c r="AH9" s="14">
        <v>4.4188388636082002E-2</v>
      </c>
      <c r="AI9" s="14"/>
      <c r="AJ9" s="14">
        <v>0.23776296730608301</v>
      </c>
      <c r="AK9" s="14">
        <v>4.5403578396560701E-2</v>
      </c>
      <c r="AL9" s="14">
        <v>2.9165385224764199E-2</v>
      </c>
      <c r="AM9" s="14">
        <v>0.18914178978228499</v>
      </c>
      <c r="AN9" s="14">
        <v>0.12653944988499999</v>
      </c>
      <c r="AO9" s="14"/>
      <c r="AP9" s="14">
        <v>0.23899766674964801</v>
      </c>
      <c r="AQ9" s="14">
        <v>1.9069118527675E-2</v>
      </c>
      <c r="AR9" s="14">
        <v>1.5274328645686499E-2</v>
      </c>
      <c r="AS9" s="14">
        <v>0.302398408490408</v>
      </c>
      <c r="AT9" s="14">
        <v>0.147120121895609</v>
      </c>
      <c r="AU9" s="14"/>
      <c r="AV9" s="14">
        <v>0.101373175427517</v>
      </c>
      <c r="AW9" s="14">
        <v>0.13164950568415101</v>
      </c>
      <c r="AX9" s="14">
        <v>0.13242286693577601</v>
      </c>
      <c r="AY9" s="14">
        <v>9.6243311194919495E-2</v>
      </c>
      <c r="AZ9" s="14">
        <v>0</v>
      </c>
      <c r="BA9" s="14"/>
      <c r="BB9" s="14">
        <v>3.9786486348216001E-2</v>
      </c>
      <c r="BC9" s="14">
        <v>0.36185969238468002</v>
      </c>
      <c r="BD9" s="14">
        <v>0.174572459470277</v>
      </c>
      <c r="BE9" s="14"/>
      <c r="BF9" s="14">
        <v>0.210269434827215</v>
      </c>
    </row>
    <row r="10" spans="2:58" x14ac:dyDescent="0.35">
      <c r="B10" s="15" t="s">
        <v>208</v>
      </c>
      <c r="C10" s="14">
        <v>0.11131731717410601</v>
      </c>
      <c r="D10" s="14">
        <v>0.119434909616341</v>
      </c>
      <c r="E10" s="14">
        <v>0.104284953378578</v>
      </c>
      <c r="F10" s="14"/>
      <c r="G10" s="14">
        <v>8.3153336004773301E-2</v>
      </c>
      <c r="H10" s="14">
        <v>6.9482098903765901E-2</v>
      </c>
      <c r="I10" s="14">
        <v>0.13243706203087499</v>
      </c>
      <c r="J10" s="14">
        <v>7.5596485421681098E-2</v>
      </c>
      <c r="K10" s="14">
        <v>0.12348403537361601</v>
      </c>
      <c r="L10" s="14">
        <v>0.17075295606596499</v>
      </c>
      <c r="M10" s="14"/>
      <c r="N10" s="14">
        <v>9.3676228253117902E-2</v>
      </c>
      <c r="O10" s="14">
        <v>0.111948434062416</v>
      </c>
      <c r="P10" s="14">
        <v>0.10397091366338899</v>
      </c>
      <c r="Q10" s="14">
        <v>0.12811716902248699</v>
      </c>
      <c r="R10" s="14"/>
      <c r="S10" s="14">
        <v>5.3529118592585197E-2</v>
      </c>
      <c r="T10" s="14">
        <v>0.110713411101202</v>
      </c>
      <c r="U10" s="14">
        <v>0.16526157301080599</v>
      </c>
      <c r="V10" s="14">
        <v>0.11501761236879</v>
      </c>
      <c r="W10" s="14">
        <v>0.104130319120822</v>
      </c>
      <c r="X10" s="14">
        <v>0.102165680719042</v>
      </c>
      <c r="Y10" s="14">
        <v>0.13573475735947199</v>
      </c>
      <c r="Z10" s="14">
        <v>0.12832176189420899</v>
      </c>
      <c r="AA10" s="14">
        <v>8.2547986235061196E-2</v>
      </c>
      <c r="AB10" s="14">
        <v>0.129366129041698</v>
      </c>
      <c r="AC10" s="14">
        <v>7.9086863320239897E-2</v>
      </c>
      <c r="AD10" s="14">
        <v>0.28968489823172999</v>
      </c>
      <c r="AE10" s="14"/>
      <c r="AF10" s="14">
        <v>0.16362634824750999</v>
      </c>
      <c r="AG10" s="14">
        <v>8.7087517500692602E-2</v>
      </c>
      <c r="AH10" s="14">
        <v>6.6081206331652501E-2</v>
      </c>
      <c r="AI10" s="14"/>
      <c r="AJ10" s="14">
        <v>0.149175514426374</v>
      </c>
      <c r="AK10" s="14">
        <v>6.1025742681229497E-2</v>
      </c>
      <c r="AL10" s="14">
        <v>0.101153434780518</v>
      </c>
      <c r="AM10" s="14">
        <v>0.19461786261557301</v>
      </c>
      <c r="AN10" s="14">
        <v>9.6270709675881999E-2</v>
      </c>
      <c r="AO10" s="14"/>
      <c r="AP10" s="14">
        <v>0.17367127686953099</v>
      </c>
      <c r="AQ10" s="14">
        <v>4.6475387809259298E-2</v>
      </c>
      <c r="AR10" s="14">
        <v>6.8224541386207802E-2</v>
      </c>
      <c r="AS10" s="14">
        <v>0.16774666315245901</v>
      </c>
      <c r="AT10" s="14">
        <v>0.16354340200450301</v>
      </c>
      <c r="AU10" s="14"/>
      <c r="AV10" s="14">
        <v>0.13585009086165201</v>
      </c>
      <c r="AW10" s="14">
        <v>0.110030903534078</v>
      </c>
      <c r="AX10" s="14">
        <v>9.5723289443167103E-2</v>
      </c>
      <c r="AY10" s="14">
        <v>8.2729912123749E-2</v>
      </c>
      <c r="AZ10" s="14">
        <v>5.2793339115657201E-2</v>
      </c>
      <c r="BA10" s="14"/>
      <c r="BB10" s="14">
        <v>7.1185310625125897E-2</v>
      </c>
      <c r="BC10" s="14">
        <v>0.14903341862894401</v>
      </c>
      <c r="BD10" s="14">
        <v>0.20904518284788801</v>
      </c>
      <c r="BE10" s="14"/>
      <c r="BF10" s="14">
        <v>0.13443571021287001</v>
      </c>
    </row>
    <row r="11" spans="2:58" x14ac:dyDescent="0.35">
      <c r="B11" s="15" t="s">
        <v>209</v>
      </c>
      <c r="C11" s="14">
        <v>0.163138453187014</v>
      </c>
      <c r="D11" s="14">
        <v>0.14502614454559301</v>
      </c>
      <c r="E11" s="14">
        <v>0.17847012355803701</v>
      </c>
      <c r="F11" s="14"/>
      <c r="G11" s="14">
        <v>0.17467042122923901</v>
      </c>
      <c r="H11" s="14">
        <v>0.15587055011935899</v>
      </c>
      <c r="I11" s="14">
        <v>0.104391573663694</v>
      </c>
      <c r="J11" s="14">
        <v>0.179580620681213</v>
      </c>
      <c r="K11" s="14">
        <v>0.19692587220796701</v>
      </c>
      <c r="L11" s="14">
        <v>0.175386700217252</v>
      </c>
      <c r="M11" s="14"/>
      <c r="N11" s="14">
        <v>0.159359436280989</v>
      </c>
      <c r="O11" s="14">
        <v>0.169532849674735</v>
      </c>
      <c r="P11" s="14">
        <v>0.18120506359069</v>
      </c>
      <c r="Q11" s="14">
        <v>0.149260847559301</v>
      </c>
      <c r="R11" s="14"/>
      <c r="S11" s="14">
        <v>0.182565148969251</v>
      </c>
      <c r="T11" s="14">
        <v>0.20312188307772999</v>
      </c>
      <c r="U11" s="14">
        <v>0.106148787269461</v>
      </c>
      <c r="V11" s="14">
        <v>0.14146852151756101</v>
      </c>
      <c r="W11" s="14">
        <v>0.107165695350806</v>
      </c>
      <c r="X11" s="14">
        <v>0.19821599044726201</v>
      </c>
      <c r="Y11" s="14">
        <v>0.19824294478760701</v>
      </c>
      <c r="Z11" s="14">
        <v>0.188992745620086</v>
      </c>
      <c r="AA11" s="14">
        <v>0.12197416735416799</v>
      </c>
      <c r="AB11" s="14">
        <v>0.11210754352041299</v>
      </c>
      <c r="AC11" s="14">
        <v>0.18675156878837301</v>
      </c>
      <c r="AD11" s="14">
        <v>0.26257680858402899</v>
      </c>
      <c r="AE11" s="14"/>
      <c r="AF11" s="14">
        <v>0.175729381837817</v>
      </c>
      <c r="AG11" s="14">
        <v>0.138326485659958</v>
      </c>
      <c r="AH11" s="14">
        <v>0.160456322963482</v>
      </c>
      <c r="AI11" s="14"/>
      <c r="AJ11" s="14">
        <v>0.19698638538605501</v>
      </c>
      <c r="AK11" s="14">
        <v>0.120569849943</v>
      </c>
      <c r="AL11" s="14">
        <v>0.21439993032662899</v>
      </c>
      <c r="AM11" s="14">
        <v>0.100132519508249</v>
      </c>
      <c r="AN11" s="14">
        <v>0.16154068485185599</v>
      </c>
      <c r="AO11" s="14"/>
      <c r="AP11" s="14">
        <v>0.20342553857947401</v>
      </c>
      <c r="AQ11" s="14">
        <v>8.5784570410733396E-2</v>
      </c>
      <c r="AR11" s="14">
        <v>0.24770074013767099</v>
      </c>
      <c r="AS11" s="14">
        <v>0.21651448491755099</v>
      </c>
      <c r="AT11" s="14">
        <v>0.28537280464436798</v>
      </c>
      <c r="AU11" s="14"/>
      <c r="AV11" s="14">
        <v>0.202421540803704</v>
      </c>
      <c r="AW11" s="14">
        <v>0.15675239230965601</v>
      </c>
      <c r="AX11" s="14">
        <v>0.10884825234826299</v>
      </c>
      <c r="AY11" s="14">
        <v>0.17183040141904199</v>
      </c>
      <c r="AZ11" s="14">
        <v>0.10769269836293099</v>
      </c>
      <c r="BA11" s="14"/>
      <c r="BB11" s="14">
        <v>9.0084427924426405E-2</v>
      </c>
      <c r="BC11" s="14">
        <v>0.18785816440422201</v>
      </c>
      <c r="BD11" s="14">
        <v>0.317082044816694</v>
      </c>
      <c r="BE11" s="14"/>
      <c r="BF11" s="14">
        <v>0.17861325391164201</v>
      </c>
    </row>
    <row r="12" spans="2:58" x14ac:dyDescent="0.35">
      <c r="B12" s="15" t="s">
        <v>122</v>
      </c>
      <c r="C12" s="14">
        <v>0.194467422742306</v>
      </c>
      <c r="D12" s="14">
        <v>0.20775389720673301</v>
      </c>
      <c r="E12" s="14">
        <v>0.18300533546290099</v>
      </c>
      <c r="F12" s="14"/>
      <c r="G12" s="14">
        <v>0.25077843048317</v>
      </c>
      <c r="H12" s="14">
        <v>0.184739801501492</v>
      </c>
      <c r="I12" s="14">
        <v>0.22121511613675801</v>
      </c>
      <c r="J12" s="14">
        <v>0.199027045842981</v>
      </c>
      <c r="K12" s="14">
        <v>0.18486801194371899</v>
      </c>
      <c r="L12" s="14">
        <v>0.13854581242521499</v>
      </c>
      <c r="M12" s="14"/>
      <c r="N12" s="14">
        <v>0.171699713565064</v>
      </c>
      <c r="O12" s="14">
        <v>0.17717489316453</v>
      </c>
      <c r="P12" s="14">
        <v>0.24857658328309501</v>
      </c>
      <c r="Q12" s="14">
        <v>0.197491464825196</v>
      </c>
      <c r="R12" s="14"/>
      <c r="S12" s="14">
        <v>0.228956454157554</v>
      </c>
      <c r="T12" s="14">
        <v>0.17995005872030001</v>
      </c>
      <c r="U12" s="14">
        <v>0.168906414362858</v>
      </c>
      <c r="V12" s="14">
        <v>0.22670929266839199</v>
      </c>
      <c r="W12" s="14">
        <v>0.25916253667435801</v>
      </c>
      <c r="X12" s="14">
        <v>0.22683164974592199</v>
      </c>
      <c r="Y12" s="14">
        <v>0.215121107278785</v>
      </c>
      <c r="Z12" s="14">
        <v>9.7263858199288206E-2</v>
      </c>
      <c r="AA12" s="14">
        <v>0.19085259565099499</v>
      </c>
      <c r="AB12" s="14">
        <v>0.12003568715705</v>
      </c>
      <c r="AC12" s="14">
        <v>0.201635640718416</v>
      </c>
      <c r="AD12" s="14">
        <v>0.14855123064706399</v>
      </c>
      <c r="AE12" s="14"/>
      <c r="AF12" s="14">
        <v>0.161975463029708</v>
      </c>
      <c r="AG12" s="14">
        <v>0.18813227813528699</v>
      </c>
      <c r="AH12" s="14">
        <v>0.24975032896362301</v>
      </c>
      <c r="AI12" s="14"/>
      <c r="AJ12" s="14">
        <v>0.160154116318762</v>
      </c>
      <c r="AK12" s="14">
        <v>0.20544283528711099</v>
      </c>
      <c r="AL12" s="14">
        <v>0.21898097960305399</v>
      </c>
      <c r="AM12" s="14">
        <v>0.198283985625408</v>
      </c>
      <c r="AN12" s="14">
        <v>0.240857220292897</v>
      </c>
      <c r="AO12" s="14"/>
      <c r="AP12" s="14">
        <v>0.160519469019338</v>
      </c>
      <c r="AQ12" s="14">
        <v>0.19301632197275601</v>
      </c>
      <c r="AR12" s="14">
        <v>0.21256184025011701</v>
      </c>
      <c r="AS12" s="14">
        <v>0.199859410301471</v>
      </c>
      <c r="AT12" s="14">
        <v>0.24543910308589001</v>
      </c>
      <c r="AU12" s="14"/>
      <c r="AV12" s="14">
        <v>0.20416834833946301</v>
      </c>
      <c r="AW12" s="14">
        <v>0.21143044286739399</v>
      </c>
      <c r="AX12" s="14">
        <v>0.184506399606608</v>
      </c>
      <c r="AY12" s="14">
        <v>0.18829477396886601</v>
      </c>
      <c r="AZ12" s="14">
        <v>0.21102498041658299</v>
      </c>
      <c r="BA12" s="14"/>
      <c r="BB12" s="14">
        <v>0.112959916151027</v>
      </c>
      <c r="BC12" s="14">
        <v>0.21954385123718301</v>
      </c>
      <c r="BD12" s="14">
        <v>0.23678921599699501</v>
      </c>
      <c r="BE12" s="14"/>
      <c r="BF12" s="14">
        <v>0.18007810424467899</v>
      </c>
    </row>
    <row r="13" spans="2:58" x14ac:dyDescent="0.35">
      <c r="B13" s="15" t="s">
        <v>210</v>
      </c>
      <c r="C13" s="14">
        <v>0.25540597850910801</v>
      </c>
      <c r="D13" s="14">
        <v>0.24497008659897401</v>
      </c>
      <c r="E13" s="14">
        <v>0.26601035252654698</v>
      </c>
      <c r="F13" s="14"/>
      <c r="G13" s="14">
        <v>0.279480796420917</v>
      </c>
      <c r="H13" s="14">
        <v>0.32380880347305901</v>
      </c>
      <c r="I13" s="14">
        <v>0.30790019977669902</v>
      </c>
      <c r="J13" s="14">
        <v>0.319761994261055</v>
      </c>
      <c r="K13" s="14">
        <v>0.16951411848138501</v>
      </c>
      <c r="L13" s="14">
        <v>0.13715662620861499</v>
      </c>
      <c r="M13" s="14"/>
      <c r="N13" s="14">
        <v>0.27624660175155302</v>
      </c>
      <c r="O13" s="14">
        <v>0.25715468126992302</v>
      </c>
      <c r="P13" s="14">
        <v>0.208629298499586</v>
      </c>
      <c r="Q13" s="14">
        <v>0.26931339537882698</v>
      </c>
      <c r="R13" s="14"/>
      <c r="S13" s="14">
        <v>0.29983252244760999</v>
      </c>
      <c r="T13" s="14">
        <v>0.244130827481297</v>
      </c>
      <c r="U13" s="14">
        <v>0.176978251294237</v>
      </c>
      <c r="V13" s="14">
        <v>0.25520075407362203</v>
      </c>
      <c r="W13" s="14">
        <v>0.34279155352954099</v>
      </c>
      <c r="X13" s="14">
        <v>0.26487466340429</v>
      </c>
      <c r="Y13" s="14">
        <v>0.20239351399236699</v>
      </c>
      <c r="Z13" s="14">
        <v>0.35967651472700901</v>
      </c>
      <c r="AA13" s="14">
        <v>0.27886629833534798</v>
      </c>
      <c r="AB13" s="14">
        <v>0.235254939006245</v>
      </c>
      <c r="AC13" s="14">
        <v>0.226319700404854</v>
      </c>
      <c r="AD13" s="14">
        <v>9.0505833789028906E-2</v>
      </c>
      <c r="AE13" s="14"/>
      <c r="AF13" s="14">
        <v>0.17343333754989501</v>
      </c>
      <c r="AG13" s="14">
        <v>0.31026316622758099</v>
      </c>
      <c r="AH13" s="14">
        <v>0.294611237987421</v>
      </c>
      <c r="AI13" s="14"/>
      <c r="AJ13" s="14">
        <v>0.15698790474362001</v>
      </c>
      <c r="AK13" s="14">
        <v>0.36922301693436999</v>
      </c>
      <c r="AL13" s="14">
        <v>0.26161833040534799</v>
      </c>
      <c r="AM13" s="14">
        <v>0</v>
      </c>
      <c r="AN13" s="14">
        <v>0.22584007570079301</v>
      </c>
      <c r="AO13" s="14"/>
      <c r="AP13" s="14">
        <v>0.13818882846709801</v>
      </c>
      <c r="AQ13" s="14">
        <v>0.41225235610622102</v>
      </c>
      <c r="AR13" s="14">
        <v>0.28979098928213398</v>
      </c>
      <c r="AS13" s="14">
        <v>7.1722293774361706E-2</v>
      </c>
      <c r="AT13" s="14">
        <v>7.1675055808086793E-2</v>
      </c>
      <c r="AU13" s="14"/>
      <c r="AV13" s="14">
        <v>0.223358607340266</v>
      </c>
      <c r="AW13" s="14">
        <v>0.26763944223727498</v>
      </c>
      <c r="AX13" s="14">
        <v>0.28973873125491301</v>
      </c>
      <c r="AY13" s="14">
        <v>0.277855993936724</v>
      </c>
      <c r="AZ13" s="14">
        <v>0.43276747942511401</v>
      </c>
      <c r="BA13" s="14"/>
      <c r="BB13" s="14">
        <v>0.42287134100318602</v>
      </c>
      <c r="BC13" s="14">
        <v>5.5672107094420199E-2</v>
      </c>
      <c r="BD13" s="14">
        <v>3.0617024662405599E-2</v>
      </c>
      <c r="BE13" s="14"/>
      <c r="BF13" s="14">
        <v>0.18552675115490899</v>
      </c>
    </row>
    <row r="14" spans="2:58" x14ac:dyDescent="0.35">
      <c r="B14" s="15" t="s">
        <v>211</v>
      </c>
      <c r="C14" s="14">
        <v>0.12085428131971999</v>
      </c>
      <c r="D14" s="14">
        <v>0.124139527713133</v>
      </c>
      <c r="E14" s="14">
        <v>0.118305662368603</v>
      </c>
      <c r="F14" s="14"/>
      <c r="G14" s="14">
        <v>0.12850581012555601</v>
      </c>
      <c r="H14" s="14">
        <v>0.164984972414736</v>
      </c>
      <c r="I14" s="14">
        <v>0.12110829786701199</v>
      </c>
      <c r="J14" s="14">
        <v>7.1498850226330804E-2</v>
      </c>
      <c r="K14" s="14">
        <v>0.109450715333979</v>
      </c>
      <c r="L14" s="14">
        <v>0.13000412819253801</v>
      </c>
      <c r="M14" s="14"/>
      <c r="N14" s="14">
        <v>0.15687820992815299</v>
      </c>
      <c r="O14" s="14">
        <v>9.5873108922416003E-2</v>
      </c>
      <c r="P14" s="14">
        <v>0.110382910912716</v>
      </c>
      <c r="Q14" s="14">
        <v>0.117341220799854</v>
      </c>
      <c r="R14" s="14"/>
      <c r="S14" s="14">
        <v>0.12355221378855299</v>
      </c>
      <c r="T14" s="14">
        <v>0.124735569454772</v>
      </c>
      <c r="U14" s="14">
        <v>0.17112067449610799</v>
      </c>
      <c r="V14" s="14">
        <v>8.5506881673478502E-2</v>
      </c>
      <c r="W14" s="14">
        <v>7.9433353646267996E-2</v>
      </c>
      <c r="X14" s="14">
        <v>0.112646891175918</v>
      </c>
      <c r="Y14" s="14">
        <v>5.89961825926675E-2</v>
      </c>
      <c r="Z14" s="14">
        <v>0.16911339476642401</v>
      </c>
      <c r="AA14" s="14">
        <v>0.16605288925991701</v>
      </c>
      <c r="AB14" s="14">
        <v>0.138600839085777</v>
      </c>
      <c r="AC14" s="14">
        <v>0.12721736254640101</v>
      </c>
      <c r="AD14" s="14">
        <v>2.58437332954417E-2</v>
      </c>
      <c r="AE14" s="14"/>
      <c r="AF14" s="14">
        <v>8.3375056934542696E-2</v>
      </c>
      <c r="AG14" s="14">
        <v>0.15552601205776101</v>
      </c>
      <c r="AH14" s="14">
        <v>0.143948744603803</v>
      </c>
      <c r="AI14" s="14"/>
      <c r="AJ14" s="14">
        <v>9.0566090425968998E-2</v>
      </c>
      <c r="AK14" s="14">
        <v>0.15978805545423599</v>
      </c>
      <c r="AL14" s="14">
        <v>0.112108427913895</v>
      </c>
      <c r="AM14" s="14">
        <v>0.317823842468485</v>
      </c>
      <c r="AN14" s="14">
        <v>0.109543985345321</v>
      </c>
      <c r="AO14" s="14"/>
      <c r="AP14" s="14">
        <v>7.4993270395792802E-2</v>
      </c>
      <c r="AQ14" s="14">
        <v>0.195893156693869</v>
      </c>
      <c r="AR14" s="14">
        <v>0.120550814631445</v>
      </c>
      <c r="AS14" s="14">
        <v>4.1758739363750602E-2</v>
      </c>
      <c r="AT14" s="14">
        <v>6.1403924967559101E-2</v>
      </c>
      <c r="AU14" s="14"/>
      <c r="AV14" s="14">
        <v>0.10768360475948301</v>
      </c>
      <c r="AW14" s="14">
        <v>0.10616439789547299</v>
      </c>
      <c r="AX14" s="14">
        <v>0.16326693834140499</v>
      </c>
      <c r="AY14" s="14">
        <v>0.145530735554116</v>
      </c>
      <c r="AZ14" s="14">
        <v>0.195721502679715</v>
      </c>
      <c r="BA14" s="14"/>
      <c r="BB14" s="14">
        <v>0.24706296721486001</v>
      </c>
      <c r="BC14" s="14">
        <v>2.60327662505511E-2</v>
      </c>
      <c r="BD14" s="14">
        <v>3.1894072205740399E-2</v>
      </c>
      <c r="BE14" s="14"/>
      <c r="BF14" s="14">
        <v>0.105924791521378</v>
      </c>
    </row>
    <row r="15" spans="2:58" x14ac:dyDescent="0.35">
      <c r="B15" s="15" t="s">
        <v>212</v>
      </c>
      <c r="C15" s="23">
        <v>2.63963994200371E-2</v>
      </c>
      <c r="D15" s="23">
        <v>2.4013545634214099E-2</v>
      </c>
      <c r="E15" s="23">
        <v>2.86924751486595E-2</v>
      </c>
      <c r="F15" s="23"/>
      <c r="G15" s="23">
        <v>1.8758371730473102E-2</v>
      </c>
      <c r="H15" s="23">
        <v>1.1534553959688E-2</v>
      </c>
      <c r="I15" s="23">
        <v>3.2828410497348803E-2</v>
      </c>
      <c r="J15" s="23">
        <v>1.8751786115404099E-2</v>
      </c>
      <c r="K15" s="23">
        <v>2.1072006673275499E-2</v>
      </c>
      <c r="L15" s="23">
        <v>4.9034976085222698E-2</v>
      </c>
      <c r="M15" s="23"/>
      <c r="N15" s="23">
        <v>3.19598725636661E-2</v>
      </c>
      <c r="O15" s="23">
        <v>1.9610134673616299E-2</v>
      </c>
      <c r="P15" s="23">
        <v>1.95128762451732E-2</v>
      </c>
      <c r="Q15" s="23">
        <v>2.9082902972723201E-2</v>
      </c>
      <c r="R15" s="23"/>
      <c r="S15" s="23">
        <v>2.9359105943295199E-2</v>
      </c>
      <c r="T15" s="23">
        <v>2.5657957244211702E-2</v>
      </c>
      <c r="U15" s="23">
        <v>1.18500614702991E-2</v>
      </c>
      <c r="V15" s="23">
        <v>4.5655240388026902E-2</v>
      </c>
      <c r="W15" s="23">
        <v>1.46881451349079E-2</v>
      </c>
      <c r="X15" s="23">
        <v>2.3584283295325199E-2</v>
      </c>
      <c r="Y15" s="23">
        <v>1.2904976422280501E-2</v>
      </c>
      <c r="Z15" s="23">
        <v>2.1740199637334499E-2</v>
      </c>
      <c r="AA15" s="23">
        <v>1.8968995876393301E-2</v>
      </c>
      <c r="AB15" s="23">
        <v>4.4250271876351298E-2</v>
      </c>
      <c r="AC15" s="23">
        <v>3.3716327959349902E-2</v>
      </c>
      <c r="AD15" s="23">
        <v>2.7254349691696499E-2</v>
      </c>
      <c r="AE15" s="23"/>
      <c r="AF15" s="23">
        <v>1.42658986977431E-2</v>
      </c>
      <c r="AG15" s="23">
        <v>2.81746597329256E-2</v>
      </c>
      <c r="AH15" s="23">
        <v>4.0963770513936897E-2</v>
      </c>
      <c r="AI15" s="23"/>
      <c r="AJ15" s="23">
        <v>8.3670213931366505E-3</v>
      </c>
      <c r="AK15" s="23">
        <v>3.8546921303493097E-2</v>
      </c>
      <c r="AL15" s="23">
        <v>6.2573511745791704E-2</v>
      </c>
      <c r="AM15" s="23">
        <v>0</v>
      </c>
      <c r="AN15" s="23">
        <v>3.9407874248250999E-2</v>
      </c>
      <c r="AO15" s="23"/>
      <c r="AP15" s="23">
        <v>1.02039499191182E-2</v>
      </c>
      <c r="AQ15" s="23">
        <v>4.7509088479485803E-2</v>
      </c>
      <c r="AR15" s="23">
        <v>4.5896745666737501E-2</v>
      </c>
      <c r="AS15" s="23">
        <v>0</v>
      </c>
      <c r="AT15" s="23">
        <v>2.54455875939835E-2</v>
      </c>
      <c r="AU15" s="23"/>
      <c r="AV15" s="23">
        <v>2.5144632467915699E-2</v>
      </c>
      <c r="AW15" s="23">
        <v>1.6332915471972801E-2</v>
      </c>
      <c r="AX15" s="23">
        <v>2.5493522069867099E-2</v>
      </c>
      <c r="AY15" s="23">
        <v>3.7514871802584199E-2</v>
      </c>
      <c r="AZ15" s="23">
        <v>0</v>
      </c>
      <c r="BA15" s="23"/>
      <c r="BB15" s="23">
        <v>1.6049550733158401E-2</v>
      </c>
      <c r="BC15" s="23">
        <v>0</v>
      </c>
      <c r="BD15" s="23">
        <v>0</v>
      </c>
      <c r="BE15" s="23"/>
      <c r="BF15" s="23">
        <v>5.1519541273069699E-3</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235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999</v>
      </c>
      <c r="D7" s="10">
        <v>473</v>
      </c>
      <c r="E7" s="10">
        <v>524</v>
      </c>
      <c r="F7" s="10"/>
      <c r="G7" s="10">
        <v>155</v>
      </c>
      <c r="H7" s="10">
        <v>169</v>
      </c>
      <c r="I7" s="10">
        <v>158</v>
      </c>
      <c r="J7" s="10">
        <v>164</v>
      </c>
      <c r="K7" s="10">
        <v>147</v>
      </c>
      <c r="L7" s="10">
        <v>206</v>
      </c>
      <c r="M7" s="10"/>
      <c r="N7" s="10">
        <v>282</v>
      </c>
      <c r="O7" s="10">
        <v>250</v>
      </c>
      <c r="P7" s="10">
        <v>198</v>
      </c>
      <c r="Q7" s="10">
        <v>266</v>
      </c>
      <c r="R7" s="10"/>
      <c r="S7" s="10">
        <v>140</v>
      </c>
      <c r="T7" s="10">
        <v>115</v>
      </c>
      <c r="U7" s="10">
        <v>86</v>
      </c>
      <c r="V7" s="10">
        <v>94</v>
      </c>
      <c r="W7" s="10">
        <v>65</v>
      </c>
      <c r="X7" s="10">
        <v>85</v>
      </c>
      <c r="Y7" s="10">
        <v>72</v>
      </c>
      <c r="Z7" s="10">
        <v>53</v>
      </c>
      <c r="AA7" s="10">
        <v>106</v>
      </c>
      <c r="AB7" s="10">
        <v>90</v>
      </c>
      <c r="AC7" s="10">
        <v>60</v>
      </c>
      <c r="AD7" s="10">
        <v>33</v>
      </c>
      <c r="AE7" s="10"/>
      <c r="AF7" s="10">
        <v>348</v>
      </c>
      <c r="AG7" s="10">
        <v>398</v>
      </c>
      <c r="AH7" s="10">
        <v>149</v>
      </c>
      <c r="AI7" s="10"/>
      <c r="AJ7" s="10">
        <v>326</v>
      </c>
      <c r="AK7" s="10">
        <v>314</v>
      </c>
      <c r="AL7" s="10">
        <v>67</v>
      </c>
      <c r="AM7" s="10">
        <v>10</v>
      </c>
      <c r="AN7" s="10">
        <v>131</v>
      </c>
      <c r="AO7" s="10"/>
      <c r="AP7" s="10">
        <v>175</v>
      </c>
      <c r="AQ7" s="10">
        <v>402</v>
      </c>
      <c r="AR7" s="10">
        <v>73</v>
      </c>
      <c r="AS7" s="10">
        <v>116</v>
      </c>
      <c r="AT7" s="10">
        <v>80</v>
      </c>
      <c r="AU7" s="10"/>
      <c r="AV7" s="10">
        <v>237</v>
      </c>
      <c r="AW7" s="10">
        <v>233</v>
      </c>
      <c r="AX7" s="10">
        <v>254</v>
      </c>
      <c r="AY7" s="10">
        <v>114</v>
      </c>
      <c r="AZ7" s="10">
        <v>19</v>
      </c>
      <c r="BA7" s="10"/>
      <c r="BB7" s="10">
        <v>58</v>
      </c>
      <c r="BC7" s="10">
        <v>73</v>
      </c>
      <c r="BD7" s="10">
        <v>34</v>
      </c>
      <c r="BE7" s="10"/>
      <c r="BF7" s="10">
        <v>184</v>
      </c>
    </row>
    <row r="8" spans="2:58" ht="30" customHeight="1" x14ac:dyDescent="0.35">
      <c r="B8" s="11" t="s">
        <v>20</v>
      </c>
      <c r="C8" s="11">
        <v>999</v>
      </c>
      <c r="D8" s="11">
        <v>478</v>
      </c>
      <c r="E8" s="11">
        <v>519</v>
      </c>
      <c r="F8" s="11"/>
      <c r="G8" s="11">
        <v>149</v>
      </c>
      <c r="H8" s="11">
        <v>162</v>
      </c>
      <c r="I8" s="11">
        <v>179</v>
      </c>
      <c r="J8" s="11">
        <v>174</v>
      </c>
      <c r="K8" s="11">
        <v>139</v>
      </c>
      <c r="L8" s="11">
        <v>197</v>
      </c>
      <c r="M8" s="11"/>
      <c r="N8" s="11">
        <v>274</v>
      </c>
      <c r="O8" s="11">
        <v>262</v>
      </c>
      <c r="P8" s="11">
        <v>195</v>
      </c>
      <c r="Q8" s="11">
        <v>265</v>
      </c>
      <c r="R8" s="11"/>
      <c r="S8" s="11">
        <v>151</v>
      </c>
      <c r="T8" s="11">
        <v>119</v>
      </c>
      <c r="U8" s="11">
        <v>87</v>
      </c>
      <c r="V8" s="11">
        <v>95</v>
      </c>
      <c r="W8" s="11">
        <v>62</v>
      </c>
      <c r="X8" s="11">
        <v>87</v>
      </c>
      <c r="Y8" s="11">
        <v>72</v>
      </c>
      <c r="Z8" s="11">
        <v>50</v>
      </c>
      <c r="AA8" s="11">
        <v>100</v>
      </c>
      <c r="AB8" s="11">
        <v>86</v>
      </c>
      <c r="AC8" s="11">
        <v>58</v>
      </c>
      <c r="AD8" s="11">
        <v>31</v>
      </c>
      <c r="AE8" s="11"/>
      <c r="AF8" s="11">
        <v>346</v>
      </c>
      <c r="AG8" s="11">
        <v>400</v>
      </c>
      <c r="AH8" s="11">
        <v>153</v>
      </c>
      <c r="AI8" s="11"/>
      <c r="AJ8" s="11">
        <v>325</v>
      </c>
      <c r="AK8" s="11">
        <v>314</v>
      </c>
      <c r="AL8" s="11">
        <v>68</v>
      </c>
      <c r="AM8" s="11">
        <v>10</v>
      </c>
      <c r="AN8" s="11">
        <v>134</v>
      </c>
      <c r="AO8" s="11"/>
      <c r="AP8" s="11">
        <v>173</v>
      </c>
      <c r="AQ8" s="11">
        <v>403</v>
      </c>
      <c r="AR8" s="11">
        <v>75</v>
      </c>
      <c r="AS8" s="11">
        <v>114</v>
      </c>
      <c r="AT8" s="11">
        <v>79</v>
      </c>
      <c r="AU8" s="11"/>
      <c r="AV8" s="11">
        <v>238</v>
      </c>
      <c r="AW8" s="11">
        <v>231</v>
      </c>
      <c r="AX8" s="11">
        <v>256</v>
      </c>
      <c r="AY8" s="11">
        <v>114</v>
      </c>
      <c r="AZ8" s="11">
        <v>19</v>
      </c>
      <c r="BA8" s="11"/>
      <c r="BB8" s="11">
        <v>59</v>
      </c>
      <c r="BC8" s="11">
        <v>71</v>
      </c>
      <c r="BD8" s="11">
        <v>34</v>
      </c>
      <c r="BE8" s="11"/>
      <c r="BF8" s="11">
        <v>185</v>
      </c>
    </row>
    <row r="9" spans="2:58" x14ac:dyDescent="0.35">
      <c r="B9" s="15" t="s">
        <v>207</v>
      </c>
      <c r="C9" s="14">
        <v>4.48481687360065E-2</v>
      </c>
      <c r="D9" s="14">
        <v>4.8628869606324898E-2</v>
      </c>
      <c r="E9" s="14">
        <v>3.9595654866363399E-2</v>
      </c>
      <c r="F9" s="14"/>
      <c r="G9" s="14">
        <v>3.2186098037850802E-2</v>
      </c>
      <c r="H9" s="14">
        <v>4.7368563548044099E-2</v>
      </c>
      <c r="I9" s="14">
        <v>4.17813379329992E-2</v>
      </c>
      <c r="J9" s="14">
        <v>2.42376925673604E-2</v>
      </c>
      <c r="K9" s="14">
        <v>3.97493661258723E-2</v>
      </c>
      <c r="L9" s="14">
        <v>7.6823759682746295E-2</v>
      </c>
      <c r="M9" s="14"/>
      <c r="N9" s="14">
        <v>4.61911781429937E-2</v>
      </c>
      <c r="O9" s="14">
        <v>4.0879010381308901E-2</v>
      </c>
      <c r="P9" s="14">
        <v>5.3591766877328501E-2</v>
      </c>
      <c r="Q9" s="14">
        <v>4.1457314557567002E-2</v>
      </c>
      <c r="R9" s="14"/>
      <c r="S9" s="14">
        <v>1.53755294338085E-2</v>
      </c>
      <c r="T9" s="14">
        <v>5.09984914715578E-2</v>
      </c>
      <c r="U9" s="14">
        <v>7.98319473583642E-2</v>
      </c>
      <c r="V9" s="14">
        <v>7.0592603972478601E-2</v>
      </c>
      <c r="W9" s="14">
        <v>1.4380500056046601E-2</v>
      </c>
      <c r="X9" s="14">
        <v>2.10359123505536E-2</v>
      </c>
      <c r="Y9" s="14">
        <v>4.0326621755910903E-2</v>
      </c>
      <c r="Z9" s="14">
        <v>1.8517902243631101E-2</v>
      </c>
      <c r="AA9" s="14">
        <v>6.3684068460958296E-2</v>
      </c>
      <c r="AB9" s="14">
        <v>6.7021600751079297E-2</v>
      </c>
      <c r="AC9" s="14">
        <v>3.2100858548785E-2</v>
      </c>
      <c r="AD9" s="14">
        <v>6.9735235752046806E-2</v>
      </c>
      <c r="AE9" s="14"/>
      <c r="AF9" s="14">
        <v>6.9735049708307698E-2</v>
      </c>
      <c r="AG9" s="14">
        <v>3.4559583701601601E-2</v>
      </c>
      <c r="AH9" s="14">
        <v>2.54821854973343E-2</v>
      </c>
      <c r="AI9" s="14"/>
      <c r="AJ9" s="14">
        <v>7.4296023675014894E-2</v>
      </c>
      <c r="AK9" s="14">
        <v>6.1780047331102001E-3</v>
      </c>
      <c r="AL9" s="14">
        <v>1.4869243045737701E-2</v>
      </c>
      <c r="AM9" s="14">
        <v>9.6095338861462501E-2</v>
      </c>
      <c r="AN9" s="14">
        <v>7.2907808695586607E-2</v>
      </c>
      <c r="AO9" s="14"/>
      <c r="AP9" s="14">
        <v>0.11053186692386199</v>
      </c>
      <c r="AQ9" s="14">
        <v>2.1819552020677199E-3</v>
      </c>
      <c r="AR9" s="14">
        <v>0</v>
      </c>
      <c r="AS9" s="14">
        <v>8.3212186383307393E-2</v>
      </c>
      <c r="AT9" s="14">
        <v>3.7694013319256502E-2</v>
      </c>
      <c r="AU9" s="14"/>
      <c r="AV9" s="14">
        <v>4.53839922851157E-2</v>
      </c>
      <c r="AW9" s="14">
        <v>3.4065476778051801E-2</v>
      </c>
      <c r="AX9" s="14">
        <v>4.5522082012116799E-2</v>
      </c>
      <c r="AY9" s="14">
        <v>4.4890226933533298E-2</v>
      </c>
      <c r="AZ9" s="14">
        <v>0</v>
      </c>
      <c r="BA9" s="14"/>
      <c r="BB9" s="14">
        <v>1.48283434294155E-2</v>
      </c>
      <c r="BC9" s="14">
        <v>5.31378673731756E-2</v>
      </c>
      <c r="BD9" s="14">
        <v>0</v>
      </c>
      <c r="BE9" s="14"/>
      <c r="BF9" s="14">
        <v>3.2536578525775899E-2</v>
      </c>
    </row>
    <row r="10" spans="2:58" x14ac:dyDescent="0.35">
      <c r="B10" s="15" t="s">
        <v>208</v>
      </c>
      <c r="C10" s="14">
        <v>4.0883697207916E-2</v>
      </c>
      <c r="D10" s="14">
        <v>5.08079920106193E-2</v>
      </c>
      <c r="E10" s="14">
        <v>3.19125968136292E-2</v>
      </c>
      <c r="F10" s="14"/>
      <c r="G10" s="14">
        <v>7.0934296234840502E-2</v>
      </c>
      <c r="H10" s="14">
        <v>7.0810319763206397E-2</v>
      </c>
      <c r="I10" s="14">
        <v>1.8469081117306E-2</v>
      </c>
      <c r="J10" s="14">
        <v>2.52937090428044E-2</v>
      </c>
      <c r="K10" s="14">
        <v>4.57158288883069E-2</v>
      </c>
      <c r="L10" s="14">
        <v>2.4223204275181799E-2</v>
      </c>
      <c r="M10" s="14"/>
      <c r="N10" s="14">
        <v>3.5170260459285799E-2</v>
      </c>
      <c r="O10" s="14">
        <v>4.2085017416672102E-2</v>
      </c>
      <c r="P10" s="14">
        <v>4.6205647005655603E-2</v>
      </c>
      <c r="Q10" s="14">
        <v>4.2143258113954099E-2</v>
      </c>
      <c r="R10" s="14"/>
      <c r="S10" s="14">
        <v>4.0494054437878499E-2</v>
      </c>
      <c r="T10" s="14">
        <v>1.69606093569779E-2</v>
      </c>
      <c r="U10" s="14">
        <v>6.5124987199168802E-2</v>
      </c>
      <c r="V10" s="14">
        <v>1.99658871008472E-2</v>
      </c>
      <c r="W10" s="14">
        <v>2.8713368507032301E-2</v>
      </c>
      <c r="X10" s="14">
        <v>4.8959639604146302E-2</v>
      </c>
      <c r="Y10" s="14">
        <v>4.11721739129777E-2</v>
      </c>
      <c r="Z10" s="14">
        <v>5.2125358013334198E-2</v>
      </c>
      <c r="AA10" s="14">
        <v>2.7623080540077699E-2</v>
      </c>
      <c r="AB10" s="14">
        <v>8.1370241505850094E-2</v>
      </c>
      <c r="AC10" s="14">
        <v>1.48035085709188E-2</v>
      </c>
      <c r="AD10" s="14">
        <v>9.2577461009070897E-2</v>
      </c>
      <c r="AE10" s="14"/>
      <c r="AF10" s="14">
        <v>4.4009062440708999E-2</v>
      </c>
      <c r="AG10" s="14">
        <v>3.5512906303982399E-2</v>
      </c>
      <c r="AH10" s="14">
        <v>1.8294189119264899E-2</v>
      </c>
      <c r="AI10" s="14"/>
      <c r="AJ10" s="14">
        <v>4.4700253278986302E-2</v>
      </c>
      <c r="AK10" s="14">
        <v>2.27617383874208E-2</v>
      </c>
      <c r="AL10" s="14">
        <v>4.1952287577457698E-2</v>
      </c>
      <c r="AM10" s="14">
        <v>0.100132519508249</v>
      </c>
      <c r="AN10" s="14">
        <v>4.9022103580898903E-2</v>
      </c>
      <c r="AO10" s="14"/>
      <c r="AP10" s="14">
        <v>7.2756563626174997E-2</v>
      </c>
      <c r="AQ10" s="14">
        <v>9.5674919322922599E-3</v>
      </c>
      <c r="AR10" s="14">
        <v>3.8677604917408098E-2</v>
      </c>
      <c r="AS10" s="14">
        <v>4.9698705156875599E-2</v>
      </c>
      <c r="AT10" s="14">
        <v>4.7628659671251398E-2</v>
      </c>
      <c r="AU10" s="14"/>
      <c r="AV10" s="14">
        <v>4.9016052544045202E-2</v>
      </c>
      <c r="AW10" s="14">
        <v>5.0610761123579102E-2</v>
      </c>
      <c r="AX10" s="14">
        <v>2.80818887680312E-2</v>
      </c>
      <c r="AY10" s="14">
        <v>4.1847005320251499E-2</v>
      </c>
      <c r="AZ10" s="14">
        <v>4.7921401855709797E-2</v>
      </c>
      <c r="BA10" s="14"/>
      <c r="BB10" s="14">
        <v>0</v>
      </c>
      <c r="BC10" s="14">
        <v>2.63441721317632E-2</v>
      </c>
      <c r="BD10" s="14">
        <v>5.5184167151447097E-2</v>
      </c>
      <c r="BE10" s="14"/>
      <c r="BF10" s="14">
        <v>2.0243216730611201E-2</v>
      </c>
    </row>
    <row r="11" spans="2:58" x14ac:dyDescent="0.35">
      <c r="B11" s="15" t="s">
        <v>209</v>
      </c>
      <c r="C11" s="14">
        <v>0.118166195137898</v>
      </c>
      <c r="D11" s="14">
        <v>0.13059568373702601</v>
      </c>
      <c r="E11" s="14">
        <v>0.107193254129221</v>
      </c>
      <c r="F11" s="14"/>
      <c r="G11" s="14">
        <v>0.139833575010578</v>
      </c>
      <c r="H11" s="14">
        <v>0.13178074247243499</v>
      </c>
      <c r="I11" s="14">
        <v>0.112740743266703</v>
      </c>
      <c r="J11" s="14">
        <v>0.12201172905440701</v>
      </c>
      <c r="K11" s="14">
        <v>0.118011804818004</v>
      </c>
      <c r="L11" s="14">
        <v>9.2263706538208798E-2</v>
      </c>
      <c r="M11" s="14"/>
      <c r="N11" s="14">
        <v>8.9489391546237806E-2</v>
      </c>
      <c r="O11" s="14">
        <v>0.112184696146365</v>
      </c>
      <c r="P11" s="14">
        <v>0.152890625189881</v>
      </c>
      <c r="Q11" s="14">
        <v>0.12583223085511899</v>
      </c>
      <c r="R11" s="14"/>
      <c r="S11" s="14">
        <v>9.2115734388375906E-2</v>
      </c>
      <c r="T11" s="14">
        <v>0.15876353088235201</v>
      </c>
      <c r="U11" s="14">
        <v>0.140541522599611</v>
      </c>
      <c r="V11" s="14">
        <v>0.12907550635043799</v>
      </c>
      <c r="W11" s="14">
        <v>8.9146319119728396E-2</v>
      </c>
      <c r="X11" s="14">
        <v>8.3362601566625505E-2</v>
      </c>
      <c r="Y11" s="14">
        <v>0.25184879857939801</v>
      </c>
      <c r="Z11" s="14">
        <v>0.103953117813174</v>
      </c>
      <c r="AA11" s="14">
        <v>8.9383688621287899E-2</v>
      </c>
      <c r="AB11" s="14">
        <v>9.8626186466213794E-2</v>
      </c>
      <c r="AC11" s="14">
        <v>6.6221564468268906E-2</v>
      </c>
      <c r="AD11" s="14">
        <v>0.106868699707311</v>
      </c>
      <c r="AE11" s="14"/>
      <c r="AF11" s="14">
        <v>0.12670831870465901</v>
      </c>
      <c r="AG11" s="14">
        <v>8.5258250262172305E-2</v>
      </c>
      <c r="AH11" s="14">
        <v>0.162600358910541</v>
      </c>
      <c r="AI11" s="14"/>
      <c r="AJ11" s="14">
        <v>0.15896128029506101</v>
      </c>
      <c r="AK11" s="14">
        <v>7.8261759624680294E-2</v>
      </c>
      <c r="AL11" s="14">
        <v>0.115814710304723</v>
      </c>
      <c r="AM11" s="14">
        <v>0.19461786261557301</v>
      </c>
      <c r="AN11" s="14">
        <v>0.14251292842431701</v>
      </c>
      <c r="AO11" s="14"/>
      <c r="AP11" s="14">
        <v>0.162501408997172</v>
      </c>
      <c r="AQ11" s="14">
        <v>5.6542183731174402E-2</v>
      </c>
      <c r="AR11" s="14">
        <v>0.11865435786465001</v>
      </c>
      <c r="AS11" s="14">
        <v>0.256646620479902</v>
      </c>
      <c r="AT11" s="14">
        <v>0.120254591694044</v>
      </c>
      <c r="AU11" s="14"/>
      <c r="AV11" s="14">
        <v>0.126737858345323</v>
      </c>
      <c r="AW11" s="14">
        <v>0.146080625527261</v>
      </c>
      <c r="AX11" s="14">
        <v>9.6668860507870505E-2</v>
      </c>
      <c r="AY11" s="14">
        <v>9.06397208294943E-2</v>
      </c>
      <c r="AZ11" s="14">
        <v>0.15377275305921201</v>
      </c>
      <c r="BA11" s="14"/>
      <c r="BB11" s="14">
        <v>5.4279231203481E-2</v>
      </c>
      <c r="BC11" s="14">
        <v>0.24608728700733501</v>
      </c>
      <c r="BD11" s="14">
        <v>0.122128609009945</v>
      </c>
      <c r="BE11" s="14"/>
      <c r="BF11" s="14">
        <v>0.15215300389028599</v>
      </c>
    </row>
    <row r="12" spans="2:58" x14ac:dyDescent="0.35">
      <c r="B12" s="15" t="s">
        <v>122</v>
      </c>
      <c r="C12" s="14">
        <v>0.26713699234878402</v>
      </c>
      <c r="D12" s="14">
        <v>0.237770606277106</v>
      </c>
      <c r="E12" s="14">
        <v>0.29520566905012802</v>
      </c>
      <c r="F12" s="14"/>
      <c r="G12" s="14">
        <v>0.14892483670166001</v>
      </c>
      <c r="H12" s="14">
        <v>0.19056950255180999</v>
      </c>
      <c r="I12" s="14">
        <v>0.33763907742336802</v>
      </c>
      <c r="J12" s="14">
        <v>0.294701103929847</v>
      </c>
      <c r="K12" s="14">
        <v>0.30222482199450101</v>
      </c>
      <c r="L12" s="14">
        <v>0.30650061448132998</v>
      </c>
      <c r="M12" s="14"/>
      <c r="N12" s="14">
        <v>0.23136660907589399</v>
      </c>
      <c r="O12" s="14">
        <v>0.28659097716662701</v>
      </c>
      <c r="P12" s="14">
        <v>0.27273944847536702</v>
      </c>
      <c r="Q12" s="14">
        <v>0.28370797245683299</v>
      </c>
      <c r="R12" s="14"/>
      <c r="S12" s="14">
        <v>0.29193033900607401</v>
      </c>
      <c r="T12" s="14">
        <v>0.25291421435095901</v>
      </c>
      <c r="U12" s="14">
        <v>0.29664103820725302</v>
      </c>
      <c r="V12" s="14">
        <v>0.28541788212792701</v>
      </c>
      <c r="W12" s="14">
        <v>0.21398070487152801</v>
      </c>
      <c r="X12" s="14">
        <v>0.27685823737862603</v>
      </c>
      <c r="Y12" s="14">
        <v>0.221991993661276</v>
      </c>
      <c r="Z12" s="14">
        <v>0.241430406522707</v>
      </c>
      <c r="AA12" s="14">
        <v>0.27842409186505601</v>
      </c>
      <c r="AB12" s="14">
        <v>0.22195537024905801</v>
      </c>
      <c r="AC12" s="14">
        <v>0.32082568424887098</v>
      </c>
      <c r="AD12" s="14">
        <v>0.27629067186786999</v>
      </c>
      <c r="AE12" s="14"/>
      <c r="AF12" s="14">
        <v>0.32908916561803597</v>
      </c>
      <c r="AG12" s="14">
        <v>0.23561799849804399</v>
      </c>
      <c r="AH12" s="14">
        <v>0.27706856362004201</v>
      </c>
      <c r="AI12" s="14"/>
      <c r="AJ12" s="14">
        <v>0.29713707279260099</v>
      </c>
      <c r="AK12" s="14">
        <v>0.204119313675801</v>
      </c>
      <c r="AL12" s="14">
        <v>0.25487202264242098</v>
      </c>
      <c r="AM12" s="14">
        <v>9.6750223032218294E-2</v>
      </c>
      <c r="AN12" s="14">
        <v>0.33064379969435598</v>
      </c>
      <c r="AO12" s="14"/>
      <c r="AP12" s="14">
        <v>0.31390912487192402</v>
      </c>
      <c r="AQ12" s="14">
        <v>0.17699429944779699</v>
      </c>
      <c r="AR12" s="14">
        <v>0.244714152677981</v>
      </c>
      <c r="AS12" s="14">
        <v>0.33925825700930401</v>
      </c>
      <c r="AT12" s="14">
        <v>0.39755627597509202</v>
      </c>
      <c r="AU12" s="14"/>
      <c r="AV12" s="14">
        <v>0.31539668634947099</v>
      </c>
      <c r="AW12" s="14">
        <v>0.28204530142808099</v>
      </c>
      <c r="AX12" s="14">
        <v>0.215887711520836</v>
      </c>
      <c r="AY12" s="14">
        <v>0.23818275106205999</v>
      </c>
      <c r="AZ12" s="14">
        <v>0.26401778712362101</v>
      </c>
      <c r="BA12" s="14"/>
      <c r="BB12" s="14">
        <v>0.17375514367799799</v>
      </c>
      <c r="BC12" s="14">
        <v>0.36714980516510298</v>
      </c>
      <c r="BD12" s="14">
        <v>0.37602019490723698</v>
      </c>
      <c r="BE12" s="14"/>
      <c r="BF12" s="14">
        <v>0.29366380306728701</v>
      </c>
    </row>
    <row r="13" spans="2:58" x14ac:dyDescent="0.35">
      <c r="B13" s="15" t="s">
        <v>210</v>
      </c>
      <c r="C13" s="14">
        <v>0.29783060793756599</v>
      </c>
      <c r="D13" s="14">
        <v>0.31018122395603398</v>
      </c>
      <c r="E13" s="14">
        <v>0.28566130440996201</v>
      </c>
      <c r="F13" s="14"/>
      <c r="G13" s="14">
        <v>0.39418316368848</v>
      </c>
      <c r="H13" s="14">
        <v>0.30654433654505497</v>
      </c>
      <c r="I13" s="14">
        <v>0.261297014076526</v>
      </c>
      <c r="J13" s="14">
        <v>0.33408022870302501</v>
      </c>
      <c r="K13" s="14">
        <v>0.27991532799602697</v>
      </c>
      <c r="L13" s="14">
        <v>0.231785024044455</v>
      </c>
      <c r="M13" s="14"/>
      <c r="N13" s="14">
        <v>0.319683389654007</v>
      </c>
      <c r="O13" s="14">
        <v>0.302119509743493</v>
      </c>
      <c r="P13" s="14">
        <v>0.273366902545785</v>
      </c>
      <c r="Q13" s="14">
        <v>0.29226764850124398</v>
      </c>
      <c r="R13" s="14"/>
      <c r="S13" s="14">
        <v>0.29019726395912898</v>
      </c>
      <c r="T13" s="14">
        <v>0.30783476747941002</v>
      </c>
      <c r="U13" s="14">
        <v>0.19865525186972899</v>
      </c>
      <c r="V13" s="14">
        <v>0.265996217274448</v>
      </c>
      <c r="W13" s="14">
        <v>0.43540769514358302</v>
      </c>
      <c r="X13" s="14">
        <v>0.35098711383138798</v>
      </c>
      <c r="Y13" s="14">
        <v>0.240527920709592</v>
      </c>
      <c r="Z13" s="14">
        <v>0.31517273452239303</v>
      </c>
      <c r="AA13" s="14">
        <v>0.29115247111266601</v>
      </c>
      <c r="AB13" s="14">
        <v>0.29316028060407601</v>
      </c>
      <c r="AC13" s="14">
        <v>0.32314567255608501</v>
      </c>
      <c r="AD13" s="14">
        <v>0.33840336808704502</v>
      </c>
      <c r="AE13" s="14"/>
      <c r="AF13" s="14">
        <v>0.25241850435285401</v>
      </c>
      <c r="AG13" s="14">
        <v>0.33183838428725398</v>
      </c>
      <c r="AH13" s="14">
        <v>0.26709416918088802</v>
      </c>
      <c r="AI13" s="14"/>
      <c r="AJ13" s="14">
        <v>0.27583247173351</v>
      </c>
      <c r="AK13" s="14">
        <v>0.359085592668413</v>
      </c>
      <c r="AL13" s="14">
        <v>0.30650849660794799</v>
      </c>
      <c r="AM13" s="14">
        <v>0.30398453820349702</v>
      </c>
      <c r="AN13" s="14">
        <v>0.20164571261727299</v>
      </c>
      <c r="AO13" s="14"/>
      <c r="AP13" s="14">
        <v>0.22973875885695799</v>
      </c>
      <c r="AQ13" s="14">
        <v>0.36512680810210602</v>
      </c>
      <c r="AR13" s="14">
        <v>0.35475038364425399</v>
      </c>
      <c r="AS13" s="14">
        <v>0.20303537052291301</v>
      </c>
      <c r="AT13" s="14">
        <v>0.25799885486659901</v>
      </c>
      <c r="AU13" s="14"/>
      <c r="AV13" s="14">
        <v>0.30913762352660501</v>
      </c>
      <c r="AW13" s="14">
        <v>0.27170813203828997</v>
      </c>
      <c r="AX13" s="14">
        <v>0.34329678831154298</v>
      </c>
      <c r="AY13" s="14">
        <v>0.27880504992629601</v>
      </c>
      <c r="AZ13" s="14">
        <v>0.15303249989074899</v>
      </c>
      <c r="BA13" s="14"/>
      <c r="BB13" s="14">
        <v>0.33294944343641403</v>
      </c>
      <c r="BC13" s="14">
        <v>0.24117184256213001</v>
      </c>
      <c r="BD13" s="14">
        <v>0.29350919654256902</v>
      </c>
      <c r="BE13" s="14"/>
      <c r="BF13" s="14">
        <v>0.29831776091651402</v>
      </c>
    </row>
    <row r="14" spans="2:58" x14ac:dyDescent="0.35">
      <c r="B14" s="15" t="s">
        <v>211</v>
      </c>
      <c r="C14" s="14">
        <v>0.17878566458043901</v>
      </c>
      <c r="D14" s="14">
        <v>0.17915000836133199</v>
      </c>
      <c r="E14" s="14">
        <v>0.179151922376658</v>
      </c>
      <c r="F14" s="14"/>
      <c r="G14" s="14">
        <v>0.16288323070079699</v>
      </c>
      <c r="H14" s="14">
        <v>0.22963805035256299</v>
      </c>
      <c r="I14" s="14">
        <v>0.207060606162984</v>
      </c>
      <c r="J14" s="14">
        <v>0.144164262125244</v>
      </c>
      <c r="K14" s="14">
        <v>0.14807189767984</v>
      </c>
      <c r="L14" s="14">
        <v>0.17539215703612701</v>
      </c>
      <c r="M14" s="14"/>
      <c r="N14" s="14">
        <v>0.213351700992815</v>
      </c>
      <c r="O14" s="14">
        <v>0.17268555995399801</v>
      </c>
      <c r="P14" s="14">
        <v>0.17195427271344901</v>
      </c>
      <c r="Q14" s="14">
        <v>0.15234464159611799</v>
      </c>
      <c r="R14" s="14"/>
      <c r="S14" s="14">
        <v>0.214013488974723</v>
      </c>
      <c r="T14" s="14">
        <v>0.14316719857382901</v>
      </c>
      <c r="U14" s="14">
        <v>0.18251477369080699</v>
      </c>
      <c r="V14" s="14">
        <v>0.18329666278583501</v>
      </c>
      <c r="W14" s="14">
        <v>0.203683267167173</v>
      </c>
      <c r="X14" s="14">
        <v>0.19521221197333599</v>
      </c>
      <c r="Y14" s="14">
        <v>0.150222365441193</v>
      </c>
      <c r="Z14" s="14">
        <v>0.210140302828699</v>
      </c>
      <c r="AA14" s="14">
        <v>0.209872861213134</v>
      </c>
      <c r="AB14" s="14">
        <v>0.15017285859141399</v>
      </c>
      <c r="AC14" s="14">
        <v>0.159655419262269</v>
      </c>
      <c r="AD14" s="14">
        <v>5.46920368076734E-2</v>
      </c>
      <c r="AE14" s="14"/>
      <c r="AF14" s="14">
        <v>0.13843864376324999</v>
      </c>
      <c r="AG14" s="14">
        <v>0.218541229676602</v>
      </c>
      <c r="AH14" s="14">
        <v>0.18784467918814199</v>
      </c>
      <c r="AI14" s="14"/>
      <c r="AJ14" s="14">
        <v>0.122374422487621</v>
      </c>
      <c r="AK14" s="14">
        <v>0.24656688613710501</v>
      </c>
      <c r="AL14" s="14">
        <v>0.17479161562403001</v>
      </c>
      <c r="AM14" s="14">
        <v>0.208419517779001</v>
      </c>
      <c r="AN14" s="14">
        <v>0.147482568381435</v>
      </c>
      <c r="AO14" s="14"/>
      <c r="AP14" s="14">
        <v>8.3589969390847493E-2</v>
      </c>
      <c r="AQ14" s="14">
        <v>0.295151319832683</v>
      </c>
      <c r="AR14" s="14">
        <v>0.18355807465949101</v>
      </c>
      <c r="AS14" s="14">
        <v>6.8148860447698106E-2</v>
      </c>
      <c r="AT14" s="14">
        <v>0.10003189176794</v>
      </c>
      <c r="AU14" s="14"/>
      <c r="AV14" s="14">
        <v>0.116921263239224</v>
      </c>
      <c r="AW14" s="14">
        <v>0.16900221209202701</v>
      </c>
      <c r="AX14" s="14">
        <v>0.20537562474944299</v>
      </c>
      <c r="AY14" s="14">
        <v>0.25255285792717203</v>
      </c>
      <c r="AZ14" s="14">
        <v>0.38125555807070799</v>
      </c>
      <c r="BA14" s="14"/>
      <c r="BB14" s="14">
        <v>0.37522639704351302</v>
      </c>
      <c r="BC14" s="14">
        <v>6.6109025760493004E-2</v>
      </c>
      <c r="BD14" s="14">
        <v>9.1580914721092005E-2</v>
      </c>
      <c r="BE14" s="14"/>
      <c r="BF14" s="14">
        <v>0.17613445458075899</v>
      </c>
    </row>
    <row r="15" spans="2:58" x14ac:dyDescent="0.35">
      <c r="B15" s="15" t="s">
        <v>212</v>
      </c>
      <c r="C15" s="23">
        <v>5.2348674051390903E-2</v>
      </c>
      <c r="D15" s="23">
        <v>4.2865616051557497E-2</v>
      </c>
      <c r="E15" s="23">
        <v>6.12795983540377E-2</v>
      </c>
      <c r="F15" s="23"/>
      <c r="G15" s="23">
        <v>5.1054799625793103E-2</v>
      </c>
      <c r="H15" s="23">
        <v>2.3288484766886299E-2</v>
      </c>
      <c r="I15" s="23">
        <v>2.10121400201135E-2</v>
      </c>
      <c r="J15" s="23">
        <v>5.5511274577313197E-2</v>
      </c>
      <c r="K15" s="23">
        <v>6.6310952497448505E-2</v>
      </c>
      <c r="L15" s="23">
        <v>9.3011533941950594E-2</v>
      </c>
      <c r="M15" s="23"/>
      <c r="N15" s="23">
        <v>6.4747470128765902E-2</v>
      </c>
      <c r="O15" s="23">
        <v>4.34552291915353E-2</v>
      </c>
      <c r="P15" s="23">
        <v>2.92513371925338E-2</v>
      </c>
      <c r="Q15" s="23">
        <v>6.2246933919164901E-2</v>
      </c>
      <c r="R15" s="23"/>
      <c r="S15" s="23">
        <v>5.5873589800011003E-2</v>
      </c>
      <c r="T15" s="23">
        <v>6.9361187884914605E-2</v>
      </c>
      <c r="U15" s="23">
        <v>3.6690479075066403E-2</v>
      </c>
      <c r="V15" s="23">
        <v>4.5655240388026902E-2</v>
      </c>
      <c r="W15" s="23">
        <v>1.46881451349079E-2</v>
      </c>
      <c r="X15" s="23">
        <v>2.3584283295325199E-2</v>
      </c>
      <c r="Y15" s="23">
        <v>5.3910125939652602E-2</v>
      </c>
      <c r="Z15" s="23">
        <v>5.8660178056062301E-2</v>
      </c>
      <c r="AA15" s="23">
        <v>3.9859738186819503E-2</v>
      </c>
      <c r="AB15" s="23">
        <v>8.7693461832309694E-2</v>
      </c>
      <c r="AC15" s="23">
        <v>8.3247292344802895E-2</v>
      </c>
      <c r="AD15" s="23">
        <v>6.1432526768983302E-2</v>
      </c>
      <c r="AE15" s="23"/>
      <c r="AF15" s="23">
        <v>3.9601255412183602E-2</v>
      </c>
      <c r="AG15" s="23">
        <v>5.8671647270343699E-2</v>
      </c>
      <c r="AH15" s="23">
        <v>6.1615854483786703E-2</v>
      </c>
      <c r="AI15" s="23"/>
      <c r="AJ15" s="23">
        <v>2.6698475737205601E-2</v>
      </c>
      <c r="AK15" s="23">
        <v>8.3026704773469406E-2</v>
      </c>
      <c r="AL15" s="23">
        <v>9.1191624197681398E-2</v>
      </c>
      <c r="AM15" s="23">
        <v>0</v>
      </c>
      <c r="AN15" s="23">
        <v>5.5785078606132597E-2</v>
      </c>
      <c r="AO15" s="23"/>
      <c r="AP15" s="23">
        <v>2.6972307333061999E-2</v>
      </c>
      <c r="AQ15" s="23">
        <v>9.4435941751879499E-2</v>
      </c>
      <c r="AR15" s="23">
        <v>5.9645426236216499E-2</v>
      </c>
      <c r="AS15" s="23">
        <v>0</v>
      </c>
      <c r="AT15" s="23">
        <v>3.8835712705816303E-2</v>
      </c>
      <c r="AU15" s="23"/>
      <c r="AV15" s="23">
        <v>3.7406523710216098E-2</v>
      </c>
      <c r="AW15" s="23">
        <v>4.6487491012710297E-2</v>
      </c>
      <c r="AX15" s="23">
        <v>6.5167044130160195E-2</v>
      </c>
      <c r="AY15" s="23">
        <v>5.3082388001192797E-2</v>
      </c>
      <c r="AZ15" s="23">
        <v>0</v>
      </c>
      <c r="BA15" s="23"/>
      <c r="BB15" s="23">
        <v>4.8961441209177503E-2</v>
      </c>
      <c r="BC15" s="23">
        <v>0</v>
      </c>
      <c r="BD15" s="23">
        <v>6.157691766771E-2</v>
      </c>
      <c r="BE15" s="23"/>
      <c r="BF15" s="23">
        <v>2.6951182288768201E-2</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236</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999</v>
      </c>
      <c r="D7" s="10">
        <v>473</v>
      </c>
      <c r="E7" s="10">
        <v>524</v>
      </c>
      <c r="F7" s="10"/>
      <c r="G7" s="10">
        <v>155</v>
      </c>
      <c r="H7" s="10">
        <v>169</v>
      </c>
      <c r="I7" s="10">
        <v>158</v>
      </c>
      <c r="J7" s="10">
        <v>164</v>
      </c>
      <c r="K7" s="10">
        <v>147</v>
      </c>
      <c r="L7" s="10">
        <v>206</v>
      </c>
      <c r="M7" s="10"/>
      <c r="N7" s="10">
        <v>282</v>
      </c>
      <c r="O7" s="10">
        <v>250</v>
      </c>
      <c r="P7" s="10">
        <v>198</v>
      </c>
      <c r="Q7" s="10">
        <v>266</v>
      </c>
      <c r="R7" s="10"/>
      <c r="S7" s="10">
        <v>140</v>
      </c>
      <c r="T7" s="10">
        <v>115</v>
      </c>
      <c r="U7" s="10">
        <v>86</v>
      </c>
      <c r="V7" s="10">
        <v>94</v>
      </c>
      <c r="W7" s="10">
        <v>65</v>
      </c>
      <c r="X7" s="10">
        <v>85</v>
      </c>
      <c r="Y7" s="10">
        <v>72</v>
      </c>
      <c r="Z7" s="10">
        <v>53</v>
      </c>
      <c r="AA7" s="10">
        <v>106</v>
      </c>
      <c r="AB7" s="10">
        <v>90</v>
      </c>
      <c r="AC7" s="10">
        <v>60</v>
      </c>
      <c r="AD7" s="10">
        <v>33</v>
      </c>
      <c r="AE7" s="10"/>
      <c r="AF7" s="10">
        <v>348</v>
      </c>
      <c r="AG7" s="10">
        <v>398</v>
      </c>
      <c r="AH7" s="10">
        <v>149</v>
      </c>
      <c r="AI7" s="10"/>
      <c r="AJ7" s="10">
        <v>326</v>
      </c>
      <c r="AK7" s="10">
        <v>314</v>
      </c>
      <c r="AL7" s="10">
        <v>67</v>
      </c>
      <c r="AM7" s="10">
        <v>10</v>
      </c>
      <c r="AN7" s="10">
        <v>131</v>
      </c>
      <c r="AO7" s="10"/>
      <c r="AP7" s="10">
        <v>175</v>
      </c>
      <c r="AQ7" s="10">
        <v>402</v>
      </c>
      <c r="AR7" s="10">
        <v>73</v>
      </c>
      <c r="AS7" s="10">
        <v>116</v>
      </c>
      <c r="AT7" s="10">
        <v>80</v>
      </c>
      <c r="AU7" s="10"/>
      <c r="AV7" s="10">
        <v>237</v>
      </c>
      <c r="AW7" s="10">
        <v>233</v>
      </c>
      <c r="AX7" s="10">
        <v>254</v>
      </c>
      <c r="AY7" s="10">
        <v>114</v>
      </c>
      <c r="AZ7" s="10">
        <v>19</v>
      </c>
      <c r="BA7" s="10"/>
      <c r="BB7" s="10">
        <v>58</v>
      </c>
      <c r="BC7" s="10">
        <v>73</v>
      </c>
      <c r="BD7" s="10">
        <v>34</v>
      </c>
      <c r="BE7" s="10"/>
      <c r="BF7" s="10">
        <v>184</v>
      </c>
    </row>
    <row r="8" spans="2:58" ht="30" customHeight="1" x14ac:dyDescent="0.35">
      <c r="B8" s="11" t="s">
        <v>20</v>
      </c>
      <c r="C8" s="11">
        <v>999</v>
      </c>
      <c r="D8" s="11">
        <v>478</v>
      </c>
      <c r="E8" s="11">
        <v>519</v>
      </c>
      <c r="F8" s="11"/>
      <c r="G8" s="11">
        <v>149</v>
      </c>
      <c r="H8" s="11">
        <v>162</v>
      </c>
      <c r="I8" s="11">
        <v>179</v>
      </c>
      <c r="J8" s="11">
        <v>174</v>
      </c>
      <c r="K8" s="11">
        <v>139</v>
      </c>
      <c r="L8" s="11">
        <v>197</v>
      </c>
      <c r="M8" s="11"/>
      <c r="N8" s="11">
        <v>274</v>
      </c>
      <c r="O8" s="11">
        <v>262</v>
      </c>
      <c r="P8" s="11">
        <v>195</v>
      </c>
      <c r="Q8" s="11">
        <v>265</v>
      </c>
      <c r="R8" s="11"/>
      <c r="S8" s="11">
        <v>151</v>
      </c>
      <c r="T8" s="11">
        <v>119</v>
      </c>
      <c r="U8" s="11">
        <v>87</v>
      </c>
      <c r="V8" s="11">
        <v>95</v>
      </c>
      <c r="W8" s="11">
        <v>62</v>
      </c>
      <c r="X8" s="11">
        <v>87</v>
      </c>
      <c r="Y8" s="11">
        <v>72</v>
      </c>
      <c r="Z8" s="11">
        <v>50</v>
      </c>
      <c r="AA8" s="11">
        <v>100</v>
      </c>
      <c r="AB8" s="11">
        <v>86</v>
      </c>
      <c r="AC8" s="11">
        <v>58</v>
      </c>
      <c r="AD8" s="11">
        <v>31</v>
      </c>
      <c r="AE8" s="11"/>
      <c r="AF8" s="11">
        <v>346</v>
      </c>
      <c r="AG8" s="11">
        <v>400</v>
      </c>
      <c r="AH8" s="11">
        <v>153</v>
      </c>
      <c r="AI8" s="11"/>
      <c r="AJ8" s="11">
        <v>325</v>
      </c>
      <c r="AK8" s="11">
        <v>314</v>
      </c>
      <c r="AL8" s="11">
        <v>68</v>
      </c>
      <c r="AM8" s="11">
        <v>10</v>
      </c>
      <c r="AN8" s="11">
        <v>134</v>
      </c>
      <c r="AO8" s="11"/>
      <c r="AP8" s="11">
        <v>173</v>
      </c>
      <c r="AQ8" s="11">
        <v>403</v>
      </c>
      <c r="AR8" s="11">
        <v>75</v>
      </c>
      <c r="AS8" s="11">
        <v>114</v>
      </c>
      <c r="AT8" s="11">
        <v>79</v>
      </c>
      <c r="AU8" s="11"/>
      <c r="AV8" s="11">
        <v>238</v>
      </c>
      <c r="AW8" s="11">
        <v>231</v>
      </c>
      <c r="AX8" s="11">
        <v>256</v>
      </c>
      <c r="AY8" s="11">
        <v>114</v>
      </c>
      <c r="AZ8" s="11">
        <v>19</v>
      </c>
      <c r="BA8" s="11"/>
      <c r="BB8" s="11">
        <v>59</v>
      </c>
      <c r="BC8" s="11">
        <v>71</v>
      </c>
      <c r="BD8" s="11">
        <v>34</v>
      </c>
      <c r="BE8" s="11"/>
      <c r="BF8" s="11">
        <v>185</v>
      </c>
    </row>
    <row r="9" spans="2:58" x14ac:dyDescent="0.35">
      <c r="B9" s="15" t="s">
        <v>207</v>
      </c>
      <c r="C9" s="14">
        <v>0.15143140979731601</v>
      </c>
      <c r="D9" s="14">
        <v>0.175468693589582</v>
      </c>
      <c r="E9" s="14">
        <v>0.12795866276531001</v>
      </c>
      <c r="F9" s="14"/>
      <c r="G9" s="14">
        <v>0.103891262499201</v>
      </c>
      <c r="H9" s="14">
        <v>9.42746823084082E-2</v>
      </c>
      <c r="I9" s="14">
        <v>0.149012511444957</v>
      </c>
      <c r="J9" s="14">
        <v>0.12855755999823901</v>
      </c>
      <c r="K9" s="14">
        <v>0.20930468440208599</v>
      </c>
      <c r="L9" s="14">
        <v>0.21595360433739899</v>
      </c>
      <c r="M9" s="14"/>
      <c r="N9" s="14">
        <v>0.12948848826089199</v>
      </c>
      <c r="O9" s="14">
        <v>0.16040828937291901</v>
      </c>
      <c r="P9" s="14">
        <v>0.146138235539333</v>
      </c>
      <c r="Q9" s="14">
        <v>0.167112218582082</v>
      </c>
      <c r="R9" s="14"/>
      <c r="S9" s="14">
        <v>9.9798193805241506E-2</v>
      </c>
      <c r="T9" s="14">
        <v>0.11710452865915599</v>
      </c>
      <c r="U9" s="14">
        <v>0.21440527236541301</v>
      </c>
      <c r="V9" s="14">
        <v>0.12989995263557499</v>
      </c>
      <c r="W9" s="14">
        <v>9.17127855234533E-2</v>
      </c>
      <c r="X9" s="14">
        <v>0.10370770096998</v>
      </c>
      <c r="Y9" s="14">
        <v>0.216152889167117</v>
      </c>
      <c r="Z9" s="14">
        <v>8.9655082350009602E-2</v>
      </c>
      <c r="AA9" s="14">
        <v>0.16938131506331</v>
      </c>
      <c r="AB9" s="14">
        <v>0.21743886190787301</v>
      </c>
      <c r="AC9" s="14">
        <v>0.23314432388623499</v>
      </c>
      <c r="AD9" s="14">
        <v>0.23401334126645301</v>
      </c>
      <c r="AE9" s="14"/>
      <c r="AF9" s="14">
        <v>0.247620452325927</v>
      </c>
      <c r="AG9" s="14">
        <v>0.10167424945428701</v>
      </c>
      <c r="AH9" s="14">
        <v>8.0243223574131897E-2</v>
      </c>
      <c r="AI9" s="14"/>
      <c r="AJ9" s="14">
        <v>0.248697375670343</v>
      </c>
      <c r="AK9" s="14">
        <v>6.5148770022780494E-2</v>
      </c>
      <c r="AL9" s="14">
        <v>2.97566306849722E-2</v>
      </c>
      <c r="AM9" s="14">
        <v>9.6095338861462501E-2</v>
      </c>
      <c r="AN9" s="14">
        <v>0.17595468754865301</v>
      </c>
      <c r="AO9" s="14"/>
      <c r="AP9" s="14">
        <v>0.233707103502171</v>
      </c>
      <c r="AQ9" s="14">
        <v>2.4781358250282801E-2</v>
      </c>
      <c r="AR9" s="14">
        <v>1.3542253079770699E-2</v>
      </c>
      <c r="AS9" s="14">
        <v>0.38473455968461401</v>
      </c>
      <c r="AT9" s="14">
        <v>0.16225094343277199</v>
      </c>
      <c r="AU9" s="14"/>
      <c r="AV9" s="14">
        <v>0.16911755177440599</v>
      </c>
      <c r="AW9" s="14">
        <v>0.14701745981296099</v>
      </c>
      <c r="AX9" s="14">
        <v>0.12694772651398101</v>
      </c>
      <c r="AY9" s="14">
        <v>0.14706291797236901</v>
      </c>
      <c r="AZ9" s="14">
        <v>0</v>
      </c>
      <c r="BA9" s="14"/>
      <c r="BB9" s="14">
        <v>2.9621682575382301E-2</v>
      </c>
      <c r="BC9" s="14">
        <v>0.40848632440044202</v>
      </c>
      <c r="BD9" s="14">
        <v>0.20550338109133001</v>
      </c>
      <c r="BE9" s="14"/>
      <c r="BF9" s="14">
        <v>0.229333598852349</v>
      </c>
    </row>
    <row r="10" spans="2:58" x14ac:dyDescent="0.35">
      <c r="B10" s="15" t="s">
        <v>208</v>
      </c>
      <c r="C10" s="14">
        <v>0.137870534994047</v>
      </c>
      <c r="D10" s="14">
        <v>0.14337902076091499</v>
      </c>
      <c r="E10" s="14">
        <v>0.13136916216361599</v>
      </c>
      <c r="F10" s="14"/>
      <c r="G10" s="14">
        <v>0.15668529415318999</v>
      </c>
      <c r="H10" s="14">
        <v>0.112675309962205</v>
      </c>
      <c r="I10" s="14">
        <v>0.12646657903252601</v>
      </c>
      <c r="J10" s="14">
        <v>0.15196399191534299</v>
      </c>
      <c r="K10" s="14">
        <v>0.13833583321138199</v>
      </c>
      <c r="L10" s="14">
        <v>0.14201385431382499</v>
      </c>
      <c r="M10" s="14"/>
      <c r="N10" s="14">
        <v>9.8487089397956196E-2</v>
      </c>
      <c r="O10" s="14">
        <v>0.16435206995291801</v>
      </c>
      <c r="P10" s="14">
        <v>0.17829061012015901</v>
      </c>
      <c r="Q10" s="14">
        <v>0.124238776053596</v>
      </c>
      <c r="R10" s="14"/>
      <c r="S10" s="14">
        <v>0.106160377863651</v>
      </c>
      <c r="T10" s="14">
        <v>0.165265654369467</v>
      </c>
      <c r="U10" s="14">
        <v>0.17325856510532101</v>
      </c>
      <c r="V10" s="14">
        <v>0.1415974050761</v>
      </c>
      <c r="W10" s="14">
        <v>0.17841302794569699</v>
      </c>
      <c r="X10" s="14">
        <v>0.19736896932165801</v>
      </c>
      <c r="Y10" s="14">
        <v>0.181013427676328</v>
      </c>
      <c r="Z10" s="14">
        <v>7.10006947284606E-2</v>
      </c>
      <c r="AA10" s="14">
        <v>0.11413196707882101</v>
      </c>
      <c r="AB10" s="14">
        <v>0.10579771813828701</v>
      </c>
      <c r="AC10" s="14">
        <v>4.77474785014666E-2</v>
      </c>
      <c r="AD10" s="14">
        <v>0.17014947581510001</v>
      </c>
      <c r="AE10" s="14"/>
      <c r="AF10" s="14">
        <v>0.17652140363916599</v>
      </c>
      <c r="AG10" s="14">
        <v>0.115084600613935</v>
      </c>
      <c r="AH10" s="14">
        <v>7.82625487923162E-2</v>
      </c>
      <c r="AI10" s="14"/>
      <c r="AJ10" s="14">
        <v>0.18080378113558901</v>
      </c>
      <c r="AK10" s="14">
        <v>8.2243279702214997E-2</v>
      </c>
      <c r="AL10" s="14">
        <v>0.20604680193995201</v>
      </c>
      <c r="AM10" s="14">
        <v>0.208685074822548</v>
      </c>
      <c r="AN10" s="14">
        <v>0.114252159049854</v>
      </c>
      <c r="AO10" s="14"/>
      <c r="AP10" s="14">
        <v>0.21647597053414999</v>
      </c>
      <c r="AQ10" s="14">
        <v>6.8544732509132497E-2</v>
      </c>
      <c r="AR10" s="14">
        <v>0.177718117707135</v>
      </c>
      <c r="AS10" s="14">
        <v>0.17304050681171601</v>
      </c>
      <c r="AT10" s="14">
        <v>0.202626272582237</v>
      </c>
      <c r="AU10" s="14"/>
      <c r="AV10" s="14">
        <v>0.124757693673011</v>
      </c>
      <c r="AW10" s="14">
        <v>0.17327716877490801</v>
      </c>
      <c r="AX10" s="14">
        <v>0.12224673870748499</v>
      </c>
      <c r="AY10" s="14">
        <v>9.4426110007859596E-2</v>
      </c>
      <c r="AZ10" s="14">
        <v>5.7509436174378599E-2</v>
      </c>
      <c r="BA10" s="14"/>
      <c r="BB10" s="14">
        <v>6.6602732280973895E-2</v>
      </c>
      <c r="BC10" s="14">
        <v>0.16677198608178101</v>
      </c>
      <c r="BD10" s="14">
        <v>0.207112041764411</v>
      </c>
      <c r="BE10" s="14"/>
      <c r="BF10" s="14">
        <v>0.14070749555963499</v>
      </c>
    </row>
    <row r="11" spans="2:58" x14ac:dyDescent="0.35">
      <c r="B11" s="15" t="s">
        <v>209</v>
      </c>
      <c r="C11" s="14">
        <v>0.194881298817495</v>
      </c>
      <c r="D11" s="14">
        <v>0.18174162736011301</v>
      </c>
      <c r="E11" s="14">
        <v>0.20773598784939301</v>
      </c>
      <c r="F11" s="14"/>
      <c r="G11" s="14">
        <v>0.191264394821614</v>
      </c>
      <c r="H11" s="14">
        <v>0.14962663378708299</v>
      </c>
      <c r="I11" s="14">
        <v>0.20260218734808</v>
      </c>
      <c r="J11" s="14">
        <v>0.22355244301713401</v>
      </c>
      <c r="K11" s="14">
        <v>0.19661793379505499</v>
      </c>
      <c r="L11" s="14">
        <v>0.20140059153807099</v>
      </c>
      <c r="M11" s="14"/>
      <c r="N11" s="14">
        <v>0.17999951314995299</v>
      </c>
      <c r="O11" s="14">
        <v>0.20049989066575699</v>
      </c>
      <c r="P11" s="14">
        <v>0.19231169097234599</v>
      </c>
      <c r="Q11" s="14">
        <v>0.204996683194964</v>
      </c>
      <c r="R11" s="14"/>
      <c r="S11" s="14">
        <v>0.18263115884615899</v>
      </c>
      <c r="T11" s="14">
        <v>0.243322796543743</v>
      </c>
      <c r="U11" s="14">
        <v>0.195746727558853</v>
      </c>
      <c r="V11" s="14">
        <v>0.19296398951747301</v>
      </c>
      <c r="W11" s="14">
        <v>0.17296252287328101</v>
      </c>
      <c r="X11" s="14">
        <v>0.17181568335223399</v>
      </c>
      <c r="Y11" s="14">
        <v>0.18185605598018001</v>
      </c>
      <c r="Z11" s="14">
        <v>0.27548189672204798</v>
      </c>
      <c r="AA11" s="14">
        <v>0.1080774740335</v>
      </c>
      <c r="AB11" s="14">
        <v>0.166734939807271</v>
      </c>
      <c r="AC11" s="14">
        <v>0.25451031769139498</v>
      </c>
      <c r="AD11" s="14">
        <v>0.32616572291150397</v>
      </c>
      <c r="AE11" s="14"/>
      <c r="AF11" s="14">
        <v>0.19429586779536101</v>
      </c>
      <c r="AG11" s="14">
        <v>0.192764791274567</v>
      </c>
      <c r="AH11" s="14">
        <v>0.17947535359936501</v>
      </c>
      <c r="AI11" s="14"/>
      <c r="AJ11" s="14">
        <v>0.20567593286800001</v>
      </c>
      <c r="AK11" s="14">
        <v>0.147175487408299</v>
      </c>
      <c r="AL11" s="14">
        <v>0.196657685291761</v>
      </c>
      <c r="AM11" s="14">
        <v>0.39004984550477001</v>
      </c>
      <c r="AN11" s="14">
        <v>0.22947874635273</v>
      </c>
      <c r="AO11" s="14"/>
      <c r="AP11" s="14">
        <v>0.20348400727745999</v>
      </c>
      <c r="AQ11" s="14">
        <v>0.140124897488386</v>
      </c>
      <c r="AR11" s="14">
        <v>0.245026195855407</v>
      </c>
      <c r="AS11" s="14">
        <v>0.22057415010638801</v>
      </c>
      <c r="AT11" s="14">
        <v>0.28946554092888699</v>
      </c>
      <c r="AU11" s="14"/>
      <c r="AV11" s="14">
        <v>0.24329867894134599</v>
      </c>
      <c r="AW11" s="14">
        <v>0.19754417883125699</v>
      </c>
      <c r="AX11" s="14">
        <v>0.16468516584239401</v>
      </c>
      <c r="AY11" s="14">
        <v>0.190797986948154</v>
      </c>
      <c r="AZ11" s="14">
        <v>0.18050537206540801</v>
      </c>
      <c r="BA11" s="14"/>
      <c r="BB11" s="14">
        <v>0.106846373452386</v>
      </c>
      <c r="BC11" s="14">
        <v>0.22688211679280301</v>
      </c>
      <c r="BD11" s="14">
        <v>0.34904820497091699</v>
      </c>
      <c r="BE11" s="14"/>
      <c r="BF11" s="14">
        <v>0.221202586902954</v>
      </c>
    </row>
    <row r="12" spans="2:58" x14ac:dyDescent="0.35">
      <c r="B12" s="15" t="s">
        <v>122</v>
      </c>
      <c r="C12" s="14">
        <v>0.198400674579327</v>
      </c>
      <c r="D12" s="14">
        <v>0.192782840822072</v>
      </c>
      <c r="E12" s="14">
        <v>0.20434819996765</v>
      </c>
      <c r="F12" s="14"/>
      <c r="G12" s="14">
        <v>0.22744473491033099</v>
      </c>
      <c r="H12" s="14">
        <v>0.213175562312094</v>
      </c>
      <c r="I12" s="14">
        <v>0.21619418804849</v>
      </c>
      <c r="J12" s="14">
        <v>0.172138038174311</v>
      </c>
      <c r="K12" s="14">
        <v>0.179386014558158</v>
      </c>
      <c r="L12" s="14">
        <v>0.18472625544329099</v>
      </c>
      <c r="M12" s="14"/>
      <c r="N12" s="14">
        <v>0.20908285899787701</v>
      </c>
      <c r="O12" s="14">
        <v>0.16847868704691299</v>
      </c>
      <c r="P12" s="14">
        <v>0.19984051707914799</v>
      </c>
      <c r="Q12" s="14">
        <v>0.21444447904670799</v>
      </c>
      <c r="R12" s="14"/>
      <c r="S12" s="14">
        <v>0.21197777393626799</v>
      </c>
      <c r="T12" s="14">
        <v>0.22892475703158299</v>
      </c>
      <c r="U12" s="14">
        <v>0.17897743557370099</v>
      </c>
      <c r="V12" s="14">
        <v>0.19670266246861701</v>
      </c>
      <c r="W12" s="14">
        <v>0.23642905978676801</v>
      </c>
      <c r="X12" s="14">
        <v>0.20122866712905199</v>
      </c>
      <c r="Y12" s="14">
        <v>0.238111319738224</v>
      </c>
      <c r="Z12" s="14">
        <v>9.1606947650790693E-2</v>
      </c>
      <c r="AA12" s="14">
        <v>0.25274019633357497</v>
      </c>
      <c r="AB12" s="14">
        <v>0.15109338966130201</v>
      </c>
      <c r="AC12" s="14">
        <v>0.168950380621714</v>
      </c>
      <c r="AD12" s="14">
        <v>8.3404946673767494E-2</v>
      </c>
      <c r="AE12" s="14"/>
      <c r="AF12" s="14">
        <v>0.16035671371613899</v>
      </c>
      <c r="AG12" s="14">
        <v>0.20673666945319599</v>
      </c>
      <c r="AH12" s="14">
        <v>0.247060697362946</v>
      </c>
      <c r="AI12" s="14"/>
      <c r="AJ12" s="14">
        <v>0.163827078508886</v>
      </c>
      <c r="AK12" s="14">
        <v>0.23419221018390399</v>
      </c>
      <c r="AL12" s="14">
        <v>0.18976557741516201</v>
      </c>
      <c r="AM12" s="14">
        <v>0.20388231943059801</v>
      </c>
      <c r="AN12" s="14">
        <v>0.18752630591962699</v>
      </c>
      <c r="AO12" s="14"/>
      <c r="AP12" s="14">
        <v>0.21440546034164401</v>
      </c>
      <c r="AQ12" s="14">
        <v>0.224586179440497</v>
      </c>
      <c r="AR12" s="14">
        <v>0.20547821606733599</v>
      </c>
      <c r="AS12" s="14">
        <v>8.6134689648253299E-2</v>
      </c>
      <c r="AT12" s="14">
        <v>0.237202465031226</v>
      </c>
      <c r="AU12" s="14"/>
      <c r="AV12" s="14">
        <v>0.20245061769314701</v>
      </c>
      <c r="AW12" s="14">
        <v>0.21899950983563299</v>
      </c>
      <c r="AX12" s="14">
        <v>0.208442342096686</v>
      </c>
      <c r="AY12" s="14">
        <v>0.16243007484279101</v>
      </c>
      <c r="AZ12" s="14">
        <v>0.30610502344220902</v>
      </c>
      <c r="BA12" s="14"/>
      <c r="BB12" s="14">
        <v>0.18125618565622201</v>
      </c>
      <c r="BC12" s="14">
        <v>8.2311235013320397E-2</v>
      </c>
      <c r="BD12" s="14">
        <v>0.179047023275585</v>
      </c>
      <c r="BE12" s="14"/>
      <c r="BF12" s="14">
        <v>0.144671809652794</v>
      </c>
    </row>
    <row r="13" spans="2:58" x14ac:dyDescent="0.35">
      <c r="B13" s="15" t="s">
        <v>210</v>
      </c>
      <c r="C13" s="14">
        <v>0.192234918711368</v>
      </c>
      <c r="D13" s="14">
        <v>0.169293965245853</v>
      </c>
      <c r="E13" s="14">
        <v>0.214097552738643</v>
      </c>
      <c r="F13" s="14"/>
      <c r="G13" s="14">
        <v>0.196633820161489</v>
      </c>
      <c r="H13" s="14">
        <v>0.28939465204577203</v>
      </c>
      <c r="I13" s="14">
        <v>0.171873008797432</v>
      </c>
      <c r="J13" s="14">
        <v>0.220139426976969</v>
      </c>
      <c r="K13" s="14">
        <v>0.159361269867132</v>
      </c>
      <c r="L13" s="14">
        <v>0.12593086238878301</v>
      </c>
      <c r="M13" s="14"/>
      <c r="N13" s="14">
        <v>0.24540712745148699</v>
      </c>
      <c r="O13" s="14">
        <v>0.18028721693532501</v>
      </c>
      <c r="P13" s="14">
        <v>0.15030621491579599</v>
      </c>
      <c r="Q13" s="14">
        <v>0.18201445028916999</v>
      </c>
      <c r="R13" s="14"/>
      <c r="S13" s="14">
        <v>0.216580118507674</v>
      </c>
      <c r="T13" s="14">
        <v>0.16345509476428399</v>
      </c>
      <c r="U13" s="14">
        <v>0.100138131821776</v>
      </c>
      <c r="V13" s="14">
        <v>0.227902603212216</v>
      </c>
      <c r="W13" s="14">
        <v>0.22907498254122199</v>
      </c>
      <c r="X13" s="14">
        <v>0.21362473372556101</v>
      </c>
      <c r="Y13" s="14">
        <v>0.12355666735677499</v>
      </c>
      <c r="Z13" s="14">
        <v>0.35890406448092799</v>
      </c>
      <c r="AA13" s="14">
        <v>0.20333077552175099</v>
      </c>
      <c r="AB13" s="14">
        <v>0.22740115451524401</v>
      </c>
      <c r="AC13" s="14">
        <v>0.13087110221234399</v>
      </c>
      <c r="AD13" s="14">
        <v>7.0141949756519398E-2</v>
      </c>
      <c r="AE13" s="14"/>
      <c r="AF13" s="14">
        <v>0.117439131241229</v>
      </c>
      <c r="AG13" s="14">
        <v>0.244040826147673</v>
      </c>
      <c r="AH13" s="14">
        <v>0.241613108015832</v>
      </c>
      <c r="AI13" s="14"/>
      <c r="AJ13" s="14">
        <v>0.11264861023085</v>
      </c>
      <c r="AK13" s="14">
        <v>0.28685689636744399</v>
      </c>
      <c r="AL13" s="14">
        <v>0.22232515515194901</v>
      </c>
      <c r="AM13" s="14">
        <v>0.101287421380621</v>
      </c>
      <c r="AN13" s="14">
        <v>0.157394271789909</v>
      </c>
      <c r="AO13" s="14"/>
      <c r="AP13" s="14">
        <v>7.4728013660588802E-2</v>
      </c>
      <c r="AQ13" s="14">
        <v>0.30272766625847197</v>
      </c>
      <c r="AR13" s="14">
        <v>0.21150075222976</v>
      </c>
      <c r="AS13" s="14">
        <v>9.9102932614097305E-2</v>
      </c>
      <c r="AT13" s="14">
        <v>9.7700126348716707E-2</v>
      </c>
      <c r="AU13" s="14"/>
      <c r="AV13" s="14">
        <v>0.17494565310692101</v>
      </c>
      <c r="AW13" s="14">
        <v>0.15444915123318401</v>
      </c>
      <c r="AX13" s="14">
        <v>0.23821289970054099</v>
      </c>
      <c r="AY13" s="14">
        <v>0.25127832090345198</v>
      </c>
      <c r="AZ13" s="14">
        <v>0.14816056263080099</v>
      </c>
      <c r="BA13" s="14"/>
      <c r="BB13" s="14">
        <v>0.31510922849613199</v>
      </c>
      <c r="BC13" s="14">
        <v>8.4688852040277304E-2</v>
      </c>
      <c r="BD13" s="14">
        <v>5.9289348897757298E-2</v>
      </c>
      <c r="BE13" s="14"/>
      <c r="BF13" s="14">
        <v>0.15009757734434101</v>
      </c>
    </row>
    <row r="14" spans="2:58" x14ac:dyDescent="0.35">
      <c r="B14" s="15" t="s">
        <v>211</v>
      </c>
      <c r="C14" s="14">
        <v>0.10728349273384501</v>
      </c>
      <c r="D14" s="14">
        <v>0.12685855857407999</v>
      </c>
      <c r="E14" s="14">
        <v>8.9693082746123795E-2</v>
      </c>
      <c r="F14" s="14"/>
      <c r="G14" s="14">
        <v>9.1869405868613196E-2</v>
      </c>
      <c r="H14" s="14">
        <v>0.130075833086225</v>
      </c>
      <c r="I14" s="14">
        <v>0.120703681033699</v>
      </c>
      <c r="J14" s="14">
        <v>9.7835259011296097E-2</v>
      </c>
      <c r="K14" s="14">
        <v>8.8045939437610396E-2</v>
      </c>
      <c r="L14" s="14">
        <v>0.109834979006504</v>
      </c>
      <c r="M14" s="14"/>
      <c r="N14" s="14">
        <v>0.12061987828629001</v>
      </c>
      <c r="O14" s="14">
        <v>0.11015363508353</v>
      </c>
      <c r="P14" s="14">
        <v>0.113473737453736</v>
      </c>
      <c r="Q14" s="14">
        <v>8.73089945501139E-2</v>
      </c>
      <c r="R14" s="14"/>
      <c r="S14" s="14">
        <v>0.16961504968666599</v>
      </c>
      <c r="T14" s="14">
        <v>7.3370873243865195E-2</v>
      </c>
      <c r="U14" s="14">
        <v>0.125623806104637</v>
      </c>
      <c r="V14" s="14">
        <v>8.7093952929503601E-2</v>
      </c>
      <c r="W14" s="14">
        <v>7.6719476194671399E-2</v>
      </c>
      <c r="X14" s="14">
        <v>0.100123679850391</v>
      </c>
      <c r="Y14" s="14">
        <v>3.2466015517637802E-2</v>
      </c>
      <c r="Z14" s="14">
        <v>0.113351314067763</v>
      </c>
      <c r="AA14" s="14">
        <v>0.13336927609264901</v>
      </c>
      <c r="AB14" s="14">
        <v>0.109394038976213</v>
      </c>
      <c r="AC14" s="14">
        <v>0.112891389524283</v>
      </c>
      <c r="AD14" s="14">
        <v>8.8870213884960206E-2</v>
      </c>
      <c r="AE14" s="14"/>
      <c r="AF14" s="14">
        <v>9.2159410578671594E-2</v>
      </c>
      <c r="AG14" s="14">
        <v>0.12296936537292801</v>
      </c>
      <c r="AH14" s="14">
        <v>0.13865335335237899</v>
      </c>
      <c r="AI14" s="14"/>
      <c r="AJ14" s="14">
        <v>7.9832105897028396E-2</v>
      </c>
      <c r="AK14" s="14">
        <v>0.15322159845376801</v>
      </c>
      <c r="AL14" s="14">
        <v>0.140381050162009</v>
      </c>
      <c r="AM14" s="14">
        <v>0</v>
      </c>
      <c r="AN14" s="14">
        <v>0.103168838880471</v>
      </c>
      <c r="AO14" s="14"/>
      <c r="AP14" s="14">
        <v>4.69954947648673E-2</v>
      </c>
      <c r="AQ14" s="14">
        <v>0.20432721304325699</v>
      </c>
      <c r="AR14" s="14">
        <v>0.119497922764926</v>
      </c>
      <c r="AS14" s="14">
        <v>3.6413161134930899E-2</v>
      </c>
      <c r="AT14" s="14">
        <v>1.0754651676160701E-2</v>
      </c>
      <c r="AU14" s="14"/>
      <c r="AV14" s="14">
        <v>6.8554282339428105E-2</v>
      </c>
      <c r="AW14" s="14">
        <v>9.2171900864885095E-2</v>
      </c>
      <c r="AX14" s="14">
        <v>0.11603101599734</v>
      </c>
      <c r="AY14" s="14">
        <v>0.154004589325374</v>
      </c>
      <c r="AZ14" s="14">
        <v>0.30771960568720302</v>
      </c>
      <c r="BA14" s="14"/>
      <c r="BB14" s="14">
        <v>0.283701457796043</v>
      </c>
      <c r="BC14" s="14">
        <v>3.08594856713767E-2</v>
      </c>
      <c r="BD14" s="14">
        <v>0</v>
      </c>
      <c r="BE14" s="14"/>
      <c r="BF14" s="14">
        <v>0.10857406984034799</v>
      </c>
    </row>
    <row r="15" spans="2:58" x14ac:dyDescent="0.35">
      <c r="B15" s="15" t="s">
        <v>212</v>
      </c>
      <c r="C15" s="23">
        <v>1.7897670366600699E-2</v>
      </c>
      <c r="D15" s="23">
        <v>1.04752936473853E-2</v>
      </c>
      <c r="E15" s="23">
        <v>2.47973517692642E-2</v>
      </c>
      <c r="F15" s="23"/>
      <c r="G15" s="23">
        <v>3.2211087585560801E-2</v>
      </c>
      <c r="H15" s="23">
        <v>1.07773264982135E-2</v>
      </c>
      <c r="I15" s="23">
        <v>1.3147844294815299E-2</v>
      </c>
      <c r="J15" s="23">
        <v>5.8132809067074197E-3</v>
      </c>
      <c r="K15" s="23">
        <v>2.8948324728576801E-2</v>
      </c>
      <c r="L15" s="23">
        <v>2.0139852972127201E-2</v>
      </c>
      <c r="M15" s="23"/>
      <c r="N15" s="23">
        <v>1.6915044455544599E-2</v>
      </c>
      <c r="O15" s="23">
        <v>1.5820210942638399E-2</v>
      </c>
      <c r="P15" s="23">
        <v>1.9638993919480999E-2</v>
      </c>
      <c r="Q15" s="23">
        <v>1.9884398283367001E-2</v>
      </c>
      <c r="R15" s="23"/>
      <c r="S15" s="23">
        <v>1.32373273543409E-2</v>
      </c>
      <c r="T15" s="23">
        <v>8.5562953879019001E-3</v>
      </c>
      <c r="U15" s="23">
        <v>1.18500614702991E-2</v>
      </c>
      <c r="V15" s="23">
        <v>2.3839434160515899E-2</v>
      </c>
      <c r="W15" s="23">
        <v>1.46881451349079E-2</v>
      </c>
      <c r="X15" s="23">
        <v>1.2130565651122501E-2</v>
      </c>
      <c r="Y15" s="23">
        <v>2.6843624563739399E-2</v>
      </c>
      <c r="Z15" s="23">
        <v>0</v>
      </c>
      <c r="AA15" s="23">
        <v>1.8968995876393301E-2</v>
      </c>
      <c r="AB15" s="23">
        <v>2.2139896993810599E-2</v>
      </c>
      <c r="AC15" s="23">
        <v>5.1885007562563298E-2</v>
      </c>
      <c r="AD15" s="23">
        <v>2.7254349691696499E-2</v>
      </c>
      <c r="AE15" s="23"/>
      <c r="AF15" s="23">
        <v>1.16070207035078E-2</v>
      </c>
      <c r="AG15" s="23">
        <v>1.6729497683413499E-2</v>
      </c>
      <c r="AH15" s="23">
        <v>3.4691715303030599E-2</v>
      </c>
      <c r="AI15" s="23"/>
      <c r="AJ15" s="23">
        <v>8.5151156893043603E-3</v>
      </c>
      <c r="AK15" s="23">
        <v>3.1161757861589801E-2</v>
      </c>
      <c r="AL15" s="23">
        <v>1.50670993541956E-2</v>
      </c>
      <c r="AM15" s="23">
        <v>0</v>
      </c>
      <c r="AN15" s="23">
        <v>3.2224990458757097E-2</v>
      </c>
      <c r="AO15" s="23"/>
      <c r="AP15" s="23">
        <v>1.02039499191182E-2</v>
      </c>
      <c r="AQ15" s="23">
        <v>3.4907953009973E-2</v>
      </c>
      <c r="AR15" s="23">
        <v>2.7236542295664801E-2</v>
      </c>
      <c r="AS15" s="23">
        <v>0</v>
      </c>
      <c r="AT15" s="23">
        <v>0</v>
      </c>
      <c r="AU15" s="23"/>
      <c r="AV15" s="23">
        <v>1.6875522471740401E-2</v>
      </c>
      <c r="AW15" s="23">
        <v>1.6540630647172001E-2</v>
      </c>
      <c r="AX15" s="23">
        <v>2.3434111141573399E-2</v>
      </c>
      <c r="AY15" s="23">
        <v>0</v>
      </c>
      <c r="AZ15" s="23">
        <v>0</v>
      </c>
      <c r="BA15" s="23"/>
      <c r="BB15" s="23">
        <v>1.6862339742860801E-2</v>
      </c>
      <c r="BC15" s="23">
        <v>0</v>
      </c>
      <c r="BD15" s="23">
        <v>0</v>
      </c>
      <c r="BE15" s="23"/>
      <c r="BF15" s="23">
        <v>5.4128618475782399E-3</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237</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999</v>
      </c>
      <c r="D7" s="10">
        <v>473</v>
      </c>
      <c r="E7" s="10">
        <v>524</v>
      </c>
      <c r="F7" s="10"/>
      <c r="G7" s="10">
        <v>155</v>
      </c>
      <c r="H7" s="10">
        <v>169</v>
      </c>
      <c r="I7" s="10">
        <v>158</v>
      </c>
      <c r="J7" s="10">
        <v>164</v>
      </c>
      <c r="K7" s="10">
        <v>147</v>
      </c>
      <c r="L7" s="10">
        <v>206</v>
      </c>
      <c r="M7" s="10"/>
      <c r="N7" s="10">
        <v>282</v>
      </c>
      <c r="O7" s="10">
        <v>250</v>
      </c>
      <c r="P7" s="10">
        <v>198</v>
      </c>
      <c r="Q7" s="10">
        <v>266</v>
      </c>
      <c r="R7" s="10"/>
      <c r="S7" s="10">
        <v>140</v>
      </c>
      <c r="T7" s="10">
        <v>115</v>
      </c>
      <c r="U7" s="10">
        <v>86</v>
      </c>
      <c r="V7" s="10">
        <v>94</v>
      </c>
      <c r="W7" s="10">
        <v>65</v>
      </c>
      <c r="X7" s="10">
        <v>85</v>
      </c>
      <c r="Y7" s="10">
        <v>72</v>
      </c>
      <c r="Z7" s="10">
        <v>53</v>
      </c>
      <c r="AA7" s="10">
        <v>106</v>
      </c>
      <c r="AB7" s="10">
        <v>90</v>
      </c>
      <c r="AC7" s="10">
        <v>60</v>
      </c>
      <c r="AD7" s="10">
        <v>33</v>
      </c>
      <c r="AE7" s="10"/>
      <c r="AF7" s="10">
        <v>348</v>
      </c>
      <c r="AG7" s="10">
        <v>398</v>
      </c>
      <c r="AH7" s="10">
        <v>149</v>
      </c>
      <c r="AI7" s="10"/>
      <c r="AJ7" s="10">
        <v>326</v>
      </c>
      <c r="AK7" s="10">
        <v>314</v>
      </c>
      <c r="AL7" s="10">
        <v>67</v>
      </c>
      <c r="AM7" s="10">
        <v>10</v>
      </c>
      <c r="AN7" s="10">
        <v>131</v>
      </c>
      <c r="AO7" s="10"/>
      <c r="AP7" s="10">
        <v>175</v>
      </c>
      <c r="AQ7" s="10">
        <v>402</v>
      </c>
      <c r="AR7" s="10">
        <v>73</v>
      </c>
      <c r="AS7" s="10">
        <v>116</v>
      </c>
      <c r="AT7" s="10">
        <v>80</v>
      </c>
      <c r="AU7" s="10"/>
      <c r="AV7" s="10">
        <v>237</v>
      </c>
      <c r="AW7" s="10">
        <v>233</v>
      </c>
      <c r="AX7" s="10">
        <v>254</v>
      </c>
      <c r="AY7" s="10">
        <v>114</v>
      </c>
      <c r="AZ7" s="10">
        <v>19</v>
      </c>
      <c r="BA7" s="10"/>
      <c r="BB7" s="10">
        <v>58</v>
      </c>
      <c r="BC7" s="10">
        <v>73</v>
      </c>
      <c r="BD7" s="10">
        <v>34</v>
      </c>
      <c r="BE7" s="10"/>
      <c r="BF7" s="10">
        <v>184</v>
      </c>
    </row>
    <row r="8" spans="2:58" ht="30" customHeight="1" x14ac:dyDescent="0.35">
      <c r="B8" s="11" t="s">
        <v>20</v>
      </c>
      <c r="C8" s="11">
        <v>999</v>
      </c>
      <c r="D8" s="11">
        <v>478</v>
      </c>
      <c r="E8" s="11">
        <v>519</v>
      </c>
      <c r="F8" s="11"/>
      <c r="G8" s="11">
        <v>149</v>
      </c>
      <c r="H8" s="11">
        <v>162</v>
      </c>
      <c r="I8" s="11">
        <v>179</v>
      </c>
      <c r="J8" s="11">
        <v>174</v>
      </c>
      <c r="K8" s="11">
        <v>139</v>
      </c>
      <c r="L8" s="11">
        <v>197</v>
      </c>
      <c r="M8" s="11"/>
      <c r="N8" s="11">
        <v>274</v>
      </c>
      <c r="O8" s="11">
        <v>262</v>
      </c>
      <c r="P8" s="11">
        <v>195</v>
      </c>
      <c r="Q8" s="11">
        <v>265</v>
      </c>
      <c r="R8" s="11"/>
      <c r="S8" s="11">
        <v>151</v>
      </c>
      <c r="T8" s="11">
        <v>119</v>
      </c>
      <c r="U8" s="11">
        <v>87</v>
      </c>
      <c r="V8" s="11">
        <v>95</v>
      </c>
      <c r="W8" s="11">
        <v>62</v>
      </c>
      <c r="X8" s="11">
        <v>87</v>
      </c>
      <c r="Y8" s="11">
        <v>72</v>
      </c>
      <c r="Z8" s="11">
        <v>50</v>
      </c>
      <c r="AA8" s="11">
        <v>100</v>
      </c>
      <c r="AB8" s="11">
        <v>86</v>
      </c>
      <c r="AC8" s="11">
        <v>58</v>
      </c>
      <c r="AD8" s="11">
        <v>31</v>
      </c>
      <c r="AE8" s="11"/>
      <c r="AF8" s="11">
        <v>346</v>
      </c>
      <c r="AG8" s="11">
        <v>400</v>
      </c>
      <c r="AH8" s="11">
        <v>153</v>
      </c>
      <c r="AI8" s="11"/>
      <c r="AJ8" s="11">
        <v>325</v>
      </c>
      <c r="AK8" s="11">
        <v>314</v>
      </c>
      <c r="AL8" s="11">
        <v>68</v>
      </c>
      <c r="AM8" s="11">
        <v>10</v>
      </c>
      <c r="AN8" s="11">
        <v>134</v>
      </c>
      <c r="AO8" s="11"/>
      <c r="AP8" s="11">
        <v>173</v>
      </c>
      <c r="AQ8" s="11">
        <v>403</v>
      </c>
      <c r="AR8" s="11">
        <v>75</v>
      </c>
      <c r="AS8" s="11">
        <v>114</v>
      </c>
      <c r="AT8" s="11">
        <v>79</v>
      </c>
      <c r="AU8" s="11"/>
      <c r="AV8" s="11">
        <v>238</v>
      </c>
      <c r="AW8" s="11">
        <v>231</v>
      </c>
      <c r="AX8" s="11">
        <v>256</v>
      </c>
      <c r="AY8" s="11">
        <v>114</v>
      </c>
      <c r="AZ8" s="11">
        <v>19</v>
      </c>
      <c r="BA8" s="11"/>
      <c r="BB8" s="11">
        <v>59</v>
      </c>
      <c r="BC8" s="11">
        <v>71</v>
      </c>
      <c r="BD8" s="11">
        <v>34</v>
      </c>
      <c r="BE8" s="11"/>
      <c r="BF8" s="11">
        <v>185</v>
      </c>
    </row>
    <row r="9" spans="2:58" x14ac:dyDescent="0.35">
      <c r="B9" s="15" t="s">
        <v>207</v>
      </c>
      <c r="C9" s="14">
        <v>5.3343464521401603E-2</v>
      </c>
      <c r="D9" s="14">
        <v>4.8287993179680598E-2</v>
      </c>
      <c r="E9" s="14">
        <v>5.6254597799054902E-2</v>
      </c>
      <c r="F9" s="14"/>
      <c r="G9" s="14">
        <v>5.8158773842083199E-2</v>
      </c>
      <c r="H9" s="14">
        <v>7.7460396189536901E-2</v>
      </c>
      <c r="I9" s="14">
        <v>2.75077191286449E-2</v>
      </c>
      <c r="J9" s="14">
        <v>4.3071140157538899E-2</v>
      </c>
      <c r="K9" s="14">
        <v>3.9708795900746503E-2</v>
      </c>
      <c r="L9" s="14">
        <v>7.1882513685414595E-2</v>
      </c>
      <c r="M9" s="14"/>
      <c r="N9" s="14">
        <v>5.23740502334923E-2</v>
      </c>
      <c r="O9" s="14">
        <v>5.1655340665012303E-2</v>
      </c>
      <c r="P9" s="14">
        <v>4.97972940415638E-2</v>
      </c>
      <c r="Q9" s="14">
        <v>5.9205633506548103E-2</v>
      </c>
      <c r="R9" s="14"/>
      <c r="S9" s="14">
        <v>1.3170580162047099E-2</v>
      </c>
      <c r="T9" s="14">
        <v>7.5893865979168404E-2</v>
      </c>
      <c r="U9" s="14">
        <v>9.3079528332262407E-2</v>
      </c>
      <c r="V9" s="14">
        <v>5.0986159414674902E-2</v>
      </c>
      <c r="W9" s="14">
        <v>4.4364237323213603E-2</v>
      </c>
      <c r="X9" s="14">
        <v>4.3284470138908501E-2</v>
      </c>
      <c r="Y9" s="14">
        <v>3.9570891653059902E-2</v>
      </c>
      <c r="Z9" s="14">
        <v>1.8517902243631101E-2</v>
      </c>
      <c r="AA9" s="14">
        <v>7.5691850059201704E-2</v>
      </c>
      <c r="AB9" s="14">
        <v>8.8534770168049004E-2</v>
      </c>
      <c r="AC9" s="14">
        <v>1.68856292314946E-2</v>
      </c>
      <c r="AD9" s="14">
        <v>9.0629852921317394E-2</v>
      </c>
      <c r="AE9" s="14"/>
      <c r="AF9" s="14">
        <v>7.2707695856913002E-2</v>
      </c>
      <c r="AG9" s="14">
        <v>4.3505393933847301E-2</v>
      </c>
      <c r="AH9" s="14">
        <v>3.1547780960452701E-2</v>
      </c>
      <c r="AI9" s="14"/>
      <c r="AJ9" s="14">
        <v>8.3527962135645104E-2</v>
      </c>
      <c r="AK9" s="14">
        <v>2.49719082605914E-2</v>
      </c>
      <c r="AL9" s="14">
        <v>0</v>
      </c>
      <c r="AM9" s="14">
        <v>9.6095338861462501E-2</v>
      </c>
      <c r="AN9" s="14">
        <v>6.3358131181579694E-2</v>
      </c>
      <c r="AO9" s="14"/>
      <c r="AP9" s="14">
        <v>0.111695727711782</v>
      </c>
      <c r="AQ9" s="14">
        <v>1.20331587145623E-2</v>
      </c>
      <c r="AR9" s="14">
        <v>0</v>
      </c>
      <c r="AS9" s="14">
        <v>0.118364013044893</v>
      </c>
      <c r="AT9" s="14">
        <v>4.9502166492990197E-2</v>
      </c>
      <c r="AU9" s="14"/>
      <c r="AV9" s="14">
        <v>5.5439805587323601E-2</v>
      </c>
      <c r="AW9" s="14">
        <v>3.8426997952231402E-2</v>
      </c>
      <c r="AX9" s="14">
        <v>4.0264393840033399E-2</v>
      </c>
      <c r="AY9" s="14">
        <v>8.4037611684299907E-2</v>
      </c>
      <c r="AZ9" s="14">
        <v>0</v>
      </c>
      <c r="BA9" s="14"/>
      <c r="BB9" s="14">
        <v>1.48283434294155E-2</v>
      </c>
      <c r="BC9" s="14">
        <v>0.109821785352211</v>
      </c>
      <c r="BD9" s="14">
        <v>0</v>
      </c>
      <c r="BE9" s="14"/>
      <c r="BF9" s="14">
        <v>4.7177334424596797E-2</v>
      </c>
    </row>
    <row r="10" spans="2:58" x14ac:dyDescent="0.35">
      <c r="B10" s="15" t="s">
        <v>208</v>
      </c>
      <c r="C10" s="14">
        <v>3.31348175921274E-2</v>
      </c>
      <c r="D10" s="14">
        <v>3.9975559032174E-2</v>
      </c>
      <c r="E10" s="14">
        <v>2.6970543718139998E-2</v>
      </c>
      <c r="F10" s="14"/>
      <c r="G10" s="14">
        <v>5.2030068987641002E-2</v>
      </c>
      <c r="H10" s="14">
        <v>3.4347241571323399E-2</v>
      </c>
      <c r="I10" s="14">
        <v>1.84416792771625E-2</v>
      </c>
      <c r="J10" s="14">
        <v>1.26264957710853E-2</v>
      </c>
      <c r="K10" s="14">
        <v>1.93431156955273E-2</v>
      </c>
      <c r="L10" s="14">
        <v>5.89457201964644E-2</v>
      </c>
      <c r="M10" s="14"/>
      <c r="N10" s="14">
        <v>3.2125815929804999E-2</v>
      </c>
      <c r="O10" s="14">
        <v>2.6514312580549999E-2</v>
      </c>
      <c r="P10" s="14">
        <v>3.9025224643375003E-2</v>
      </c>
      <c r="Q10" s="14">
        <v>3.6759032093875502E-2</v>
      </c>
      <c r="R10" s="14"/>
      <c r="S10" s="14">
        <v>4.6631190648795701E-2</v>
      </c>
      <c r="T10" s="14">
        <v>4.2817456130553801E-2</v>
      </c>
      <c r="U10" s="14">
        <v>2.0626376054692801E-2</v>
      </c>
      <c r="V10" s="14">
        <v>2.96714985816409E-2</v>
      </c>
      <c r="W10" s="14">
        <v>1.43465529666436E-2</v>
      </c>
      <c r="X10" s="14">
        <v>2.5235483101690801E-2</v>
      </c>
      <c r="Y10" s="14">
        <v>2.7027992153358601E-2</v>
      </c>
      <c r="Z10" s="14">
        <v>1.7890840280078198E-2</v>
      </c>
      <c r="AA10" s="14">
        <v>2.7575969020886399E-2</v>
      </c>
      <c r="AB10" s="14">
        <v>5.3075461672776603E-2</v>
      </c>
      <c r="AC10" s="14">
        <v>3.2100858548785E-2</v>
      </c>
      <c r="AD10" s="14">
        <v>3.9189405996076697E-2</v>
      </c>
      <c r="AE10" s="14"/>
      <c r="AF10" s="14">
        <v>4.08277856263961E-2</v>
      </c>
      <c r="AG10" s="14">
        <v>3.0447576144763101E-2</v>
      </c>
      <c r="AH10" s="14">
        <v>6.7540128961130902E-3</v>
      </c>
      <c r="AI10" s="14"/>
      <c r="AJ10" s="14">
        <v>5.0690959970070601E-2</v>
      </c>
      <c r="AK10" s="14">
        <v>1.8844908450311799E-2</v>
      </c>
      <c r="AL10" s="14">
        <v>1.43404482355904E-2</v>
      </c>
      <c r="AM10" s="14">
        <v>0</v>
      </c>
      <c r="AN10" s="14">
        <v>5.20219634224173E-2</v>
      </c>
      <c r="AO10" s="14"/>
      <c r="AP10" s="14">
        <v>7.8303554037265397E-2</v>
      </c>
      <c r="AQ10" s="14">
        <v>1.20971787540808E-2</v>
      </c>
      <c r="AR10" s="14">
        <v>2.6770845911464499E-2</v>
      </c>
      <c r="AS10" s="14">
        <v>4.2188803448603603E-2</v>
      </c>
      <c r="AT10" s="14">
        <v>3.6351942587179199E-2</v>
      </c>
      <c r="AU10" s="14"/>
      <c r="AV10" s="14">
        <v>4.9613110242698898E-2</v>
      </c>
      <c r="AW10" s="14">
        <v>2.9476896530162399E-2</v>
      </c>
      <c r="AX10" s="14">
        <v>2.0093914198022401E-2</v>
      </c>
      <c r="AY10" s="14">
        <v>1.7150866185099801E-2</v>
      </c>
      <c r="AZ10" s="14">
        <v>0</v>
      </c>
      <c r="BA10" s="14"/>
      <c r="BB10" s="14">
        <v>0</v>
      </c>
      <c r="BC10" s="14">
        <v>3.8976186291349101E-2</v>
      </c>
      <c r="BD10" s="14">
        <v>5.7720162112375899E-2</v>
      </c>
      <c r="BE10" s="14"/>
      <c r="BF10" s="14">
        <v>2.5584865839273298E-2</v>
      </c>
    </row>
    <row r="11" spans="2:58" x14ac:dyDescent="0.35">
      <c r="B11" s="15" t="s">
        <v>209</v>
      </c>
      <c r="C11" s="14">
        <v>9.5914633252283693E-2</v>
      </c>
      <c r="D11" s="14">
        <v>9.8755588039281805E-2</v>
      </c>
      <c r="E11" s="14">
        <v>9.3676959600671295E-2</v>
      </c>
      <c r="F11" s="14"/>
      <c r="G11" s="14">
        <v>0.115825479755205</v>
      </c>
      <c r="H11" s="14">
        <v>0.112337970981104</v>
      </c>
      <c r="I11" s="14">
        <v>8.7556585280359103E-2</v>
      </c>
      <c r="J11" s="14">
        <v>0.115630254976973</v>
      </c>
      <c r="K11" s="14">
        <v>8.7796494518116205E-2</v>
      </c>
      <c r="L11" s="14">
        <v>6.3305651118912995E-2</v>
      </c>
      <c r="M11" s="14"/>
      <c r="N11" s="14">
        <v>6.0429006912535797E-2</v>
      </c>
      <c r="O11" s="14">
        <v>8.7665602982822305E-2</v>
      </c>
      <c r="P11" s="14">
        <v>0.128668648972973</v>
      </c>
      <c r="Q11" s="14">
        <v>0.11773497416174</v>
      </c>
      <c r="R11" s="14"/>
      <c r="S11" s="14">
        <v>6.7737497461368895E-2</v>
      </c>
      <c r="T11" s="14">
        <v>9.4151748139847405E-2</v>
      </c>
      <c r="U11" s="14">
        <v>0.14773980791657201</v>
      </c>
      <c r="V11" s="14">
        <v>8.57151824567179E-2</v>
      </c>
      <c r="W11" s="14">
        <v>0.12384628064660699</v>
      </c>
      <c r="X11" s="14">
        <v>9.6392985192620406E-2</v>
      </c>
      <c r="Y11" s="14">
        <v>0.147832701287822</v>
      </c>
      <c r="Z11" s="14">
        <v>7.7595919914150102E-2</v>
      </c>
      <c r="AA11" s="14">
        <v>8.4073630821594802E-2</v>
      </c>
      <c r="AB11" s="14">
        <v>6.9131297659573002E-2</v>
      </c>
      <c r="AC11" s="14">
        <v>8.1046319419883897E-2</v>
      </c>
      <c r="AD11" s="14">
        <v>0.117993878491784</v>
      </c>
      <c r="AE11" s="14"/>
      <c r="AF11" s="14">
        <v>0.110609838768417</v>
      </c>
      <c r="AG11" s="14">
        <v>7.3749555448228601E-2</v>
      </c>
      <c r="AH11" s="14">
        <v>0.108037893064258</v>
      </c>
      <c r="AI11" s="14"/>
      <c r="AJ11" s="14">
        <v>0.11723785431113</v>
      </c>
      <c r="AK11" s="14">
        <v>6.85893950988124E-2</v>
      </c>
      <c r="AL11" s="14">
        <v>8.7293790239218502E-2</v>
      </c>
      <c r="AM11" s="14">
        <v>0.100132519508249</v>
      </c>
      <c r="AN11" s="14">
        <v>0.11529000559521201</v>
      </c>
      <c r="AO11" s="14"/>
      <c r="AP11" s="14">
        <v>0.13554329359995301</v>
      </c>
      <c r="AQ11" s="14">
        <v>4.3540504531541298E-2</v>
      </c>
      <c r="AR11" s="14">
        <v>6.6611421471932206E-2</v>
      </c>
      <c r="AS11" s="14">
        <v>0.18370456602061999</v>
      </c>
      <c r="AT11" s="14">
        <v>7.8789254339506801E-2</v>
      </c>
      <c r="AU11" s="14"/>
      <c r="AV11" s="14">
        <v>8.4156380928698593E-2</v>
      </c>
      <c r="AW11" s="14">
        <v>0.12889827613895899</v>
      </c>
      <c r="AX11" s="14">
        <v>9.0761302327218796E-2</v>
      </c>
      <c r="AY11" s="14">
        <v>6.1606739885805999E-2</v>
      </c>
      <c r="AZ11" s="14">
        <v>0.10769269836293099</v>
      </c>
      <c r="BA11" s="14"/>
      <c r="BB11" s="14">
        <v>3.68934890949024E-2</v>
      </c>
      <c r="BC11" s="14">
        <v>0.183250608923862</v>
      </c>
      <c r="BD11" s="14">
        <v>0.12340522454326799</v>
      </c>
      <c r="BE11" s="14"/>
      <c r="BF11" s="14">
        <v>0.10513603367388399</v>
      </c>
    </row>
    <row r="12" spans="2:58" x14ac:dyDescent="0.35">
      <c r="B12" s="15" t="s">
        <v>122</v>
      </c>
      <c r="C12" s="14">
        <v>0.238672275076626</v>
      </c>
      <c r="D12" s="14">
        <v>0.23304216625923899</v>
      </c>
      <c r="E12" s="14">
        <v>0.24281522836781</v>
      </c>
      <c r="F12" s="14"/>
      <c r="G12" s="14">
        <v>0.239223289455681</v>
      </c>
      <c r="H12" s="14">
        <v>0.215346252520248</v>
      </c>
      <c r="I12" s="14">
        <v>0.28795327004235</v>
      </c>
      <c r="J12" s="14">
        <v>0.20173513348664501</v>
      </c>
      <c r="K12" s="14">
        <v>0.27811406077837802</v>
      </c>
      <c r="L12" s="14">
        <v>0.21763375435507201</v>
      </c>
      <c r="M12" s="14"/>
      <c r="N12" s="14">
        <v>0.20616685845510099</v>
      </c>
      <c r="O12" s="14">
        <v>0.238296523401965</v>
      </c>
      <c r="P12" s="14">
        <v>0.26038328695935697</v>
      </c>
      <c r="Q12" s="14">
        <v>0.25189426374396101</v>
      </c>
      <c r="R12" s="14"/>
      <c r="S12" s="14">
        <v>0.27766295149788101</v>
      </c>
      <c r="T12" s="14">
        <v>0.228801068489416</v>
      </c>
      <c r="U12" s="14">
        <v>0.22804888912861301</v>
      </c>
      <c r="V12" s="14">
        <v>0.217224163475635</v>
      </c>
      <c r="W12" s="14">
        <v>0.21207836266826199</v>
      </c>
      <c r="X12" s="14">
        <v>0.26516603079481399</v>
      </c>
      <c r="Y12" s="14">
        <v>0.29241318905937502</v>
      </c>
      <c r="Z12" s="14">
        <v>0.26430956897452801</v>
      </c>
      <c r="AA12" s="14">
        <v>0.16852707037922701</v>
      </c>
      <c r="AB12" s="14">
        <v>0.15617104066422499</v>
      </c>
      <c r="AC12" s="14">
        <v>0.26084144330032799</v>
      </c>
      <c r="AD12" s="14">
        <v>0.40829244950097499</v>
      </c>
      <c r="AE12" s="14"/>
      <c r="AF12" s="14">
        <v>0.26554394082829003</v>
      </c>
      <c r="AG12" s="14">
        <v>0.19962716189263499</v>
      </c>
      <c r="AH12" s="14">
        <v>0.24135923886857999</v>
      </c>
      <c r="AI12" s="14"/>
      <c r="AJ12" s="14">
        <v>0.254624815553876</v>
      </c>
      <c r="AK12" s="14">
        <v>0.17411156933314001</v>
      </c>
      <c r="AL12" s="14">
        <v>0.29931366947312199</v>
      </c>
      <c r="AM12" s="14">
        <v>0.39290184824098101</v>
      </c>
      <c r="AN12" s="14">
        <v>0.29559180717281602</v>
      </c>
      <c r="AO12" s="14"/>
      <c r="AP12" s="14">
        <v>0.24357913798561101</v>
      </c>
      <c r="AQ12" s="14">
        <v>0.159285527168851</v>
      </c>
      <c r="AR12" s="14">
        <v>0.277406960220137</v>
      </c>
      <c r="AS12" s="14">
        <v>0.35669918666554701</v>
      </c>
      <c r="AT12" s="14">
        <v>0.33911320637282999</v>
      </c>
      <c r="AU12" s="14"/>
      <c r="AV12" s="14">
        <v>0.27959051732616103</v>
      </c>
      <c r="AW12" s="14">
        <v>0.266284508225272</v>
      </c>
      <c r="AX12" s="14">
        <v>0.20381775246800399</v>
      </c>
      <c r="AY12" s="14">
        <v>0.203326647918213</v>
      </c>
      <c r="AZ12" s="14">
        <v>0.258946382272292</v>
      </c>
      <c r="BA12" s="14"/>
      <c r="BB12" s="14">
        <v>0.118859010693376</v>
      </c>
      <c r="BC12" s="14">
        <v>0.33140060318331099</v>
      </c>
      <c r="BD12" s="14">
        <v>0.25004227943803597</v>
      </c>
      <c r="BE12" s="14"/>
      <c r="BF12" s="14">
        <v>0.249944210812683</v>
      </c>
    </row>
    <row r="13" spans="2:58" x14ac:dyDescent="0.35">
      <c r="B13" s="15" t="s">
        <v>210</v>
      </c>
      <c r="C13" s="14">
        <v>0.31043146593439103</v>
      </c>
      <c r="D13" s="14">
        <v>0.30957079383199698</v>
      </c>
      <c r="E13" s="14">
        <v>0.31244141726230601</v>
      </c>
      <c r="F13" s="14"/>
      <c r="G13" s="14">
        <v>0.33519153676993402</v>
      </c>
      <c r="H13" s="14">
        <v>0.31256900837653301</v>
      </c>
      <c r="I13" s="14">
        <v>0.32805289354554101</v>
      </c>
      <c r="J13" s="14">
        <v>0.361458855324504</v>
      </c>
      <c r="K13" s="14">
        <v>0.26566708993095001</v>
      </c>
      <c r="L13" s="14">
        <v>0.26059820376311099</v>
      </c>
      <c r="M13" s="14"/>
      <c r="N13" s="14">
        <v>0.31985153817780398</v>
      </c>
      <c r="O13" s="14">
        <v>0.33941031202688099</v>
      </c>
      <c r="P13" s="14">
        <v>0.31621392524986203</v>
      </c>
      <c r="Q13" s="14">
        <v>0.26763415911902599</v>
      </c>
      <c r="R13" s="14"/>
      <c r="S13" s="14">
        <v>0.35109848322290099</v>
      </c>
      <c r="T13" s="14">
        <v>0.31107111277438398</v>
      </c>
      <c r="U13" s="14">
        <v>0.29438464713809698</v>
      </c>
      <c r="V13" s="14">
        <v>0.32379095819657799</v>
      </c>
      <c r="W13" s="14">
        <v>0.38903937736962702</v>
      </c>
      <c r="X13" s="14">
        <v>0.32278028364415801</v>
      </c>
      <c r="Y13" s="14">
        <v>0.25439877602906202</v>
      </c>
      <c r="Z13" s="14">
        <v>0.33344501302299301</v>
      </c>
      <c r="AA13" s="14">
        <v>0.295763802734824</v>
      </c>
      <c r="AB13" s="14">
        <v>0.27256516103028799</v>
      </c>
      <c r="AC13" s="14">
        <v>0.29430408330750701</v>
      </c>
      <c r="AD13" s="14">
        <v>0.19683682365564301</v>
      </c>
      <c r="AE13" s="14"/>
      <c r="AF13" s="14">
        <v>0.28218746289216001</v>
      </c>
      <c r="AG13" s="14">
        <v>0.328070006608152</v>
      </c>
      <c r="AH13" s="14">
        <v>0.34972249189022298</v>
      </c>
      <c r="AI13" s="14"/>
      <c r="AJ13" s="14">
        <v>0.27636364691478299</v>
      </c>
      <c r="AK13" s="14">
        <v>0.355322654553613</v>
      </c>
      <c r="AL13" s="14">
        <v>0.257512580610334</v>
      </c>
      <c r="AM13" s="14">
        <v>0</v>
      </c>
      <c r="AN13" s="14">
        <v>0.27330419744461099</v>
      </c>
      <c r="AO13" s="14"/>
      <c r="AP13" s="14">
        <v>0.28418526186512699</v>
      </c>
      <c r="AQ13" s="14">
        <v>0.380783103434505</v>
      </c>
      <c r="AR13" s="14">
        <v>0.32554248538547398</v>
      </c>
      <c r="AS13" s="14">
        <v>0.17224125526026701</v>
      </c>
      <c r="AT13" s="14">
        <v>0.25958078452658101</v>
      </c>
      <c r="AU13" s="14"/>
      <c r="AV13" s="14">
        <v>0.30768071755505</v>
      </c>
      <c r="AW13" s="14">
        <v>0.30457878733420202</v>
      </c>
      <c r="AX13" s="14">
        <v>0.334963312197045</v>
      </c>
      <c r="AY13" s="14">
        <v>0.31566609370180998</v>
      </c>
      <c r="AZ13" s="14">
        <v>0.20646499730363599</v>
      </c>
      <c r="BA13" s="14"/>
      <c r="BB13" s="14">
        <v>0.314981447538</v>
      </c>
      <c r="BC13" s="14">
        <v>0.203370995716326</v>
      </c>
      <c r="BD13" s="14">
        <v>0.31742713633789899</v>
      </c>
      <c r="BE13" s="14"/>
      <c r="BF13" s="14">
        <v>0.283542401168145</v>
      </c>
    </row>
    <row r="14" spans="2:58" x14ac:dyDescent="0.35">
      <c r="B14" s="15" t="s">
        <v>211</v>
      </c>
      <c r="C14" s="14">
        <v>0.21285112756540001</v>
      </c>
      <c r="D14" s="14">
        <v>0.22074277788058499</v>
      </c>
      <c r="E14" s="14">
        <v>0.206425042659204</v>
      </c>
      <c r="F14" s="14"/>
      <c r="G14" s="14">
        <v>0.14178944406310401</v>
      </c>
      <c r="H14" s="14">
        <v>0.23640457640156701</v>
      </c>
      <c r="I14" s="14">
        <v>0.22205678720132199</v>
      </c>
      <c r="J14" s="14">
        <v>0.22974530385727099</v>
      </c>
      <c r="K14" s="14">
        <v>0.21740911614960101</v>
      </c>
      <c r="L14" s="14">
        <v>0.220619777545946</v>
      </c>
      <c r="M14" s="14"/>
      <c r="N14" s="14">
        <v>0.26501861175392499</v>
      </c>
      <c r="O14" s="14">
        <v>0.19931363376220701</v>
      </c>
      <c r="P14" s="14">
        <v>0.16684188010946499</v>
      </c>
      <c r="Q14" s="14">
        <v>0.208463163856971</v>
      </c>
      <c r="R14" s="14"/>
      <c r="S14" s="14">
        <v>0.178696650557335</v>
      </c>
      <c r="T14" s="14">
        <v>0.21312233188871901</v>
      </c>
      <c r="U14" s="14">
        <v>0.180786495503821</v>
      </c>
      <c r="V14" s="14">
        <v>0.237070981048981</v>
      </c>
      <c r="W14" s="14">
        <v>0.201637043890739</v>
      </c>
      <c r="X14" s="14">
        <v>0.21142589818136001</v>
      </c>
      <c r="Y14" s="14">
        <v>0.18529416131398199</v>
      </c>
      <c r="Z14" s="14">
        <v>0.22958057750855801</v>
      </c>
      <c r="AA14" s="14">
        <v>0.30032248995201499</v>
      </c>
      <c r="AB14" s="14">
        <v>0.251282285481993</v>
      </c>
      <c r="AC14" s="14">
        <v>0.20123311687255599</v>
      </c>
      <c r="AD14" s="14">
        <v>9.0876872586960006E-2</v>
      </c>
      <c r="AE14" s="14"/>
      <c r="AF14" s="14">
        <v>0.171293392056974</v>
      </c>
      <c r="AG14" s="14">
        <v>0.26479426543611601</v>
      </c>
      <c r="AH14" s="14">
        <v>0.227656615713899</v>
      </c>
      <c r="AI14" s="14"/>
      <c r="AJ14" s="14">
        <v>0.180754808740092</v>
      </c>
      <c r="AK14" s="14">
        <v>0.27683375116308301</v>
      </c>
      <c r="AL14" s="14">
        <v>0.26385168039027401</v>
      </c>
      <c r="AM14" s="14">
        <v>0.317823842468485</v>
      </c>
      <c r="AN14" s="14">
        <v>0.16794521630041401</v>
      </c>
      <c r="AO14" s="14"/>
      <c r="AP14" s="14">
        <v>0.120909212296835</v>
      </c>
      <c r="AQ14" s="14">
        <v>0.308491756546868</v>
      </c>
      <c r="AR14" s="14">
        <v>0.23082822294672001</v>
      </c>
      <c r="AS14" s="14">
        <v>0.11886719530090301</v>
      </c>
      <c r="AT14" s="14">
        <v>0.161462885834359</v>
      </c>
      <c r="AU14" s="14"/>
      <c r="AV14" s="14">
        <v>0.17723900621743899</v>
      </c>
      <c r="AW14" s="14">
        <v>0.177532275719746</v>
      </c>
      <c r="AX14" s="14">
        <v>0.25109508093739902</v>
      </c>
      <c r="AY14" s="14">
        <v>0.27202125512916497</v>
      </c>
      <c r="AZ14" s="14">
        <v>0.37884707418706998</v>
      </c>
      <c r="BA14" s="14"/>
      <c r="BB14" s="14">
        <v>0.48152581876828698</v>
      </c>
      <c r="BC14" s="14">
        <v>0.120543263889763</v>
      </c>
      <c r="BD14" s="14">
        <v>0.15782297570590201</v>
      </c>
      <c r="BE14" s="14"/>
      <c r="BF14" s="14">
        <v>0.24325730964496201</v>
      </c>
    </row>
    <row r="15" spans="2:58" x14ac:dyDescent="0.35">
      <c r="B15" s="15" t="s">
        <v>212</v>
      </c>
      <c r="C15" s="23">
        <v>5.56522160577698E-2</v>
      </c>
      <c r="D15" s="23">
        <v>4.9625121777041897E-2</v>
      </c>
      <c r="E15" s="23">
        <v>6.1416210592814303E-2</v>
      </c>
      <c r="F15" s="23"/>
      <c r="G15" s="23">
        <v>5.77814071263512E-2</v>
      </c>
      <c r="H15" s="23">
        <v>1.1534553959688E-2</v>
      </c>
      <c r="I15" s="23">
        <v>2.8431065524620901E-2</v>
      </c>
      <c r="J15" s="23">
        <v>3.5732816425983201E-2</v>
      </c>
      <c r="K15" s="23">
        <v>9.1961327026680903E-2</v>
      </c>
      <c r="L15" s="23">
        <v>0.107014379335079</v>
      </c>
      <c r="M15" s="23"/>
      <c r="N15" s="23">
        <v>6.4034118537336704E-2</v>
      </c>
      <c r="O15" s="23">
        <v>5.7144274580561302E-2</v>
      </c>
      <c r="P15" s="23">
        <v>3.9069740023403902E-2</v>
      </c>
      <c r="Q15" s="23">
        <v>5.8308773517878297E-2</v>
      </c>
      <c r="R15" s="23"/>
      <c r="S15" s="23">
        <v>6.5002646449671006E-2</v>
      </c>
      <c r="T15" s="23">
        <v>3.4142416597911E-2</v>
      </c>
      <c r="U15" s="23">
        <v>3.5334255925941499E-2</v>
      </c>
      <c r="V15" s="23">
        <v>5.5541056825772303E-2</v>
      </c>
      <c r="W15" s="23">
        <v>1.46881451349079E-2</v>
      </c>
      <c r="X15" s="23">
        <v>3.5714848946447698E-2</v>
      </c>
      <c r="Y15" s="23">
        <v>5.3462288503340803E-2</v>
      </c>
      <c r="Z15" s="23">
        <v>5.8660178056062301E-2</v>
      </c>
      <c r="AA15" s="23">
        <v>4.80451870322504E-2</v>
      </c>
      <c r="AB15" s="23">
        <v>0.10923998332309499</v>
      </c>
      <c r="AC15" s="23">
        <v>0.11358854931944599</v>
      </c>
      <c r="AD15" s="23">
        <v>5.61807168472436E-2</v>
      </c>
      <c r="AE15" s="23"/>
      <c r="AF15" s="23">
        <v>5.68298839708496E-2</v>
      </c>
      <c r="AG15" s="23">
        <v>5.9806040536258202E-2</v>
      </c>
      <c r="AH15" s="23">
        <v>3.49219666064748E-2</v>
      </c>
      <c r="AI15" s="23"/>
      <c r="AJ15" s="23">
        <v>3.6799952374403699E-2</v>
      </c>
      <c r="AK15" s="23">
        <v>8.1325813140448303E-2</v>
      </c>
      <c r="AL15" s="23">
        <v>7.7687831051461598E-2</v>
      </c>
      <c r="AM15" s="23">
        <v>9.3046450920822601E-2</v>
      </c>
      <c r="AN15" s="23">
        <v>3.2488678882950602E-2</v>
      </c>
      <c r="AO15" s="23"/>
      <c r="AP15" s="23">
        <v>2.5783812503426401E-2</v>
      </c>
      <c r="AQ15" s="23">
        <v>8.3768770849591195E-2</v>
      </c>
      <c r="AR15" s="23">
        <v>7.2840064064273097E-2</v>
      </c>
      <c r="AS15" s="23">
        <v>7.9349802591668402E-3</v>
      </c>
      <c r="AT15" s="23">
        <v>7.5199759846553402E-2</v>
      </c>
      <c r="AU15" s="23"/>
      <c r="AV15" s="23">
        <v>4.6280462142629201E-2</v>
      </c>
      <c r="AW15" s="23">
        <v>5.4802258099426002E-2</v>
      </c>
      <c r="AX15" s="23">
        <v>5.9004244032278302E-2</v>
      </c>
      <c r="AY15" s="23">
        <v>4.6190785495605603E-2</v>
      </c>
      <c r="AZ15" s="23">
        <v>4.8048847874070197E-2</v>
      </c>
      <c r="BA15" s="23"/>
      <c r="BB15" s="23">
        <v>3.2911890476019202E-2</v>
      </c>
      <c r="BC15" s="23">
        <v>1.26365566431767E-2</v>
      </c>
      <c r="BD15" s="23">
        <v>9.3582221862518605E-2</v>
      </c>
      <c r="BE15" s="23"/>
      <c r="BF15" s="23">
        <v>4.5357844436456303E-2</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238</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999</v>
      </c>
      <c r="D7" s="10">
        <v>473</v>
      </c>
      <c r="E7" s="10">
        <v>524</v>
      </c>
      <c r="F7" s="10"/>
      <c r="G7" s="10">
        <v>155</v>
      </c>
      <c r="H7" s="10">
        <v>169</v>
      </c>
      <c r="I7" s="10">
        <v>158</v>
      </c>
      <c r="J7" s="10">
        <v>164</v>
      </c>
      <c r="K7" s="10">
        <v>147</v>
      </c>
      <c r="L7" s="10">
        <v>206</v>
      </c>
      <c r="M7" s="10"/>
      <c r="N7" s="10">
        <v>282</v>
      </c>
      <c r="O7" s="10">
        <v>250</v>
      </c>
      <c r="P7" s="10">
        <v>198</v>
      </c>
      <c r="Q7" s="10">
        <v>266</v>
      </c>
      <c r="R7" s="10"/>
      <c r="S7" s="10">
        <v>140</v>
      </c>
      <c r="T7" s="10">
        <v>115</v>
      </c>
      <c r="U7" s="10">
        <v>86</v>
      </c>
      <c r="V7" s="10">
        <v>94</v>
      </c>
      <c r="W7" s="10">
        <v>65</v>
      </c>
      <c r="X7" s="10">
        <v>85</v>
      </c>
      <c r="Y7" s="10">
        <v>72</v>
      </c>
      <c r="Z7" s="10">
        <v>53</v>
      </c>
      <c r="AA7" s="10">
        <v>106</v>
      </c>
      <c r="AB7" s="10">
        <v>90</v>
      </c>
      <c r="AC7" s="10">
        <v>60</v>
      </c>
      <c r="AD7" s="10">
        <v>33</v>
      </c>
      <c r="AE7" s="10"/>
      <c r="AF7" s="10">
        <v>348</v>
      </c>
      <c r="AG7" s="10">
        <v>398</v>
      </c>
      <c r="AH7" s="10">
        <v>149</v>
      </c>
      <c r="AI7" s="10"/>
      <c r="AJ7" s="10">
        <v>326</v>
      </c>
      <c r="AK7" s="10">
        <v>314</v>
      </c>
      <c r="AL7" s="10">
        <v>67</v>
      </c>
      <c r="AM7" s="10">
        <v>10</v>
      </c>
      <c r="AN7" s="10">
        <v>131</v>
      </c>
      <c r="AO7" s="10"/>
      <c r="AP7" s="10">
        <v>175</v>
      </c>
      <c r="AQ7" s="10">
        <v>402</v>
      </c>
      <c r="AR7" s="10">
        <v>73</v>
      </c>
      <c r="AS7" s="10">
        <v>116</v>
      </c>
      <c r="AT7" s="10">
        <v>80</v>
      </c>
      <c r="AU7" s="10"/>
      <c r="AV7" s="10">
        <v>237</v>
      </c>
      <c r="AW7" s="10">
        <v>233</v>
      </c>
      <c r="AX7" s="10">
        <v>254</v>
      </c>
      <c r="AY7" s="10">
        <v>114</v>
      </c>
      <c r="AZ7" s="10">
        <v>19</v>
      </c>
      <c r="BA7" s="10"/>
      <c r="BB7" s="10">
        <v>58</v>
      </c>
      <c r="BC7" s="10">
        <v>73</v>
      </c>
      <c r="BD7" s="10">
        <v>34</v>
      </c>
      <c r="BE7" s="10"/>
      <c r="BF7" s="10">
        <v>184</v>
      </c>
    </row>
    <row r="8" spans="2:58" ht="30" customHeight="1" x14ac:dyDescent="0.35">
      <c r="B8" s="11" t="s">
        <v>20</v>
      </c>
      <c r="C8" s="11">
        <v>999</v>
      </c>
      <c r="D8" s="11">
        <v>478</v>
      </c>
      <c r="E8" s="11">
        <v>519</v>
      </c>
      <c r="F8" s="11"/>
      <c r="G8" s="11">
        <v>149</v>
      </c>
      <c r="H8" s="11">
        <v>162</v>
      </c>
      <c r="I8" s="11">
        <v>179</v>
      </c>
      <c r="J8" s="11">
        <v>174</v>
      </c>
      <c r="K8" s="11">
        <v>139</v>
      </c>
      <c r="L8" s="11">
        <v>197</v>
      </c>
      <c r="M8" s="11"/>
      <c r="N8" s="11">
        <v>274</v>
      </c>
      <c r="O8" s="11">
        <v>262</v>
      </c>
      <c r="P8" s="11">
        <v>195</v>
      </c>
      <c r="Q8" s="11">
        <v>265</v>
      </c>
      <c r="R8" s="11"/>
      <c r="S8" s="11">
        <v>151</v>
      </c>
      <c r="T8" s="11">
        <v>119</v>
      </c>
      <c r="U8" s="11">
        <v>87</v>
      </c>
      <c r="V8" s="11">
        <v>95</v>
      </c>
      <c r="W8" s="11">
        <v>62</v>
      </c>
      <c r="X8" s="11">
        <v>87</v>
      </c>
      <c r="Y8" s="11">
        <v>72</v>
      </c>
      <c r="Z8" s="11">
        <v>50</v>
      </c>
      <c r="AA8" s="11">
        <v>100</v>
      </c>
      <c r="AB8" s="11">
        <v>86</v>
      </c>
      <c r="AC8" s="11">
        <v>58</v>
      </c>
      <c r="AD8" s="11">
        <v>31</v>
      </c>
      <c r="AE8" s="11"/>
      <c r="AF8" s="11">
        <v>346</v>
      </c>
      <c r="AG8" s="11">
        <v>400</v>
      </c>
      <c r="AH8" s="11">
        <v>153</v>
      </c>
      <c r="AI8" s="11"/>
      <c r="AJ8" s="11">
        <v>325</v>
      </c>
      <c r="AK8" s="11">
        <v>314</v>
      </c>
      <c r="AL8" s="11">
        <v>68</v>
      </c>
      <c r="AM8" s="11">
        <v>10</v>
      </c>
      <c r="AN8" s="11">
        <v>134</v>
      </c>
      <c r="AO8" s="11"/>
      <c r="AP8" s="11">
        <v>173</v>
      </c>
      <c r="AQ8" s="11">
        <v>403</v>
      </c>
      <c r="AR8" s="11">
        <v>75</v>
      </c>
      <c r="AS8" s="11">
        <v>114</v>
      </c>
      <c r="AT8" s="11">
        <v>79</v>
      </c>
      <c r="AU8" s="11"/>
      <c r="AV8" s="11">
        <v>238</v>
      </c>
      <c r="AW8" s="11">
        <v>231</v>
      </c>
      <c r="AX8" s="11">
        <v>256</v>
      </c>
      <c r="AY8" s="11">
        <v>114</v>
      </c>
      <c r="AZ8" s="11">
        <v>19</v>
      </c>
      <c r="BA8" s="11"/>
      <c r="BB8" s="11">
        <v>59</v>
      </c>
      <c r="BC8" s="11">
        <v>71</v>
      </c>
      <c r="BD8" s="11">
        <v>34</v>
      </c>
      <c r="BE8" s="11"/>
      <c r="BF8" s="11">
        <v>185</v>
      </c>
    </row>
    <row r="9" spans="2:58" x14ac:dyDescent="0.35">
      <c r="B9" s="15" t="s">
        <v>207</v>
      </c>
      <c r="C9" s="14">
        <v>6.4691585386846606E-2</v>
      </c>
      <c r="D9" s="14">
        <v>7.3806724817835498E-2</v>
      </c>
      <c r="E9" s="14">
        <v>5.46086217545039E-2</v>
      </c>
      <c r="F9" s="14"/>
      <c r="G9" s="14">
        <v>5.71646199465181E-2</v>
      </c>
      <c r="H9" s="14">
        <v>6.5835185889548897E-2</v>
      </c>
      <c r="I9" s="14">
        <v>5.3637534717726899E-2</v>
      </c>
      <c r="J9" s="14">
        <v>6.2822329352836395E-2</v>
      </c>
      <c r="K9" s="14">
        <v>7.1180188211057899E-2</v>
      </c>
      <c r="L9" s="14">
        <v>7.6516111631351302E-2</v>
      </c>
      <c r="M9" s="14"/>
      <c r="N9" s="14">
        <v>7.0645047924116994E-2</v>
      </c>
      <c r="O9" s="14">
        <v>5.2558016920537499E-2</v>
      </c>
      <c r="P9" s="14">
        <v>6.9584992128573595E-2</v>
      </c>
      <c r="Q9" s="14">
        <v>6.7650030948873494E-2</v>
      </c>
      <c r="R9" s="14"/>
      <c r="S9" s="14">
        <v>4.2369249037127299E-2</v>
      </c>
      <c r="T9" s="14">
        <v>4.5799537868062401E-2</v>
      </c>
      <c r="U9" s="14">
        <v>0.114893668460645</v>
      </c>
      <c r="V9" s="14">
        <v>4.9845132828367902E-2</v>
      </c>
      <c r="W9" s="14">
        <v>1.79954855514055E-2</v>
      </c>
      <c r="X9" s="14">
        <v>5.7721506475612097E-2</v>
      </c>
      <c r="Y9" s="14">
        <v>8.0645482442244301E-2</v>
      </c>
      <c r="Z9" s="14">
        <v>1.7890840280078198E-2</v>
      </c>
      <c r="AA9" s="14">
        <v>0.101793152005741</v>
      </c>
      <c r="AB9" s="14">
        <v>0.10058601722697599</v>
      </c>
      <c r="AC9" s="14">
        <v>4.7302363350957902E-2</v>
      </c>
      <c r="AD9" s="14">
        <v>0.115771916812156</v>
      </c>
      <c r="AE9" s="14"/>
      <c r="AF9" s="14">
        <v>9.7636265213029996E-2</v>
      </c>
      <c r="AG9" s="14">
        <v>4.69590272347509E-2</v>
      </c>
      <c r="AH9" s="14">
        <v>4.75031553193744E-2</v>
      </c>
      <c r="AI9" s="14"/>
      <c r="AJ9" s="14">
        <v>0.10664907518363501</v>
      </c>
      <c r="AK9" s="14">
        <v>1.03785286125827E-2</v>
      </c>
      <c r="AL9" s="14">
        <v>1.4887387639234501E-2</v>
      </c>
      <c r="AM9" s="14">
        <v>9.6095338861462501E-2</v>
      </c>
      <c r="AN9" s="14">
        <v>9.5885730337891398E-2</v>
      </c>
      <c r="AO9" s="14"/>
      <c r="AP9" s="14">
        <v>0.12700036125550199</v>
      </c>
      <c r="AQ9" s="14">
        <v>6.9902112547303797E-3</v>
      </c>
      <c r="AR9" s="14">
        <v>1.3542253079770699E-2</v>
      </c>
      <c r="AS9" s="14">
        <v>0.159030497104726</v>
      </c>
      <c r="AT9" s="14">
        <v>2.4593693758442999E-2</v>
      </c>
      <c r="AU9" s="14"/>
      <c r="AV9" s="14">
        <v>8.8606806620246004E-2</v>
      </c>
      <c r="AW9" s="14">
        <v>4.6270981604427802E-2</v>
      </c>
      <c r="AX9" s="14">
        <v>4.0985484878006302E-2</v>
      </c>
      <c r="AY9" s="14">
        <v>8.0378400787914903E-2</v>
      </c>
      <c r="AZ9" s="14">
        <v>0</v>
      </c>
      <c r="BA9" s="14"/>
      <c r="BB9" s="14">
        <v>3.0077389431914799E-2</v>
      </c>
      <c r="BC9" s="14">
        <v>0.14628482271660501</v>
      </c>
      <c r="BD9" s="14">
        <v>0</v>
      </c>
      <c r="BE9" s="14"/>
      <c r="BF9" s="14">
        <v>7.3408499949983205E-2</v>
      </c>
    </row>
    <row r="10" spans="2:58" x14ac:dyDescent="0.35">
      <c r="B10" s="15" t="s">
        <v>208</v>
      </c>
      <c r="C10" s="14">
        <v>6.0728736339134497E-2</v>
      </c>
      <c r="D10" s="14">
        <v>6.5510280097031498E-2</v>
      </c>
      <c r="E10" s="14">
        <v>5.6567435309891001E-2</v>
      </c>
      <c r="F10" s="14"/>
      <c r="G10" s="14">
        <v>4.5833936131222199E-2</v>
      </c>
      <c r="H10" s="14">
        <v>5.8592619798173297E-2</v>
      </c>
      <c r="I10" s="14">
        <v>7.78150818251859E-2</v>
      </c>
      <c r="J10" s="14">
        <v>5.6649491739090799E-2</v>
      </c>
      <c r="K10" s="14">
        <v>5.7919932732412499E-2</v>
      </c>
      <c r="L10" s="14">
        <v>6.3811227493598105E-2</v>
      </c>
      <c r="M10" s="14"/>
      <c r="N10" s="14">
        <v>3.9441065542501701E-2</v>
      </c>
      <c r="O10" s="14">
        <v>8.6841072557948804E-2</v>
      </c>
      <c r="P10" s="14">
        <v>4.8700836471396503E-2</v>
      </c>
      <c r="Q10" s="14">
        <v>6.6424971535870195E-2</v>
      </c>
      <c r="R10" s="14"/>
      <c r="S10" s="14">
        <v>4.2403152975568403E-2</v>
      </c>
      <c r="T10" s="14">
        <v>9.0038439070688897E-2</v>
      </c>
      <c r="U10" s="14">
        <v>8.7972963304793803E-2</v>
      </c>
      <c r="V10" s="14">
        <v>4.9275181892541903E-2</v>
      </c>
      <c r="W10" s="14">
        <v>7.4441071207818704E-2</v>
      </c>
      <c r="X10" s="14">
        <v>5.5648093568750202E-2</v>
      </c>
      <c r="Y10" s="14">
        <v>0.12556789546942199</v>
      </c>
      <c r="Z10" s="14">
        <v>1.6434895662449898E-2</v>
      </c>
      <c r="AA10" s="14">
        <v>3.6730713774955702E-2</v>
      </c>
      <c r="AB10" s="14">
        <v>3.1921290677643502E-2</v>
      </c>
      <c r="AC10" s="14">
        <v>4.87286312165097E-2</v>
      </c>
      <c r="AD10" s="14">
        <v>8.4240009310586395E-2</v>
      </c>
      <c r="AE10" s="14"/>
      <c r="AF10" s="14">
        <v>8.5722937616304007E-2</v>
      </c>
      <c r="AG10" s="14">
        <v>5.8034124166214597E-2</v>
      </c>
      <c r="AH10" s="14">
        <v>1.30338717011771E-2</v>
      </c>
      <c r="AI10" s="14"/>
      <c r="AJ10" s="14">
        <v>0.100633966807311</v>
      </c>
      <c r="AK10" s="14">
        <v>3.53435815934693E-2</v>
      </c>
      <c r="AL10" s="14">
        <v>4.3620544242340797E-2</v>
      </c>
      <c r="AM10" s="14">
        <v>0.100132519508249</v>
      </c>
      <c r="AN10" s="14">
        <v>4.6420576747924498E-2</v>
      </c>
      <c r="AO10" s="14"/>
      <c r="AP10" s="14">
        <v>0.111552003498184</v>
      </c>
      <c r="AQ10" s="14">
        <v>2.0555661830600199E-2</v>
      </c>
      <c r="AR10" s="14">
        <v>5.3865782419362102E-2</v>
      </c>
      <c r="AS10" s="14">
        <v>0.116969377971953</v>
      </c>
      <c r="AT10" s="14">
        <v>3.5400312659331801E-2</v>
      </c>
      <c r="AU10" s="14"/>
      <c r="AV10" s="14">
        <v>5.4437731467611397E-2</v>
      </c>
      <c r="AW10" s="14">
        <v>9.2559180311417993E-2</v>
      </c>
      <c r="AX10" s="14">
        <v>3.1668837787084098E-2</v>
      </c>
      <c r="AY10" s="14">
        <v>6.8237332729956496E-2</v>
      </c>
      <c r="AZ10" s="14">
        <v>4.7921401855709797E-2</v>
      </c>
      <c r="BA10" s="14"/>
      <c r="BB10" s="14">
        <v>1.7513470904551701E-2</v>
      </c>
      <c r="BC10" s="14">
        <v>0.128612890307963</v>
      </c>
      <c r="BD10" s="14">
        <v>5.4087106787241303E-2</v>
      </c>
      <c r="BE10" s="14"/>
      <c r="BF10" s="14">
        <v>8.3715219254198697E-2</v>
      </c>
    </row>
    <row r="11" spans="2:58" x14ac:dyDescent="0.35">
      <c r="B11" s="15" t="s">
        <v>209</v>
      </c>
      <c r="C11" s="14">
        <v>0.155591606430072</v>
      </c>
      <c r="D11" s="14">
        <v>0.150440066391407</v>
      </c>
      <c r="E11" s="14">
        <v>0.160942118072149</v>
      </c>
      <c r="F11" s="14"/>
      <c r="G11" s="14">
        <v>0.134384197836146</v>
      </c>
      <c r="H11" s="14">
        <v>0.20434223206889601</v>
      </c>
      <c r="I11" s="14">
        <v>8.06353486690847E-2</v>
      </c>
      <c r="J11" s="14">
        <v>0.20087554648936801</v>
      </c>
      <c r="K11" s="14">
        <v>0.16868296591177501</v>
      </c>
      <c r="L11" s="14">
        <v>0.150244898201946</v>
      </c>
      <c r="M11" s="14"/>
      <c r="N11" s="14">
        <v>0.117504815691126</v>
      </c>
      <c r="O11" s="14">
        <v>0.15565723334701101</v>
      </c>
      <c r="P11" s="14">
        <v>0.187746194610416</v>
      </c>
      <c r="Q11" s="14">
        <v>0.169305010281879</v>
      </c>
      <c r="R11" s="14"/>
      <c r="S11" s="14">
        <v>0.12792542044734401</v>
      </c>
      <c r="T11" s="14">
        <v>0.171927889917798</v>
      </c>
      <c r="U11" s="14">
        <v>0.19316051331077</v>
      </c>
      <c r="V11" s="14">
        <v>0.13292643418383901</v>
      </c>
      <c r="W11" s="14">
        <v>0.13476296453352299</v>
      </c>
      <c r="X11" s="14">
        <v>0.13910641142643099</v>
      </c>
      <c r="Y11" s="14">
        <v>0.219541702942464</v>
      </c>
      <c r="Z11" s="14">
        <v>0.169876684375106</v>
      </c>
      <c r="AA11" s="14">
        <v>0.10350730905982899</v>
      </c>
      <c r="AB11" s="14">
        <v>0.171642006538713</v>
      </c>
      <c r="AC11" s="14">
        <v>0.15987491559926301</v>
      </c>
      <c r="AD11" s="14">
        <v>0.223982254455699</v>
      </c>
      <c r="AE11" s="14"/>
      <c r="AF11" s="14">
        <v>0.187111373265373</v>
      </c>
      <c r="AG11" s="14">
        <v>0.117878540741526</v>
      </c>
      <c r="AH11" s="14">
        <v>0.16356241344407199</v>
      </c>
      <c r="AI11" s="14"/>
      <c r="AJ11" s="14">
        <v>0.204206882455782</v>
      </c>
      <c r="AK11" s="14">
        <v>9.7524773096629394E-2</v>
      </c>
      <c r="AL11" s="14">
        <v>0.10277001817343701</v>
      </c>
      <c r="AM11" s="14">
        <v>9.5337112482509104E-2</v>
      </c>
      <c r="AN11" s="14">
        <v>0.200521375645586</v>
      </c>
      <c r="AO11" s="14"/>
      <c r="AP11" s="14">
        <v>0.22625059727666799</v>
      </c>
      <c r="AQ11" s="14">
        <v>5.8565042214254501E-2</v>
      </c>
      <c r="AR11" s="14">
        <v>0.17626721734565301</v>
      </c>
      <c r="AS11" s="14">
        <v>0.221752299475167</v>
      </c>
      <c r="AT11" s="14">
        <v>0.24777155427137501</v>
      </c>
      <c r="AU11" s="14"/>
      <c r="AV11" s="14">
        <v>0.165121029856239</v>
      </c>
      <c r="AW11" s="14">
        <v>0.17515554905372399</v>
      </c>
      <c r="AX11" s="14">
        <v>0.146607626894355</v>
      </c>
      <c r="AY11" s="14">
        <v>8.11617306454432E-2</v>
      </c>
      <c r="AZ11" s="14">
        <v>0.110502242881417</v>
      </c>
      <c r="BA11" s="14"/>
      <c r="BB11" s="14">
        <v>7.6708953340304503E-2</v>
      </c>
      <c r="BC11" s="14">
        <v>0.186828712004145</v>
      </c>
      <c r="BD11" s="14">
        <v>0.25869165317401799</v>
      </c>
      <c r="BE11" s="14"/>
      <c r="BF11" s="14">
        <v>0.182620513719882</v>
      </c>
    </row>
    <row r="12" spans="2:58" x14ac:dyDescent="0.35">
      <c r="B12" s="15" t="s">
        <v>122</v>
      </c>
      <c r="C12" s="14">
        <v>0.25350648959605498</v>
      </c>
      <c r="D12" s="14">
        <v>0.25840302750073302</v>
      </c>
      <c r="E12" s="14">
        <v>0.24999577766406</v>
      </c>
      <c r="F12" s="14"/>
      <c r="G12" s="14">
        <v>0.21034161351438499</v>
      </c>
      <c r="H12" s="14">
        <v>0.23235691845575701</v>
      </c>
      <c r="I12" s="14">
        <v>0.29372381331242098</v>
      </c>
      <c r="J12" s="14">
        <v>0.188312578666852</v>
      </c>
      <c r="K12" s="14">
        <v>0.29062979455800397</v>
      </c>
      <c r="L12" s="14">
        <v>0.29834055775275098</v>
      </c>
      <c r="M12" s="14"/>
      <c r="N12" s="14">
        <v>0.255529306899693</v>
      </c>
      <c r="O12" s="14">
        <v>0.25415714147928498</v>
      </c>
      <c r="P12" s="14">
        <v>0.26055357953748598</v>
      </c>
      <c r="Q12" s="14">
        <v>0.24839856559398801</v>
      </c>
      <c r="R12" s="14"/>
      <c r="S12" s="14">
        <v>0.29810399526055797</v>
      </c>
      <c r="T12" s="14">
        <v>0.223453105944944</v>
      </c>
      <c r="U12" s="14">
        <v>0.241000034875446</v>
      </c>
      <c r="V12" s="14">
        <v>0.19258005415288501</v>
      </c>
      <c r="W12" s="14">
        <v>0.22729340310819801</v>
      </c>
      <c r="X12" s="14">
        <v>0.320545548766966</v>
      </c>
      <c r="Y12" s="14">
        <v>0.25624438889652001</v>
      </c>
      <c r="Z12" s="14">
        <v>0.22899910513436</v>
      </c>
      <c r="AA12" s="14">
        <v>0.24751917383286501</v>
      </c>
      <c r="AB12" s="14">
        <v>0.21985530632008299</v>
      </c>
      <c r="AC12" s="14">
        <v>0.287999346223132</v>
      </c>
      <c r="AD12" s="14">
        <v>0.32024848496184999</v>
      </c>
      <c r="AE12" s="14"/>
      <c r="AF12" s="14">
        <v>0.28413324139481599</v>
      </c>
      <c r="AG12" s="14">
        <v>0.24223200794515101</v>
      </c>
      <c r="AH12" s="14">
        <v>0.224809174279477</v>
      </c>
      <c r="AI12" s="14"/>
      <c r="AJ12" s="14">
        <v>0.29577872357197499</v>
      </c>
      <c r="AK12" s="14">
        <v>0.22334458767176901</v>
      </c>
      <c r="AL12" s="14">
        <v>0.30665800404808502</v>
      </c>
      <c r="AM12" s="14">
        <v>0.40099306004545598</v>
      </c>
      <c r="AN12" s="14">
        <v>0.2034847651227</v>
      </c>
      <c r="AO12" s="14"/>
      <c r="AP12" s="14">
        <v>0.27896590072354799</v>
      </c>
      <c r="AQ12" s="14">
        <v>0.19058373647961699</v>
      </c>
      <c r="AR12" s="14">
        <v>0.27884653468438397</v>
      </c>
      <c r="AS12" s="14">
        <v>0.28101271151104501</v>
      </c>
      <c r="AT12" s="14">
        <v>0.38539049104550399</v>
      </c>
      <c r="AU12" s="14"/>
      <c r="AV12" s="14">
        <v>0.29272259985841098</v>
      </c>
      <c r="AW12" s="14">
        <v>0.23398385326148899</v>
      </c>
      <c r="AX12" s="14">
        <v>0.23265397577511501</v>
      </c>
      <c r="AY12" s="14">
        <v>0.28975201796466399</v>
      </c>
      <c r="AZ12" s="14">
        <v>0.36429770342179901</v>
      </c>
      <c r="BA12" s="14"/>
      <c r="BB12" s="14">
        <v>0.199166410725789</v>
      </c>
      <c r="BC12" s="14">
        <v>0.349867837829831</v>
      </c>
      <c r="BD12" s="14">
        <v>0.47922972841862999</v>
      </c>
      <c r="BE12" s="14"/>
      <c r="BF12" s="14">
        <v>0.31039788596315099</v>
      </c>
    </row>
    <row r="13" spans="2:58" x14ac:dyDescent="0.35">
      <c r="B13" s="15" t="s">
        <v>210</v>
      </c>
      <c r="C13" s="14">
        <v>0.27800412695764698</v>
      </c>
      <c r="D13" s="14">
        <v>0.26856457376662302</v>
      </c>
      <c r="E13" s="14">
        <v>0.28580654107645898</v>
      </c>
      <c r="F13" s="14"/>
      <c r="G13" s="14">
        <v>0.33978571765506599</v>
      </c>
      <c r="H13" s="14">
        <v>0.23968187203640701</v>
      </c>
      <c r="I13" s="14">
        <v>0.29722880617657799</v>
      </c>
      <c r="J13" s="14">
        <v>0.319284416914978</v>
      </c>
      <c r="K13" s="14">
        <v>0.26564508086190403</v>
      </c>
      <c r="L13" s="14">
        <v>0.21791497760603601</v>
      </c>
      <c r="M13" s="14"/>
      <c r="N13" s="14">
        <v>0.28861762601958502</v>
      </c>
      <c r="O13" s="14">
        <v>0.27231421079673501</v>
      </c>
      <c r="P13" s="14">
        <v>0.28476805130569499</v>
      </c>
      <c r="Q13" s="14">
        <v>0.26701694260245701</v>
      </c>
      <c r="R13" s="14"/>
      <c r="S13" s="14">
        <v>0.287752421442799</v>
      </c>
      <c r="T13" s="14">
        <v>0.27770695805964701</v>
      </c>
      <c r="U13" s="14">
        <v>0.22700170394312899</v>
      </c>
      <c r="V13" s="14">
        <v>0.36210512201761602</v>
      </c>
      <c r="W13" s="14">
        <v>0.39562760233366201</v>
      </c>
      <c r="X13" s="14">
        <v>0.27898330530469401</v>
      </c>
      <c r="Y13" s="14">
        <v>0.17872063788418299</v>
      </c>
      <c r="Z13" s="14">
        <v>0.28101908800650399</v>
      </c>
      <c r="AA13" s="14">
        <v>0.277597140464518</v>
      </c>
      <c r="AB13" s="14">
        <v>0.27513194148383102</v>
      </c>
      <c r="AC13" s="14">
        <v>0.236133412475625</v>
      </c>
      <c r="AD13" s="14">
        <v>0.189313578771936</v>
      </c>
      <c r="AE13" s="14"/>
      <c r="AF13" s="14">
        <v>0.21444139412025401</v>
      </c>
      <c r="AG13" s="14">
        <v>0.31322189268573802</v>
      </c>
      <c r="AH13" s="14">
        <v>0.33303347901795499</v>
      </c>
      <c r="AI13" s="14"/>
      <c r="AJ13" s="14">
        <v>0.179314184782039</v>
      </c>
      <c r="AK13" s="14">
        <v>0.35409686654732198</v>
      </c>
      <c r="AL13" s="14">
        <v>0.28816511957365099</v>
      </c>
      <c r="AM13" s="14">
        <v>0.206154547721703</v>
      </c>
      <c r="AN13" s="14">
        <v>0.26968382589555301</v>
      </c>
      <c r="AO13" s="14"/>
      <c r="AP13" s="14">
        <v>0.19174461194325201</v>
      </c>
      <c r="AQ13" s="14">
        <v>0.37825647257144002</v>
      </c>
      <c r="AR13" s="14">
        <v>0.28070795466049903</v>
      </c>
      <c r="AS13" s="14">
        <v>0.15902899179742899</v>
      </c>
      <c r="AT13" s="14">
        <v>0.21833762886487601</v>
      </c>
      <c r="AU13" s="14"/>
      <c r="AV13" s="14">
        <v>0.25343073240957498</v>
      </c>
      <c r="AW13" s="14">
        <v>0.272469516034342</v>
      </c>
      <c r="AX13" s="14">
        <v>0.33002860300251702</v>
      </c>
      <c r="AY13" s="14">
        <v>0.24038324584607301</v>
      </c>
      <c r="AZ13" s="14">
        <v>0.22514164920635599</v>
      </c>
      <c r="BA13" s="14"/>
      <c r="BB13" s="14">
        <v>0.26617868090708602</v>
      </c>
      <c r="BC13" s="14">
        <v>0.143513892108797</v>
      </c>
      <c r="BD13" s="14">
        <v>0.14407698425139501</v>
      </c>
      <c r="BE13" s="14"/>
      <c r="BF13" s="14">
        <v>0.18913280713622699</v>
      </c>
    </row>
    <row r="14" spans="2:58" x14ac:dyDescent="0.35">
      <c r="B14" s="15" t="s">
        <v>211</v>
      </c>
      <c r="C14" s="14">
        <v>0.15052725641589301</v>
      </c>
      <c r="D14" s="14">
        <v>0.15590865870758699</v>
      </c>
      <c r="E14" s="14">
        <v>0.146166355391041</v>
      </c>
      <c r="F14" s="14"/>
      <c r="G14" s="14">
        <v>0.180761714705651</v>
      </c>
      <c r="H14" s="14">
        <v>0.170300928961785</v>
      </c>
      <c r="I14" s="14">
        <v>0.158946561621162</v>
      </c>
      <c r="J14" s="14">
        <v>0.14765197834161201</v>
      </c>
      <c r="K14" s="14">
        <v>0.103196627906689</v>
      </c>
      <c r="L14" s="14">
        <v>0.13964231203935201</v>
      </c>
      <c r="M14" s="14"/>
      <c r="N14" s="14">
        <v>0.19799875709787301</v>
      </c>
      <c r="O14" s="14">
        <v>0.14714126058500801</v>
      </c>
      <c r="P14" s="14">
        <v>0.11837430685655199</v>
      </c>
      <c r="Q14" s="14">
        <v>0.12648283338192101</v>
      </c>
      <c r="R14" s="14"/>
      <c r="S14" s="14">
        <v>0.17182101722603099</v>
      </c>
      <c r="T14" s="14">
        <v>0.156506798096193</v>
      </c>
      <c r="U14" s="14">
        <v>0.112224036294315</v>
      </c>
      <c r="V14" s="14">
        <v>0.17972072869727901</v>
      </c>
      <c r="W14" s="14">
        <v>0.13519132813048501</v>
      </c>
      <c r="X14" s="14">
        <v>0.124410851162221</v>
      </c>
      <c r="Y14" s="14">
        <v>8.5369766425514804E-2</v>
      </c>
      <c r="Z14" s="14">
        <v>0.22706446310929801</v>
      </c>
      <c r="AA14" s="14">
        <v>0.18482938231005799</v>
      </c>
      <c r="AB14" s="14">
        <v>0.167665959194331</v>
      </c>
      <c r="AC14" s="14">
        <v>0.137651333200321</v>
      </c>
      <c r="AD14" s="14">
        <v>3.9189405996076697E-2</v>
      </c>
      <c r="AE14" s="14"/>
      <c r="AF14" s="14">
        <v>9.9448813347389503E-2</v>
      </c>
      <c r="AG14" s="14">
        <v>0.189224949631289</v>
      </c>
      <c r="AH14" s="14">
        <v>0.16438029625543099</v>
      </c>
      <c r="AI14" s="14"/>
      <c r="AJ14" s="14">
        <v>9.81618908484337E-2</v>
      </c>
      <c r="AK14" s="14">
        <v>0.22031181767518901</v>
      </c>
      <c r="AL14" s="14">
        <v>0.16619861056839799</v>
      </c>
      <c r="AM14" s="14">
        <v>0.101287421380621</v>
      </c>
      <c r="AN14" s="14">
        <v>0.14517775988341799</v>
      </c>
      <c r="AO14" s="14"/>
      <c r="AP14" s="14">
        <v>4.2628462615700802E-2</v>
      </c>
      <c r="AQ14" s="14">
        <v>0.27895389859547698</v>
      </c>
      <c r="AR14" s="14">
        <v>0.15087351214359401</v>
      </c>
      <c r="AS14" s="14">
        <v>6.22061221396807E-2</v>
      </c>
      <c r="AT14" s="14">
        <v>6.3060731806486803E-2</v>
      </c>
      <c r="AU14" s="14"/>
      <c r="AV14" s="14">
        <v>0.103880084530419</v>
      </c>
      <c r="AW14" s="14">
        <v>0.15062442031632201</v>
      </c>
      <c r="AX14" s="14">
        <v>0.17723228459771101</v>
      </c>
      <c r="AY14" s="14">
        <v>0.21412368230065201</v>
      </c>
      <c r="AZ14" s="14">
        <v>0.252137002634718</v>
      </c>
      <c r="BA14" s="14"/>
      <c r="BB14" s="14">
        <v>0.37499856056445202</v>
      </c>
      <c r="BC14" s="14">
        <v>4.4891845032658403E-2</v>
      </c>
      <c r="BD14" s="14">
        <v>6.3914527368715099E-2</v>
      </c>
      <c r="BE14" s="14"/>
      <c r="BF14" s="14">
        <v>0.149375520026684</v>
      </c>
    </row>
    <row r="15" spans="2:58" x14ac:dyDescent="0.35">
      <c r="B15" s="15" t="s">
        <v>212</v>
      </c>
      <c r="C15" s="23">
        <v>3.6950198874351803E-2</v>
      </c>
      <c r="D15" s="23">
        <v>2.7366668718782499E-2</v>
      </c>
      <c r="E15" s="23">
        <v>4.5913150731894697E-2</v>
      </c>
      <c r="F15" s="23"/>
      <c r="G15" s="23">
        <v>3.17282002110119E-2</v>
      </c>
      <c r="H15" s="23">
        <v>2.88902427894328E-2</v>
      </c>
      <c r="I15" s="23">
        <v>3.8012853677840901E-2</v>
      </c>
      <c r="J15" s="23">
        <v>2.4403658495263401E-2</v>
      </c>
      <c r="K15" s="23">
        <v>4.2745409818158102E-2</v>
      </c>
      <c r="L15" s="23">
        <v>5.3529915274964902E-2</v>
      </c>
      <c r="M15" s="23"/>
      <c r="N15" s="23">
        <v>3.0263380825104401E-2</v>
      </c>
      <c r="O15" s="23">
        <v>3.1331064313474703E-2</v>
      </c>
      <c r="P15" s="23">
        <v>3.0272039089880801E-2</v>
      </c>
      <c r="Q15" s="23">
        <v>5.4721645655011399E-2</v>
      </c>
      <c r="R15" s="23"/>
      <c r="S15" s="23">
        <v>2.9624743610573601E-2</v>
      </c>
      <c r="T15" s="23">
        <v>3.4567271042666797E-2</v>
      </c>
      <c r="U15" s="23">
        <v>2.37470798109021E-2</v>
      </c>
      <c r="V15" s="23">
        <v>3.3547346227470798E-2</v>
      </c>
      <c r="W15" s="23">
        <v>1.46881451349079E-2</v>
      </c>
      <c r="X15" s="23">
        <v>2.3584283295325199E-2</v>
      </c>
      <c r="Y15" s="23">
        <v>5.3910125939652602E-2</v>
      </c>
      <c r="Z15" s="23">
        <v>5.8714923432203601E-2</v>
      </c>
      <c r="AA15" s="23">
        <v>4.8023128552033598E-2</v>
      </c>
      <c r="AB15" s="23">
        <v>3.3197478558422401E-2</v>
      </c>
      <c r="AC15" s="23">
        <v>8.2309997934190998E-2</v>
      </c>
      <c r="AD15" s="23">
        <v>2.7254349691696499E-2</v>
      </c>
      <c r="AE15" s="23"/>
      <c r="AF15" s="23">
        <v>3.1505975042833798E-2</v>
      </c>
      <c r="AG15" s="23">
        <v>3.2449457595331299E-2</v>
      </c>
      <c r="AH15" s="23">
        <v>5.36776099825126E-2</v>
      </c>
      <c r="AI15" s="23"/>
      <c r="AJ15" s="23">
        <v>1.5255276350825899E-2</v>
      </c>
      <c r="AK15" s="23">
        <v>5.8999844803037702E-2</v>
      </c>
      <c r="AL15" s="23">
        <v>7.7700315754853699E-2</v>
      </c>
      <c r="AM15" s="23">
        <v>0</v>
      </c>
      <c r="AN15" s="23">
        <v>3.8825966366926902E-2</v>
      </c>
      <c r="AO15" s="23"/>
      <c r="AP15" s="23">
        <v>2.18580626871442E-2</v>
      </c>
      <c r="AQ15" s="23">
        <v>6.6094977053881399E-2</v>
      </c>
      <c r="AR15" s="23">
        <v>4.5896745666737501E-2</v>
      </c>
      <c r="AS15" s="23">
        <v>0</v>
      </c>
      <c r="AT15" s="23">
        <v>2.54455875939835E-2</v>
      </c>
      <c r="AU15" s="23"/>
      <c r="AV15" s="23">
        <v>4.18010152574982E-2</v>
      </c>
      <c r="AW15" s="23">
        <v>2.8936499418277199E-2</v>
      </c>
      <c r="AX15" s="23">
        <v>4.0823187065212402E-2</v>
      </c>
      <c r="AY15" s="23">
        <v>2.5963589725296801E-2</v>
      </c>
      <c r="AZ15" s="23">
        <v>0</v>
      </c>
      <c r="BA15" s="23"/>
      <c r="BB15" s="23">
        <v>3.53565341259027E-2</v>
      </c>
      <c r="BC15" s="23">
        <v>0</v>
      </c>
      <c r="BD15" s="23">
        <v>0</v>
      </c>
      <c r="BE15" s="23"/>
      <c r="BF15" s="23">
        <v>1.13495539498736E-2</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239</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999</v>
      </c>
      <c r="D7" s="10">
        <v>473</v>
      </c>
      <c r="E7" s="10">
        <v>524</v>
      </c>
      <c r="F7" s="10"/>
      <c r="G7" s="10">
        <v>155</v>
      </c>
      <c r="H7" s="10">
        <v>169</v>
      </c>
      <c r="I7" s="10">
        <v>158</v>
      </c>
      <c r="J7" s="10">
        <v>164</v>
      </c>
      <c r="K7" s="10">
        <v>147</v>
      </c>
      <c r="L7" s="10">
        <v>206</v>
      </c>
      <c r="M7" s="10"/>
      <c r="N7" s="10">
        <v>282</v>
      </c>
      <c r="O7" s="10">
        <v>250</v>
      </c>
      <c r="P7" s="10">
        <v>198</v>
      </c>
      <c r="Q7" s="10">
        <v>266</v>
      </c>
      <c r="R7" s="10"/>
      <c r="S7" s="10">
        <v>140</v>
      </c>
      <c r="T7" s="10">
        <v>115</v>
      </c>
      <c r="U7" s="10">
        <v>86</v>
      </c>
      <c r="V7" s="10">
        <v>94</v>
      </c>
      <c r="W7" s="10">
        <v>65</v>
      </c>
      <c r="X7" s="10">
        <v>85</v>
      </c>
      <c r="Y7" s="10">
        <v>72</v>
      </c>
      <c r="Z7" s="10">
        <v>53</v>
      </c>
      <c r="AA7" s="10">
        <v>106</v>
      </c>
      <c r="AB7" s="10">
        <v>90</v>
      </c>
      <c r="AC7" s="10">
        <v>60</v>
      </c>
      <c r="AD7" s="10">
        <v>33</v>
      </c>
      <c r="AE7" s="10"/>
      <c r="AF7" s="10">
        <v>348</v>
      </c>
      <c r="AG7" s="10">
        <v>398</v>
      </c>
      <c r="AH7" s="10">
        <v>149</v>
      </c>
      <c r="AI7" s="10"/>
      <c r="AJ7" s="10">
        <v>326</v>
      </c>
      <c r="AK7" s="10">
        <v>314</v>
      </c>
      <c r="AL7" s="10">
        <v>67</v>
      </c>
      <c r="AM7" s="10">
        <v>10</v>
      </c>
      <c r="AN7" s="10">
        <v>131</v>
      </c>
      <c r="AO7" s="10"/>
      <c r="AP7" s="10">
        <v>175</v>
      </c>
      <c r="AQ7" s="10">
        <v>402</v>
      </c>
      <c r="AR7" s="10">
        <v>73</v>
      </c>
      <c r="AS7" s="10">
        <v>116</v>
      </c>
      <c r="AT7" s="10">
        <v>80</v>
      </c>
      <c r="AU7" s="10"/>
      <c r="AV7" s="10">
        <v>237</v>
      </c>
      <c r="AW7" s="10">
        <v>233</v>
      </c>
      <c r="AX7" s="10">
        <v>254</v>
      </c>
      <c r="AY7" s="10">
        <v>114</v>
      </c>
      <c r="AZ7" s="10">
        <v>19</v>
      </c>
      <c r="BA7" s="10"/>
      <c r="BB7" s="10">
        <v>58</v>
      </c>
      <c r="BC7" s="10">
        <v>73</v>
      </c>
      <c r="BD7" s="10">
        <v>34</v>
      </c>
      <c r="BE7" s="10"/>
      <c r="BF7" s="10">
        <v>184</v>
      </c>
    </row>
    <row r="8" spans="2:58" ht="30" customHeight="1" x14ac:dyDescent="0.35">
      <c r="B8" s="11" t="s">
        <v>20</v>
      </c>
      <c r="C8" s="11">
        <v>999</v>
      </c>
      <c r="D8" s="11">
        <v>478</v>
      </c>
      <c r="E8" s="11">
        <v>519</v>
      </c>
      <c r="F8" s="11"/>
      <c r="G8" s="11">
        <v>149</v>
      </c>
      <c r="H8" s="11">
        <v>162</v>
      </c>
      <c r="I8" s="11">
        <v>179</v>
      </c>
      <c r="J8" s="11">
        <v>174</v>
      </c>
      <c r="K8" s="11">
        <v>139</v>
      </c>
      <c r="L8" s="11">
        <v>197</v>
      </c>
      <c r="M8" s="11"/>
      <c r="N8" s="11">
        <v>274</v>
      </c>
      <c r="O8" s="11">
        <v>262</v>
      </c>
      <c r="P8" s="11">
        <v>195</v>
      </c>
      <c r="Q8" s="11">
        <v>265</v>
      </c>
      <c r="R8" s="11"/>
      <c r="S8" s="11">
        <v>151</v>
      </c>
      <c r="T8" s="11">
        <v>119</v>
      </c>
      <c r="U8" s="11">
        <v>87</v>
      </c>
      <c r="V8" s="11">
        <v>95</v>
      </c>
      <c r="W8" s="11">
        <v>62</v>
      </c>
      <c r="X8" s="11">
        <v>87</v>
      </c>
      <c r="Y8" s="11">
        <v>72</v>
      </c>
      <c r="Z8" s="11">
        <v>50</v>
      </c>
      <c r="AA8" s="11">
        <v>100</v>
      </c>
      <c r="AB8" s="11">
        <v>86</v>
      </c>
      <c r="AC8" s="11">
        <v>58</v>
      </c>
      <c r="AD8" s="11">
        <v>31</v>
      </c>
      <c r="AE8" s="11"/>
      <c r="AF8" s="11">
        <v>346</v>
      </c>
      <c r="AG8" s="11">
        <v>400</v>
      </c>
      <c r="AH8" s="11">
        <v>153</v>
      </c>
      <c r="AI8" s="11"/>
      <c r="AJ8" s="11">
        <v>325</v>
      </c>
      <c r="AK8" s="11">
        <v>314</v>
      </c>
      <c r="AL8" s="11">
        <v>68</v>
      </c>
      <c r="AM8" s="11">
        <v>10</v>
      </c>
      <c r="AN8" s="11">
        <v>134</v>
      </c>
      <c r="AO8" s="11"/>
      <c r="AP8" s="11">
        <v>173</v>
      </c>
      <c r="AQ8" s="11">
        <v>403</v>
      </c>
      <c r="AR8" s="11">
        <v>75</v>
      </c>
      <c r="AS8" s="11">
        <v>114</v>
      </c>
      <c r="AT8" s="11">
        <v>79</v>
      </c>
      <c r="AU8" s="11"/>
      <c r="AV8" s="11">
        <v>238</v>
      </c>
      <c r="AW8" s="11">
        <v>231</v>
      </c>
      <c r="AX8" s="11">
        <v>256</v>
      </c>
      <c r="AY8" s="11">
        <v>114</v>
      </c>
      <c r="AZ8" s="11">
        <v>19</v>
      </c>
      <c r="BA8" s="11"/>
      <c r="BB8" s="11">
        <v>59</v>
      </c>
      <c r="BC8" s="11">
        <v>71</v>
      </c>
      <c r="BD8" s="11">
        <v>34</v>
      </c>
      <c r="BE8" s="11"/>
      <c r="BF8" s="11">
        <v>185</v>
      </c>
    </row>
    <row r="9" spans="2:58" x14ac:dyDescent="0.35">
      <c r="B9" s="15" t="s">
        <v>207</v>
      </c>
      <c r="C9" s="14">
        <v>6.4556634016642606E-2</v>
      </c>
      <c r="D9" s="14">
        <v>6.5159831584461994E-2</v>
      </c>
      <c r="E9" s="14">
        <v>6.2305125316068098E-2</v>
      </c>
      <c r="F9" s="14"/>
      <c r="G9" s="14">
        <v>4.5145520742066798E-2</v>
      </c>
      <c r="H9" s="14">
        <v>5.9269465515747702E-2</v>
      </c>
      <c r="I9" s="14">
        <v>4.7986158321436399E-2</v>
      </c>
      <c r="J9" s="14">
        <v>6.08335054556675E-2</v>
      </c>
      <c r="K9" s="14">
        <v>4.5050599047800899E-2</v>
      </c>
      <c r="L9" s="14">
        <v>0.11553014822054899</v>
      </c>
      <c r="M9" s="14"/>
      <c r="N9" s="14">
        <v>6.2125365048146503E-2</v>
      </c>
      <c r="O9" s="14">
        <v>5.2051925466531299E-2</v>
      </c>
      <c r="P9" s="14">
        <v>6.3182669571494696E-2</v>
      </c>
      <c r="Q9" s="14">
        <v>8.1144618524742002E-2</v>
      </c>
      <c r="R9" s="14"/>
      <c r="S9" s="14">
        <v>2.2212118360272901E-2</v>
      </c>
      <c r="T9" s="14">
        <v>6.7789514141421495E-2</v>
      </c>
      <c r="U9" s="14">
        <v>0.12672241518784799</v>
      </c>
      <c r="V9" s="14">
        <v>6.9881981747064101E-2</v>
      </c>
      <c r="W9" s="14">
        <v>4.3993986131939E-2</v>
      </c>
      <c r="X9" s="14">
        <v>5.57522569047725E-2</v>
      </c>
      <c r="Y9" s="14">
        <v>0.10427307303814801</v>
      </c>
      <c r="Z9" s="14">
        <v>4.0369514475696297E-2</v>
      </c>
      <c r="AA9" s="14">
        <v>5.62501386003691E-2</v>
      </c>
      <c r="AB9" s="14">
        <v>9.9052899743107201E-2</v>
      </c>
      <c r="AC9" s="14">
        <v>3.8824437879143699E-2</v>
      </c>
      <c r="AD9" s="14">
        <v>6.0084023165347299E-2</v>
      </c>
      <c r="AE9" s="14"/>
      <c r="AF9" s="14">
        <v>0.109587333463544</v>
      </c>
      <c r="AG9" s="14">
        <v>4.2137549062872003E-2</v>
      </c>
      <c r="AH9" s="14">
        <v>3.1744073239374102E-2</v>
      </c>
      <c r="AI9" s="14"/>
      <c r="AJ9" s="14">
        <v>0.11354757715439</v>
      </c>
      <c r="AK9" s="14">
        <v>2.3010984916226902E-2</v>
      </c>
      <c r="AL9" s="14">
        <v>0</v>
      </c>
      <c r="AM9" s="14">
        <v>0.19537608899452599</v>
      </c>
      <c r="AN9" s="14">
        <v>7.0987657238909999E-2</v>
      </c>
      <c r="AO9" s="14"/>
      <c r="AP9" s="14">
        <v>0.13401518991181</v>
      </c>
      <c r="AQ9" s="14">
        <v>7.3377369087626997E-3</v>
      </c>
      <c r="AR9" s="14">
        <v>1.28126956424663E-2</v>
      </c>
      <c r="AS9" s="14">
        <v>0.158132014606406</v>
      </c>
      <c r="AT9" s="14">
        <v>5.0782837656388601E-2</v>
      </c>
      <c r="AU9" s="14"/>
      <c r="AV9" s="14">
        <v>6.3353892705256404E-2</v>
      </c>
      <c r="AW9" s="14">
        <v>5.8728186050145501E-2</v>
      </c>
      <c r="AX9" s="14">
        <v>4.8352010872831398E-2</v>
      </c>
      <c r="AY9" s="14">
        <v>7.0302733394449299E-2</v>
      </c>
      <c r="AZ9" s="14">
        <v>0</v>
      </c>
      <c r="BA9" s="14"/>
      <c r="BB9" s="14">
        <v>1.48283434294155E-2</v>
      </c>
      <c r="BC9" s="14">
        <v>0.15964157345638599</v>
      </c>
      <c r="BD9" s="14">
        <v>3.1395526473118503E-2</v>
      </c>
      <c r="BE9" s="14"/>
      <c r="BF9" s="14">
        <v>7.9400363053509698E-2</v>
      </c>
    </row>
    <row r="10" spans="2:58" x14ac:dyDescent="0.35">
      <c r="B10" s="15" t="s">
        <v>208</v>
      </c>
      <c r="C10" s="14">
        <v>5.3931955409596603E-2</v>
      </c>
      <c r="D10" s="14">
        <v>5.3773853161839497E-2</v>
      </c>
      <c r="E10" s="14">
        <v>5.4289039462306503E-2</v>
      </c>
      <c r="F10" s="14"/>
      <c r="G10" s="14">
        <v>5.0899337884764903E-2</v>
      </c>
      <c r="H10" s="14">
        <v>4.8133037944539797E-2</v>
      </c>
      <c r="I10" s="14">
        <v>6.3044503896837897E-2</v>
      </c>
      <c r="J10" s="14">
        <v>4.8211867417747398E-2</v>
      </c>
      <c r="K10" s="14">
        <v>7.3281499364146796E-2</v>
      </c>
      <c r="L10" s="14">
        <v>4.4175311819773903E-2</v>
      </c>
      <c r="M10" s="14"/>
      <c r="N10" s="14">
        <v>5.4764586543002099E-2</v>
      </c>
      <c r="O10" s="14">
        <v>5.0641434957253401E-2</v>
      </c>
      <c r="P10" s="14">
        <v>5.0423139896407697E-2</v>
      </c>
      <c r="Q10" s="14">
        <v>5.9494604196124498E-2</v>
      </c>
      <c r="R10" s="14"/>
      <c r="S10" s="14">
        <v>6.3506544796681497E-2</v>
      </c>
      <c r="T10" s="14">
        <v>6.0108982538874603E-2</v>
      </c>
      <c r="U10" s="14">
        <v>7.2743758249250806E-2</v>
      </c>
      <c r="V10" s="14">
        <v>5.2415639420674197E-2</v>
      </c>
      <c r="W10" s="14">
        <v>1.47037008602607E-2</v>
      </c>
      <c r="X10" s="14">
        <v>4.77875867672947E-2</v>
      </c>
      <c r="Y10" s="14">
        <v>2.5838751965074801E-2</v>
      </c>
      <c r="Z10" s="14">
        <v>1.7890840280078198E-2</v>
      </c>
      <c r="AA10" s="14">
        <v>7.3198564979605696E-2</v>
      </c>
      <c r="AB10" s="14">
        <v>7.0520711964936603E-2</v>
      </c>
      <c r="AC10" s="14">
        <v>6.5300221112236698E-2</v>
      </c>
      <c r="AD10" s="14">
        <v>2.5763886843615399E-2</v>
      </c>
      <c r="AE10" s="14"/>
      <c r="AF10" s="14">
        <v>6.2004975014450799E-2</v>
      </c>
      <c r="AG10" s="14">
        <v>4.3376754223189901E-2</v>
      </c>
      <c r="AH10" s="14">
        <v>6.0753606678600497E-2</v>
      </c>
      <c r="AI10" s="14"/>
      <c r="AJ10" s="14">
        <v>8.5735910902897394E-2</v>
      </c>
      <c r="AK10" s="14">
        <v>1.9944444222882201E-2</v>
      </c>
      <c r="AL10" s="14">
        <v>4.4091733105270002E-2</v>
      </c>
      <c r="AM10" s="14">
        <v>0.100132519508249</v>
      </c>
      <c r="AN10" s="14">
        <v>8.2151518023985307E-2</v>
      </c>
      <c r="AO10" s="14"/>
      <c r="AP10" s="14">
        <v>0.12581460927417201</v>
      </c>
      <c r="AQ10" s="14">
        <v>1.24042185602821E-2</v>
      </c>
      <c r="AR10" s="14">
        <v>8.3283189499235299E-2</v>
      </c>
      <c r="AS10" s="14">
        <v>0.108773863663083</v>
      </c>
      <c r="AT10" s="14">
        <v>0</v>
      </c>
      <c r="AU10" s="14"/>
      <c r="AV10" s="14">
        <v>5.2731376700410497E-2</v>
      </c>
      <c r="AW10" s="14">
        <v>5.9626286141484602E-2</v>
      </c>
      <c r="AX10" s="14">
        <v>6.9541843661710803E-2</v>
      </c>
      <c r="AY10" s="14">
        <v>1.6893249295642E-2</v>
      </c>
      <c r="AZ10" s="14">
        <v>0.110502242881417</v>
      </c>
      <c r="BA10" s="14"/>
      <c r="BB10" s="14">
        <v>3.3287533529008699E-2</v>
      </c>
      <c r="BC10" s="14">
        <v>9.16716023412118E-2</v>
      </c>
      <c r="BD10" s="14">
        <v>0</v>
      </c>
      <c r="BE10" s="14"/>
      <c r="BF10" s="14">
        <v>5.8241143331088298E-2</v>
      </c>
    </row>
    <row r="11" spans="2:58" x14ac:dyDescent="0.35">
      <c r="B11" s="15" t="s">
        <v>209</v>
      </c>
      <c r="C11" s="14">
        <v>0.112313484696224</v>
      </c>
      <c r="D11" s="14">
        <v>0.125367888887914</v>
      </c>
      <c r="E11" s="14">
        <v>0.100742583946633</v>
      </c>
      <c r="F11" s="14"/>
      <c r="G11" s="14">
        <v>0.120781742408248</v>
      </c>
      <c r="H11" s="14">
        <v>0.116478573013167</v>
      </c>
      <c r="I11" s="14">
        <v>0.102692446524953</v>
      </c>
      <c r="J11" s="14">
        <v>0.124469630783308</v>
      </c>
      <c r="K11" s="14">
        <v>0.11466822911329699</v>
      </c>
      <c r="L11" s="14">
        <v>9.88552773821018E-2</v>
      </c>
      <c r="M11" s="14"/>
      <c r="N11" s="14">
        <v>9.5511037831812098E-2</v>
      </c>
      <c r="O11" s="14">
        <v>8.4453284611185994E-2</v>
      </c>
      <c r="P11" s="14">
        <v>0.149096530589307</v>
      </c>
      <c r="Q11" s="14">
        <v>0.13143009851878901</v>
      </c>
      <c r="R11" s="14"/>
      <c r="S11" s="14">
        <v>8.3264588079792506E-2</v>
      </c>
      <c r="T11" s="14">
        <v>0.11175501323734199</v>
      </c>
      <c r="U11" s="14">
        <v>0.12742584572916699</v>
      </c>
      <c r="V11" s="14">
        <v>0.12011901528006701</v>
      </c>
      <c r="W11" s="14">
        <v>0.12108269617791</v>
      </c>
      <c r="X11" s="14">
        <v>0.100731400797824</v>
      </c>
      <c r="Y11" s="14">
        <v>0.21116746228383201</v>
      </c>
      <c r="Z11" s="14">
        <v>8.1661767893649595E-2</v>
      </c>
      <c r="AA11" s="14">
        <v>0.12951866329503001</v>
      </c>
      <c r="AB11" s="14">
        <v>6.5414695052775002E-2</v>
      </c>
      <c r="AC11" s="14">
        <v>9.4405943218884195E-2</v>
      </c>
      <c r="AD11" s="14">
        <v>0.13322241247528599</v>
      </c>
      <c r="AE11" s="14"/>
      <c r="AF11" s="14">
        <v>0.13778103573572101</v>
      </c>
      <c r="AG11" s="14">
        <v>8.2748562689212699E-2</v>
      </c>
      <c r="AH11" s="14">
        <v>0.117820939077485</v>
      </c>
      <c r="AI11" s="14"/>
      <c r="AJ11" s="14">
        <v>0.13829446009567301</v>
      </c>
      <c r="AK11" s="14">
        <v>8.71788489219152E-2</v>
      </c>
      <c r="AL11" s="14">
        <v>7.4214761541711805E-2</v>
      </c>
      <c r="AM11" s="14">
        <v>9.5337112482509104E-2</v>
      </c>
      <c r="AN11" s="14">
        <v>0.128692450742492</v>
      </c>
      <c r="AO11" s="14"/>
      <c r="AP11" s="14">
        <v>0.16748706341443401</v>
      </c>
      <c r="AQ11" s="14">
        <v>5.3804532607738903E-2</v>
      </c>
      <c r="AR11" s="14">
        <v>7.8529920864814001E-2</v>
      </c>
      <c r="AS11" s="14">
        <v>0.198406816125311</v>
      </c>
      <c r="AT11" s="14">
        <v>0.162136289718883</v>
      </c>
      <c r="AU11" s="14"/>
      <c r="AV11" s="14">
        <v>0.16004405694357299</v>
      </c>
      <c r="AW11" s="14">
        <v>0.100920346661681</v>
      </c>
      <c r="AX11" s="14">
        <v>8.8281574885640202E-2</v>
      </c>
      <c r="AY11" s="14">
        <v>8.8090615080354207E-2</v>
      </c>
      <c r="AZ11" s="14">
        <v>0</v>
      </c>
      <c r="BA11" s="14"/>
      <c r="BB11" s="14">
        <v>3.1740114895806602E-2</v>
      </c>
      <c r="BC11" s="14">
        <v>0.14537433003259501</v>
      </c>
      <c r="BD11" s="14">
        <v>0.192453715272911</v>
      </c>
      <c r="BE11" s="14"/>
      <c r="BF11" s="14">
        <v>0.107922772887789</v>
      </c>
    </row>
    <row r="12" spans="2:58" x14ac:dyDescent="0.35">
      <c r="B12" s="15" t="s">
        <v>122</v>
      </c>
      <c r="C12" s="14">
        <v>0.26339343091999001</v>
      </c>
      <c r="D12" s="14">
        <v>0.23774716559843001</v>
      </c>
      <c r="E12" s="14">
        <v>0.28802447187447699</v>
      </c>
      <c r="F12" s="14"/>
      <c r="G12" s="14">
        <v>0.26322265203058198</v>
      </c>
      <c r="H12" s="14">
        <v>0.23178385758078701</v>
      </c>
      <c r="I12" s="14">
        <v>0.28731498618145701</v>
      </c>
      <c r="J12" s="14">
        <v>0.266097476246829</v>
      </c>
      <c r="K12" s="14">
        <v>0.29373760003191302</v>
      </c>
      <c r="L12" s="14">
        <v>0.24417037629798</v>
      </c>
      <c r="M12" s="14"/>
      <c r="N12" s="14">
        <v>0.23804547854039501</v>
      </c>
      <c r="O12" s="14">
        <v>0.30616390841289598</v>
      </c>
      <c r="P12" s="14">
        <v>0.26592010633052898</v>
      </c>
      <c r="Q12" s="14">
        <v>0.24837732857998901</v>
      </c>
      <c r="R12" s="14"/>
      <c r="S12" s="14">
        <v>0.30943178012403399</v>
      </c>
      <c r="T12" s="14">
        <v>0.27666012440538801</v>
      </c>
      <c r="U12" s="14">
        <v>0.24076274955871799</v>
      </c>
      <c r="V12" s="14">
        <v>0.20440737869699599</v>
      </c>
      <c r="W12" s="14">
        <v>0.28168612515980201</v>
      </c>
      <c r="X12" s="14">
        <v>0.33069976644225701</v>
      </c>
      <c r="Y12" s="14">
        <v>0.21012942640076199</v>
      </c>
      <c r="Z12" s="14">
        <v>0.27777771289520697</v>
      </c>
      <c r="AA12" s="14">
        <v>0.25423378481291198</v>
      </c>
      <c r="AB12" s="14">
        <v>0.19825400129687301</v>
      </c>
      <c r="AC12" s="14">
        <v>0.19634697143791899</v>
      </c>
      <c r="AD12" s="14">
        <v>0.44160864656182502</v>
      </c>
      <c r="AE12" s="14"/>
      <c r="AF12" s="14">
        <v>0.27112247973994802</v>
      </c>
      <c r="AG12" s="14">
        <v>0.26850262574503603</v>
      </c>
      <c r="AH12" s="14">
        <v>0.21872437878383</v>
      </c>
      <c r="AI12" s="14"/>
      <c r="AJ12" s="14">
        <v>0.278138871477706</v>
      </c>
      <c r="AK12" s="14">
        <v>0.21470073157750999</v>
      </c>
      <c r="AL12" s="14">
        <v>0.29631268010968498</v>
      </c>
      <c r="AM12" s="14">
        <v>0.20388231943059801</v>
      </c>
      <c r="AN12" s="14">
        <v>0.27517924657624798</v>
      </c>
      <c r="AO12" s="14"/>
      <c r="AP12" s="14">
        <v>0.31639903203487202</v>
      </c>
      <c r="AQ12" s="14">
        <v>0.19017992646033899</v>
      </c>
      <c r="AR12" s="14">
        <v>0.31023706372003301</v>
      </c>
      <c r="AS12" s="14">
        <v>0.26284412614614899</v>
      </c>
      <c r="AT12" s="14">
        <v>0.34924710536824399</v>
      </c>
      <c r="AU12" s="14"/>
      <c r="AV12" s="14">
        <v>0.261349756537754</v>
      </c>
      <c r="AW12" s="14">
        <v>0.32343230337641898</v>
      </c>
      <c r="AX12" s="14">
        <v>0.23611783548790599</v>
      </c>
      <c r="AY12" s="14">
        <v>0.227420516829557</v>
      </c>
      <c r="AZ12" s="14">
        <v>0.21102498041658299</v>
      </c>
      <c r="BA12" s="14"/>
      <c r="BB12" s="14">
        <v>8.3377706726848105E-2</v>
      </c>
      <c r="BC12" s="14">
        <v>0.30767908283664402</v>
      </c>
      <c r="BD12" s="14">
        <v>0.28883831859873099</v>
      </c>
      <c r="BE12" s="14"/>
      <c r="BF12" s="14">
        <v>0.241469022693721</v>
      </c>
    </row>
    <row r="13" spans="2:58" x14ac:dyDescent="0.35">
      <c r="B13" s="15" t="s">
        <v>210</v>
      </c>
      <c r="C13" s="14">
        <v>0.31941978922052999</v>
      </c>
      <c r="D13" s="14">
        <v>0.33009152399360697</v>
      </c>
      <c r="E13" s="14">
        <v>0.31085384144355399</v>
      </c>
      <c r="F13" s="14"/>
      <c r="G13" s="14">
        <v>0.30645473394731498</v>
      </c>
      <c r="H13" s="14">
        <v>0.36416154588030503</v>
      </c>
      <c r="I13" s="14">
        <v>0.325336601717301</v>
      </c>
      <c r="J13" s="14">
        <v>0.31852420941111897</v>
      </c>
      <c r="K13" s="14">
        <v>0.28697378380897198</v>
      </c>
      <c r="L13" s="14">
        <v>0.31060855818046501</v>
      </c>
      <c r="M13" s="14"/>
      <c r="N13" s="14">
        <v>0.31089276097086699</v>
      </c>
      <c r="O13" s="14">
        <v>0.34721530840797299</v>
      </c>
      <c r="P13" s="14">
        <v>0.29743461951197803</v>
      </c>
      <c r="Q13" s="14">
        <v>0.31675869590732297</v>
      </c>
      <c r="R13" s="14"/>
      <c r="S13" s="14">
        <v>0.325107724629489</v>
      </c>
      <c r="T13" s="14">
        <v>0.34360853141370501</v>
      </c>
      <c r="U13" s="14">
        <v>0.237617279114444</v>
      </c>
      <c r="V13" s="14">
        <v>0.38034559900961201</v>
      </c>
      <c r="W13" s="14">
        <v>0.35520554659758102</v>
      </c>
      <c r="X13" s="14">
        <v>0.29671417026131203</v>
      </c>
      <c r="Y13" s="14">
        <v>0.269326326921208</v>
      </c>
      <c r="Z13" s="14">
        <v>0.35798073830543597</v>
      </c>
      <c r="AA13" s="14">
        <v>0.288598816029702</v>
      </c>
      <c r="AB13" s="14">
        <v>0.33733243574331601</v>
      </c>
      <c r="AC13" s="14">
        <v>0.37726269641753302</v>
      </c>
      <c r="AD13" s="14">
        <v>0.22851656184878799</v>
      </c>
      <c r="AE13" s="14"/>
      <c r="AF13" s="14">
        <v>0.26889318881552299</v>
      </c>
      <c r="AG13" s="14">
        <v>0.34197169939124999</v>
      </c>
      <c r="AH13" s="14">
        <v>0.38622339106024101</v>
      </c>
      <c r="AI13" s="14"/>
      <c r="AJ13" s="14">
        <v>0.25293192338846698</v>
      </c>
      <c r="AK13" s="14">
        <v>0.39739043514724898</v>
      </c>
      <c r="AL13" s="14">
        <v>0.37934296362435799</v>
      </c>
      <c r="AM13" s="14">
        <v>0.21093808728267399</v>
      </c>
      <c r="AN13" s="14">
        <v>0.28080228587894301</v>
      </c>
      <c r="AO13" s="14"/>
      <c r="AP13" s="14">
        <v>0.191110001265616</v>
      </c>
      <c r="AQ13" s="14">
        <v>0.41274582783089497</v>
      </c>
      <c r="AR13" s="14">
        <v>0.32261859467461901</v>
      </c>
      <c r="AS13" s="14">
        <v>0.19485863462585601</v>
      </c>
      <c r="AT13" s="14">
        <v>0.34227496747533198</v>
      </c>
      <c r="AU13" s="14"/>
      <c r="AV13" s="14">
        <v>0.36582096961476501</v>
      </c>
      <c r="AW13" s="14">
        <v>0.28106899231249399</v>
      </c>
      <c r="AX13" s="14">
        <v>0.32064345100681102</v>
      </c>
      <c r="AY13" s="14">
        <v>0.34614416431092998</v>
      </c>
      <c r="AZ13" s="14">
        <v>0.37259129449634998</v>
      </c>
      <c r="BA13" s="14"/>
      <c r="BB13" s="14">
        <v>0.39401337104325201</v>
      </c>
      <c r="BC13" s="14">
        <v>0.187132875962149</v>
      </c>
      <c r="BD13" s="14">
        <v>0.45775597715050498</v>
      </c>
      <c r="BE13" s="14"/>
      <c r="BF13" s="14">
        <v>0.31783063010100299</v>
      </c>
    </row>
    <row r="14" spans="2:58" x14ac:dyDescent="0.35">
      <c r="B14" s="15" t="s">
        <v>211</v>
      </c>
      <c r="C14" s="14">
        <v>0.15614050266583601</v>
      </c>
      <c r="D14" s="14">
        <v>0.15772810898715101</v>
      </c>
      <c r="E14" s="14">
        <v>0.153318484011326</v>
      </c>
      <c r="F14" s="14"/>
      <c r="G14" s="14">
        <v>0.19473764125654999</v>
      </c>
      <c r="H14" s="14">
        <v>0.163714524994518</v>
      </c>
      <c r="I14" s="14">
        <v>0.15455004389212601</v>
      </c>
      <c r="J14" s="14">
        <v>0.15206966056820601</v>
      </c>
      <c r="K14" s="14">
        <v>0.14454957722475101</v>
      </c>
      <c r="L14" s="14">
        <v>0.13398470588403499</v>
      </c>
      <c r="M14" s="14"/>
      <c r="N14" s="14">
        <v>0.19625485524361699</v>
      </c>
      <c r="O14" s="14">
        <v>0.14401264988281101</v>
      </c>
      <c r="P14" s="14">
        <v>0.14982931327851801</v>
      </c>
      <c r="Q14" s="14">
        <v>0.12567451165245699</v>
      </c>
      <c r="R14" s="14"/>
      <c r="S14" s="14">
        <v>0.169323197641703</v>
      </c>
      <c r="T14" s="14">
        <v>0.131168520464813</v>
      </c>
      <c r="U14" s="14">
        <v>0.17092534141577101</v>
      </c>
      <c r="V14" s="14">
        <v>0.12898668580630199</v>
      </c>
      <c r="W14" s="14">
        <v>0.16863979993759901</v>
      </c>
      <c r="X14" s="14">
        <v>0.15686110118233701</v>
      </c>
      <c r="Y14" s="14">
        <v>0.15242133482723599</v>
      </c>
      <c r="Z14" s="14">
        <v>0.18408273499111799</v>
      </c>
      <c r="AA14" s="14">
        <v>0.179231036405988</v>
      </c>
      <c r="AB14" s="14">
        <v>0.175392648956429</v>
      </c>
      <c r="AC14" s="14">
        <v>0.146154501011803</v>
      </c>
      <c r="AD14" s="14">
        <v>5.7706386117999303E-2</v>
      </c>
      <c r="AE14" s="14"/>
      <c r="AF14" s="14">
        <v>0.114478484054496</v>
      </c>
      <c r="AG14" s="14">
        <v>0.19222682380033501</v>
      </c>
      <c r="AH14" s="14">
        <v>0.15701683864335</v>
      </c>
      <c r="AI14" s="14"/>
      <c r="AJ14" s="14">
        <v>0.116996219626901</v>
      </c>
      <c r="AK14" s="14">
        <v>0.207747017254963</v>
      </c>
      <c r="AL14" s="14">
        <v>0.14957201722844399</v>
      </c>
      <c r="AM14" s="14">
        <v>0.101287421380621</v>
      </c>
      <c r="AN14" s="14">
        <v>0.137586629199517</v>
      </c>
      <c r="AO14" s="14"/>
      <c r="AP14" s="14">
        <v>5.4970154179977998E-2</v>
      </c>
      <c r="AQ14" s="14">
        <v>0.27163526337602001</v>
      </c>
      <c r="AR14" s="14">
        <v>0.153452757930883</v>
      </c>
      <c r="AS14" s="14">
        <v>7.6984544833195404E-2</v>
      </c>
      <c r="AT14" s="14">
        <v>5.9020473976827997E-2</v>
      </c>
      <c r="AU14" s="14"/>
      <c r="AV14" s="14">
        <v>8.0131333033800198E-2</v>
      </c>
      <c r="AW14" s="14">
        <v>0.15603579401166101</v>
      </c>
      <c r="AX14" s="14">
        <v>0.19461173996204401</v>
      </c>
      <c r="AY14" s="14">
        <v>0.20710437289608299</v>
      </c>
      <c r="AZ14" s="14">
        <v>0.30588148220564998</v>
      </c>
      <c r="BA14" s="14"/>
      <c r="BB14" s="14">
        <v>0.41063793004669702</v>
      </c>
      <c r="BC14" s="14">
        <v>0.10850053537101401</v>
      </c>
      <c r="BD14" s="14">
        <v>0</v>
      </c>
      <c r="BE14" s="14"/>
      <c r="BF14" s="14">
        <v>0.179434621801391</v>
      </c>
    </row>
    <row r="15" spans="2:58" x14ac:dyDescent="0.35">
      <c r="B15" s="15" t="s">
        <v>212</v>
      </c>
      <c r="C15" s="23">
        <v>3.02442030711817E-2</v>
      </c>
      <c r="D15" s="23">
        <v>3.0131627786596501E-2</v>
      </c>
      <c r="E15" s="23">
        <v>3.0466453945636199E-2</v>
      </c>
      <c r="F15" s="23"/>
      <c r="G15" s="23">
        <v>1.8758371730473102E-2</v>
      </c>
      <c r="H15" s="23">
        <v>1.6458995070935699E-2</v>
      </c>
      <c r="I15" s="23">
        <v>1.9075259465887898E-2</v>
      </c>
      <c r="J15" s="23">
        <v>2.9793650117122199E-2</v>
      </c>
      <c r="K15" s="23">
        <v>4.1738711409118903E-2</v>
      </c>
      <c r="L15" s="23">
        <v>5.2675622215095197E-2</v>
      </c>
      <c r="M15" s="23"/>
      <c r="N15" s="23">
        <v>4.2405915822160099E-2</v>
      </c>
      <c r="O15" s="23">
        <v>1.5461488261349099E-2</v>
      </c>
      <c r="P15" s="23">
        <v>2.4113620821765099E-2</v>
      </c>
      <c r="Q15" s="23">
        <v>3.7120142620576099E-2</v>
      </c>
      <c r="R15" s="23"/>
      <c r="S15" s="23">
        <v>2.71540463680278E-2</v>
      </c>
      <c r="T15" s="23">
        <v>8.9093137984551495E-3</v>
      </c>
      <c r="U15" s="23">
        <v>2.3802610744801101E-2</v>
      </c>
      <c r="V15" s="23">
        <v>4.3843700039285699E-2</v>
      </c>
      <c r="W15" s="23">
        <v>1.46881451349079E-2</v>
      </c>
      <c r="X15" s="23">
        <v>1.14537176442026E-2</v>
      </c>
      <c r="Y15" s="23">
        <v>2.6843624563739399E-2</v>
      </c>
      <c r="Z15" s="23">
        <v>4.0236691158814897E-2</v>
      </c>
      <c r="AA15" s="23">
        <v>1.8968995876393301E-2</v>
      </c>
      <c r="AB15" s="23">
        <v>5.4032607242563598E-2</v>
      </c>
      <c r="AC15" s="23">
        <v>8.170522892248E-2</v>
      </c>
      <c r="AD15" s="23">
        <v>5.3098082987138098E-2</v>
      </c>
      <c r="AE15" s="23"/>
      <c r="AF15" s="23">
        <v>3.6132503176317901E-2</v>
      </c>
      <c r="AG15" s="23">
        <v>2.9035985088104399E-2</v>
      </c>
      <c r="AH15" s="23">
        <v>2.7716772517120299E-2</v>
      </c>
      <c r="AI15" s="23"/>
      <c r="AJ15" s="23">
        <v>1.43550373539641E-2</v>
      </c>
      <c r="AK15" s="23">
        <v>5.0027537959253299E-2</v>
      </c>
      <c r="AL15" s="23">
        <v>5.64658443905314E-2</v>
      </c>
      <c r="AM15" s="23">
        <v>9.3046450920822601E-2</v>
      </c>
      <c r="AN15" s="23">
        <v>2.4600212339904001E-2</v>
      </c>
      <c r="AO15" s="23"/>
      <c r="AP15" s="23">
        <v>1.02039499191182E-2</v>
      </c>
      <c r="AQ15" s="23">
        <v>5.1892494255963102E-2</v>
      </c>
      <c r="AR15" s="23">
        <v>3.9065777667949102E-2</v>
      </c>
      <c r="AS15" s="23">
        <v>0</v>
      </c>
      <c r="AT15" s="23">
        <v>3.6538325804324298E-2</v>
      </c>
      <c r="AU15" s="23"/>
      <c r="AV15" s="23">
        <v>1.6568614464440901E-2</v>
      </c>
      <c r="AW15" s="23">
        <v>2.0188091446113599E-2</v>
      </c>
      <c r="AX15" s="23">
        <v>4.2451544123056802E-2</v>
      </c>
      <c r="AY15" s="23">
        <v>4.40443481929845E-2</v>
      </c>
      <c r="AZ15" s="23">
        <v>0</v>
      </c>
      <c r="BA15" s="23"/>
      <c r="BB15" s="23">
        <v>3.2115000328972403E-2</v>
      </c>
      <c r="BC15" s="23">
        <v>0</v>
      </c>
      <c r="BD15" s="23">
        <v>2.9556462504735301E-2</v>
      </c>
      <c r="BE15" s="23"/>
      <c r="BF15" s="23">
        <v>1.57014461314973E-2</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240</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999</v>
      </c>
      <c r="D7" s="10">
        <v>473</v>
      </c>
      <c r="E7" s="10">
        <v>524</v>
      </c>
      <c r="F7" s="10"/>
      <c r="G7" s="10">
        <v>155</v>
      </c>
      <c r="H7" s="10">
        <v>169</v>
      </c>
      <c r="I7" s="10">
        <v>158</v>
      </c>
      <c r="J7" s="10">
        <v>164</v>
      </c>
      <c r="K7" s="10">
        <v>147</v>
      </c>
      <c r="L7" s="10">
        <v>206</v>
      </c>
      <c r="M7" s="10"/>
      <c r="N7" s="10">
        <v>282</v>
      </c>
      <c r="O7" s="10">
        <v>250</v>
      </c>
      <c r="P7" s="10">
        <v>198</v>
      </c>
      <c r="Q7" s="10">
        <v>266</v>
      </c>
      <c r="R7" s="10"/>
      <c r="S7" s="10">
        <v>140</v>
      </c>
      <c r="T7" s="10">
        <v>115</v>
      </c>
      <c r="U7" s="10">
        <v>86</v>
      </c>
      <c r="V7" s="10">
        <v>94</v>
      </c>
      <c r="W7" s="10">
        <v>65</v>
      </c>
      <c r="X7" s="10">
        <v>85</v>
      </c>
      <c r="Y7" s="10">
        <v>72</v>
      </c>
      <c r="Z7" s="10">
        <v>53</v>
      </c>
      <c r="AA7" s="10">
        <v>106</v>
      </c>
      <c r="AB7" s="10">
        <v>90</v>
      </c>
      <c r="AC7" s="10">
        <v>60</v>
      </c>
      <c r="AD7" s="10">
        <v>33</v>
      </c>
      <c r="AE7" s="10"/>
      <c r="AF7" s="10">
        <v>348</v>
      </c>
      <c r="AG7" s="10">
        <v>398</v>
      </c>
      <c r="AH7" s="10">
        <v>149</v>
      </c>
      <c r="AI7" s="10"/>
      <c r="AJ7" s="10">
        <v>326</v>
      </c>
      <c r="AK7" s="10">
        <v>314</v>
      </c>
      <c r="AL7" s="10">
        <v>67</v>
      </c>
      <c r="AM7" s="10">
        <v>10</v>
      </c>
      <c r="AN7" s="10">
        <v>131</v>
      </c>
      <c r="AO7" s="10"/>
      <c r="AP7" s="10">
        <v>175</v>
      </c>
      <c r="AQ7" s="10">
        <v>402</v>
      </c>
      <c r="AR7" s="10">
        <v>73</v>
      </c>
      <c r="AS7" s="10">
        <v>116</v>
      </c>
      <c r="AT7" s="10">
        <v>80</v>
      </c>
      <c r="AU7" s="10"/>
      <c r="AV7" s="10">
        <v>237</v>
      </c>
      <c r="AW7" s="10">
        <v>233</v>
      </c>
      <c r="AX7" s="10">
        <v>254</v>
      </c>
      <c r="AY7" s="10">
        <v>114</v>
      </c>
      <c r="AZ7" s="10">
        <v>19</v>
      </c>
      <c r="BA7" s="10"/>
      <c r="BB7" s="10">
        <v>58</v>
      </c>
      <c r="BC7" s="10">
        <v>73</v>
      </c>
      <c r="BD7" s="10">
        <v>34</v>
      </c>
      <c r="BE7" s="10"/>
      <c r="BF7" s="10">
        <v>184</v>
      </c>
    </row>
    <row r="8" spans="2:58" ht="30" customHeight="1" x14ac:dyDescent="0.35">
      <c r="B8" s="11" t="s">
        <v>20</v>
      </c>
      <c r="C8" s="11">
        <v>999</v>
      </c>
      <c r="D8" s="11">
        <v>478</v>
      </c>
      <c r="E8" s="11">
        <v>519</v>
      </c>
      <c r="F8" s="11"/>
      <c r="G8" s="11">
        <v>149</v>
      </c>
      <c r="H8" s="11">
        <v>162</v>
      </c>
      <c r="I8" s="11">
        <v>179</v>
      </c>
      <c r="J8" s="11">
        <v>174</v>
      </c>
      <c r="K8" s="11">
        <v>139</v>
      </c>
      <c r="L8" s="11">
        <v>197</v>
      </c>
      <c r="M8" s="11"/>
      <c r="N8" s="11">
        <v>274</v>
      </c>
      <c r="O8" s="11">
        <v>262</v>
      </c>
      <c r="P8" s="11">
        <v>195</v>
      </c>
      <c r="Q8" s="11">
        <v>265</v>
      </c>
      <c r="R8" s="11"/>
      <c r="S8" s="11">
        <v>151</v>
      </c>
      <c r="T8" s="11">
        <v>119</v>
      </c>
      <c r="U8" s="11">
        <v>87</v>
      </c>
      <c r="V8" s="11">
        <v>95</v>
      </c>
      <c r="W8" s="11">
        <v>62</v>
      </c>
      <c r="X8" s="11">
        <v>87</v>
      </c>
      <c r="Y8" s="11">
        <v>72</v>
      </c>
      <c r="Z8" s="11">
        <v>50</v>
      </c>
      <c r="AA8" s="11">
        <v>100</v>
      </c>
      <c r="AB8" s="11">
        <v>86</v>
      </c>
      <c r="AC8" s="11">
        <v>58</v>
      </c>
      <c r="AD8" s="11">
        <v>31</v>
      </c>
      <c r="AE8" s="11"/>
      <c r="AF8" s="11">
        <v>346</v>
      </c>
      <c r="AG8" s="11">
        <v>400</v>
      </c>
      <c r="AH8" s="11">
        <v>153</v>
      </c>
      <c r="AI8" s="11"/>
      <c r="AJ8" s="11">
        <v>325</v>
      </c>
      <c r="AK8" s="11">
        <v>314</v>
      </c>
      <c r="AL8" s="11">
        <v>68</v>
      </c>
      <c r="AM8" s="11">
        <v>10</v>
      </c>
      <c r="AN8" s="11">
        <v>134</v>
      </c>
      <c r="AO8" s="11"/>
      <c r="AP8" s="11">
        <v>173</v>
      </c>
      <c r="AQ8" s="11">
        <v>403</v>
      </c>
      <c r="AR8" s="11">
        <v>75</v>
      </c>
      <c r="AS8" s="11">
        <v>114</v>
      </c>
      <c r="AT8" s="11">
        <v>79</v>
      </c>
      <c r="AU8" s="11"/>
      <c r="AV8" s="11">
        <v>238</v>
      </c>
      <c r="AW8" s="11">
        <v>231</v>
      </c>
      <c r="AX8" s="11">
        <v>256</v>
      </c>
      <c r="AY8" s="11">
        <v>114</v>
      </c>
      <c r="AZ8" s="11">
        <v>19</v>
      </c>
      <c r="BA8" s="11"/>
      <c r="BB8" s="11">
        <v>59</v>
      </c>
      <c r="BC8" s="11">
        <v>71</v>
      </c>
      <c r="BD8" s="11">
        <v>34</v>
      </c>
      <c r="BE8" s="11"/>
      <c r="BF8" s="11">
        <v>185</v>
      </c>
    </row>
    <row r="9" spans="2:58" x14ac:dyDescent="0.35">
      <c r="B9" s="15" t="s">
        <v>207</v>
      </c>
      <c r="C9" s="14">
        <v>6.0753356569998397E-2</v>
      </c>
      <c r="D9" s="14">
        <v>5.8499930768096599E-2</v>
      </c>
      <c r="E9" s="14">
        <v>6.1115353450830801E-2</v>
      </c>
      <c r="F9" s="14"/>
      <c r="G9" s="14">
        <v>2.0293101684272199E-2</v>
      </c>
      <c r="H9" s="14">
        <v>6.4973298725726797E-2</v>
      </c>
      <c r="I9" s="14">
        <v>5.2306883237739701E-2</v>
      </c>
      <c r="J9" s="14">
        <v>7.3233116699118805E-2</v>
      </c>
      <c r="K9" s="14">
        <v>3.7118151281500499E-2</v>
      </c>
      <c r="L9" s="14">
        <v>0.10105178244816999</v>
      </c>
      <c r="M9" s="14"/>
      <c r="N9" s="14">
        <v>5.3386690821710603E-2</v>
      </c>
      <c r="O9" s="14">
        <v>6.9746205989874702E-2</v>
      </c>
      <c r="P9" s="14">
        <v>6.9262501861978798E-2</v>
      </c>
      <c r="Q9" s="14">
        <v>5.39021351164388E-2</v>
      </c>
      <c r="R9" s="14"/>
      <c r="S9" s="14">
        <v>4.3051553020829102E-2</v>
      </c>
      <c r="T9" s="14">
        <v>3.4215206141312397E-2</v>
      </c>
      <c r="U9" s="14">
        <v>8.1050102070925306E-2</v>
      </c>
      <c r="V9" s="14">
        <v>0.1024908649456</v>
      </c>
      <c r="W9" s="14">
        <v>4.39771242178311E-2</v>
      </c>
      <c r="X9" s="14">
        <v>5.8165152810615399E-2</v>
      </c>
      <c r="Y9" s="14">
        <v>8.3745016599527794E-2</v>
      </c>
      <c r="Z9" s="14">
        <v>1.8517902243631101E-2</v>
      </c>
      <c r="AA9" s="14">
        <v>6.4167518278195404E-2</v>
      </c>
      <c r="AB9" s="14">
        <v>6.6023216408347199E-2</v>
      </c>
      <c r="AC9" s="14">
        <v>6.5300221112236698E-2</v>
      </c>
      <c r="AD9" s="14">
        <v>8.5226087056185895E-2</v>
      </c>
      <c r="AE9" s="14"/>
      <c r="AF9" s="14">
        <v>0.103584615167579</v>
      </c>
      <c r="AG9" s="14">
        <v>3.94249229649637E-2</v>
      </c>
      <c r="AH9" s="14">
        <v>4.6325758216111401E-2</v>
      </c>
      <c r="AI9" s="14"/>
      <c r="AJ9" s="14">
        <v>0.116170474125743</v>
      </c>
      <c r="AK9" s="14">
        <v>1.9995096349614001E-2</v>
      </c>
      <c r="AL9" s="14">
        <v>0</v>
      </c>
      <c r="AM9" s="14">
        <v>9.6095338861462501E-2</v>
      </c>
      <c r="AN9" s="14">
        <v>6.5178509298590301E-2</v>
      </c>
      <c r="AO9" s="14"/>
      <c r="AP9" s="14">
        <v>0.109859156680499</v>
      </c>
      <c r="AQ9" s="14">
        <v>4.3587596077077004E-3</v>
      </c>
      <c r="AR9" s="14">
        <v>1.4064737196788199E-2</v>
      </c>
      <c r="AS9" s="14">
        <v>0.16966489500711501</v>
      </c>
      <c r="AT9" s="14">
        <v>6.2993741819574595E-2</v>
      </c>
      <c r="AU9" s="14"/>
      <c r="AV9" s="14">
        <v>7.3463197129868096E-2</v>
      </c>
      <c r="AW9" s="14">
        <v>6.5023823345514306E-2</v>
      </c>
      <c r="AX9" s="14">
        <v>3.7955358686140597E-2</v>
      </c>
      <c r="AY9" s="14">
        <v>6.3280299604774104E-2</v>
      </c>
      <c r="AZ9" s="14">
        <v>0</v>
      </c>
      <c r="BA9" s="14"/>
      <c r="BB9" s="14">
        <v>2.9621682575382301E-2</v>
      </c>
      <c r="BC9" s="14">
        <v>0.173661420685048</v>
      </c>
      <c r="BD9" s="14">
        <v>6.0951988977853797E-2</v>
      </c>
      <c r="BE9" s="14"/>
      <c r="BF9" s="14">
        <v>0.101429204028776</v>
      </c>
    </row>
    <row r="10" spans="2:58" x14ac:dyDescent="0.35">
      <c r="B10" s="15" t="s">
        <v>208</v>
      </c>
      <c r="C10" s="14">
        <v>4.6699632806844901E-2</v>
      </c>
      <c r="D10" s="14">
        <v>6.4560460390332905E-2</v>
      </c>
      <c r="E10" s="14">
        <v>3.0448811630499301E-2</v>
      </c>
      <c r="F10" s="14"/>
      <c r="G10" s="14">
        <v>6.5203739745484199E-2</v>
      </c>
      <c r="H10" s="14">
        <v>4.06323751947886E-2</v>
      </c>
      <c r="I10" s="14">
        <v>6.0558050113020102E-2</v>
      </c>
      <c r="J10" s="14">
        <v>3.3152936272063602E-2</v>
      </c>
      <c r="K10" s="14">
        <v>4.5901973537300099E-2</v>
      </c>
      <c r="L10" s="14">
        <v>3.7685767218258601E-2</v>
      </c>
      <c r="M10" s="14"/>
      <c r="N10" s="14">
        <v>2.0971209553298301E-2</v>
      </c>
      <c r="O10" s="14">
        <v>4.5573250043593999E-2</v>
      </c>
      <c r="P10" s="14">
        <v>5.4360077238308498E-2</v>
      </c>
      <c r="Q10" s="14">
        <v>6.9284128330834402E-2</v>
      </c>
      <c r="R10" s="14"/>
      <c r="S10" s="14">
        <v>3.4829870897027902E-2</v>
      </c>
      <c r="T10" s="14">
        <v>5.3911127323772498E-2</v>
      </c>
      <c r="U10" s="14">
        <v>8.2990004695827596E-2</v>
      </c>
      <c r="V10" s="14">
        <v>2.9271368277839101E-2</v>
      </c>
      <c r="W10" s="14">
        <v>2.8713368507032301E-2</v>
      </c>
      <c r="X10" s="14">
        <v>7.0059505683448098E-2</v>
      </c>
      <c r="Y10" s="14">
        <v>3.2016077499539802E-2</v>
      </c>
      <c r="Z10" s="14">
        <v>3.43257359425281E-2</v>
      </c>
      <c r="AA10" s="14">
        <v>3.2332354260890199E-2</v>
      </c>
      <c r="AB10" s="14">
        <v>3.2211129879349903E-2</v>
      </c>
      <c r="AC10" s="14">
        <v>2.95771845482019E-2</v>
      </c>
      <c r="AD10" s="14">
        <v>0.17074722218435801</v>
      </c>
      <c r="AE10" s="14"/>
      <c r="AF10" s="14">
        <v>7.3242772416115404E-2</v>
      </c>
      <c r="AG10" s="14">
        <v>2.0369751016038402E-2</v>
      </c>
      <c r="AH10" s="14">
        <v>2.7778210605269901E-2</v>
      </c>
      <c r="AI10" s="14"/>
      <c r="AJ10" s="14">
        <v>6.50240235870711E-2</v>
      </c>
      <c r="AK10" s="14">
        <v>1.9588656429781099E-2</v>
      </c>
      <c r="AL10" s="14">
        <v>4.0621401656089802E-2</v>
      </c>
      <c r="AM10" s="14">
        <v>0.100132519508249</v>
      </c>
      <c r="AN10" s="14">
        <v>4.7675041224610797E-2</v>
      </c>
      <c r="AO10" s="14"/>
      <c r="AP10" s="14">
        <v>6.3215665894949202E-2</v>
      </c>
      <c r="AQ10" s="14">
        <v>1.31122824245717E-2</v>
      </c>
      <c r="AR10" s="14">
        <v>5.14903005598744E-2</v>
      </c>
      <c r="AS10" s="14">
        <v>9.5041450995542606E-2</v>
      </c>
      <c r="AT10" s="14">
        <v>7.5398916884969899E-2</v>
      </c>
      <c r="AU10" s="14"/>
      <c r="AV10" s="14">
        <v>6.4330664007976796E-2</v>
      </c>
      <c r="AW10" s="14">
        <v>4.4667636457032998E-2</v>
      </c>
      <c r="AX10" s="14">
        <v>3.86702679235977E-2</v>
      </c>
      <c r="AY10" s="14">
        <v>7.8429516485365898E-3</v>
      </c>
      <c r="AZ10" s="14">
        <v>4.7921401855709797E-2</v>
      </c>
      <c r="BA10" s="14"/>
      <c r="BB10" s="14">
        <v>1.7193929010598599E-2</v>
      </c>
      <c r="BC10" s="14">
        <v>9.9276927350656602E-2</v>
      </c>
      <c r="BD10" s="14">
        <v>0.117526692150297</v>
      </c>
      <c r="BE10" s="14"/>
      <c r="BF10" s="14">
        <v>6.5306044545094796E-2</v>
      </c>
    </row>
    <row r="11" spans="2:58" x14ac:dyDescent="0.35">
      <c r="B11" s="15" t="s">
        <v>209</v>
      </c>
      <c r="C11" s="14">
        <v>0.17637158909124301</v>
      </c>
      <c r="D11" s="14">
        <v>0.17319919076989301</v>
      </c>
      <c r="E11" s="14">
        <v>0.179982592215119</v>
      </c>
      <c r="F11" s="14"/>
      <c r="G11" s="14">
        <v>0.23122509625898</v>
      </c>
      <c r="H11" s="14">
        <v>0.20446033872497399</v>
      </c>
      <c r="I11" s="14">
        <v>0.12948304201798</v>
      </c>
      <c r="J11" s="14">
        <v>0.16387404661396399</v>
      </c>
      <c r="K11" s="14">
        <v>0.20224915766034299</v>
      </c>
      <c r="L11" s="14">
        <v>0.14716866204082901</v>
      </c>
      <c r="M11" s="14"/>
      <c r="N11" s="14">
        <v>0.18759019213047301</v>
      </c>
      <c r="O11" s="14">
        <v>0.16139160084968801</v>
      </c>
      <c r="P11" s="14">
        <v>0.219426835997965</v>
      </c>
      <c r="Q11" s="14">
        <v>0.14991527953904499</v>
      </c>
      <c r="R11" s="14"/>
      <c r="S11" s="14">
        <v>0.15744909746441299</v>
      </c>
      <c r="T11" s="14">
        <v>0.22856460258700501</v>
      </c>
      <c r="U11" s="14">
        <v>0.195302515147385</v>
      </c>
      <c r="V11" s="14">
        <v>0.17572141458352999</v>
      </c>
      <c r="W11" s="14">
        <v>0.17970948969372</v>
      </c>
      <c r="X11" s="14">
        <v>0.18774613351390501</v>
      </c>
      <c r="Y11" s="14">
        <v>0.24629345128578101</v>
      </c>
      <c r="Z11" s="14">
        <v>0.12971573504612699</v>
      </c>
      <c r="AA11" s="14">
        <v>0.14834063172627501</v>
      </c>
      <c r="AB11" s="14">
        <v>0.137379732157005</v>
      </c>
      <c r="AC11" s="14">
        <v>0.10011821888483401</v>
      </c>
      <c r="AD11" s="14">
        <v>0.23282976283845899</v>
      </c>
      <c r="AE11" s="14"/>
      <c r="AF11" s="14">
        <v>0.20035504423052899</v>
      </c>
      <c r="AG11" s="14">
        <v>0.16155530325238901</v>
      </c>
      <c r="AH11" s="14">
        <v>0.14415383563121201</v>
      </c>
      <c r="AI11" s="14"/>
      <c r="AJ11" s="14">
        <v>0.22810070559763199</v>
      </c>
      <c r="AK11" s="14">
        <v>0.125272757809445</v>
      </c>
      <c r="AL11" s="14">
        <v>0.122879436896477</v>
      </c>
      <c r="AM11" s="14">
        <v>0.30402218730505698</v>
      </c>
      <c r="AN11" s="14">
        <v>0.18257927638083399</v>
      </c>
      <c r="AO11" s="14"/>
      <c r="AP11" s="14">
        <v>0.25676562562708999</v>
      </c>
      <c r="AQ11" s="14">
        <v>9.8635830264187097E-2</v>
      </c>
      <c r="AR11" s="14">
        <v>0.140578626156738</v>
      </c>
      <c r="AS11" s="14">
        <v>0.273429447159939</v>
      </c>
      <c r="AT11" s="14">
        <v>0.26111024518659398</v>
      </c>
      <c r="AU11" s="14"/>
      <c r="AV11" s="14">
        <v>0.18544230484655</v>
      </c>
      <c r="AW11" s="14">
        <v>0.19495379676541</v>
      </c>
      <c r="AX11" s="14">
        <v>0.15424142706507701</v>
      </c>
      <c r="AY11" s="14">
        <v>0.16169450226378199</v>
      </c>
      <c r="AZ11" s="14">
        <v>0.15357581818947799</v>
      </c>
      <c r="BA11" s="14"/>
      <c r="BB11" s="14">
        <v>0.117408057826402</v>
      </c>
      <c r="BC11" s="14">
        <v>0.23226054858532499</v>
      </c>
      <c r="BD11" s="14">
        <v>0.37402971272116298</v>
      </c>
      <c r="BE11" s="14"/>
      <c r="BF11" s="14">
        <v>0.20186143570745399</v>
      </c>
    </row>
    <row r="12" spans="2:58" x14ac:dyDescent="0.35">
      <c r="B12" s="15" t="s">
        <v>122</v>
      </c>
      <c r="C12" s="14">
        <v>0.33633673743997999</v>
      </c>
      <c r="D12" s="14">
        <v>0.30257645669352101</v>
      </c>
      <c r="E12" s="14">
        <v>0.36871982966283701</v>
      </c>
      <c r="F12" s="14"/>
      <c r="G12" s="14">
        <v>0.32108237223512698</v>
      </c>
      <c r="H12" s="14">
        <v>0.29668337558885</v>
      </c>
      <c r="I12" s="14">
        <v>0.31222005856233298</v>
      </c>
      <c r="J12" s="14">
        <v>0.32980250258937799</v>
      </c>
      <c r="K12" s="14">
        <v>0.38098125702916902</v>
      </c>
      <c r="L12" s="14">
        <v>0.37667435535021099</v>
      </c>
      <c r="M12" s="14"/>
      <c r="N12" s="14">
        <v>0.28570065761831898</v>
      </c>
      <c r="O12" s="14">
        <v>0.35765896872770497</v>
      </c>
      <c r="P12" s="14">
        <v>0.33410508074393303</v>
      </c>
      <c r="Q12" s="14">
        <v>0.3618948163206</v>
      </c>
      <c r="R12" s="14"/>
      <c r="S12" s="14">
        <v>0.35641811025290598</v>
      </c>
      <c r="T12" s="14">
        <v>0.32981593118242603</v>
      </c>
      <c r="U12" s="14">
        <v>0.36545361960574801</v>
      </c>
      <c r="V12" s="14">
        <v>0.26415077668078901</v>
      </c>
      <c r="W12" s="14">
        <v>0.343877925955689</v>
      </c>
      <c r="X12" s="14">
        <v>0.32036261959690199</v>
      </c>
      <c r="Y12" s="14">
        <v>0.33430263000850202</v>
      </c>
      <c r="Z12" s="14">
        <v>0.44034666451776999</v>
      </c>
      <c r="AA12" s="14">
        <v>0.32593085713992997</v>
      </c>
      <c r="AB12" s="14">
        <v>0.33162630113251801</v>
      </c>
      <c r="AC12" s="14">
        <v>0.34948265747970197</v>
      </c>
      <c r="AD12" s="14">
        <v>0.292512085790327</v>
      </c>
      <c r="AE12" s="14"/>
      <c r="AF12" s="14">
        <v>0.34540563161604398</v>
      </c>
      <c r="AG12" s="14">
        <v>0.30006479519571899</v>
      </c>
      <c r="AH12" s="14">
        <v>0.381553958763233</v>
      </c>
      <c r="AI12" s="14"/>
      <c r="AJ12" s="14">
        <v>0.33718071489387702</v>
      </c>
      <c r="AK12" s="14">
        <v>0.295425459385735</v>
      </c>
      <c r="AL12" s="14">
        <v>0.37206908930711902</v>
      </c>
      <c r="AM12" s="14">
        <v>0.29133043654623098</v>
      </c>
      <c r="AN12" s="14">
        <v>0.38942388342721501</v>
      </c>
      <c r="AO12" s="14"/>
      <c r="AP12" s="14">
        <v>0.36535520832767499</v>
      </c>
      <c r="AQ12" s="14">
        <v>0.28084410794549097</v>
      </c>
      <c r="AR12" s="14">
        <v>0.35966152195454998</v>
      </c>
      <c r="AS12" s="14">
        <v>0.35977851122429699</v>
      </c>
      <c r="AT12" s="14">
        <v>0.43979181978628001</v>
      </c>
      <c r="AU12" s="14"/>
      <c r="AV12" s="14">
        <v>0.38585704761290901</v>
      </c>
      <c r="AW12" s="14">
        <v>0.35685677286893103</v>
      </c>
      <c r="AX12" s="14">
        <v>0.292021503438191</v>
      </c>
      <c r="AY12" s="14">
        <v>0.32392420609658701</v>
      </c>
      <c r="AZ12" s="14">
        <v>0.34325364283367299</v>
      </c>
      <c r="BA12" s="14"/>
      <c r="BB12" s="14">
        <v>0.17599689545265099</v>
      </c>
      <c r="BC12" s="14">
        <v>0.40205000276714398</v>
      </c>
      <c r="BD12" s="14">
        <v>0.33165904210515601</v>
      </c>
      <c r="BE12" s="14"/>
      <c r="BF12" s="14">
        <v>0.32633387065619701</v>
      </c>
    </row>
    <row r="13" spans="2:58" x14ac:dyDescent="0.35">
      <c r="B13" s="15" t="s">
        <v>210</v>
      </c>
      <c r="C13" s="14">
        <v>0.23918893110429501</v>
      </c>
      <c r="D13" s="14">
        <v>0.24389000397222299</v>
      </c>
      <c r="E13" s="14">
        <v>0.23382801322822999</v>
      </c>
      <c r="F13" s="14"/>
      <c r="G13" s="14">
        <v>0.227202268857985</v>
      </c>
      <c r="H13" s="14">
        <v>0.28157245615263998</v>
      </c>
      <c r="I13" s="14">
        <v>0.27936809437150201</v>
      </c>
      <c r="J13" s="14">
        <v>0.26210892140410802</v>
      </c>
      <c r="K13" s="14">
        <v>0.19414220284119801</v>
      </c>
      <c r="L13" s="14">
        <v>0.188453414534936</v>
      </c>
      <c r="M13" s="14"/>
      <c r="N13" s="14">
        <v>0.269482594147118</v>
      </c>
      <c r="O13" s="14">
        <v>0.24581188646254601</v>
      </c>
      <c r="P13" s="14">
        <v>0.207147442307966</v>
      </c>
      <c r="Q13" s="14">
        <v>0.22751598307552701</v>
      </c>
      <c r="R13" s="14"/>
      <c r="S13" s="14">
        <v>0.23198168655204801</v>
      </c>
      <c r="T13" s="14">
        <v>0.21113824896493399</v>
      </c>
      <c r="U13" s="14">
        <v>0.21696249119174199</v>
      </c>
      <c r="V13" s="14">
        <v>0.26408280151760799</v>
      </c>
      <c r="W13" s="14">
        <v>0.30912914409512399</v>
      </c>
      <c r="X13" s="14">
        <v>0.272924559064883</v>
      </c>
      <c r="Y13" s="14">
        <v>0.13626599338214401</v>
      </c>
      <c r="Z13" s="14">
        <v>0.18758321944391501</v>
      </c>
      <c r="AA13" s="14">
        <v>0.293881577280313</v>
      </c>
      <c r="AB13" s="14">
        <v>0.245960300888798</v>
      </c>
      <c r="AC13" s="14">
        <v>0.29108043016051699</v>
      </c>
      <c r="AD13" s="14">
        <v>0.162504125283426</v>
      </c>
      <c r="AE13" s="14"/>
      <c r="AF13" s="14">
        <v>0.15959433970845799</v>
      </c>
      <c r="AG13" s="14">
        <v>0.31374330030069703</v>
      </c>
      <c r="AH13" s="14">
        <v>0.24775234475657501</v>
      </c>
      <c r="AI13" s="14"/>
      <c r="AJ13" s="14">
        <v>0.16223598806701101</v>
      </c>
      <c r="AK13" s="14">
        <v>0.331027382785055</v>
      </c>
      <c r="AL13" s="14">
        <v>0.29614923024539402</v>
      </c>
      <c r="AM13" s="14">
        <v>0</v>
      </c>
      <c r="AN13" s="14">
        <v>0.17695915806065399</v>
      </c>
      <c r="AO13" s="14"/>
      <c r="AP13" s="14">
        <v>0.152473371294784</v>
      </c>
      <c r="AQ13" s="14">
        <v>0.35962116076655298</v>
      </c>
      <c r="AR13" s="14">
        <v>0.239611974276981</v>
      </c>
      <c r="AS13" s="14">
        <v>9.3934644606034803E-2</v>
      </c>
      <c r="AT13" s="14">
        <v>9.6198858159873904E-2</v>
      </c>
      <c r="AU13" s="14"/>
      <c r="AV13" s="14">
        <v>0.193146499148071</v>
      </c>
      <c r="AW13" s="14">
        <v>0.219799451362096</v>
      </c>
      <c r="AX13" s="14">
        <v>0.28342284200492801</v>
      </c>
      <c r="AY13" s="14">
        <v>0.27205383803273597</v>
      </c>
      <c r="AZ13" s="14">
        <v>0.19745361811520001</v>
      </c>
      <c r="BA13" s="14"/>
      <c r="BB13" s="14">
        <v>0.32886920940081898</v>
      </c>
      <c r="BC13" s="14">
        <v>7.9770448563791396E-2</v>
      </c>
      <c r="BD13" s="14">
        <v>8.3938491839789298E-2</v>
      </c>
      <c r="BE13" s="14"/>
      <c r="BF13" s="14">
        <v>0.17667087685510799</v>
      </c>
    </row>
    <row r="14" spans="2:58" x14ac:dyDescent="0.35">
      <c r="B14" s="15" t="s">
        <v>211</v>
      </c>
      <c r="C14" s="14">
        <v>0.113102432570493</v>
      </c>
      <c r="D14" s="14">
        <v>0.130806183520259</v>
      </c>
      <c r="E14" s="14">
        <v>9.7256683298235197E-2</v>
      </c>
      <c r="F14" s="14"/>
      <c r="G14" s="14">
        <v>0.10969271310801799</v>
      </c>
      <c r="H14" s="14">
        <v>9.9980282151628394E-2</v>
      </c>
      <c r="I14" s="14">
        <v>0.145051731677312</v>
      </c>
      <c r="J14" s="14">
        <v>0.1070814626605</v>
      </c>
      <c r="K14" s="14">
        <v>0.103066460022905</v>
      </c>
      <c r="L14" s="14">
        <v>0.109903277680032</v>
      </c>
      <c r="M14" s="14"/>
      <c r="N14" s="14">
        <v>0.139007878774081</v>
      </c>
      <c r="O14" s="14">
        <v>0.10823528800693701</v>
      </c>
      <c r="P14" s="14">
        <v>0.100351340394123</v>
      </c>
      <c r="Q14" s="14">
        <v>0.101758896993088</v>
      </c>
      <c r="R14" s="14"/>
      <c r="S14" s="14">
        <v>0.146840561470266</v>
      </c>
      <c r="T14" s="14">
        <v>0.124889274614193</v>
      </c>
      <c r="U14" s="14">
        <v>2.28045235582282E-2</v>
      </c>
      <c r="V14" s="14">
        <v>0.128335445673562</v>
      </c>
      <c r="W14" s="14">
        <v>7.99048023956965E-2</v>
      </c>
      <c r="X14" s="14">
        <v>6.7157746034922097E-2</v>
      </c>
      <c r="Y14" s="14">
        <v>0.154471854802225</v>
      </c>
      <c r="Z14" s="14">
        <v>0.171014251284548</v>
      </c>
      <c r="AA14" s="14">
        <v>0.11470655864716101</v>
      </c>
      <c r="AB14" s="14">
        <v>0.14230063684609801</v>
      </c>
      <c r="AC14" s="14">
        <v>9.9362675072918696E-2</v>
      </c>
      <c r="AD14" s="14">
        <v>5.61807168472436E-2</v>
      </c>
      <c r="AE14" s="14"/>
      <c r="AF14" s="14">
        <v>9.8342582720064506E-2</v>
      </c>
      <c r="AG14" s="14">
        <v>0.130661365416993</v>
      </c>
      <c r="AH14" s="14">
        <v>0.124488158099768</v>
      </c>
      <c r="AI14" s="14"/>
      <c r="AJ14" s="14">
        <v>8.5098970074202404E-2</v>
      </c>
      <c r="AK14" s="14">
        <v>0.16414720382973699</v>
      </c>
      <c r="AL14" s="14">
        <v>0.10566011019765501</v>
      </c>
      <c r="AM14" s="14">
        <v>0.10713209639838001</v>
      </c>
      <c r="AN14" s="14">
        <v>0.10595914114934001</v>
      </c>
      <c r="AO14" s="14"/>
      <c r="AP14" s="14">
        <v>4.7045208573305797E-2</v>
      </c>
      <c r="AQ14" s="14">
        <v>0.19539626796346499</v>
      </c>
      <c r="AR14" s="14">
        <v>0.123420202971728</v>
      </c>
      <c r="AS14" s="14">
        <v>8.1510510070710793E-3</v>
      </c>
      <c r="AT14" s="14">
        <v>5.1919741500273502E-2</v>
      </c>
      <c r="AU14" s="14"/>
      <c r="AV14" s="14">
        <v>7.6916359261627196E-2</v>
      </c>
      <c r="AW14" s="14">
        <v>9.7804413399706303E-2</v>
      </c>
      <c r="AX14" s="14">
        <v>0.14778437558378299</v>
      </c>
      <c r="AY14" s="14">
        <v>0.14486244702343501</v>
      </c>
      <c r="AZ14" s="14">
        <v>0.257795519005938</v>
      </c>
      <c r="BA14" s="14"/>
      <c r="BB14" s="14">
        <v>0.31241603135110602</v>
      </c>
      <c r="BC14" s="14">
        <v>1.29806520480356E-2</v>
      </c>
      <c r="BD14" s="14">
        <v>3.1894072205740399E-2</v>
      </c>
      <c r="BE14" s="14"/>
      <c r="BF14" s="14">
        <v>0.122461876105075</v>
      </c>
    </row>
    <row r="15" spans="2:58" x14ac:dyDescent="0.35">
      <c r="B15" s="15" t="s">
        <v>212</v>
      </c>
      <c r="C15" s="23">
        <v>2.75473204171462E-2</v>
      </c>
      <c r="D15" s="23">
        <v>2.6467773885674901E-2</v>
      </c>
      <c r="E15" s="23">
        <v>2.8648716514248801E-2</v>
      </c>
      <c r="F15" s="23"/>
      <c r="G15" s="23">
        <v>2.5300708110133699E-2</v>
      </c>
      <c r="H15" s="23">
        <v>1.16978734613923E-2</v>
      </c>
      <c r="I15" s="23">
        <v>2.10121400201135E-2</v>
      </c>
      <c r="J15" s="23">
        <v>3.07470137608674E-2</v>
      </c>
      <c r="K15" s="23">
        <v>3.6540797627583901E-2</v>
      </c>
      <c r="L15" s="23">
        <v>3.9062740727562502E-2</v>
      </c>
      <c r="M15" s="23"/>
      <c r="N15" s="23">
        <v>4.3860776955000701E-2</v>
      </c>
      <c r="O15" s="23">
        <v>1.1582799919655599E-2</v>
      </c>
      <c r="P15" s="23">
        <v>1.53467214557253E-2</v>
      </c>
      <c r="Q15" s="23">
        <v>3.5728760624467101E-2</v>
      </c>
      <c r="R15" s="23"/>
      <c r="S15" s="23">
        <v>2.94291203425096E-2</v>
      </c>
      <c r="T15" s="23">
        <v>1.74656091863571E-2</v>
      </c>
      <c r="U15" s="23">
        <v>3.5436743730144299E-2</v>
      </c>
      <c r="V15" s="23">
        <v>3.5947328321072003E-2</v>
      </c>
      <c r="W15" s="23">
        <v>1.46881451349079E-2</v>
      </c>
      <c r="X15" s="23">
        <v>2.3584283295325199E-2</v>
      </c>
      <c r="Y15" s="23">
        <v>1.2904976422280501E-2</v>
      </c>
      <c r="Z15" s="23">
        <v>1.8496491521480401E-2</v>
      </c>
      <c r="AA15" s="23">
        <v>2.0640502667234901E-2</v>
      </c>
      <c r="AB15" s="23">
        <v>4.44986826878839E-2</v>
      </c>
      <c r="AC15" s="23">
        <v>6.5078612741589506E-2</v>
      </c>
      <c r="AD15" s="23">
        <v>0</v>
      </c>
      <c r="AE15" s="23"/>
      <c r="AF15" s="23">
        <v>1.9475014141210199E-2</v>
      </c>
      <c r="AG15" s="23">
        <v>3.4180561853199599E-2</v>
      </c>
      <c r="AH15" s="23">
        <v>2.79477339278312E-2</v>
      </c>
      <c r="AI15" s="23"/>
      <c r="AJ15" s="23">
        <v>6.1891236544639704E-3</v>
      </c>
      <c r="AK15" s="23">
        <v>4.4543443410631801E-2</v>
      </c>
      <c r="AL15" s="23">
        <v>6.2620731697265897E-2</v>
      </c>
      <c r="AM15" s="23">
        <v>0.101287421380621</v>
      </c>
      <c r="AN15" s="23">
        <v>3.2224990458757097E-2</v>
      </c>
      <c r="AO15" s="23"/>
      <c r="AP15" s="23">
        <v>5.2857636016967599E-3</v>
      </c>
      <c r="AQ15" s="23">
        <v>4.80315910280249E-2</v>
      </c>
      <c r="AR15" s="23">
        <v>7.1172636883341606E-2</v>
      </c>
      <c r="AS15" s="23">
        <v>0</v>
      </c>
      <c r="AT15" s="23">
        <v>1.2586676662434701E-2</v>
      </c>
      <c r="AU15" s="23"/>
      <c r="AV15" s="23">
        <v>2.08439279929977E-2</v>
      </c>
      <c r="AW15" s="23">
        <v>2.08941058013087E-2</v>
      </c>
      <c r="AX15" s="23">
        <v>4.5904225298282697E-2</v>
      </c>
      <c r="AY15" s="23">
        <v>2.6341755330149E-2</v>
      </c>
      <c r="AZ15" s="23">
        <v>0</v>
      </c>
      <c r="BA15" s="23"/>
      <c r="BB15" s="23">
        <v>1.8494194383041899E-2</v>
      </c>
      <c r="BC15" s="23">
        <v>0</v>
      </c>
      <c r="BD15" s="23">
        <v>0</v>
      </c>
      <c r="BE15" s="23"/>
      <c r="BF15" s="23">
        <v>5.93669210229536E-3</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241</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999</v>
      </c>
      <c r="D7" s="10">
        <v>473</v>
      </c>
      <c r="E7" s="10">
        <v>524</v>
      </c>
      <c r="F7" s="10"/>
      <c r="G7" s="10">
        <v>155</v>
      </c>
      <c r="H7" s="10">
        <v>169</v>
      </c>
      <c r="I7" s="10">
        <v>158</v>
      </c>
      <c r="J7" s="10">
        <v>164</v>
      </c>
      <c r="K7" s="10">
        <v>147</v>
      </c>
      <c r="L7" s="10">
        <v>206</v>
      </c>
      <c r="M7" s="10"/>
      <c r="N7" s="10">
        <v>282</v>
      </c>
      <c r="O7" s="10">
        <v>250</v>
      </c>
      <c r="P7" s="10">
        <v>198</v>
      </c>
      <c r="Q7" s="10">
        <v>266</v>
      </c>
      <c r="R7" s="10"/>
      <c r="S7" s="10">
        <v>140</v>
      </c>
      <c r="T7" s="10">
        <v>115</v>
      </c>
      <c r="U7" s="10">
        <v>86</v>
      </c>
      <c r="V7" s="10">
        <v>94</v>
      </c>
      <c r="W7" s="10">
        <v>65</v>
      </c>
      <c r="X7" s="10">
        <v>85</v>
      </c>
      <c r="Y7" s="10">
        <v>72</v>
      </c>
      <c r="Z7" s="10">
        <v>53</v>
      </c>
      <c r="AA7" s="10">
        <v>106</v>
      </c>
      <c r="AB7" s="10">
        <v>90</v>
      </c>
      <c r="AC7" s="10">
        <v>60</v>
      </c>
      <c r="AD7" s="10">
        <v>33</v>
      </c>
      <c r="AE7" s="10"/>
      <c r="AF7" s="10">
        <v>348</v>
      </c>
      <c r="AG7" s="10">
        <v>398</v>
      </c>
      <c r="AH7" s="10">
        <v>149</v>
      </c>
      <c r="AI7" s="10"/>
      <c r="AJ7" s="10">
        <v>326</v>
      </c>
      <c r="AK7" s="10">
        <v>314</v>
      </c>
      <c r="AL7" s="10">
        <v>67</v>
      </c>
      <c r="AM7" s="10">
        <v>10</v>
      </c>
      <c r="AN7" s="10">
        <v>131</v>
      </c>
      <c r="AO7" s="10"/>
      <c r="AP7" s="10">
        <v>175</v>
      </c>
      <c r="AQ7" s="10">
        <v>402</v>
      </c>
      <c r="AR7" s="10">
        <v>73</v>
      </c>
      <c r="AS7" s="10">
        <v>116</v>
      </c>
      <c r="AT7" s="10">
        <v>80</v>
      </c>
      <c r="AU7" s="10"/>
      <c r="AV7" s="10">
        <v>237</v>
      </c>
      <c r="AW7" s="10">
        <v>233</v>
      </c>
      <c r="AX7" s="10">
        <v>254</v>
      </c>
      <c r="AY7" s="10">
        <v>114</v>
      </c>
      <c r="AZ7" s="10">
        <v>19</v>
      </c>
      <c r="BA7" s="10"/>
      <c r="BB7" s="10">
        <v>58</v>
      </c>
      <c r="BC7" s="10">
        <v>73</v>
      </c>
      <c r="BD7" s="10">
        <v>34</v>
      </c>
      <c r="BE7" s="10"/>
      <c r="BF7" s="10">
        <v>184</v>
      </c>
    </row>
    <row r="8" spans="2:58" ht="30" customHeight="1" x14ac:dyDescent="0.35">
      <c r="B8" s="11" t="s">
        <v>20</v>
      </c>
      <c r="C8" s="11">
        <v>999</v>
      </c>
      <c r="D8" s="11">
        <v>478</v>
      </c>
      <c r="E8" s="11">
        <v>519</v>
      </c>
      <c r="F8" s="11"/>
      <c r="G8" s="11">
        <v>149</v>
      </c>
      <c r="H8" s="11">
        <v>162</v>
      </c>
      <c r="I8" s="11">
        <v>179</v>
      </c>
      <c r="J8" s="11">
        <v>174</v>
      </c>
      <c r="K8" s="11">
        <v>139</v>
      </c>
      <c r="L8" s="11">
        <v>197</v>
      </c>
      <c r="M8" s="11"/>
      <c r="N8" s="11">
        <v>274</v>
      </c>
      <c r="O8" s="11">
        <v>262</v>
      </c>
      <c r="P8" s="11">
        <v>195</v>
      </c>
      <c r="Q8" s="11">
        <v>265</v>
      </c>
      <c r="R8" s="11"/>
      <c r="S8" s="11">
        <v>151</v>
      </c>
      <c r="T8" s="11">
        <v>119</v>
      </c>
      <c r="U8" s="11">
        <v>87</v>
      </c>
      <c r="V8" s="11">
        <v>95</v>
      </c>
      <c r="W8" s="11">
        <v>62</v>
      </c>
      <c r="X8" s="11">
        <v>87</v>
      </c>
      <c r="Y8" s="11">
        <v>72</v>
      </c>
      <c r="Z8" s="11">
        <v>50</v>
      </c>
      <c r="AA8" s="11">
        <v>100</v>
      </c>
      <c r="AB8" s="11">
        <v>86</v>
      </c>
      <c r="AC8" s="11">
        <v>58</v>
      </c>
      <c r="AD8" s="11">
        <v>31</v>
      </c>
      <c r="AE8" s="11"/>
      <c r="AF8" s="11">
        <v>346</v>
      </c>
      <c r="AG8" s="11">
        <v>400</v>
      </c>
      <c r="AH8" s="11">
        <v>153</v>
      </c>
      <c r="AI8" s="11"/>
      <c r="AJ8" s="11">
        <v>325</v>
      </c>
      <c r="AK8" s="11">
        <v>314</v>
      </c>
      <c r="AL8" s="11">
        <v>68</v>
      </c>
      <c r="AM8" s="11">
        <v>10</v>
      </c>
      <c r="AN8" s="11">
        <v>134</v>
      </c>
      <c r="AO8" s="11"/>
      <c r="AP8" s="11">
        <v>173</v>
      </c>
      <c r="AQ8" s="11">
        <v>403</v>
      </c>
      <c r="AR8" s="11">
        <v>75</v>
      </c>
      <c r="AS8" s="11">
        <v>114</v>
      </c>
      <c r="AT8" s="11">
        <v>79</v>
      </c>
      <c r="AU8" s="11"/>
      <c r="AV8" s="11">
        <v>238</v>
      </c>
      <c r="AW8" s="11">
        <v>231</v>
      </c>
      <c r="AX8" s="11">
        <v>256</v>
      </c>
      <c r="AY8" s="11">
        <v>114</v>
      </c>
      <c r="AZ8" s="11">
        <v>19</v>
      </c>
      <c r="BA8" s="11"/>
      <c r="BB8" s="11">
        <v>59</v>
      </c>
      <c r="BC8" s="11">
        <v>71</v>
      </c>
      <c r="BD8" s="11">
        <v>34</v>
      </c>
      <c r="BE8" s="11"/>
      <c r="BF8" s="11">
        <v>185</v>
      </c>
    </row>
    <row r="9" spans="2:58" x14ac:dyDescent="0.35">
      <c r="B9" s="15" t="s">
        <v>207</v>
      </c>
      <c r="C9" s="14">
        <v>7.7469854871564894E-2</v>
      </c>
      <c r="D9" s="14">
        <v>9.0211585961231994E-2</v>
      </c>
      <c r="E9" s="14">
        <v>6.4100139511671997E-2</v>
      </c>
      <c r="F9" s="14"/>
      <c r="G9" s="14">
        <v>6.4264685130099294E-2</v>
      </c>
      <c r="H9" s="14">
        <v>6.5268006861044503E-2</v>
      </c>
      <c r="I9" s="14">
        <v>7.5840260386628597E-2</v>
      </c>
      <c r="J9" s="14">
        <v>6.9216738758625898E-2</v>
      </c>
      <c r="K9" s="14">
        <v>6.4507504444980601E-2</v>
      </c>
      <c r="L9" s="14">
        <v>0.115318509039483</v>
      </c>
      <c r="M9" s="14"/>
      <c r="N9" s="14">
        <v>6.5945397703509004E-2</v>
      </c>
      <c r="O9" s="14">
        <v>8.6397468716551407E-2</v>
      </c>
      <c r="P9" s="14">
        <v>5.5106909936361699E-2</v>
      </c>
      <c r="Q9" s="14">
        <v>9.78311994629706E-2</v>
      </c>
      <c r="R9" s="14"/>
      <c r="S9" s="14">
        <v>3.7937758339121698E-2</v>
      </c>
      <c r="T9" s="14">
        <v>6.2571188413313203E-2</v>
      </c>
      <c r="U9" s="14">
        <v>0.1161363408531</v>
      </c>
      <c r="V9" s="14">
        <v>5.0986159414674902E-2</v>
      </c>
      <c r="W9" s="14">
        <v>6.1989471683344503E-2</v>
      </c>
      <c r="X9" s="14">
        <v>8.4214527390066199E-2</v>
      </c>
      <c r="Y9" s="14">
        <v>8.0470044629521897E-2</v>
      </c>
      <c r="Z9" s="14">
        <v>3.7389343285249697E-2</v>
      </c>
      <c r="AA9" s="14">
        <v>0.101640701579863</v>
      </c>
      <c r="AB9" s="14">
        <v>0.14247931609324699</v>
      </c>
      <c r="AC9" s="14">
        <v>6.2998690027550999E-2</v>
      </c>
      <c r="AD9" s="14">
        <v>0.13846283515750099</v>
      </c>
      <c r="AE9" s="14"/>
      <c r="AF9" s="14">
        <v>0.112252751797152</v>
      </c>
      <c r="AG9" s="14">
        <v>5.5747766361910499E-2</v>
      </c>
      <c r="AH9" s="14">
        <v>4.75031553193744E-2</v>
      </c>
      <c r="AI9" s="14"/>
      <c r="AJ9" s="14">
        <v>0.123403715086258</v>
      </c>
      <c r="AK9" s="14">
        <v>2.9941023704118601E-2</v>
      </c>
      <c r="AL9" s="14">
        <v>2.97566306849722E-2</v>
      </c>
      <c r="AM9" s="14">
        <v>0.19537608899452599</v>
      </c>
      <c r="AN9" s="14">
        <v>0.105543331465417</v>
      </c>
      <c r="AO9" s="14"/>
      <c r="AP9" s="14">
        <v>0.151048976929748</v>
      </c>
      <c r="AQ9" s="14">
        <v>1.00580428996116E-2</v>
      </c>
      <c r="AR9" s="14">
        <v>1.3542253079770699E-2</v>
      </c>
      <c r="AS9" s="14">
        <v>0.17621087699735899</v>
      </c>
      <c r="AT9" s="14">
        <v>6.6310155234633003E-2</v>
      </c>
      <c r="AU9" s="14"/>
      <c r="AV9" s="14">
        <v>8.8688826599230705E-2</v>
      </c>
      <c r="AW9" s="14">
        <v>5.5140039568251802E-2</v>
      </c>
      <c r="AX9" s="14">
        <v>7.0515435069760699E-2</v>
      </c>
      <c r="AY9" s="14">
        <v>9.6546603980203094E-2</v>
      </c>
      <c r="AZ9" s="14">
        <v>0</v>
      </c>
      <c r="BA9" s="14"/>
      <c r="BB9" s="14">
        <v>1.48283434294155E-2</v>
      </c>
      <c r="BC9" s="14">
        <v>0.160222373006012</v>
      </c>
      <c r="BD9" s="14">
        <v>6.7820649077078493E-2</v>
      </c>
      <c r="BE9" s="14"/>
      <c r="BF9" s="14">
        <v>8.6270278409101397E-2</v>
      </c>
    </row>
    <row r="10" spans="2:58" x14ac:dyDescent="0.35">
      <c r="B10" s="15" t="s">
        <v>208</v>
      </c>
      <c r="C10" s="14">
        <v>6.1549474818913298E-2</v>
      </c>
      <c r="D10" s="14">
        <v>4.74928686360419E-2</v>
      </c>
      <c r="E10" s="14">
        <v>7.4724700592766605E-2</v>
      </c>
      <c r="F10" s="14"/>
      <c r="G10" s="14">
        <v>3.8263002333621003E-2</v>
      </c>
      <c r="H10" s="14">
        <v>6.0572496678162203E-2</v>
      </c>
      <c r="I10" s="14">
        <v>6.5691628351983999E-2</v>
      </c>
      <c r="J10" s="14">
        <v>5.3288877297931997E-2</v>
      </c>
      <c r="K10" s="14">
        <v>0.110362279473115</v>
      </c>
      <c r="L10" s="14">
        <v>4.9117198370033602E-2</v>
      </c>
      <c r="M10" s="14"/>
      <c r="N10" s="14">
        <v>6.0184388732405503E-2</v>
      </c>
      <c r="O10" s="14">
        <v>5.4711980148197899E-2</v>
      </c>
      <c r="P10" s="14">
        <v>7.0276850495965798E-2</v>
      </c>
      <c r="Q10" s="14">
        <v>6.3986634916949905E-2</v>
      </c>
      <c r="R10" s="14"/>
      <c r="S10" s="14">
        <v>6.7687567913684604E-2</v>
      </c>
      <c r="T10" s="14">
        <v>5.9488024926029899E-2</v>
      </c>
      <c r="U10" s="14">
        <v>0.14057401127905</v>
      </c>
      <c r="V10" s="14">
        <v>3.99411504483159E-2</v>
      </c>
      <c r="W10" s="14">
        <v>5.9162367427976703E-2</v>
      </c>
      <c r="X10" s="14">
        <v>1.35156884016255E-2</v>
      </c>
      <c r="Y10" s="14">
        <v>9.5281659204709407E-2</v>
      </c>
      <c r="Z10" s="14">
        <v>1.7890840280078198E-2</v>
      </c>
      <c r="AA10" s="14">
        <v>7.0107289357887501E-2</v>
      </c>
      <c r="AB10" s="14">
        <v>4.6856223303725401E-2</v>
      </c>
      <c r="AC10" s="14">
        <v>4.6896785184608401E-2</v>
      </c>
      <c r="AD10" s="14">
        <v>5.6806424124423098E-2</v>
      </c>
      <c r="AE10" s="14"/>
      <c r="AF10" s="14">
        <v>8.6615283587676298E-2</v>
      </c>
      <c r="AG10" s="14">
        <v>4.9130816653242898E-2</v>
      </c>
      <c r="AH10" s="14">
        <v>3.3410410618973797E-2</v>
      </c>
      <c r="AI10" s="14"/>
      <c r="AJ10" s="14">
        <v>9.3561120715375604E-2</v>
      </c>
      <c r="AK10" s="14">
        <v>3.8077303634033402E-2</v>
      </c>
      <c r="AL10" s="14">
        <v>6.3066804179678193E-2</v>
      </c>
      <c r="AM10" s="14">
        <v>9.5337112482509104E-2</v>
      </c>
      <c r="AN10" s="14">
        <v>5.99698996127737E-2</v>
      </c>
      <c r="AO10" s="14"/>
      <c r="AP10" s="14">
        <v>8.8730541841050406E-2</v>
      </c>
      <c r="AQ10" s="14">
        <v>1.78448059615441E-2</v>
      </c>
      <c r="AR10" s="14">
        <v>8.3984142437219897E-2</v>
      </c>
      <c r="AS10" s="14">
        <v>0.11810946624105299</v>
      </c>
      <c r="AT10" s="14">
        <v>8.9299194487253306E-2</v>
      </c>
      <c r="AU10" s="14"/>
      <c r="AV10" s="14">
        <v>7.0195308304954504E-2</v>
      </c>
      <c r="AW10" s="14">
        <v>7.7574871120499406E-2</v>
      </c>
      <c r="AX10" s="14">
        <v>3.6024387962884902E-2</v>
      </c>
      <c r="AY10" s="14">
        <v>5.23791230018864E-2</v>
      </c>
      <c r="AZ10" s="14">
        <v>5.2992806707038501E-2</v>
      </c>
      <c r="BA10" s="14"/>
      <c r="BB10" s="14">
        <v>3.48417618941003E-2</v>
      </c>
      <c r="BC10" s="14">
        <v>0.123580805271578</v>
      </c>
      <c r="BD10" s="14">
        <v>0.150167183334317</v>
      </c>
      <c r="BE10" s="14"/>
      <c r="BF10" s="14">
        <v>8.6313243648743904E-2</v>
      </c>
    </row>
    <row r="11" spans="2:58" x14ac:dyDescent="0.35">
      <c r="B11" s="15" t="s">
        <v>209</v>
      </c>
      <c r="C11" s="14">
        <v>0.15526217106780299</v>
      </c>
      <c r="D11" s="14">
        <v>0.16341837631694101</v>
      </c>
      <c r="E11" s="14">
        <v>0.148366704274636</v>
      </c>
      <c r="F11" s="14"/>
      <c r="G11" s="14">
        <v>0.13978331120763199</v>
      </c>
      <c r="H11" s="14">
        <v>0.15174492057199199</v>
      </c>
      <c r="I11" s="14">
        <v>0.15552453561373999</v>
      </c>
      <c r="J11" s="14">
        <v>0.18708908070753499</v>
      </c>
      <c r="K11" s="14">
        <v>0.13303638197556</v>
      </c>
      <c r="L11" s="14">
        <v>0.15719023039142299</v>
      </c>
      <c r="M11" s="14"/>
      <c r="N11" s="14">
        <v>0.15218666897453501</v>
      </c>
      <c r="O11" s="14">
        <v>0.13724306093338901</v>
      </c>
      <c r="P11" s="14">
        <v>0.165489412496961</v>
      </c>
      <c r="Q11" s="14">
        <v>0.166768650258905</v>
      </c>
      <c r="R11" s="14"/>
      <c r="S11" s="14">
        <v>0.13129800822492299</v>
      </c>
      <c r="T11" s="14">
        <v>0.16309382475144599</v>
      </c>
      <c r="U11" s="14">
        <v>0.154147560909559</v>
      </c>
      <c r="V11" s="14">
        <v>0.168498652377741</v>
      </c>
      <c r="W11" s="14">
        <v>0.10449238295791199</v>
      </c>
      <c r="X11" s="14">
        <v>0.17529947577910701</v>
      </c>
      <c r="Y11" s="14">
        <v>0.214129720355762</v>
      </c>
      <c r="Z11" s="14">
        <v>0.201038488085933</v>
      </c>
      <c r="AA11" s="14">
        <v>0.16936259631134301</v>
      </c>
      <c r="AB11" s="14">
        <v>0.13473130359518201</v>
      </c>
      <c r="AC11" s="14">
        <v>9.8290261766306897E-2</v>
      </c>
      <c r="AD11" s="14">
        <v>0.15809382866201599</v>
      </c>
      <c r="AE11" s="14"/>
      <c r="AF11" s="14">
        <v>0.16990634065663601</v>
      </c>
      <c r="AG11" s="14">
        <v>0.14051819959470099</v>
      </c>
      <c r="AH11" s="14">
        <v>0.157040321772459</v>
      </c>
      <c r="AI11" s="14"/>
      <c r="AJ11" s="14">
        <v>0.19168177597314401</v>
      </c>
      <c r="AK11" s="14">
        <v>9.1757373214704105E-2</v>
      </c>
      <c r="AL11" s="14">
        <v>0.15008617234661101</v>
      </c>
      <c r="AM11" s="14">
        <v>0.209536844197733</v>
      </c>
      <c r="AN11" s="14">
        <v>0.18598461709533801</v>
      </c>
      <c r="AO11" s="14"/>
      <c r="AP11" s="14">
        <v>0.21695721830579001</v>
      </c>
      <c r="AQ11" s="14">
        <v>4.25767351189048E-2</v>
      </c>
      <c r="AR11" s="14">
        <v>0.17678064105854399</v>
      </c>
      <c r="AS11" s="14">
        <v>0.23386991573173499</v>
      </c>
      <c r="AT11" s="14">
        <v>0.25024175405398302</v>
      </c>
      <c r="AU11" s="14"/>
      <c r="AV11" s="14">
        <v>0.15810269013528999</v>
      </c>
      <c r="AW11" s="14">
        <v>0.16923264706928101</v>
      </c>
      <c r="AX11" s="14">
        <v>0.13765880216158499</v>
      </c>
      <c r="AY11" s="14">
        <v>0.13429881237395599</v>
      </c>
      <c r="AZ11" s="14">
        <v>4.7921401855709797E-2</v>
      </c>
      <c r="BA11" s="14"/>
      <c r="BB11" s="14">
        <v>3.3944406414167003E-2</v>
      </c>
      <c r="BC11" s="14">
        <v>0.20425663111260101</v>
      </c>
      <c r="BD11" s="14">
        <v>0.24604911483220801</v>
      </c>
      <c r="BE11" s="14"/>
      <c r="BF11" s="14">
        <v>0.175404026931161</v>
      </c>
    </row>
    <row r="12" spans="2:58" x14ac:dyDescent="0.35">
      <c r="B12" s="15" t="s">
        <v>122</v>
      </c>
      <c r="C12" s="14">
        <v>0.25560568200358902</v>
      </c>
      <c r="D12" s="14">
        <v>0.256590866675454</v>
      </c>
      <c r="E12" s="14">
        <v>0.25570211015311001</v>
      </c>
      <c r="F12" s="14"/>
      <c r="G12" s="14">
        <v>0.265068752176634</v>
      </c>
      <c r="H12" s="14">
        <v>0.202251396070249</v>
      </c>
      <c r="I12" s="14">
        <v>0.29455119706138</v>
      </c>
      <c r="J12" s="14">
        <v>0.23159131987234299</v>
      </c>
      <c r="K12" s="14">
        <v>0.29387066988381799</v>
      </c>
      <c r="L12" s="14">
        <v>0.25137012690222599</v>
      </c>
      <c r="M12" s="14"/>
      <c r="N12" s="14">
        <v>0.20137117110806199</v>
      </c>
      <c r="O12" s="14">
        <v>0.30349488658555301</v>
      </c>
      <c r="P12" s="14">
        <v>0.29046216093757699</v>
      </c>
      <c r="Q12" s="14">
        <v>0.24155147824473699</v>
      </c>
      <c r="R12" s="14"/>
      <c r="S12" s="14">
        <v>0.25435583176321402</v>
      </c>
      <c r="T12" s="14">
        <v>0.29133553583038202</v>
      </c>
      <c r="U12" s="14">
        <v>0.17026852384835001</v>
      </c>
      <c r="V12" s="14">
        <v>0.258254579406275</v>
      </c>
      <c r="W12" s="14">
        <v>0.26374075594929097</v>
      </c>
      <c r="X12" s="14">
        <v>0.27195547071516202</v>
      </c>
      <c r="Y12" s="14">
        <v>0.251114159350877</v>
      </c>
      <c r="Z12" s="14">
        <v>0.190997427034381</v>
      </c>
      <c r="AA12" s="14">
        <v>0.22402279366199801</v>
      </c>
      <c r="AB12" s="14">
        <v>0.21749250845946799</v>
      </c>
      <c r="AC12" s="14">
        <v>0.38122288576686397</v>
      </c>
      <c r="AD12" s="14">
        <v>0.380664659565352</v>
      </c>
      <c r="AE12" s="14"/>
      <c r="AF12" s="14">
        <v>0.28201447529226698</v>
      </c>
      <c r="AG12" s="14">
        <v>0.22054969583305201</v>
      </c>
      <c r="AH12" s="14">
        <v>0.29208156469718799</v>
      </c>
      <c r="AI12" s="14"/>
      <c r="AJ12" s="14">
        <v>0.27384924741590899</v>
      </c>
      <c r="AK12" s="14">
        <v>0.21202934770916501</v>
      </c>
      <c r="AL12" s="14">
        <v>0.19774694352059499</v>
      </c>
      <c r="AM12" s="14">
        <v>9.3046450920822601E-2</v>
      </c>
      <c r="AN12" s="14">
        <v>0.301919858638727</v>
      </c>
      <c r="AO12" s="14"/>
      <c r="AP12" s="14">
        <v>0.26756350430259601</v>
      </c>
      <c r="AQ12" s="14">
        <v>0.20803564066260599</v>
      </c>
      <c r="AR12" s="14">
        <v>0.26792294490864599</v>
      </c>
      <c r="AS12" s="14">
        <v>0.31029049996764002</v>
      </c>
      <c r="AT12" s="14">
        <v>0.34537336993540502</v>
      </c>
      <c r="AU12" s="14"/>
      <c r="AV12" s="14">
        <v>0.28854986871966198</v>
      </c>
      <c r="AW12" s="14">
        <v>0.269000853329663</v>
      </c>
      <c r="AX12" s="14">
        <v>0.21931319325331899</v>
      </c>
      <c r="AY12" s="14">
        <v>0.25817265619713298</v>
      </c>
      <c r="AZ12" s="14">
        <v>0.268534416590961</v>
      </c>
      <c r="BA12" s="14"/>
      <c r="BB12" s="14">
        <v>0.14707289038710999</v>
      </c>
      <c r="BC12" s="14">
        <v>0.37817551108249797</v>
      </c>
      <c r="BD12" s="14">
        <v>0.29709239171945701</v>
      </c>
      <c r="BE12" s="14"/>
      <c r="BF12" s="14">
        <v>0.27649043028835102</v>
      </c>
    </row>
    <row r="13" spans="2:58" x14ac:dyDescent="0.35">
      <c r="B13" s="15" t="s">
        <v>210</v>
      </c>
      <c r="C13" s="14">
        <v>0.27057251614595001</v>
      </c>
      <c r="D13" s="14">
        <v>0.261859549752746</v>
      </c>
      <c r="E13" s="14">
        <v>0.27767722600384098</v>
      </c>
      <c r="F13" s="14"/>
      <c r="G13" s="14">
        <v>0.30923761564770802</v>
      </c>
      <c r="H13" s="14">
        <v>0.30332115390985398</v>
      </c>
      <c r="I13" s="14">
        <v>0.24634992105214101</v>
      </c>
      <c r="J13" s="14">
        <v>0.283264282414183</v>
      </c>
      <c r="K13" s="14">
        <v>0.232333388790186</v>
      </c>
      <c r="L13" s="14">
        <v>0.25210996472793301</v>
      </c>
      <c r="M13" s="14"/>
      <c r="N13" s="14">
        <v>0.30058430433572197</v>
      </c>
      <c r="O13" s="14">
        <v>0.260573663000367</v>
      </c>
      <c r="P13" s="14">
        <v>0.27839587430680801</v>
      </c>
      <c r="Q13" s="14">
        <v>0.239325461691863</v>
      </c>
      <c r="R13" s="14"/>
      <c r="S13" s="14">
        <v>0.29524644326147897</v>
      </c>
      <c r="T13" s="14">
        <v>0.23196144638282501</v>
      </c>
      <c r="U13" s="14">
        <v>0.21450633738154601</v>
      </c>
      <c r="V13" s="14">
        <v>0.34410460647493302</v>
      </c>
      <c r="W13" s="14">
        <v>0.33895926163137002</v>
      </c>
      <c r="X13" s="14">
        <v>0.29951552771314399</v>
      </c>
      <c r="Y13" s="14">
        <v>0.20703547636573799</v>
      </c>
      <c r="Z13" s="14">
        <v>0.32717073830395499</v>
      </c>
      <c r="AA13" s="14">
        <v>0.27383737848918399</v>
      </c>
      <c r="AB13" s="14">
        <v>0.27659090203527797</v>
      </c>
      <c r="AC13" s="14">
        <v>0.23022030437028701</v>
      </c>
      <c r="AD13" s="14">
        <v>0.11570511916928899</v>
      </c>
      <c r="AE13" s="14"/>
      <c r="AF13" s="14">
        <v>0.21842389148392999</v>
      </c>
      <c r="AG13" s="14">
        <v>0.318360237368011</v>
      </c>
      <c r="AH13" s="14">
        <v>0.258602106261203</v>
      </c>
      <c r="AI13" s="14"/>
      <c r="AJ13" s="14">
        <v>0.22352489102915599</v>
      </c>
      <c r="AK13" s="14">
        <v>0.34482263222533999</v>
      </c>
      <c r="AL13" s="14">
        <v>0.322803496549119</v>
      </c>
      <c r="AM13" s="14">
        <v>0.305416082023788</v>
      </c>
      <c r="AN13" s="14">
        <v>0.17888509391128701</v>
      </c>
      <c r="AO13" s="14"/>
      <c r="AP13" s="14">
        <v>0.21784869805644</v>
      </c>
      <c r="AQ13" s="14">
        <v>0.39145635908765303</v>
      </c>
      <c r="AR13" s="14">
        <v>0.21221432884685201</v>
      </c>
      <c r="AS13" s="14">
        <v>0.11856546362071201</v>
      </c>
      <c r="AT13" s="14">
        <v>0.209953482481782</v>
      </c>
      <c r="AU13" s="14"/>
      <c r="AV13" s="14">
        <v>0.25548235309004103</v>
      </c>
      <c r="AW13" s="14">
        <v>0.26834985477137802</v>
      </c>
      <c r="AX13" s="14">
        <v>0.31992085445407498</v>
      </c>
      <c r="AY13" s="14">
        <v>0.26155453789518401</v>
      </c>
      <c r="AZ13" s="14">
        <v>0.297129505733155</v>
      </c>
      <c r="BA13" s="14"/>
      <c r="BB13" s="14">
        <v>0.44351289629120799</v>
      </c>
      <c r="BC13" s="14">
        <v>0.120784027479276</v>
      </c>
      <c r="BD13" s="14">
        <v>0.20697658883119999</v>
      </c>
      <c r="BE13" s="14"/>
      <c r="BF13" s="14">
        <v>0.249322615452301</v>
      </c>
    </row>
    <row r="14" spans="2:58" x14ac:dyDescent="0.35">
      <c r="B14" s="15" t="s">
        <v>211</v>
      </c>
      <c r="C14" s="14">
        <v>0.14801587876132799</v>
      </c>
      <c r="D14" s="14">
        <v>0.15420714653395601</v>
      </c>
      <c r="E14" s="14">
        <v>0.14289995271804201</v>
      </c>
      <c r="F14" s="14"/>
      <c r="G14" s="14">
        <v>0.15136839472088801</v>
      </c>
      <c r="H14" s="14">
        <v>0.194105578410942</v>
      </c>
      <c r="I14" s="14">
        <v>0.12734273773940899</v>
      </c>
      <c r="J14" s="14">
        <v>0.16311675290969799</v>
      </c>
      <c r="K14" s="14">
        <v>0.12929396453449901</v>
      </c>
      <c r="L14" s="14">
        <v>0.12613788979794899</v>
      </c>
      <c r="M14" s="14"/>
      <c r="N14" s="14">
        <v>0.18799653115324</v>
      </c>
      <c r="O14" s="14">
        <v>0.13781436469216801</v>
      </c>
      <c r="P14" s="14">
        <v>0.116048890974319</v>
      </c>
      <c r="Q14" s="14">
        <v>0.141896052768751</v>
      </c>
      <c r="R14" s="14"/>
      <c r="S14" s="14">
        <v>0.18347919067618099</v>
      </c>
      <c r="T14" s="14">
        <v>0.15742946035750899</v>
      </c>
      <c r="U14" s="14">
        <v>0.180564614983595</v>
      </c>
      <c r="V14" s="14">
        <v>0.10466750565059001</v>
      </c>
      <c r="W14" s="14">
        <v>0.156967615215198</v>
      </c>
      <c r="X14" s="14">
        <v>0.116365944663683</v>
      </c>
      <c r="Y14" s="14">
        <v>0.125125315529652</v>
      </c>
      <c r="Z14" s="14">
        <v>0.225513163010403</v>
      </c>
      <c r="AA14" s="14">
        <v>0.14206024472333201</v>
      </c>
      <c r="AB14" s="14">
        <v>0.12695424931691299</v>
      </c>
      <c r="AC14" s="14">
        <v>0.112789106376289</v>
      </c>
      <c r="AD14" s="14">
        <v>0.123012783629723</v>
      </c>
      <c r="AE14" s="14"/>
      <c r="AF14" s="14">
        <v>0.107725258222508</v>
      </c>
      <c r="AG14" s="14">
        <v>0.177223305264885</v>
      </c>
      <c r="AH14" s="14">
        <v>0.177063109553078</v>
      </c>
      <c r="AI14" s="14"/>
      <c r="AJ14" s="14">
        <v>8.5464134090853502E-2</v>
      </c>
      <c r="AK14" s="14">
        <v>0.22545857684777401</v>
      </c>
      <c r="AL14" s="14">
        <v>0.173919221021759</v>
      </c>
      <c r="AM14" s="14">
        <v>0.101287421380621</v>
      </c>
      <c r="AN14" s="14">
        <v>0.135472208817701</v>
      </c>
      <c r="AO14" s="14"/>
      <c r="AP14" s="14">
        <v>4.20486783976705E-2</v>
      </c>
      <c r="AQ14" s="14">
        <v>0.27198668334804099</v>
      </c>
      <c r="AR14" s="14">
        <v>0.18736032802282501</v>
      </c>
      <c r="AS14" s="14">
        <v>4.2953777441500703E-2</v>
      </c>
      <c r="AT14" s="14">
        <v>2.6235367144508599E-2</v>
      </c>
      <c r="AU14" s="14"/>
      <c r="AV14" s="14">
        <v>0.118137025157824</v>
      </c>
      <c r="AW14" s="14">
        <v>0.133859856655695</v>
      </c>
      <c r="AX14" s="14">
        <v>0.17188647641285301</v>
      </c>
      <c r="AY14" s="14">
        <v>0.170685371331737</v>
      </c>
      <c r="AZ14" s="14">
        <v>0.33342186911313498</v>
      </c>
      <c r="BA14" s="14"/>
      <c r="BB14" s="14">
        <v>0.30893736184113801</v>
      </c>
      <c r="BC14" s="14">
        <v>1.29806520480356E-2</v>
      </c>
      <c r="BD14" s="14">
        <v>3.1894072205740399E-2</v>
      </c>
      <c r="BE14" s="14"/>
      <c r="BF14" s="14">
        <v>0.120786543422763</v>
      </c>
    </row>
    <row r="15" spans="2:58" x14ac:dyDescent="0.35">
      <c r="B15" s="15" t="s">
        <v>212</v>
      </c>
      <c r="C15" s="23">
        <v>3.1524422330851697E-2</v>
      </c>
      <c r="D15" s="23">
        <v>2.6219606123629099E-2</v>
      </c>
      <c r="E15" s="23">
        <v>3.6529166745931603E-2</v>
      </c>
      <c r="F15" s="23"/>
      <c r="G15" s="23">
        <v>3.2014238783418102E-2</v>
      </c>
      <c r="H15" s="23">
        <v>2.2736447497756499E-2</v>
      </c>
      <c r="I15" s="23">
        <v>3.4699719794716498E-2</v>
      </c>
      <c r="J15" s="23">
        <v>1.24329480396831E-2</v>
      </c>
      <c r="K15" s="23">
        <v>3.65958108978423E-2</v>
      </c>
      <c r="L15" s="23">
        <v>4.8756080770953399E-2</v>
      </c>
      <c r="M15" s="23"/>
      <c r="N15" s="23">
        <v>3.1731537992527203E-2</v>
      </c>
      <c r="O15" s="23">
        <v>1.97645759237726E-2</v>
      </c>
      <c r="P15" s="23">
        <v>2.4219900852006801E-2</v>
      </c>
      <c r="Q15" s="23">
        <v>4.8640522655823998E-2</v>
      </c>
      <c r="R15" s="23"/>
      <c r="S15" s="23">
        <v>2.9995199821396801E-2</v>
      </c>
      <c r="T15" s="23">
        <v>3.4120519338494602E-2</v>
      </c>
      <c r="U15" s="23">
        <v>2.3802610744801101E-2</v>
      </c>
      <c r="V15" s="23">
        <v>3.3547346227470798E-2</v>
      </c>
      <c r="W15" s="23">
        <v>1.46881451349079E-2</v>
      </c>
      <c r="X15" s="23">
        <v>3.9133365337211998E-2</v>
      </c>
      <c r="Y15" s="23">
        <v>2.6843624563739399E-2</v>
      </c>
      <c r="Z15" s="23">
        <v>0</v>
      </c>
      <c r="AA15" s="23">
        <v>1.8968995876393301E-2</v>
      </c>
      <c r="AB15" s="23">
        <v>5.4895497196185902E-2</v>
      </c>
      <c r="AC15" s="23">
        <v>6.7581966508092894E-2</v>
      </c>
      <c r="AD15" s="23">
        <v>2.7254349691696499E-2</v>
      </c>
      <c r="AE15" s="23"/>
      <c r="AF15" s="23">
        <v>2.3061998959830202E-2</v>
      </c>
      <c r="AG15" s="23">
        <v>3.8469978924197498E-2</v>
      </c>
      <c r="AH15" s="23">
        <v>3.4299331777723097E-2</v>
      </c>
      <c r="AI15" s="23"/>
      <c r="AJ15" s="23">
        <v>8.5151156893043603E-3</v>
      </c>
      <c r="AK15" s="23">
        <v>5.7913742664864501E-2</v>
      </c>
      <c r="AL15" s="23">
        <v>6.2620731697265897E-2</v>
      </c>
      <c r="AM15" s="23">
        <v>0</v>
      </c>
      <c r="AN15" s="23">
        <v>3.2224990458757097E-2</v>
      </c>
      <c r="AO15" s="23"/>
      <c r="AP15" s="23">
        <v>1.58023821667055E-2</v>
      </c>
      <c r="AQ15" s="23">
        <v>5.8041732921639902E-2</v>
      </c>
      <c r="AR15" s="23">
        <v>5.8195361646143501E-2</v>
      </c>
      <c r="AS15" s="23">
        <v>0</v>
      </c>
      <c r="AT15" s="23">
        <v>1.2586676662434701E-2</v>
      </c>
      <c r="AU15" s="23"/>
      <c r="AV15" s="23">
        <v>2.08439279929977E-2</v>
      </c>
      <c r="AW15" s="23">
        <v>2.6841877485231098E-2</v>
      </c>
      <c r="AX15" s="23">
        <v>4.4680850685522903E-2</v>
      </c>
      <c r="AY15" s="23">
        <v>2.6362895219900699E-2</v>
      </c>
      <c r="AZ15" s="23">
        <v>0</v>
      </c>
      <c r="BA15" s="23"/>
      <c r="BB15" s="23">
        <v>1.6862339742860801E-2</v>
      </c>
      <c r="BC15" s="23">
        <v>0</v>
      </c>
      <c r="BD15" s="23">
        <v>0</v>
      </c>
      <c r="BE15" s="23"/>
      <c r="BF15" s="23">
        <v>5.4128618475782399E-3</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242</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999</v>
      </c>
      <c r="D7" s="10">
        <v>473</v>
      </c>
      <c r="E7" s="10">
        <v>524</v>
      </c>
      <c r="F7" s="10"/>
      <c r="G7" s="10">
        <v>155</v>
      </c>
      <c r="H7" s="10">
        <v>169</v>
      </c>
      <c r="I7" s="10">
        <v>158</v>
      </c>
      <c r="J7" s="10">
        <v>164</v>
      </c>
      <c r="K7" s="10">
        <v>147</v>
      </c>
      <c r="L7" s="10">
        <v>206</v>
      </c>
      <c r="M7" s="10"/>
      <c r="N7" s="10">
        <v>282</v>
      </c>
      <c r="O7" s="10">
        <v>250</v>
      </c>
      <c r="P7" s="10">
        <v>198</v>
      </c>
      <c r="Q7" s="10">
        <v>266</v>
      </c>
      <c r="R7" s="10"/>
      <c r="S7" s="10">
        <v>140</v>
      </c>
      <c r="T7" s="10">
        <v>115</v>
      </c>
      <c r="U7" s="10">
        <v>86</v>
      </c>
      <c r="V7" s="10">
        <v>94</v>
      </c>
      <c r="W7" s="10">
        <v>65</v>
      </c>
      <c r="X7" s="10">
        <v>85</v>
      </c>
      <c r="Y7" s="10">
        <v>72</v>
      </c>
      <c r="Z7" s="10">
        <v>53</v>
      </c>
      <c r="AA7" s="10">
        <v>106</v>
      </c>
      <c r="AB7" s="10">
        <v>90</v>
      </c>
      <c r="AC7" s="10">
        <v>60</v>
      </c>
      <c r="AD7" s="10">
        <v>33</v>
      </c>
      <c r="AE7" s="10"/>
      <c r="AF7" s="10">
        <v>348</v>
      </c>
      <c r="AG7" s="10">
        <v>398</v>
      </c>
      <c r="AH7" s="10">
        <v>149</v>
      </c>
      <c r="AI7" s="10"/>
      <c r="AJ7" s="10">
        <v>326</v>
      </c>
      <c r="AK7" s="10">
        <v>314</v>
      </c>
      <c r="AL7" s="10">
        <v>67</v>
      </c>
      <c r="AM7" s="10">
        <v>10</v>
      </c>
      <c r="AN7" s="10">
        <v>131</v>
      </c>
      <c r="AO7" s="10"/>
      <c r="AP7" s="10">
        <v>175</v>
      </c>
      <c r="AQ7" s="10">
        <v>402</v>
      </c>
      <c r="AR7" s="10">
        <v>73</v>
      </c>
      <c r="AS7" s="10">
        <v>116</v>
      </c>
      <c r="AT7" s="10">
        <v>80</v>
      </c>
      <c r="AU7" s="10"/>
      <c r="AV7" s="10">
        <v>237</v>
      </c>
      <c r="AW7" s="10">
        <v>233</v>
      </c>
      <c r="AX7" s="10">
        <v>254</v>
      </c>
      <c r="AY7" s="10">
        <v>114</v>
      </c>
      <c r="AZ7" s="10">
        <v>19</v>
      </c>
      <c r="BA7" s="10"/>
      <c r="BB7" s="10">
        <v>58</v>
      </c>
      <c r="BC7" s="10">
        <v>73</v>
      </c>
      <c r="BD7" s="10">
        <v>34</v>
      </c>
      <c r="BE7" s="10"/>
      <c r="BF7" s="10">
        <v>184</v>
      </c>
    </row>
    <row r="8" spans="2:58" ht="30" customHeight="1" x14ac:dyDescent="0.35">
      <c r="B8" s="11" t="s">
        <v>20</v>
      </c>
      <c r="C8" s="11">
        <v>999</v>
      </c>
      <c r="D8" s="11">
        <v>478</v>
      </c>
      <c r="E8" s="11">
        <v>519</v>
      </c>
      <c r="F8" s="11"/>
      <c r="G8" s="11">
        <v>149</v>
      </c>
      <c r="H8" s="11">
        <v>162</v>
      </c>
      <c r="I8" s="11">
        <v>179</v>
      </c>
      <c r="J8" s="11">
        <v>174</v>
      </c>
      <c r="K8" s="11">
        <v>139</v>
      </c>
      <c r="L8" s="11">
        <v>197</v>
      </c>
      <c r="M8" s="11"/>
      <c r="N8" s="11">
        <v>274</v>
      </c>
      <c r="O8" s="11">
        <v>262</v>
      </c>
      <c r="P8" s="11">
        <v>195</v>
      </c>
      <c r="Q8" s="11">
        <v>265</v>
      </c>
      <c r="R8" s="11"/>
      <c r="S8" s="11">
        <v>151</v>
      </c>
      <c r="T8" s="11">
        <v>119</v>
      </c>
      <c r="U8" s="11">
        <v>87</v>
      </c>
      <c r="V8" s="11">
        <v>95</v>
      </c>
      <c r="W8" s="11">
        <v>62</v>
      </c>
      <c r="X8" s="11">
        <v>87</v>
      </c>
      <c r="Y8" s="11">
        <v>72</v>
      </c>
      <c r="Z8" s="11">
        <v>50</v>
      </c>
      <c r="AA8" s="11">
        <v>100</v>
      </c>
      <c r="AB8" s="11">
        <v>86</v>
      </c>
      <c r="AC8" s="11">
        <v>58</v>
      </c>
      <c r="AD8" s="11">
        <v>31</v>
      </c>
      <c r="AE8" s="11"/>
      <c r="AF8" s="11">
        <v>346</v>
      </c>
      <c r="AG8" s="11">
        <v>400</v>
      </c>
      <c r="AH8" s="11">
        <v>153</v>
      </c>
      <c r="AI8" s="11"/>
      <c r="AJ8" s="11">
        <v>325</v>
      </c>
      <c r="AK8" s="11">
        <v>314</v>
      </c>
      <c r="AL8" s="11">
        <v>68</v>
      </c>
      <c r="AM8" s="11">
        <v>10</v>
      </c>
      <c r="AN8" s="11">
        <v>134</v>
      </c>
      <c r="AO8" s="11"/>
      <c r="AP8" s="11">
        <v>173</v>
      </c>
      <c r="AQ8" s="11">
        <v>403</v>
      </c>
      <c r="AR8" s="11">
        <v>75</v>
      </c>
      <c r="AS8" s="11">
        <v>114</v>
      </c>
      <c r="AT8" s="11">
        <v>79</v>
      </c>
      <c r="AU8" s="11"/>
      <c r="AV8" s="11">
        <v>238</v>
      </c>
      <c r="AW8" s="11">
        <v>231</v>
      </c>
      <c r="AX8" s="11">
        <v>256</v>
      </c>
      <c r="AY8" s="11">
        <v>114</v>
      </c>
      <c r="AZ8" s="11">
        <v>19</v>
      </c>
      <c r="BA8" s="11"/>
      <c r="BB8" s="11">
        <v>59</v>
      </c>
      <c r="BC8" s="11">
        <v>71</v>
      </c>
      <c r="BD8" s="11">
        <v>34</v>
      </c>
      <c r="BE8" s="11"/>
      <c r="BF8" s="11">
        <v>185</v>
      </c>
    </row>
    <row r="9" spans="2:58" x14ac:dyDescent="0.35">
      <c r="B9" s="15" t="s">
        <v>207</v>
      </c>
      <c r="C9" s="14">
        <v>6.5686399200137705E-2</v>
      </c>
      <c r="D9" s="14">
        <v>6.9259587417005497E-2</v>
      </c>
      <c r="E9" s="14">
        <v>6.0706583737785598E-2</v>
      </c>
      <c r="F9" s="14"/>
      <c r="G9" s="14">
        <v>7.1067545479876607E-2</v>
      </c>
      <c r="H9" s="14">
        <v>7.1149904378249099E-2</v>
      </c>
      <c r="I9" s="14">
        <v>4.0664418073643203E-2</v>
      </c>
      <c r="J9" s="14">
        <v>6.8455711076813794E-2</v>
      </c>
      <c r="K9" s="14">
        <v>5.3526060471098501E-2</v>
      </c>
      <c r="L9" s="14">
        <v>8.5896235743064597E-2</v>
      </c>
      <c r="M9" s="14"/>
      <c r="N9" s="14">
        <v>6.4366609254392707E-2</v>
      </c>
      <c r="O9" s="14">
        <v>6.4370635682048594E-2</v>
      </c>
      <c r="P9" s="14">
        <v>7.3872284566036603E-2</v>
      </c>
      <c r="Q9" s="14">
        <v>6.3064617767552705E-2</v>
      </c>
      <c r="R9" s="14"/>
      <c r="S9" s="14">
        <v>1.53755294338085E-2</v>
      </c>
      <c r="T9" s="14">
        <v>8.3641123617169105E-2</v>
      </c>
      <c r="U9" s="14">
        <v>0.116599430741945</v>
      </c>
      <c r="V9" s="14">
        <v>7.1585792770506404E-2</v>
      </c>
      <c r="W9" s="14">
        <v>3.2375985607452203E-2</v>
      </c>
      <c r="X9" s="14">
        <v>6.9164862801030902E-2</v>
      </c>
      <c r="Y9" s="14">
        <v>9.3231196669571706E-2</v>
      </c>
      <c r="Z9" s="14">
        <v>3.7389343285249697E-2</v>
      </c>
      <c r="AA9" s="14">
        <v>7.4018861753585394E-2</v>
      </c>
      <c r="AB9" s="14">
        <v>7.6715594408613197E-2</v>
      </c>
      <c r="AC9" s="14">
        <v>6.6615369511755604E-2</v>
      </c>
      <c r="AD9" s="14">
        <v>6.1091659511940198E-2</v>
      </c>
      <c r="AE9" s="14"/>
      <c r="AF9" s="14">
        <v>0.101543077652285</v>
      </c>
      <c r="AG9" s="14">
        <v>4.7100989203752802E-2</v>
      </c>
      <c r="AH9" s="14">
        <v>2.50111611387888E-2</v>
      </c>
      <c r="AI9" s="14"/>
      <c r="AJ9" s="14">
        <v>0.11930407895822399</v>
      </c>
      <c r="AK9" s="14">
        <v>1.9971538279700201E-2</v>
      </c>
      <c r="AL9" s="14">
        <v>2.97566306849722E-2</v>
      </c>
      <c r="AM9" s="14">
        <v>9.6095338861462501E-2</v>
      </c>
      <c r="AN9" s="14">
        <v>5.5475319841443799E-2</v>
      </c>
      <c r="AO9" s="14"/>
      <c r="AP9" s="14">
        <v>0.13810111768320099</v>
      </c>
      <c r="AQ9" s="14">
        <v>9.3238910965689308E-3</v>
      </c>
      <c r="AR9" s="14">
        <v>1.3542253079770699E-2</v>
      </c>
      <c r="AS9" s="14">
        <v>0.13462603076794499</v>
      </c>
      <c r="AT9" s="14">
        <v>7.6429362980395293E-2</v>
      </c>
      <c r="AU9" s="14"/>
      <c r="AV9" s="14">
        <v>6.8021844114204394E-2</v>
      </c>
      <c r="AW9" s="14">
        <v>8.4669264209569106E-2</v>
      </c>
      <c r="AX9" s="14">
        <v>2.9197656881846199E-2</v>
      </c>
      <c r="AY9" s="14">
        <v>7.0885681092271099E-2</v>
      </c>
      <c r="AZ9" s="14">
        <v>0</v>
      </c>
      <c r="BA9" s="14"/>
      <c r="BB9" s="14">
        <v>3.0057377959194501E-2</v>
      </c>
      <c r="BC9" s="14">
        <v>0.14855017346345001</v>
      </c>
      <c r="BD9" s="14">
        <v>6.3833209180845396E-2</v>
      </c>
      <c r="BE9" s="14"/>
      <c r="BF9" s="14">
        <v>8.5923103383586899E-2</v>
      </c>
    </row>
    <row r="10" spans="2:58" x14ac:dyDescent="0.35">
      <c r="B10" s="15" t="s">
        <v>208</v>
      </c>
      <c r="C10" s="14">
        <v>6.8244420175245901E-2</v>
      </c>
      <c r="D10" s="14">
        <v>8.9999582776222206E-2</v>
      </c>
      <c r="E10" s="14">
        <v>4.8494888956015697E-2</v>
      </c>
      <c r="F10" s="14"/>
      <c r="G10" s="14">
        <v>5.8989017200237998E-2</v>
      </c>
      <c r="H10" s="14">
        <v>9.3420195881053394E-2</v>
      </c>
      <c r="I10" s="14">
        <v>3.9400384955077999E-2</v>
      </c>
      <c r="J10" s="14">
        <v>5.6285441768534901E-2</v>
      </c>
      <c r="K10" s="14">
        <v>8.87027464550081E-2</v>
      </c>
      <c r="L10" s="14">
        <v>7.6761810511076903E-2</v>
      </c>
      <c r="M10" s="14"/>
      <c r="N10" s="14">
        <v>5.9063981196994998E-2</v>
      </c>
      <c r="O10" s="14">
        <v>7.3732128967163801E-2</v>
      </c>
      <c r="P10" s="14">
        <v>9.1234483129220001E-2</v>
      </c>
      <c r="Q10" s="14">
        <v>5.2501584339448903E-2</v>
      </c>
      <c r="R10" s="14"/>
      <c r="S10" s="14">
        <v>6.0100051649825202E-2</v>
      </c>
      <c r="T10" s="14">
        <v>5.1961677960270902E-2</v>
      </c>
      <c r="U10" s="14">
        <v>0.112807835073983</v>
      </c>
      <c r="V10" s="14">
        <v>5.9822324194952002E-2</v>
      </c>
      <c r="W10" s="14">
        <v>3.0449423170516101E-2</v>
      </c>
      <c r="X10" s="14">
        <v>9.2802640240958606E-2</v>
      </c>
      <c r="Y10" s="14">
        <v>8.0434568683634494E-2</v>
      </c>
      <c r="Z10" s="14">
        <v>3.43257359425281E-2</v>
      </c>
      <c r="AA10" s="14">
        <v>7.5317675628112493E-2</v>
      </c>
      <c r="AB10" s="14">
        <v>7.8691844448304904E-2</v>
      </c>
      <c r="AC10" s="14">
        <v>5.4525477363726198E-2</v>
      </c>
      <c r="AD10" s="14">
        <v>7.8972172006393698E-2</v>
      </c>
      <c r="AE10" s="14"/>
      <c r="AF10" s="14">
        <v>8.7254682016833299E-2</v>
      </c>
      <c r="AG10" s="14">
        <v>5.7705854209290003E-2</v>
      </c>
      <c r="AH10" s="14">
        <v>4.7625367854350703E-2</v>
      </c>
      <c r="AI10" s="14"/>
      <c r="AJ10" s="14">
        <v>0.105830631556871</v>
      </c>
      <c r="AK10" s="14">
        <v>3.2022696883937198E-2</v>
      </c>
      <c r="AL10" s="14">
        <v>0</v>
      </c>
      <c r="AM10" s="14">
        <v>0.19546963199075801</v>
      </c>
      <c r="AN10" s="14">
        <v>0.11293766234906399</v>
      </c>
      <c r="AO10" s="14"/>
      <c r="AP10" s="14">
        <v>0.106627145740538</v>
      </c>
      <c r="AQ10" s="14">
        <v>2.2462153563188699E-2</v>
      </c>
      <c r="AR10" s="14">
        <v>4.2124824813029801E-2</v>
      </c>
      <c r="AS10" s="14">
        <v>0.15283407193687401</v>
      </c>
      <c r="AT10" s="14">
        <v>9.7246675541411906E-2</v>
      </c>
      <c r="AU10" s="14"/>
      <c r="AV10" s="14">
        <v>7.2890090386928702E-2</v>
      </c>
      <c r="AW10" s="14">
        <v>7.6012503309141902E-2</v>
      </c>
      <c r="AX10" s="14">
        <v>6.25421841842356E-2</v>
      </c>
      <c r="AY10" s="14">
        <v>3.3613940947703203E-2</v>
      </c>
      <c r="AZ10" s="14">
        <v>0</v>
      </c>
      <c r="BA10" s="14"/>
      <c r="BB10" s="14">
        <v>3.2179081254545397E-2</v>
      </c>
      <c r="BC10" s="14">
        <v>0.15050707020026399</v>
      </c>
      <c r="BD10" s="14">
        <v>0.116079734038691</v>
      </c>
      <c r="BE10" s="14"/>
      <c r="BF10" s="14">
        <v>9.6112078602655804E-2</v>
      </c>
    </row>
    <row r="11" spans="2:58" x14ac:dyDescent="0.35">
      <c r="B11" s="15" t="s">
        <v>209</v>
      </c>
      <c r="C11" s="14">
        <v>0.17969451163747599</v>
      </c>
      <c r="D11" s="14">
        <v>0.17259140397622999</v>
      </c>
      <c r="E11" s="14">
        <v>0.18693526624964599</v>
      </c>
      <c r="F11" s="14"/>
      <c r="G11" s="14">
        <v>0.22447770668132799</v>
      </c>
      <c r="H11" s="14">
        <v>0.18632649364567899</v>
      </c>
      <c r="I11" s="14">
        <v>0.17772622192854501</v>
      </c>
      <c r="J11" s="14">
        <v>0.15296121079774899</v>
      </c>
      <c r="K11" s="14">
        <v>0.178523813406197</v>
      </c>
      <c r="L11" s="14">
        <v>0.16662011780568001</v>
      </c>
      <c r="M11" s="14"/>
      <c r="N11" s="14">
        <v>0.13277759061800201</v>
      </c>
      <c r="O11" s="14">
        <v>0.180273114072657</v>
      </c>
      <c r="P11" s="14">
        <v>0.215224053505501</v>
      </c>
      <c r="Q11" s="14">
        <v>0.20349033337053399</v>
      </c>
      <c r="R11" s="14"/>
      <c r="S11" s="14">
        <v>0.189871321696434</v>
      </c>
      <c r="T11" s="14">
        <v>0.192533574768358</v>
      </c>
      <c r="U11" s="14">
        <v>0.201138748758067</v>
      </c>
      <c r="V11" s="14">
        <v>0.175760525582253</v>
      </c>
      <c r="W11" s="14">
        <v>0.17561596537504201</v>
      </c>
      <c r="X11" s="14">
        <v>0.14210671585412499</v>
      </c>
      <c r="Y11" s="14">
        <v>0.18352880968065599</v>
      </c>
      <c r="Z11" s="14">
        <v>0.15463086007733501</v>
      </c>
      <c r="AA11" s="14">
        <v>0.167024410816276</v>
      </c>
      <c r="AB11" s="14">
        <v>0.189664164402126</v>
      </c>
      <c r="AC11" s="14">
        <v>0.14505980148393</v>
      </c>
      <c r="AD11" s="14">
        <v>0.25505544906281102</v>
      </c>
      <c r="AE11" s="14"/>
      <c r="AF11" s="14">
        <v>0.23191438152097199</v>
      </c>
      <c r="AG11" s="14">
        <v>0.13366456398055501</v>
      </c>
      <c r="AH11" s="14">
        <v>0.154872034798366</v>
      </c>
      <c r="AI11" s="14"/>
      <c r="AJ11" s="14">
        <v>0.20912515609950999</v>
      </c>
      <c r="AK11" s="14">
        <v>0.131639980133537</v>
      </c>
      <c r="AL11" s="14">
        <v>0.141795645505288</v>
      </c>
      <c r="AM11" s="14">
        <v>0.200814512726254</v>
      </c>
      <c r="AN11" s="14">
        <v>0.219396012480467</v>
      </c>
      <c r="AO11" s="14"/>
      <c r="AP11" s="14">
        <v>0.2138177134232</v>
      </c>
      <c r="AQ11" s="14">
        <v>9.8866548239327195E-2</v>
      </c>
      <c r="AR11" s="14">
        <v>0.15318390469799101</v>
      </c>
      <c r="AS11" s="14">
        <v>0.27767925495783602</v>
      </c>
      <c r="AT11" s="14">
        <v>0.26511896613105601</v>
      </c>
      <c r="AU11" s="14"/>
      <c r="AV11" s="14">
        <v>0.20600863856451199</v>
      </c>
      <c r="AW11" s="14">
        <v>0.20345811855111801</v>
      </c>
      <c r="AX11" s="14">
        <v>0.17801589028975801</v>
      </c>
      <c r="AY11" s="14">
        <v>0.14557752530829601</v>
      </c>
      <c r="AZ11" s="14">
        <v>0.10091420856274801</v>
      </c>
      <c r="BA11" s="14"/>
      <c r="BB11" s="14">
        <v>8.4443442422810905E-2</v>
      </c>
      <c r="BC11" s="14">
        <v>0.24204311629752001</v>
      </c>
      <c r="BD11" s="14">
        <v>0.31101108121918197</v>
      </c>
      <c r="BE11" s="14"/>
      <c r="BF11" s="14">
        <v>0.203826008315247</v>
      </c>
    </row>
    <row r="12" spans="2:58" x14ac:dyDescent="0.35">
      <c r="B12" s="15" t="s">
        <v>122</v>
      </c>
      <c r="C12" s="14">
        <v>0.280502092268059</v>
      </c>
      <c r="D12" s="14">
        <v>0.25413318673994001</v>
      </c>
      <c r="E12" s="14">
        <v>0.30389129650348801</v>
      </c>
      <c r="F12" s="14"/>
      <c r="G12" s="14">
        <v>0.266057265929659</v>
      </c>
      <c r="H12" s="14">
        <v>0.19110248138393299</v>
      </c>
      <c r="I12" s="14">
        <v>0.34627180630026599</v>
      </c>
      <c r="J12" s="14">
        <v>0.25549009024779001</v>
      </c>
      <c r="K12" s="14">
        <v>0.30312730474934502</v>
      </c>
      <c r="L12" s="14">
        <v>0.31154082131544097</v>
      </c>
      <c r="M12" s="14"/>
      <c r="N12" s="14">
        <v>0.25687779223951202</v>
      </c>
      <c r="O12" s="14">
        <v>0.30555419689927799</v>
      </c>
      <c r="P12" s="14">
        <v>0.23146876790637499</v>
      </c>
      <c r="Q12" s="14">
        <v>0.315511127643755</v>
      </c>
      <c r="R12" s="14"/>
      <c r="S12" s="14">
        <v>0.275798318125627</v>
      </c>
      <c r="T12" s="14">
        <v>0.28900454835438499</v>
      </c>
      <c r="U12" s="14">
        <v>0.23890710202162099</v>
      </c>
      <c r="V12" s="14">
        <v>0.29261342538610802</v>
      </c>
      <c r="W12" s="14">
        <v>0.22098019316912801</v>
      </c>
      <c r="X12" s="14">
        <v>0.28488218428489798</v>
      </c>
      <c r="Y12" s="14">
        <v>0.322491941252674</v>
      </c>
      <c r="Z12" s="14">
        <v>0.32118041756215399</v>
      </c>
      <c r="AA12" s="14">
        <v>0.24941581116580999</v>
      </c>
      <c r="AB12" s="14">
        <v>0.233432788841724</v>
      </c>
      <c r="AC12" s="14">
        <v>0.33528090095942198</v>
      </c>
      <c r="AD12" s="14">
        <v>0.42222793451719698</v>
      </c>
      <c r="AE12" s="14"/>
      <c r="AF12" s="14">
        <v>0.26776054412218903</v>
      </c>
      <c r="AG12" s="14">
        <v>0.273191620056357</v>
      </c>
      <c r="AH12" s="14">
        <v>0.297227696370441</v>
      </c>
      <c r="AI12" s="14"/>
      <c r="AJ12" s="14">
        <v>0.28121089041883501</v>
      </c>
      <c r="AK12" s="14">
        <v>0.22572545845238901</v>
      </c>
      <c r="AL12" s="14">
        <v>0.38236976271266898</v>
      </c>
      <c r="AM12" s="14">
        <v>0.29920099864252497</v>
      </c>
      <c r="AN12" s="14">
        <v>0.270567282726284</v>
      </c>
      <c r="AO12" s="14"/>
      <c r="AP12" s="14">
        <v>0.30720265942651198</v>
      </c>
      <c r="AQ12" s="14">
        <v>0.22441173740262901</v>
      </c>
      <c r="AR12" s="14">
        <v>0.356886636937639</v>
      </c>
      <c r="AS12" s="14">
        <v>0.28667913887366497</v>
      </c>
      <c r="AT12" s="14">
        <v>0.37511575737409297</v>
      </c>
      <c r="AU12" s="14"/>
      <c r="AV12" s="14">
        <v>0.32805269529087</v>
      </c>
      <c r="AW12" s="14">
        <v>0.29711438859438999</v>
      </c>
      <c r="AX12" s="14">
        <v>0.23310531824149</v>
      </c>
      <c r="AY12" s="14">
        <v>0.28329706440480001</v>
      </c>
      <c r="AZ12" s="14">
        <v>0.36835895085817399</v>
      </c>
      <c r="BA12" s="14"/>
      <c r="BB12" s="14">
        <v>0.15229999179772299</v>
      </c>
      <c r="BC12" s="14">
        <v>0.30449846658854901</v>
      </c>
      <c r="BD12" s="14">
        <v>0.35311589293726198</v>
      </c>
      <c r="BE12" s="14"/>
      <c r="BF12" s="14">
        <v>0.26095594644006898</v>
      </c>
    </row>
    <row r="13" spans="2:58" x14ac:dyDescent="0.35">
      <c r="B13" s="15" t="s">
        <v>210</v>
      </c>
      <c r="C13" s="14">
        <v>0.25006057454261199</v>
      </c>
      <c r="D13" s="14">
        <v>0.24826209070664901</v>
      </c>
      <c r="E13" s="14">
        <v>0.25269654687315202</v>
      </c>
      <c r="F13" s="14"/>
      <c r="G13" s="14">
        <v>0.263555370570624</v>
      </c>
      <c r="H13" s="14">
        <v>0.28658078139969101</v>
      </c>
      <c r="I13" s="14">
        <v>0.225504746147729</v>
      </c>
      <c r="J13" s="14">
        <v>0.31231652101698498</v>
      </c>
      <c r="K13" s="14">
        <v>0.25337962765081701</v>
      </c>
      <c r="L13" s="14">
        <v>0.174921005144513</v>
      </c>
      <c r="M13" s="14"/>
      <c r="N13" s="14">
        <v>0.29588907989047403</v>
      </c>
      <c r="O13" s="14">
        <v>0.243198078211671</v>
      </c>
      <c r="P13" s="14">
        <v>0.233089453988194</v>
      </c>
      <c r="Q13" s="14">
        <v>0.22471618774945301</v>
      </c>
      <c r="R13" s="14"/>
      <c r="S13" s="14">
        <v>0.23045821346962</v>
      </c>
      <c r="T13" s="14">
        <v>0.275940919578677</v>
      </c>
      <c r="U13" s="14">
        <v>0.16870228868010301</v>
      </c>
      <c r="V13" s="14">
        <v>0.250081474047602</v>
      </c>
      <c r="W13" s="14">
        <v>0.39875414543503601</v>
      </c>
      <c r="X13" s="14">
        <v>0.267453618578326</v>
      </c>
      <c r="Y13" s="14">
        <v>0.23510127166296901</v>
      </c>
      <c r="Z13" s="14">
        <v>0.35787097742010299</v>
      </c>
      <c r="AA13" s="14">
        <v>0.245718234707412</v>
      </c>
      <c r="AB13" s="14">
        <v>0.25678085648203802</v>
      </c>
      <c r="AC13" s="14">
        <v>0.18721294161357199</v>
      </c>
      <c r="AD13" s="14">
        <v>0.100706398402288</v>
      </c>
      <c r="AE13" s="14"/>
      <c r="AF13" s="14">
        <v>0.16852893021726301</v>
      </c>
      <c r="AG13" s="14">
        <v>0.30620362728878198</v>
      </c>
      <c r="AH13" s="14">
        <v>0.29478097759624899</v>
      </c>
      <c r="AI13" s="14"/>
      <c r="AJ13" s="14">
        <v>0.166318089970481</v>
      </c>
      <c r="AK13" s="14">
        <v>0.35751929958878198</v>
      </c>
      <c r="AL13" s="14">
        <v>0.31197899241106503</v>
      </c>
      <c r="AM13" s="14">
        <v>0</v>
      </c>
      <c r="AN13" s="14">
        <v>0.195200144169664</v>
      </c>
      <c r="AO13" s="14"/>
      <c r="AP13" s="14">
        <v>0.15114831534324699</v>
      </c>
      <c r="AQ13" s="14">
        <v>0.36570244587520501</v>
      </c>
      <c r="AR13" s="14">
        <v>0.32164888569867101</v>
      </c>
      <c r="AS13" s="14">
        <v>0.11208361376859</v>
      </c>
      <c r="AT13" s="14">
        <v>0.136211516910205</v>
      </c>
      <c r="AU13" s="14"/>
      <c r="AV13" s="14">
        <v>0.21030410099456201</v>
      </c>
      <c r="AW13" s="14">
        <v>0.23858528134072901</v>
      </c>
      <c r="AX13" s="14">
        <v>0.299441905913092</v>
      </c>
      <c r="AY13" s="14">
        <v>0.25903010117615199</v>
      </c>
      <c r="AZ13" s="14">
        <v>0.27942273484687702</v>
      </c>
      <c r="BA13" s="14"/>
      <c r="BB13" s="14">
        <v>0.31753057354335801</v>
      </c>
      <c r="BC13" s="14">
        <v>0.12559521301252</v>
      </c>
      <c r="BD13" s="14">
        <v>0.123420489565613</v>
      </c>
      <c r="BE13" s="14"/>
      <c r="BF13" s="14">
        <v>0.20086051817374601</v>
      </c>
    </row>
    <row r="14" spans="2:58" x14ac:dyDescent="0.35">
      <c r="B14" s="15" t="s">
        <v>211</v>
      </c>
      <c r="C14" s="14">
        <v>0.13182777872365201</v>
      </c>
      <c r="D14" s="14">
        <v>0.14300589664032001</v>
      </c>
      <c r="E14" s="14">
        <v>0.122059849060953</v>
      </c>
      <c r="F14" s="14"/>
      <c r="G14" s="14">
        <v>9.0007393565846694E-2</v>
      </c>
      <c r="H14" s="14">
        <v>0.160379200642431</v>
      </c>
      <c r="I14" s="14">
        <v>0.156861871836352</v>
      </c>
      <c r="J14" s="14">
        <v>0.13624649643217601</v>
      </c>
      <c r="K14" s="14">
        <v>8.6778371733990403E-2</v>
      </c>
      <c r="L14" s="14">
        <v>0.14496521913827401</v>
      </c>
      <c r="M14" s="14"/>
      <c r="N14" s="14">
        <v>0.16629202050483999</v>
      </c>
      <c r="O14" s="14">
        <v>0.109027713714363</v>
      </c>
      <c r="P14" s="14">
        <v>0.12527831655306201</v>
      </c>
      <c r="Q14" s="14">
        <v>0.12501264115845601</v>
      </c>
      <c r="R14" s="14"/>
      <c r="S14" s="14">
        <v>0.195094251471084</v>
      </c>
      <c r="T14" s="14">
        <v>0.10691815572114</v>
      </c>
      <c r="U14" s="14">
        <v>0.125154115649214</v>
      </c>
      <c r="V14" s="14">
        <v>0.12650235747083499</v>
      </c>
      <c r="W14" s="14">
        <v>0.11097480906756201</v>
      </c>
      <c r="X14" s="14">
        <v>0.10919461779456301</v>
      </c>
      <c r="Y14" s="14">
        <v>7.2307235628214103E-2</v>
      </c>
      <c r="Z14" s="14">
        <v>9.4602665712629902E-2</v>
      </c>
      <c r="AA14" s="14">
        <v>0.17882080070899301</v>
      </c>
      <c r="AB14" s="14">
        <v>0.14255021865994699</v>
      </c>
      <c r="AC14" s="14">
        <v>0.14372354255950201</v>
      </c>
      <c r="AD14" s="14">
        <v>5.46920368076734E-2</v>
      </c>
      <c r="AE14" s="14"/>
      <c r="AF14" s="14">
        <v>0.120144343509857</v>
      </c>
      <c r="AG14" s="14">
        <v>0.15740876870752801</v>
      </c>
      <c r="AH14" s="14">
        <v>0.146176906673159</v>
      </c>
      <c r="AI14" s="14"/>
      <c r="AJ14" s="14">
        <v>0.10613276177798001</v>
      </c>
      <c r="AK14" s="14">
        <v>0.18910008100682699</v>
      </c>
      <c r="AL14" s="14">
        <v>0.105910726367481</v>
      </c>
      <c r="AM14" s="14">
        <v>0.208419517779001</v>
      </c>
      <c r="AN14" s="14">
        <v>0.121726896602092</v>
      </c>
      <c r="AO14" s="14"/>
      <c r="AP14" s="14">
        <v>7.2899098464184603E-2</v>
      </c>
      <c r="AQ14" s="14">
        <v>0.234529098642208</v>
      </c>
      <c r="AR14" s="14">
        <v>8.3633438999181603E-2</v>
      </c>
      <c r="AS14" s="14">
        <v>2.7212526161914399E-2</v>
      </c>
      <c r="AT14" s="14">
        <v>3.7291044400404399E-2</v>
      </c>
      <c r="AU14" s="14"/>
      <c r="AV14" s="14">
        <v>9.3918516077136097E-2</v>
      </c>
      <c r="AW14" s="14">
        <v>8.3348636087861597E-2</v>
      </c>
      <c r="AX14" s="14">
        <v>0.17416240256561</v>
      </c>
      <c r="AY14" s="14">
        <v>0.189821037552902</v>
      </c>
      <c r="AZ14" s="14">
        <v>0.25130410573220102</v>
      </c>
      <c r="BA14" s="14"/>
      <c r="BB14" s="14">
        <v>0.38348953302236799</v>
      </c>
      <c r="BC14" s="14">
        <v>1.46559063840037E-2</v>
      </c>
      <c r="BD14" s="14">
        <v>3.25395930584065E-2</v>
      </c>
      <c r="BE14" s="14"/>
      <c r="BF14" s="14">
        <v>0.140631820160457</v>
      </c>
    </row>
    <row r="15" spans="2:58" x14ac:dyDescent="0.35">
      <c r="B15" s="15" t="s">
        <v>212</v>
      </c>
      <c r="C15" s="23">
        <v>2.39842234528168E-2</v>
      </c>
      <c r="D15" s="23">
        <v>2.2748251743633999E-2</v>
      </c>
      <c r="E15" s="23">
        <v>2.5215568618959901E-2</v>
      </c>
      <c r="F15" s="23"/>
      <c r="G15" s="23">
        <v>2.5845700572428101E-2</v>
      </c>
      <c r="H15" s="23">
        <v>1.10409426689642E-2</v>
      </c>
      <c r="I15" s="23">
        <v>1.3570550758386099E-2</v>
      </c>
      <c r="J15" s="23">
        <v>1.8244528659951201E-2</v>
      </c>
      <c r="K15" s="23">
        <v>3.5962075533543802E-2</v>
      </c>
      <c r="L15" s="23">
        <v>3.9294790341950103E-2</v>
      </c>
      <c r="M15" s="23"/>
      <c r="N15" s="23">
        <v>2.4732926295784601E-2</v>
      </c>
      <c r="O15" s="23">
        <v>2.3844132452818901E-2</v>
      </c>
      <c r="P15" s="23">
        <v>2.9832640351612E-2</v>
      </c>
      <c r="Q15" s="23">
        <v>1.5703507970801701E-2</v>
      </c>
      <c r="R15" s="23"/>
      <c r="S15" s="23">
        <v>3.3302314153602103E-2</v>
      </c>
      <c r="T15" s="23">
        <v>0</v>
      </c>
      <c r="U15" s="23">
        <v>3.6690479075066403E-2</v>
      </c>
      <c r="V15" s="23">
        <v>2.36341005477433E-2</v>
      </c>
      <c r="W15" s="23">
        <v>3.0849478175263699E-2</v>
      </c>
      <c r="X15" s="23">
        <v>3.4395360446097999E-2</v>
      </c>
      <c r="Y15" s="23">
        <v>1.2904976422280501E-2</v>
      </c>
      <c r="Z15" s="23">
        <v>0</v>
      </c>
      <c r="AA15" s="23">
        <v>9.68420521981069E-3</v>
      </c>
      <c r="AB15" s="23">
        <v>2.21645327572473E-2</v>
      </c>
      <c r="AC15" s="23">
        <v>6.7581966508092894E-2</v>
      </c>
      <c r="AD15" s="23">
        <v>2.7254349691696499E-2</v>
      </c>
      <c r="AE15" s="23"/>
      <c r="AF15" s="23">
        <v>2.2854040960600199E-2</v>
      </c>
      <c r="AG15" s="23">
        <v>2.4724576553734799E-2</v>
      </c>
      <c r="AH15" s="23">
        <v>3.43058555686463E-2</v>
      </c>
      <c r="AI15" s="23"/>
      <c r="AJ15" s="23">
        <v>1.2078391218098301E-2</v>
      </c>
      <c r="AK15" s="23">
        <v>4.4020945654827802E-2</v>
      </c>
      <c r="AL15" s="23">
        <v>2.81882423185249E-2</v>
      </c>
      <c r="AM15" s="23">
        <v>0</v>
      </c>
      <c r="AN15" s="23">
        <v>2.46966818309859E-2</v>
      </c>
      <c r="AO15" s="23"/>
      <c r="AP15" s="23">
        <v>1.02039499191182E-2</v>
      </c>
      <c r="AQ15" s="23">
        <v>4.47041251808733E-2</v>
      </c>
      <c r="AR15" s="23">
        <v>2.89800557737173E-2</v>
      </c>
      <c r="AS15" s="23">
        <v>8.8853635331760106E-3</v>
      </c>
      <c r="AT15" s="23">
        <v>1.2586676662434701E-2</v>
      </c>
      <c r="AU15" s="23"/>
      <c r="AV15" s="23">
        <v>2.08041145717867E-2</v>
      </c>
      <c r="AW15" s="23">
        <v>1.6811807907190002E-2</v>
      </c>
      <c r="AX15" s="23">
        <v>2.35346419239689E-2</v>
      </c>
      <c r="AY15" s="23">
        <v>1.7774649517875399E-2</v>
      </c>
      <c r="AZ15" s="23">
        <v>0</v>
      </c>
      <c r="BA15" s="23"/>
      <c r="BB15" s="23">
        <v>0</v>
      </c>
      <c r="BC15" s="23">
        <v>1.41500540536927E-2</v>
      </c>
      <c r="BD15" s="23">
        <v>0</v>
      </c>
      <c r="BE15" s="23"/>
      <c r="BF15" s="23">
        <v>1.16905249242386E-2</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243</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999</v>
      </c>
      <c r="D7" s="10">
        <v>473</v>
      </c>
      <c r="E7" s="10">
        <v>524</v>
      </c>
      <c r="F7" s="10"/>
      <c r="G7" s="10">
        <v>155</v>
      </c>
      <c r="H7" s="10">
        <v>169</v>
      </c>
      <c r="I7" s="10">
        <v>158</v>
      </c>
      <c r="J7" s="10">
        <v>164</v>
      </c>
      <c r="K7" s="10">
        <v>147</v>
      </c>
      <c r="L7" s="10">
        <v>206</v>
      </c>
      <c r="M7" s="10"/>
      <c r="N7" s="10">
        <v>282</v>
      </c>
      <c r="O7" s="10">
        <v>250</v>
      </c>
      <c r="P7" s="10">
        <v>198</v>
      </c>
      <c r="Q7" s="10">
        <v>266</v>
      </c>
      <c r="R7" s="10"/>
      <c r="S7" s="10">
        <v>140</v>
      </c>
      <c r="T7" s="10">
        <v>115</v>
      </c>
      <c r="U7" s="10">
        <v>86</v>
      </c>
      <c r="V7" s="10">
        <v>94</v>
      </c>
      <c r="W7" s="10">
        <v>65</v>
      </c>
      <c r="X7" s="10">
        <v>85</v>
      </c>
      <c r="Y7" s="10">
        <v>72</v>
      </c>
      <c r="Z7" s="10">
        <v>53</v>
      </c>
      <c r="AA7" s="10">
        <v>106</v>
      </c>
      <c r="AB7" s="10">
        <v>90</v>
      </c>
      <c r="AC7" s="10">
        <v>60</v>
      </c>
      <c r="AD7" s="10">
        <v>33</v>
      </c>
      <c r="AE7" s="10"/>
      <c r="AF7" s="10">
        <v>348</v>
      </c>
      <c r="AG7" s="10">
        <v>398</v>
      </c>
      <c r="AH7" s="10">
        <v>149</v>
      </c>
      <c r="AI7" s="10"/>
      <c r="AJ7" s="10">
        <v>326</v>
      </c>
      <c r="AK7" s="10">
        <v>314</v>
      </c>
      <c r="AL7" s="10">
        <v>67</v>
      </c>
      <c r="AM7" s="10">
        <v>10</v>
      </c>
      <c r="AN7" s="10">
        <v>131</v>
      </c>
      <c r="AO7" s="10"/>
      <c r="AP7" s="10">
        <v>175</v>
      </c>
      <c r="AQ7" s="10">
        <v>402</v>
      </c>
      <c r="AR7" s="10">
        <v>73</v>
      </c>
      <c r="AS7" s="10">
        <v>116</v>
      </c>
      <c r="AT7" s="10">
        <v>80</v>
      </c>
      <c r="AU7" s="10"/>
      <c r="AV7" s="10">
        <v>237</v>
      </c>
      <c r="AW7" s="10">
        <v>233</v>
      </c>
      <c r="AX7" s="10">
        <v>254</v>
      </c>
      <c r="AY7" s="10">
        <v>114</v>
      </c>
      <c r="AZ7" s="10">
        <v>19</v>
      </c>
      <c r="BA7" s="10"/>
      <c r="BB7" s="10">
        <v>58</v>
      </c>
      <c r="BC7" s="10">
        <v>73</v>
      </c>
      <c r="BD7" s="10">
        <v>34</v>
      </c>
      <c r="BE7" s="10"/>
      <c r="BF7" s="10">
        <v>184</v>
      </c>
    </row>
    <row r="8" spans="2:58" ht="30" customHeight="1" x14ac:dyDescent="0.35">
      <c r="B8" s="11" t="s">
        <v>20</v>
      </c>
      <c r="C8" s="11">
        <v>999</v>
      </c>
      <c r="D8" s="11">
        <v>478</v>
      </c>
      <c r="E8" s="11">
        <v>519</v>
      </c>
      <c r="F8" s="11"/>
      <c r="G8" s="11">
        <v>149</v>
      </c>
      <c r="H8" s="11">
        <v>162</v>
      </c>
      <c r="I8" s="11">
        <v>179</v>
      </c>
      <c r="J8" s="11">
        <v>174</v>
      </c>
      <c r="K8" s="11">
        <v>139</v>
      </c>
      <c r="L8" s="11">
        <v>197</v>
      </c>
      <c r="M8" s="11"/>
      <c r="N8" s="11">
        <v>274</v>
      </c>
      <c r="O8" s="11">
        <v>262</v>
      </c>
      <c r="P8" s="11">
        <v>195</v>
      </c>
      <c r="Q8" s="11">
        <v>265</v>
      </c>
      <c r="R8" s="11"/>
      <c r="S8" s="11">
        <v>151</v>
      </c>
      <c r="T8" s="11">
        <v>119</v>
      </c>
      <c r="U8" s="11">
        <v>87</v>
      </c>
      <c r="V8" s="11">
        <v>95</v>
      </c>
      <c r="W8" s="11">
        <v>62</v>
      </c>
      <c r="X8" s="11">
        <v>87</v>
      </c>
      <c r="Y8" s="11">
        <v>72</v>
      </c>
      <c r="Z8" s="11">
        <v>50</v>
      </c>
      <c r="AA8" s="11">
        <v>100</v>
      </c>
      <c r="AB8" s="11">
        <v>86</v>
      </c>
      <c r="AC8" s="11">
        <v>58</v>
      </c>
      <c r="AD8" s="11">
        <v>31</v>
      </c>
      <c r="AE8" s="11"/>
      <c r="AF8" s="11">
        <v>346</v>
      </c>
      <c r="AG8" s="11">
        <v>400</v>
      </c>
      <c r="AH8" s="11">
        <v>153</v>
      </c>
      <c r="AI8" s="11"/>
      <c r="AJ8" s="11">
        <v>325</v>
      </c>
      <c r="AK8" s="11">
        <v>314</v>
      </c>
      <c r="AL8" s="11">
        <v>68</v>
      </c>
      <c r="AM8" s="11">
        <v>10</v>
      </c>
      <c r="AN8" s="11">
        <v>134</v>
      </c>
      <c r="AO8" s="11"/>
      <c r="AP8" s="11">
        <v>173</v>
      </c>
      <c r="AQ8" s="11">
        <v>403</v>
      </c>
      <c r="AR8" s="11">
        <v>75</v>
      </c>
      <c r="AS8" s="11">
        <v>114</v>
      </c>
      <c r="AT8" s="11">
        <v>79</v>
      </c>
      <c r="AU8" s="11"/>
      <c r="AV8" s="11">
        <v>238</v>
      </c>
      <c r="AW8" s="11">
        <v>231</v>
      </c>
      <c r="AX8" s="11">
        <v>256</v>
      </c>
      <c r="AY8" s="11">
        <v>114</v>
      </c>
      <c r="AZ8" s="11">
        <v>19</v>
      </c>
      <c r="BA8" s="11"/>
      <c r="BB8" s="11">
        <v>59</v>
      </c>
      <c r="BC8" s="11">
        <v>71</v>
      </c>
      <c r="BD8" s="11">
        <v>34</v>
      </c>
      <c r="BE8" s="11"/>
      <c r="BF8" s="11">
        <v>185</v>
      </c>
    </row>
    <row r="9" spans="2:58" x14ac:dyDescent="0.35">
      <c r="B9" s="15" t="s">
        <v>207</v>
      </c>
      <c r="C9" s="14">
        <v>4.3756131099446899E-2</v>
      </c>
      <c r="D9" s="14">
        <v>4.70785005314358E-2</v>
      </c>
      <c r="E9" s="14">
        <v>3.8921051086471599E-2</v>
      </c>
      <c r="F9" s="14"/>
      <c r="G9" s="14">
        <v>5.1940763027428699E-2</v>
      </c>
      <c r="H9" s="14">
        <v>4.6881142164893003E-2</v>
      </c>
      <c r="I9" s="14">
        <v>2.1311797352626699E-2</v>
      </c>
      <c r="J9" s="14">
        <v>2.9498178801880499E-2</v>
      </c>
      <c r="K9" s="14">
        <v>3.9098373409212697E-2</v>
      </c>
      <c r="L9" s="14">
        <v>7.1160495190903797E-2</v>
      </c>
      <c r="M9" s="14"/>
      <c r="N9" s="14">
        <v>4.5737196169479598E-2</v>
      </c>
      <c r="O9" s="14">
        <v>4.7835974762201999E-2</v>
      </c>
      <c r="P9" s="14">
        <v>4.2886459395559601E-2</v>
      </c>
      <c r="Q9" s="14">
        <v>3.8800291825543301E-2</v>
      </c>
      <c r="R9" s="14"/>
      <c r="S9" s="14">
        <v>1.9938669017019298E-2</v>
      </c>
      <c r="T9" s="14">
        <v>2.5523218797354901E-2</v>
      </c>
      <c r="U9" s="14">
        <v>6.9219490770683303E-2</v>
      </c>
      <c r="V9" s="14">
        <v>4.9845132828367902E-2</v>
      </c>
      <c r="W9" s="14">
        <v>2.87439149367982E-2</v>
      </c>
      <c r="X9" s="14">
        <v>2.1957260285631702E-2</v>
      </c>
      <c r="Y9" s="14">
        <v>5.2963746344626403E-2</v>
      </c>
      <c r="Z9" s="14">
        <v>3.6408742523709202E-2</v>
      </c>
      <c r="AA9" s="14">
        <v>8.3499959182152403E-2</v>
      </c>
      <c r="AB9" s="14">
        <v>5.3562930697844797E-2</v>
      </c>
      <c r="AC9" s="14">
        <v>4.7714084097329502E-2</v>
      </c>
      <c r="AD9" s="14">
        <v>5.8454563865977603E-2</v>
      </c>
      <c r="AE9" s="14"/>
      <c r="AF9" s="14">
        <v>7.0876312599963298E-2</v>
      </c>
      <c r="AG9" s="14">
        <v>2.8789050861760299E-2</v>
      </c>
      <c r="AH9" s="14">
        <v>2.5115773117068901E-2</v>
      </c>
      <c r="AI9" s="14"/>
      <c r="AJ9" s="14">
        <v>8.20677435863605E-2</v>
      </c>
      <c r="AK9" s="14">
        <v>9.0476176273260496E-3</v>
      </c>
      <c r="AL9" s="14">
        <v>1.4887387639234501E-2</v>
      </c>
      <c r="AM9" s="14">
        <v>9.6095338861462501E-2</v>
      </c>
      <c r="AN9" s="14">
        <v>5.5410194090942298E-2</v>
      </c>
      <c r="AO9" s="14"/>
      <c r="AP9" s="14">
        <v>0.10961486280591699</v>
      </c>
      <c r="AQ9" s="14">
        <v>9.1796854608519902E-3</v>
      </c>
      <c r="AR9" s="14">
        <v>1.3542253079770699E-2</v>
      </c>
      <c r="AS9" s="14">
        <v>8.3356375738398894E-2</v>
      </c>
      <c r="AT9" s="14">
        <v>1.2599342074708701E-2</v>
      </c>
      <c r="AU9" s="14"/>
      <c r="AV9" s="14">
        <v>4.76679542875246E-2</v>
      </c>
      <c r="AW9" s="14">
        <v>2.0979776692556198E-2</v>
      </c>
      <c r="AX9" s="14">
        <v>4.4131477707928302E-2</v>
      </c>
      <c r="AY9" s="14">
        <v>6.8324295031029103E-2</v>
      </c>
      <c r="AZ9" s="14">
        <v>0</v>
      </c>
      <c r="BA9" s="14"/>
      <c r="BB9" s="14">
        <v>6.23841994824334E-2</v>
      </c>
      <c r="BC9" s="14">
        <v>6.8126838819546398E-2</v>
      </c>
      <c r="BD9" s="14">
        <v>2.9556462504735301E-2</v>
      </c>
      <c r="BE9" s="14"/>
      <c r="BF9" s="14">
        <v>5.1731151988484401E-2</v>
      </c>
    </row>
    <row r="10" spans="2:58" x14ac:dyDescent="0.35">
      <c r="B10" s="15" t="s">
        <v>208</v>
      </c>
      <c r="C10" s="14">
        <v>5.06473056539797E-2</v>
      </c>
      <c r="D10" s="14">
        <v>5.5492537086268702E-2</v>
      </c>
      <c r="E10" s="14">
        <v>4.6387848243120103E-2</v>
      </c>
      <c r="F10" s="14"/>
      <c r="G10" s="14">
        <v>5.7212490897255198E-2</v>
      </c>
      <c r="H10" s="14">
        <v>4.80436831615167E-2</v>
      </c>
      <c r="I10" s="14">
        <v>5.2491022726685703E-2</v>
      </c>
      <c r="J10" s="14">
        <v>5.48657463613847E-2</v>
      </c>
      <c r="K10" s="14">
        <v>4.8585590825412098E-2</v>
      </c>
      <c r="L10" s="14">
        <v>4.3907687026470001E-2</v>
      </c>
      <c r="M10" s="14"/>
      <c r="N10" s="14">
        <v>5.3758157127827701E-2</v>
      </c>
      <c r="O10" s="14">
        <v>3.6166073282277597E-2</v>
      </c>
      <c r="P10" s="14">
        <v>5.7781572737766497E-2</v>
      </c>
      <c r="Q10" s="14">
        <v>5.7061562623392001E-2</v>
      </c>
      <c r="R10" s="14"/>
      <c r="S10" s="14">
        <v>5.65013597928175E-2</v>
      </c>
      <c r="T10" s="14">
        <v>5.8639301811309899E-2</v>
      </c>
      <c r="U10" s="14">
        <v>7.7199582922752197E-2</v>
      </c>
      <c r="V10" s="14">
        <v>4.0481476672479602E-2</v>
      </c>
      <c r="W10" s="14">
        <v>1.43465529666436E-2</v>
      </c>
      <c r="X10" s="14">
        <v>8.2230203442150401E-2</v>
      </c>
      <c r="Y10" s="14">
        <v>8.1574175374202307E-2</v>
      </c>
      <c r="Z10" s="14">
        <v>0</v>
      </c>
      <c r="AA10" s="14">
        <v>3.6942123161592101E-2</v>
      </c>
      <c r="AB10" s="14">
        <v>3.3342944651747697E-2</v>
      </c>
      <c r="AC10" s="14">
        <v>4.87583247131151E-2</v>
      </c>
      <c r="AD10" s="14">
        <v>3.9189405996076697E-2</v>
      </c>
      <c r="AE10" s="14"/>
      <c r="AF10" s="14">
        <v>5.4198282361918898E-2</v>
      </c>
      <c r="AG10" s="14">
        <v>5.16793766666927E-2</v>
      </c>
      <c r="AH10" s="14">
        <v>4.1615490398432098E-2</v>
      </c>
      <c r="AI10" s="14"/>
      <c r="AJ10" s="14">
        <v>7.3879606823193306E-2</v>
      </c>
      <c r="AK10" s="14">
        <v>2.4921294772922601E-2</v>
      </c>
      <c r="AL10" s="14">
        <v>9.4451022538675794E-2</v>
      </c>
      <c r="AM10" s="14">
        <v>0.19941326964131201</v>
      </c>
      <c r="AN10" s="14">
        <v>7.0252641165878801E-2</v>
      </c>
      <c r="AO10" s="14"/>
      <c r="AP10" s="14">
        <v>6.7546538887360494E-2</v>
      </c>
      <c r="AQ10" s="14">
        <v>1.43143549276919E-2</v>
      </c>
      <c r="AR10" s="14">
        <v>0.10152907822195199</v>
      </c>
      <c r="AS10" s="14">
        <v>0.10483639059458701</v>
      </c>
      <c r="AT10" s="14">
        <v>6.4234485795275298E-2</v>
      </c>
      <c r="AU10" s="14"/>
      <c r="AV10" s="14">
        <v>4.17945403217116E-2</v>
      </c>
      <c r="AW10" s="14">
        <v>5.7389003148719697E-2</v>
      </c>
      <c r="AX10" s="14">
        <v>4.0575460995867098E-2</v>
      </c>
      <c r="AY10" s="14">
        <v>1.64334123081562E-2</v>
      </c>
      <c r="AZ10" s="14">
        <v>0.103589490870659</v>
      </c>
      <c r="BA10" s="14"/>
      <c r="BB10" s="14">
        <v>0</v>
      </c>
      <c r="BC10" s="14">
        <v>0.111994689522541</v>
      </c>
      <c r="BD10" s="14">
        <v>0.12169623049702701</v>
      </c>
      <c r="BE10" s="14"/>
      <c r="BF10" s="14">
        <v>7.1684772530548196E-2</v>
      </c>
    </row>
    <row r="11" spans="2:58" x14ac:dyDescent="0.35">
      <c r="B11" s="15" t="s">
        <v>209</v>
      </c>
      <c r="C11" s="14">
        <v>0.12138788630513</v>
      </c>
      <c r="D11" s="14">
        <v>0.119645290520937</v>
      </c>
      <c r="E11" s="14">
        <v>0.123467565303892</v>
      </c>
      <c r="F11" s="14"/>
      <c r="G11" s="14">
        <v>0.16699625819931599</v>
      </c>
      <c r="H11" s="14">
        <v>0.14290280507243999</v>
      </c>
      <c r="I11" s="14">
        <v>8.6818586334095005E-2</v>
      </c>
      <c r="J11" s="14">
        <v>0.108499699719921</v>
      </c>
      <c r="K11" s="14">
        <v>0.11342997825906601</v>
      </c>
      <c r="L11" s="14">
        <v>0.117538853957029</v>
      </c>
      <c r="M11" s="14"/>
      <c r="N11" s="14">
        <v>8.7751947659226504E-2</v>
      </c>
      <c r="O11" s="14">
        <v>0.13162285792056</v>
      </c>
      <c r="P11" s="14">
        <v>0.16105956631894999</v>
      </c>
      <c r="Q11" s="14">
        <v>0.118237184583872</v>
      </c>
      <c r="R11" s="14"/>
      <c r="S11" s="14">
        <v>0.11469344810354801</v>
      </c>
      <c r="T11" s="14">
        <v>0.12820428605577899</v>
      </c>
      <c r="U11" s="14">
        <v>0.173653329184283</v>
      </c>
      <c r="V11" s="14">
        <v>9.4096770736323193E-2</v>
      </c>
      <c r="W11" s="14">
        <v>0.136334248516229</v>
      </c>
      <c r="X11" s="14">
        <v>6.05121390669804E-2</v>
      </c>
      <c r="Y11" s="14">
        <v>0.21957103355468599</v>
      </c>
      <c r="Z11" s="14">
        <v>0.107326162766334</v>
      </c>
      <c r="AA11" s="14">
        <v>0.101831573542571</v>
      </c>
      <c r="AB11" s="14">
        <v>0.115208909013212</v>
      </c>
      <c r="AC11" s="14">
        <v>5.0405595335650401E-2</v>
      </c>
      <c r="AD11" s="14">
        <v>0.21313789230003599</v>
      </c>
      <c r="AE11" s="14"/>
      <c r="AF11" s="14">
        <v>0.13294380999800301</v>
      </c>
      <c r="AG11" s="14">
        <v>7.4792201521309803E-2</v>
      </c>
      <c r="AH11" s="14">
        <v>0.15892103751258899</v>
      </c>
      <c r="AI11" s="14"/>
      <c r="AJ11" s="14">
        <v>0.167995551355756</v>
      </c>
      <c r="AK11" s="14">
        <v>5.82819188336983E-2</v>
      </c>
      <c r="AL11" s="14">
        <v>1.4463992117791801E-2</v>
      </c>
      <c r="AM11" s="14">
        <v>0</v>
      </c>
      <c r="AN11" s="14">
        <v>0.17029406044633999</v>
      </c>
      <c r="AO11" s="14"/>
      <c r="AP11" s="14">
        <v>0.22022689305541601</v>
      </c>
      <c r="AQ11" s="14">
        <v>5.2478928504827903E-2</v>
      </c>
      <c r="AR11" s="14">
        <v>9.3054753526535597E-2</v>
      </c>
      <c r="AS11" s="14">
        <v>0.18026363748400701</v>
      </c>
      <c r="AT11" s="14">
        <v>0.133781347898453</v>
      </c>
      <c r="AU11" s="14"/>
      <c r="AV11" s="14">
        <v>0.106962854354405</v>
      </c>
      <c r="AW11" s="14">
        <v>0.173432707320161</v>
      </c>
      <c r="AX11" s="14">
        <v>0.104301516120796</v>
      </c>
      <c r="AY11" s="14">
        <v>6.3766978444885603E-2</v>
      </c>
      <c r="AZ11" s="14">
        <v>5.2992806707038501E-2</v>
      </c>
      <c r="BA11" s="14"/>
      <c r="BB11" s="14">
        <v>4.9349608974580503E-2</v>
      </c>
      <c r="BC11" s="14">
        <v>0.18033417866683901</v>
      </c>
      <c r="BD11" s="14">
        <v>7.7248013888754102E-2</v>
      </c>
      <c r="BE11" s="14"/>
      <c r="BF11" s="14">
        <v>0.110250968913367</v>
      </c>
    </row>
    <row r="12" spans="2:58" x14ac:dyDescent="0.35">
      <c r="B12" s="15" t="s">
        <v>122</v>
      </c>
      <c r="C12" s="14">
        <v>0.25822458225493999</v>
      </c>
      <c r="D12" s="14">
        <v>0.28091084220627699</v>
      </c>
      <c r="E12" s="14">
        <v>0.238363752669635</v>
      </c>
      <c r="F12" s="14"/>
      <c r="G12" s="14">
        <v>0.182192995474456</v>
      </c>
      <c r="H12" s="14">
        <v>0.218959595883743</v>
      </c>
      <c r="I12" s="14">
        <v>0.28179669290054399</v>
      </c>
      <c r="J12" s="14">
        <v>0.30930898893076197</v>
      </c>
      <c r="K12" s="14">
        <v>0.26040079998908999</v>
      </c>
      <c r="L12" s="14">
        <v>0.28000722032463199</v>
      </c>
      <c r="M12" s="14"/>
      <c r="N12" s="14">
        <v>0.22870518105109799</v>
      </c>
      <c r="O12" s="14">
        <v>0.25206859354794597</v>
      </c>
      <c r="P12" s="14">
        <v>0.28957035630585198</v>
      </c>
      <c r="Q12" s="14">
        <v>0.27463931534428798</v>
      </c>
      <c r="R12" s="14"/>
      <c r="S12" s="14">
        <v>0.30647550002690499</v>
      </c>
      <c r="T12" s="14">
        <v>0.28259970445910298</v>
      </c>
      <c r="U12" s="14">
        <v>0.183566391724305</v>
      </c>
      <c r="V12" s="14">
        <v>0.23672187150483501</v>
      </c>
      <c r="W12" s="14">
        <v>0.310607136575002</v>
      </c>
      <c r="X12" s="14">
        <v>0.31392725298414298</v>
      </c>
      <c r="Y12" s="14">
        <v>0.22940076082382099</v>
      </c>
      <c r="Z12" s="14">
        <v>0.212321866526755</v>
      </c>
      <c r="AA12" s="14">
        <v>0.23388854933828801</v>
      </c>
      <c r="AB12" s="14">
        <v>0.18177075022758199</v>
      </c>
      <c r="AC12" s="14">
        <v>0.28366646438676402</v>
      </c>
      <c r="AD12" s="14">
        <v>0.32732590739658102</v>
      </c>
      <c r="AE12" s="14"/>
      <c r="AF12" s="14">
        <v>0.28077503655195302</v>
      </c>
      <c r="AG12" s="14">
        <v>0.245985403955886</v>
      </c>
      <c r="AH12" s="14">
        <v>0.28907465658472697</v>
      </c>
      <c r="AI12" s="14"/>
      <c r="AJ12" s="14">
        <v>0.30559286842521899</v>
      </c>
      <c r="AK12" s="14">
        <v>0.20158571392260599</v>
      </c>
      <c r="AL12" s="14">
        <v>0.24133758752338</v>
      </c>
      <c r="AM12" s="14">
        <v>9.6750223032218294E-2</v>
      </c>
      <c r="AN12" s="14">
        <v>0.32303677127558</v>
      </c>
      <c r="AO12" s="14"/>
      <c r="AP12" s="14">
        <v>0.280897192385551</v>
      </c>
      <c r="AQ12" s="14">
        <v>0.17761828445639199</v>
      </c>
      <c r="AR12" s="14">
        <v>0.22679465095170401</v>
      </c>
      <c r="AS12" s="14">
        <v>0.34809865967535403</v>
      </c>
      <c r="AT12" s="14">
        <v>0.37545904108793399</v>
      </c>
      <c r="AU12" s="14"/>
      <c r="AV12" s="14">
        <v>0.33250547116066698</v>
      </c>
      <c r="AW12" s="14">
        <v>0.25165957813897</v>
      </c>
      <c r="AX12" s="14">
        <v>0.21277606422649101</v>
      </c>
      <c r="AY12" s="14">
        <v>0.27673418071879702</v>
      </c>
      <c r="AZ12" s="14">
        <v>0.20655977299567599</v>
      </c>
      <c r="BA12" s="14"/>
      <c r="BB12" s="14">
        <v>0.18858290297873301</v>
      </c>
      <c r="BC12" s="14">
        <v>0.335692719335345</v>
      </c>
      <c r="BD12" s="14">
        <v>0.40137384543203802</v>
      </c>
      <c r="BE12" s="14"/>
      <c r="BF12" s="14">
        <v>0.31575492170783398</v>
      </c>
    </row>
    <row r="13" spans="2:58" x14ac:dyDescent="0.35">
      <c r="B13" s="15" t="s">
        <v>210</v>
      </c>
      <c r="C13" s="14">
        <v>0.32377308852124898</v>
      </c>
      <c r="D13" s="14">
        <v>0.30520537831354899</v>
      </c>
      <c r="E13" s="14">
        <v>0.34015405977887803</v>
      </c>
      <c r="F13" s="14"/>
      <c r="G13" s="14">
        <v>0.38616603893891399</v>
      </c>
      <c r="H13" s="14">
        <v>0.35966917344139598</v>
      </c>
      <c r="I13" s="14">
        <v>0.33157866396667601</v>
      </c>
      <c r="J13" s="14">
        <v>0.27822595144322099</v>
      </c>
      <c r="K13" s="14">
        <v>0.33288529560174401</v>
      </c>
      <c r="L13" s="14">
        <v>0.27382706026245401</v>
      </c>
      <c r="M13" s="14"/>
      <c r="N13" s="14">
        <v>0.35237673854677698</v>
      </c>
      <c r="O13" s="14">
        <v>0.32468950655113799</v>
      </c>
      <c r="P13" s="14">
        <v>0.30197871946720001</v>
      </c>
      <c r="Q13" s="14">
        <v>0.30546872179919898</v>
      </c>
      <c r="R13" s="14"/>
      <c r="S13" s="14">
        <v>0.29325903727070501</v>
      </c>
      <c r="T13" s="14">
        <v>0.27598825414260603</v>
      </c>
      <c r="U13" s="14">
        <v>0.290024492538625</v>
      </c>
      <c r="V13" s="14">
        <v>0.383001412397801</v>
      </c>
      <c r="W13" s="14">
        <v>0.30969544226916901</v>
      </c>
      <c r="X13" s="14">
        <v>0.33174552200773</v>
      </c>
      <c r="Y13" s="14">
        <v>0.22263989381427801</v>
      </c>
      <c r="Z13" s="14">
        <v>0.436099916212776</v>
      </c>
      <c r="AA13" s="14">
        <v>0.36316341930656199</v>
      </c>
      <c r="AB13" s="14">
        <v>0.39355533514253599</v>
      </c>
      <c r="AC13" s="14">
        <v>0.33940386040276299</v>
      </c>
      <c r="AD13" s="14">
        <v>0.276853430988317</v>
      </c>
      <c r="AE13" s="14"/>
      <c r="AF13" s="14">
        <v>0.29638987824989299</v>
      </c>
      <c r="AG13" s="14">
        <v>0.347417929114616</v>
      </c>
      <c r="AH13" s="14">
        <v>0.30234276536258298</v>
      </c>
      <c r="AI13" s="14"/>
      <c r="AJ13" s="14">
        <v>0.25351358968791998</v>
      </c>
      <c r="AK13" s="14">
        <v>0.411115312746821</v>
      </c>
      <c r="AL13" s="14">
        <v>0.35100367868254601</v>
      </c>
      <c r="AM13" s="14">
        <v>0.40756262114580399</v>
      </c>
      <c r="AN13" s="14">
        <v>0.21500267406353199</v>
      </c>
      <c r="AO13" s="14"/>
      <c r="AP13" s="14">
        <v>0.23641166243641201</v>
      </c>
      <c r="AQ13" s="14">
        <v>0.415877646726526</v>
      </c>
      <c r="AR13" s="14">
        <v>0.32027909759740097</v>
      </c>
      <c r="AS13" s="14">
        <v>0.21853338746801501</v>
      </c>
      <c r="AT13" s="14">
        <v>0.31429291315431501</v>
      </c>
      <c r="AU13" s="14"/>
      <c r="AV13" s="14">
        <v>0.304014990043383</v>
      </c>
      <c r="AW13" s="14">
        <v>0.33921605637269397</v>
      </c>
      <c r="AX13" s="14">
        <v>0.31543729558899403</v>
      </c>
      <c r="AY13" s="14">
        <v>0.38664280559149899</v>
      </c>
      <c r="AZ13" s="14">
        <v>0.37301503134764002</v>
      </c>
      <c r="BA13" s="14"/>
      <c r="BB13" s="14">
        <v>0.350962250471267</v>
      </c>
      <c r="BC13" s="14">
        <v>0.24136754730040599</v>
      </c>
      <c r="BD13" s="14">
        <v>0.33823137547170501</v>
      </c>
      <c r="BE13" s="14"/>
      <c r="BF13" s="14">
        <v>0.30309910172954102</v>
      </c>
    </row>
    <row r="14" spans="2:58" x14ac:dyDescent="0.35">
      <c r="B14" s="15" t="s">
        <v>211</v>
      </c>
      <c r="C14" s="14">
        <v>0.16765365224430201</v>
      </c>
      <c r="D14" s="14">
        <v>0.16322015896282699</v>
      </c>
      <c r="E14" s="14">
        <v>0.17239080423145001</v>
      </c>
      <c r="F14" s="14"/>
      <c r="G14" s="14">
        <v>0.13000236675677301</v>
      </c>
      <c r="H14" s="14">
        <v>0.15464316970602801</v>
      </c>
      <c r="I14" s="14">
        <v>0.180107772185986</v>
      </c>
      <c r="J14" s="14">
        <v>0.201972359955364</v>
      </c>
      <c r="K14" s="14">
        <v>0.161700302558382</v>
      </c>
      <c r="L14" s="14">
        <v>0.16943838175920001</v>
      </c>
      <c r="M14" s="14"/>
      <c r="N14" s="14">
        <v>0.20071423428047899</v>
      </c>
      <c r="O14" s="14">
        <v>0.187623435799597</v>
      </c>
      <c r="P14" s="14">
        <v>0.11725228183549299</v>
      </c>
      <c r="Q14" s="14">
        <v>0.149010372236762</v>
      </c>
      <c r="R14" s="14"/>
      <c r="S14" s="14">
        <v>0.17949866760223701</v>
      </c>
      <c r="T14" s="14">
        <v>0.186429708778661</v>
      </c>
      <c r="U14" s="14">
        <v>0.172256192278332</v>
      </c>
      <c r="V14" s="14">
        <v>0.161717547887862</v>
      </c>
      <c r="W14" s="14">
        <v>0.16758907404984399</v>
      </c>
      <c r="X14" s="14">
        <v>0.13968317972538</v>
      </c>
      <c r="Y14" s="14">
        <v>0.16700676552464699</v>
      </c>
      <c r="Z14" s="14">
        <v>0.18934682044894599</v>
      </c>
      <c r="AA14" s="14">
        <v>0.161705379592441</v>
      </c>
      <c r="AB14" s="14">
        <v>0.18936165170865499</v>
      </c>
      <c r="AC14" s="14">
        <v>0.16246970455628501</v>
      </c>
      <c r="AD14" s="14">
        <v>5.77844497613147E-2</v>
      </c>
      <c r="AE14" s="14"/>
      <c r="AF14" s="14">
        <v>0.133470388251827</v>
      </c>
      <c r="AG14" s="14">
        <v>0.21760084003004401</v>
      </c>
      <c r="AH14" s="14">
        <v>0.14181160818699001</v>
      </c>
      <c r="AI14" s="14"/>
      <c r="AJ14" s="14">
        <v>0.105491207010285</v>
      </c>
      <c r="AK14" s="14">
        <v>0.237280592105516</v>
      </c>
      <c r="AL14" s="14">
        <v>0.20692400971695099</v>
      </c>
      <c r="AM14" s="14">
        <v>0.20017854731920201</v>
      </c>
      <c r="AN14" s="14">
        <v>0.13377866849896999</v>
      </c>
      <c r="AO14" s="14"/>
      <c r="AP14" s="14">
        <v>7.50989005102254E-2</v>
      </c>
      <c r="AQ14" s="14">
        <v>0.27301503382973302</v>
      </c>
      <c r="AR14" s="14">
        <v>0.173586323857429</v>
      </c>
      <c r="AS14" s="14">
        <v>6.4911549039639194E-2</v>
      </c>
      <c r="AT14" s="14">
        <v>7.4187282395330303E-2</v>
      </c>
      <c r="AU14" s="14"/>
      <c r="AV14" s="14">
        <v>0.12869356970978801</v>
      </c>
      <c r="AW14" s="14">
        <v>0.13926634298226701</v>
      </c>
      <c r="AX14" s="14">
        <v>0.23042291044138899</v>
      </c>
      <c r="AY14" s="14">
        <v>0.17158428477672</v>
      </c>
      <c r="AZ14" s="14">
        <v>0.26384289807898598</v>
      </c>
      <c r="BA14" s="14"/>
      <c r="BB14" s="14">
        <v>0.31569933972813002</v>
      </c>
      <c r="BC14" s="14">
        <v>6.2484026355323401E-2</v>
      </c>
      <c r="BD14" s="14">
        <v>3.1894072205740399E-2</v>
      </c>
      <c r="BE14" s="14"/>
      <c r="BF14" s="14">
        <v>0.13687901849227699</v>
      </c>
    </row>
    <row r="15" spans="2:58" x14ac:dyDescent="0.35">
      <c r="B15" s="15" t="s">
        <v>212</v>
      </c>
      <c r="C15" s="23">
        <v>3.4557353920951599E-2</v>
      </c>
      <c r="D15" s="23">
        <v>2.8447292378705798E-2</v>
      </c>
      <c r="E15" s="23">
        <v>4.0314918686554201E-2</v>
      </c>
      <c r="F15" s="23"/>
      <c r="G15" s="23">
        <v>2.5489086705857401E-2</v>
      </c>
      <c r="H15" s="23">
        <v>2.8900430569983E-2</v>
      </c>
      <c r="I15" s="23">
        <v>4.5895464533386103E-2</v>
      </c>
      <c r="J15" s="23">
        <v>1.76290747874666E-2</v>
      </c>
      <c r="K15" s="23">
        <v>4.3899659357093501E-2</v>
      </c>
      <c r="L15" s="23">
        <v>4.4120301479311702E-2</v>
      </c>
      <c r="M15" s="23"/>
      <c r="N15" s="23">
        <v>3.0956545165111701E-2</v>
      </c>
      <c r="O15" s="23">
        <v>1.9993558136278299E-2</v>
      </c>
      <c r="P15" s="23">
        <v>2.9471043939178501E-2</v>
      </c>
      <c r="Q15" s="23">
        <v>5.6782551586944202E-2</v>
      </c>
      <c r="R15" s="23"/>
      <c r="S15" s="23">
        <v>2.9633318186768301E-2</v>
      </c>
      <c r="T15" s="23">
        <v>4.2615525955185897E-2</v>
      </c>
      <c r="U15" s="23">
        <v>3.4080520581019402E-2</v>
      </c>
      <c r="V15" s="23">
        <v>3.4135787972330897E-2</v>
      </c>
      <c r="W15" s="23">
        <v>3.26836306863134E-2</v>
      </c>
      <c r="X15" s="23">
        <v>4.9944442487984901E-2</v>
      </c>
      <c r="Y15" s="23">
        <v>2.6843624563739399E-2</v>
      </c>
      <c r="Z15" s="23">
        <v>1.8496491521480401E-2</v>
      </c>
      <c r="AA15" s="23">
        <v>1.8968995876393301E-2</v>
      </c>
      <c r="AB15" s="23">
        <v>3.3197478558422401E-2</v>
      </c>
      <c r="AC15" s="23">
        <v>6.7581966508092894E-2</v>
      </c>
      <c r="AD15" s="23">
        <v>2.7254349691696499E-2</v>
      </c>
      <c r="AE15" s="23"/>
      <c r="AF15" s="23">
        <v>3.13462919864426E-2</v>
      </c>
      <c r="AG15" s="23">
        <v>3.3735197849690902E-2</v>
      </c>
      <c r="AH15" s="23">
        <v>4.1118668837610201E-2</v>
      </c>
      <c r="AI15" s="23"/>
      <c r="AJ15" s="23">
        <v>1.1459433111266199E-2</v>
      </c>
      <c r="AK15" s="23">
        <v>5.7767549991110202E-2</v>
      </c>
      <c r="AL15" s="23">
        <v>7.6932321781420801E-2</v>
      </c>
      <c r="AM15" s="23">
        <v>0</v>
      </c>
      <c r="AN15" s="23">
        <v>3.2224990458757097E-2</v>
      </c>
      <c r="AO15" s="23"/>
      <c r="AP15" s="23">
        <v>1.02039499191182E-2</v>
      </c>
      <c r="AQ15" s="23">
        <v>5.7516066093977698E-2</v>
      </c>
      <c r="AR15" s="23">
        <v>7.1213842765207605E-2</v>
      </c>
      <c r="AS15" s="23">
        <v>0</v>
      </c>
      <c r="AT15" s="23">
        <v>2.54455875939835E-2</v>
      </c>
      <c r="AU15" s="23"/>
      <c r="AV15" s="23">
        <v>3.8360620122521401E-2</v>
      </c>
      <c r="AW15" s="23">
        <v>1.8056535344632901E-2</v>
      </c>
      <c r="AX15" s="23">
        <v>5.2355274918534297E-2</v>
      </c>
      <c r="AY15" s="23">
        <v>1.65140431289128E-2</v>
      </c>
      <c r="AZ15" s="23">
        <v>0</v>
      </c>
      <c r="BA15" s="23"/>
      <c r="BB15" s="23">
        <v>3.30216983648568E-2</v>
      </c>
      <c r="BC15" s="23">
        <v>0</v>
      </c>
      <c r="BD15" s="23">
        <v>0</v>
      </c>
      <c r="BE15" s="23"/>
      <c r="BF15" s="23">
        <v>1.06000646379484E-2</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BF22"/>
  <sheetViews>
    <sheetView showGridLines="0" topLeftCell="A8"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92</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x14ac:dyDescent="0.35">
      <c r="B9" s="15" t="s">
        <v>78</v>
      </c>
      <c r="C9" s="14">
        <v>0.183827345863569</v>
      </c>
      <c r="D9" s="14">
        <v>0.19517329963284999</v>
      </c>
      <c r="E9" s="14">
        <v>0.173855669992413</v>
      </c>
      <c r="F9" s="14"/>
      <c r="G9" s="14">
        <v>4.69100942067502E-2</v>
      </c>
      <c r="H9" s="14">
        <v>7.0596188541123595E-2</v>
      </c>
      <c r="I9" s="14">
        <v>0.12709063005419799</v>
      </c>
      <c r="J9" s="14">
        <v>0.23768247732978501</v>
      </c>
      <c r="K9" s="14">
        <v>0.26143189129167599</v>
      </c>
      <c r="L9" s="14">
        <v>0.31761007056436202</v>
      </c>
      <c r="M9" s="14"/>
      <c r="N9" s="14">
        <v>0.16131680335675899</v>
      </c>
      <c r="O9" s="14">
        <v>0.17660952405879199</v>
      </c>
      <c r="P9" s="14">
        <v>0.226409072017656</v>
      </c>
      <c r="Q9" s="14">
        <v>0.181541696386464</v>
      </c>
      <c r="R9" s="14"/>
      <c r="S9" s="14">
        <v>0.14233170496908101</v>
      </c>
      <c r="T9" s="14">
        <v>0.23217898948066201</v>
      </c>
      <c r="U9" s="14">
        <v>0.22739675978778201</v>
      </c>
      <c r="V9" s="14">
        <v>0.213960560090693</v>
      </c>
      <c r="W9" s="14">
        <v>0.18875671953898199</v>
      </c>
      <c r="X9" s="14">
        <v>0.13330408457229201</v>
      </c>
      <c r="Y9" s="14">
        <v>0.233334385701924</v>
      </c>
      <c r="Z9" s="14">
        <v>0.112707566688452</v>
      </c>
      <c r="AA9" s="14">
        <v>0.173910702692881</v>
      </c>
      <c r="AB9" s="14">
        <v>0.167092049673183</v>
      </c>
      <c r="AC9" s="14">
        <v>0.15725503576659999</v>
      </c>
      <c r="AD9" s="14">
        <v>0.195347520922384</v>
      </c>
      <c r="AE9" s="14"/>
      <c r="AF9" s="14">
        <v>0.33031185941736702</v>
      </c>
      <c r="AG9" s="14">
        <v>0.110880810954638</v>
      </c>
      <c r="AH9" s="14">
        <v>0.101464506102517</v>
      </c>
      <c r="AI9" s="14"/>
      <c r="AJ9" s="14">
        <v>0.36479449815238801</v>
      </c>
      <c r="AK9" s="14">
        <v>3.6620528318648801E-2</v>
      </c>
      <c r="AL9" s="14">
        <v>8.0012221072453205E-2</v>
      </c>
      <c r="AM9" s="14">
        <v>0.42739425306013401</v>
      </c>
      <c r="AN9" s="14">
        <v>0.18224052151668299</v>
      </c>
      <c r="AO9" s="14"/>
      <c r="AP9" s="14">
        <v>0.37939541694457302</v>
      </c>
      <c r="AQ9" s="14">
        <v>1.22851230742315E-2</v>
      </c>
      <c r="AR9" s="14">
        <v>7.9992274013564096E-2</v>
      </c>
      <c r="AS9" s="14">
        <v>0.499629398283715</v>
      </c>
      <c r="AT9" s="14">
        <v>0.16774934489716301</v>
      </c>
      <c r="AU9" s="14"/>
      <c r="AV9" s="14">
        <v>0.22529149096796</v>
      </c>
      <c r="AW9" s="14">
        <v>0.18939454887518101</v>
      </c>
      <c r="AX9" s="14">
        <v>0.15260023344858001</v>
      </c>
      <c r="AY9" s="14">
        <v>0.13863590288739999</v>
      </c>
      <c r="AZ9" s="14">
        <v>4.5575824934191302E-2</v>
      </c>
      <c r="BA9" s="14"/>
      <c r="BB9" s="14">
        <v>0</v>
      </c>
      <c r="BC9" s="14">
        <v>0.55604279057389705</v>
      </c>
      <c r="BD9" s="14">
        <v>0.22505134915438199</v>
      </c>
      <c r="BE9" s="14"/>
      <c r="BF9" s="14">
        <v>0.315275897661006</v>
      </c>
    </row>
    <row r="10" spans="2:58" x14ac:dyDescent="0.35">
      <c r="B10" s="15" t="s">
        <v>79</v>
      </c>
      <c r="C10" s="14">
        <v>0.187203956357958</v>
      </c>
      <c r="D10" s="14">
        <v>0.197064973879298</v>
      </c>
      <c r="E10" s="14">
        <v>0.17577762384741999</v>
      </c>
      <c r="F10" s="14"/>
      <c r="G10" s="14">
        <v>0.14665394650576</v>
      </c>
      <c r="H10" s="14">
        <v>0.14278454281269201</v>
      </c>
      <c r="I10" s="14">
        <v>0.15695690521660799</v>
      </c>
      <c r="J10" s="14">
        <v>0.17912858804923401</v>
      </c>
      <c r="K10" s="14">
        <v>0.21756802761916499</v>
      </c>
      <c r="L10" s="14">
        <v>0.26103118110931001</v>
      </c>
      <c r="M10" s="14"/>
      <c r="N10" s="14">
        <v>0.17591527658035799</v>
      </c>
      <c r="O10" s="14">
        <v>0.186725574111472</v>
      </c>
      <c r="P10" s="14">
        <v>0.192793344617671</v>
      </c>
      <c r="Q10" s="14">
        <v>0.19449139071559299</v>
      </c>
      <c r="R10" s="14"/>
      <c r="S10" s="14">
        <v>0.13238393176596999</v>
      </c>
      <c r="T10" s="14">
        <v>0.21623287112811301</v>
      </c>
      <c r="U10" s="14">
        <v>0.196303755269813</v>
      </c>
      <c r="V10" s="14">
        <v>0.18790398474659101</v>
      </c>
      <c r="W10" s="14">
        <v>0.19646559510916001</v>
      </c>
      <c r="X10" s="14">
        <v>0.171915459060175</v>
      </c>
      <c r="Y10" s="14">
        <v>0.207642149861021</v>
      </c>
      <c r="Z10" s="14">
        <v>0.16075079677727</v>
      </c>
      <c r="AA10" s="14">
        <v>0.16353467787982101</v>
      </c>
      <c r="AB10" s="14">
        <v>0.23078747770174801</v>
      </c>
      <c r="AC10" s="14">
        <v>0.14405043321571701</v>
      </c>
      <c r="AD10" s="14">
        <v>0.32513206690420199</v>
      </c>
      <c r="AE10" s="14"/>
      <c r="AF10" s="14">
        <v>0.21921741922570001</v>
      </c>
      <c r="AG10" s="14">
        <v>0.158832740029312</v>
      </c>
      <c r="AH10" s="14">
        <v>0.19020512347903001</v>
      </c>
      <c r="AI10" s="14"/>
      <c r="AJ10" s="14">
        <v>0.28313114865003097</v>
      </c>
      <c r="AK10" s="14">
        <v>4.4435003145823299E-2</v>
      </c>
      <c r="AL10" s="14">
        <v>0.24116893851535601</v>
      </c>
      <c r="AM10" s="14">
        <v>8.0211463893159293E-2</v>
      </c>
      <c r="AN10" s="14">
        <v>0.24109697805229999</v>
      </c>
      <c r="AO10" s="14"/>
      <c r="AP10" s="14">
        <v>0.33917773141352597</v>
      </c>
      <c r="AQ10" s="14">
        <v>2.87913736041167E-2</v>
      </c>
      <c r="AR10" s="14">
        <v>0.32033175954509102</v>
      </c>
      <c r="AS10" s="14">
        <v>0.23313851237474401</v>
      </c>
      <c r="AT10" s="14">
        <v>0.28245123381638199</v>
      </c>
      <c r="AU10" s="14"/>
      <c r="AV10" s="14">
        <v>0.220369125449111</v>
      </c>
      <c r="AW10" s="14">
        <v>0.187448746925963</v>
      </c>
      <c r="AX10" s="14">
        <v>0.169031828233416</v>
      </c>
      <c r="AY10" s="14">
        <v>0.136499004668892</v>
      </c>
      <c r="AZ10" s="14">
        <v>0.16783880061550499</v>
      </c>
      <c r="BA10" s="14"/>
      <c r="BB10" s="14">
        <v>3.74049899875879E-2</v>
      </c>
      <c r="BC10" s="14">
        <v>0.24466496656325201</v>
      </c>
      <c r="BD10" s="14">
        <v>0.38832189551850299</v>
      </c>
      <c r="BE10" s="14"/>
      <c r="BF10" s="14">
        <v>0.219699670146276</v>
      </c>
    </row>
    <row r="11" spans="2:58" ht="29" x14ac:dyDescent="0.35">
      <c r="B11" s="15" t="s">
        <v>80</v>
      </c>
      <c r="C11" s="14">
        <v>0.150888750974948</v>
      </c>
      <c r="D11" s="14">
        <v>0.14134922129291699</v>
      </c>
      <c r="E11" s="14">
        <v>0.161077172613145</v>
      </c>
      <c r="F11" s="14"/>
      <c r="G11" s="14">
        <v>0.14562742408346299</v>
      </c>
      <c r="H11" s="14">
        <v>0.183870324721881</v>
      </c>
      <c r="I11" s="14">
        <v>0.16771380192840099</v>
      </c>
      <c r="J11" s="14">
        <v>0.12203339726971101</v>
      </c>
      <c r="K11" s="14">
        <v>0.16535282698477499</v>
      </c>
      <c r="L11" s="14">
        <v>0.127708024808841</v>
      </c>
      <c r="M11" s="14"/>
      <c r="N11" s="14">
        <v>0.15024653983939301</v>
      </c>
      <c r="O11" s="14">
        <v>0.14279850441286601</v>
      </c>
      <c r="P11" s="14">
        <v>0.12508906050666399</v>
      </c>
      <c r="Q11" s="14">
        <v>0.17922441034254799</v>
      </c>
      <c r="R11" s="14"/>
      <c r="S11" s="14">
        <v>0.152017346081461</v>
      </c>
      <c r="T11" s="14">
        <v>0.12688599614676499</v>
      </c>
      <c r="U11" s="14">
        <v>0.160778049107694</v>
      </c>
      <c r="V11" s="14">
        <v>0.17417190874741201</v>
      </c>
      <c r="W11" s="14">
        <v>0.16292360775680201</v>
      </c>
      <c r="X11" s="14">
        <v>0.17580130511528499</v>
      </c>
      <c r="Y11" s="14">
        <v>0.12991167514729501</v>
      </c>
      <c r="Z11" s="14">
        <v>0.10382684026881001</v>
      </c>
      <c r="AA11" s="14">
        <v>0.10068656929679699</v>
      </c>
      <c r="AB11" s="14">
        <v>0.206821033216011</v>
      </c>
      <c r="AC11" s="14">
        <v>0.15373928967519501</v>
      </c>
      <c r="AD11" s="14">
        <v>0.18015094843967</v>
      </c>
      <c r="AE11" s="14"/>
      <c r="AF11" s="14">
        <v>0.13963603504962799</v>
      </c>
      <c r="AG11" s="14">
        <v>0.14370010301925701</v>
      </c>
      <c r="AH11" s="14">
        <v>0.19182272124070199</v>
      </c>
      <c r="AI11" s="14"/>
      <c r="AJ11" s="14">
        <v>0.13766178171287799</v>
      </c>
      <c r="AK11" s="14">
        <v>0.107945671944987</v>
      </c>
      <c r="AL11" s="14">
        <v>0.23242271989698399</v>
      </c>
      <c r="AM11" s="14">
        <v>0.28435244562266698</v>
      </c>
      <c r="AN11" s="14">
        <v>0.20020497656950501</v>
      </c>
      <c r="AO11" s="14"/>
      <c r="AP11" s="14">
        <v>0.13946095223191199</v>
      </c>
      <c r="AQ11" s="14">
        <v>6.5266605491751895E-2</v>
      </c>
      <c r="AR11" s="14">
        <v>0.25268932927855903</v>
      </c>
      <c r="AS11" s="14">
        <v>0.13673342051665999</v>
      </c>
      <c r="AT11" s="14">
        <v>0.33018503327006599</v>
      </c>
      <c r="AU11" s="14"/>
      <c r="AV11" s="14">
        <v>0.1612923521372</v>
      </c>
      <c r="AW11" s="14">
        <v>0.124073041914113</v>
      </c>
      <c r="AX11" s="14">
        <v>0.16248895958947901</v>
      </c>
      <c r="AY11" s="14">
        <v>0.17487402148794101</v>
      </c>
      <c r="AZ11" s="14">
        <v>9.1608733793197297E-2</v>
      </c>
      <c r="BA11" s="14"/>
      <c r="BB11" s="14">
        <v>0.12664792275041201</v>
      </c>
      <c r="BC11" s="14">
        <v>0.11940660605408999</v>
      </c>
      <c r="BD11" s="14">
        <v>0.29395409846531301</v>
      </c>
      <c r="BE11" s="14"/>
      <c r="BF11" s="14">
        <v>0.15799325214964799</v>
      </c>
    </row>
    <row r="12" spans="2:58" x14ac:dyDescent="0.35">
      <c r="B12" s="15" t="s">
        <v>81</v>
      </c>
      <c r="C12" s="14">
        <v>0.27375388074819401</v>
      </c>
      <c r="D12" s="14">
        <v>0.25115559333045701</v>
      </c>
      <c r="E12" s="14">
        <v>0.29541523033284101</v>
      </c>
      <c r="F12" s="14"/>
      <c r="G12" s="14">
        <v>0.404987856864574</v>
      </c>
      <c r="H12" s="14">
        <v>0.29563942323972597</v>
      </c>
      <c r="I12" s="14">
        <v>0.30695814879438599</v>
      </c>
      <c r="J12" s="14">
        <v>0.28737836339031397</v>
      </c>
      <c r="K12" s="14">
        <v>0.20951108475124899</v>
      </c>
      <c r="L12" s="14">
        <v>0.17326864608711701</v>
      </c>
      <c r="M12" s="14"/>
      <c r="N12" s="14">
        <v>0.29187458040957398</v>
      </c>
      <c r="O12" s="14">
        <v>0.31400006678640502</v>
      </c>
      <c r="P12" s="14">
        <v>0.24317772092383899</v>
      </c>
      <c r="Q12" s="14">
        <v>0.23806101351136999</v>
      </c>
      <c r="R12" s="14"/>
      <c r="S12" s="14">
        <v>0.33501415599687201</v>
      </c>
      <c r="T12" s="14">
        <v>0.22680104305764201</v>
      </c>
      <c r="U12" s="14">
        <v>0.23748486142303399</v>
      </c>
      <c r="V12" s="14">
        <v>0.31798863834749103</v>
      </c>
      <c r="W12" s="14">
        <v>0.242047602996009</v>
      </c>
      <c r="X12" s="14">
        <v>0.30097087336579897</v>
      </c>
      <c r="Y12" s="14">
        <v>0.24493379469746099</v>
      </c>
      <c r="Z12" s="14">
        <v>0.38737499598785802</v>
      </c>
      <c r="AA12" s="14">
        <v>0.24707426576480501</v>
      </c>
      <c r="AB12" s="14">
        <v>0.25653958710178798</v>
      </c>
      <c r="AC12" s="14">
        <v>0.29992177532751402</v>
      </c>
      <c r="AD12" s="14">
        <v>0.178362771866585</v>
      </c>
      <c r="AE12" s="14"/>
      <c r="AF12" s="14">
        <v>0.183446080232474</v>
      </c>
      <c r="AG12" s="14">
        <v>0.32221272190019201</v>
      </c>
      <c r="AH12" s="14">
        <v>0.29917451604954198</v>
      </c>
      <c r="AI12" s="14"/>
      <c r="AJ12" s="14">
        <v>0.151192116174511</v>
      </c>
      <c r="AK12" s="14">
        <v>0.38324565431007002</v>
      </c>
      <c r="AL12" s="14">
        <v>0.35742823142735902</v>
      </c>
      <c r="AM12" s="14">
        <v>0.167095478833377</v>
      </c>
      <c r="AN12" s="14">
        <v>0.22226331633941601</v>
      </c>
      <c r="AO12" s="14"/>
      <c r="AP12" s="14">
        <v>9.9643142227312395E-2</v>
      </c>
      <c r="AQ12" s="14">
        <v>0.44595489397577698</v>
      </c>
      <c r="AR12" s="14">
        <v>0.28957672938624202</v>
      </c>
      <c r="AS12" s="14">
        <v>0.11365133052121699</v>
      </c>
      <c r="AT12" s="14">
        <v>0.15323201218872601</v>
      </c>
      <c r="AU12" s="14"/>
      <c r="AV12" s="14">
        <v>0.23175393903887601</v>
      </c>
      <c r="AW12" s="14">
        <v>0.30953949062859998</v>
      </c>
      <c r="AX12" s="14">
        <v>0.29537566881211702</v>
      </c>
      <c r="AY12" s="14">
        <v>0.26665108645661401</v>
      </c>
      <c r="AZ12" s="14">
        <v>0.32195502197096598</v>
      </c>
      <c r="BA12" s="14"/>
      <c r="BB12" s="14">
        <v>0.56767912485709904</v>
      </c>
      <c r="BC12" s="14">
        <v>7.9885636808761498E-2</v>
      </c>
      <c r="BD12" s="14">
        <v>6.4717079000587305E-2</v>
      </c>
      <c r="BE12" s="14"/>
      <c r="BF12" s="14">
        <v>0.21836887899103899</v>
      </c>
    </row>
    <row r="13" spans="2:58" x14ac:dyDescent="0.35">
      <c r="B13" s="15" t="s">
        <v>82</v>
      </c>
      <c r="C13" s="14">
        <v>0.19138936355143901</v>
      </c>
      <c r="D13" s="14">
        <v>0.20927422202169299</v>
      </c>
      <c r="E13" s="14">
        <v>0.17408390502469601</v>
      </c>
      <c r="F13" s="14"/>
      <c r="G13" s="14">
        <v>0.24224652323307899</v>
      </c>
      <c r="H13" s="14">
        <v>0.28133861268927002</v>
      </c>
      <c r="I13" s="14">
        <v>0.229470808365625</v>
      </c>
      <c r="J13" s="14">
        <v>0.167125743518547</v>
      </c>
      <c r="K13" s="14">
        <v>0.127909717485511</v>
      </c>
      <c r="L13" s="14">
        <v>0.11580711002739399</v>
      </c>
      <c r="M13" s="14"/>
      <c r="N13" s="14">
        <v>0.21177589298490099</v>
      </c>
      <c r="O13" s="14">
        <v>0.166078518508185</v>
      </c>
      <c r="P13" s="14">
        <v>0.19908242190727701</v>
      </c>
      <c r="Q13" s="14">
        <v>0.19044986741744799</v>
      </c>
      <c r="R13" s="14"/>
      <c r="S13" s="14">
        <v>0.21545422496973399</v>
      </c>
      <c r="T13" s="14">
        <v>0.18185860693454001</v>
      </c>
      <c r="U13" s="14">
        <v>0.165600392095336</v>
      </c>
      <c r="V13" s="14">
        <v>9.5307058975766898E-2</v>
      </c>
      <c r="W13" s="14">
        <v>0.20267818525317399</v>
      </c>
      <c r="X13" s="14">
        <v>0.20701136733470599</v>
      </c>
      <c r="Y13" s="14">
        <v>0.17844021779462901</v>
      </c>
      <c r="Z13" s="14">
        <v>0.21107493297601801</v>
      </c>
      <c r="AA13" s="14">
        <v>0.29372804156509802</v>
      </c>
      <c r="AB13" s="14">
        <v>0.133505644436475</v>
      </c>
      <c r="AC13" s="14">
        <v>0.245033466014975</v>
      </c>
      <c r="AD13" s="14">
        <v>0.121006691867158</v>
      </c>
      <c r="AE13" s="14"/>
      <c r="AF13" s="14">
        <v>0.121959386344483</v>
      </c>
      <c r="AG13" s="14">
        <v>0.25688207366613902</v>
      </c>
      <c r="AH13" s="14">
        <v>0.180993128293442</v>
      </c>
      <c r="AI13" s="14"/>
      <c r="AJ13" s="14">
        <v>6.0298078452775697E-2</v>
      </c>
      <c r="AK13" s="14">
        <v>0.421782320546844</v>
      </c>
      <c r="AL13" s="14">
        <v>8.8967889087847904E-2</v>
      </c>
      <c r="AM13" s="14">
        <v>4.0946358590663097E-2</v>
      </c>
      <c r="AN13" s="14">
        <v>0.106494491468379</v>
      </c>
      <c r="AO13" s="14"/>
      <c r="AP13" s="14">
        <v>3.9869313435577799E-2</v>
      </c>
      <c r="AQ13" s="14">
        <v>0.441598878583286</v>
      </c>
      <c r="AR13" s="14">
        <v>5.0287391134413502E-2</v>
      </c>
      <c r="AS13" s="14">
        <v>1.6847338303664802E-2</v>
      </c>
      <c r="AT13" s="14">
        <v>1.7194771062745199E-2</v>
      </c>
      <c r="AU13" s="14"/>
      <c r="AV13" s="14">
        <v>0.13886951142578999</v>
      </c>
      <c r="AW13" s="14">
        <v>0.17701929528358401</v>
      </c>
      <c r="AX13" s="14">
        <v>0.214700453515105</v>
      </c>
      <c r="AY13" s="14">
        <v>0.27087033950286898</v>
      </c>
      <c r="AZ13" s="14">
        <v>0.34799560038845301</v>
      </c>
      <c r="BA13" s="14"/>
      <c r="BB13" s="14">
        <v>0.26826796240490097</v>
      </c>
      <c r="BC13" s="14">
        <v>0</v>
      </c>
      <c r="BD13" s="14">
        <v>1.2598665016160601E-2</v>
      </c>
      <c r="BE13" s="14"/>
      <c r="BF13" s="14">
        <v>8.5813640453680298E-2</v>
      </c>
    </row>
    <row r="14" spans="2:58" x14ac:dyDescent="0.35">
      <c r="B14" s="15" t="s">
        <v>83</v>
      </c>
      <c r="C14" s="14">
        <v>1.2936702503892001E-2</v>
      </c>
      <c r="D14" s="14">
        <v>5.9826898427839097E-3</v>
      </c>
      <c r="E14" s="14">
        <v>1.97903981894853E-2</v>
      </c>
      <c r="F14" s="14"/>
      <c r="G14" s="14">
        <v>1.3574155106373101E-2</v>
      </c>
      <c r="H14" s="14">
        <v>2.57709079953071E-2</v>
      </c>
      <c r="I14" s="14">
        <v>1.1809705640782099E-2</v>
      </c>
      <c r="J14" s="14">
        <v>6.6514304424090901E-3</v>
      </c>
      <c r="K14" s="14">
        <v>1.8226451867623901E-2</v>
      </c>
      <c r="L14" s="14">
        <v>4.5749674029756304E-3</v>
      </c>
      <c r="M14" s="14"/>
      <c r="N14" s="14">
        <v>8.8709068290158104E-3</v>
      </c>
      <c r="O14" s="14">
        <v>1.3787812122279501E-2</v>
      </c>
      <c r="P14" s="14">
        <v>1.3448380026893501E-2</v>
      </c>
      <c r="Q14" s="14">
        <v>1.6231621626576799E-2</v>
      </c>
      <c r="R14" s="14"/>
      <c r="S14" s="14">
        <v>2.2798636216881801E-2</v>
      </c>
      <c r="T14" s="14">
        <v>1.6042493252277901E-2</v>
      </c>
      <c r="U14" s="14">
        <v>1.24361823163408E-2</v>
      </c>
      <c r="V14" s="14">
        <v>1.06678490920466E-2</v>
      </c>
      <c r="W14" s="14">
        <v>7.12828934587258E-3</v>
      </c>
      <c r="X14" s="14">
        <v>1.0996910551742701E-2</v>
      </c>
      <c r="Y14" s="14">
        <v>5.7377767976694704E-3</v>
      </c>
      <c r="Z14" s="14">
        <v>2.42648673015913E-2</v>
      </c>
      <c r="AA14" s="14">
        <v>2.1065742800597601E-2</v>
      </c>
      <c r="AB14" s="14">
        <v>5.2542078707946503E-3</v>
      </c>
      <c r="AC14" s="14">
        <v>0</v>
      </c>
      <c r="AD14" s="14">
        <v>0</v>
      </c>
      <c r="AE14" s="14"/>
      <c r="AF14" s="14">
        <v>5.4292197303474803E-3</v>
      </c>
      <c r="AG14" s="14">
        <v>7.4915504304623E-3</v>
      </c>
      <c r="AH14" s="14">
        <v>3.6340004834767098E-2</v>
      </c>
      <c r="AI14" s="14"/>
      <c r="AJ14" s="14">
        <v>2.9223768574169798E-3</v>
      </c>
      <c r="AK14" s="14">
        <v>5.9708217336271498E-3</v>
      </c>
      <c r="AL14" s="14">
        <v>0</v>
      </c>
      <c r="AM14" s="14">
        <v>0</v>
      </c>
      <c r="AN14" s="14">
        <v>4.7699716053716798E-2</v>
      </c>
      <c r="AO14" s="14"/>
      <c r="AP14" s="14">
        <v>2.45344374709825E-3</v>
      </c>
      <c r="AQ14" s="14">
        <v>6.1031252708368998E-3</v>
      </c>
      <c r="AR14" s="14">
        <v>7.12251664212966E-3</v>
      </c>
      <c r="AS14" s="14">
        <v>0</v>
      </c>
      <c r="AT14" s="14">
        <v>4.91876047649175E-2</v>
      </c>
      <c r="AU14" s="14"/>
      <c r="AV14" s="14">
        <v>2.2423580981063399E-2</v>
      </c>
      <c r="AW14" s="14">
        <v>1.25248763725595E-2</v>
      </c>
      <c r="AX14" s="14">
        <v>5.8028564013040199E-3</v>
      </c>
      <c r="AY14" s="14">
        <v>1.24696449962843E-2</v>
      </c>
      <c r="AZ14" s="14">
        <v>2.50260182976874E-2</v>
      </c>
      <c r="BA14" s="14"/>
      <c r="BB14" s="14">
        <v>0</v>
      </c>
      <c r="BC14" s="14">
        <v>0</v>
      </c>
      <c r="BD14" s="14">
        <v>1.5356912845055E-2</v>
      </c>
      <c r="BE14" s="14"/>
      <c r="BF14" s="14">
        <v>2.84866059835104E-3</v>
      </c>
    </row>
    <row r="15" spans="2:58" x14ac:dyDescent="0.35">
      <c r="B15" s="15" t="s">
        <v>84</v>
      </c>
      <c r="C15" s="18">
        <v>0.37103130222152703</v>
      </c>
      <c r="D15" s="18">
        <v>0.39223827351214902</v>
      </c>
      <c r="E15" s="18">
        <v>0.34963329383983199</v>
      </c>
      <c r="F15" s="18"/>
      <c r="G15" s="18">
        <v>0.19356404071251099</v>
      </c>
      <c r="H15" s="18">
        <v>0.21338073135381599</v>
      </c>
      <c r="I15" s="18">
        <v>0.28404753527080601</v>
      </c>
      <c r="J15" s="18">
        <v>0.41681106537901902</v>
      </c>
      <c r="K15" s="18">
        <v>0.47899991891084098</v>
      </c>
      <c r="L15" s="18">
        <v>0.57864125167367197</v>
      </c>
      <c r="M15" s="18"/>
      <c r="N15" s="18">
        <v>0.33723207993711701</v>
      </c>
      <c r="O15" s="18">
        <v>0.36333509817026499</v>
      </c>
      <c r="P15" s="18">
        <v>0.41920241663532698</v>
      </c>
      <c r="Q15" s="18">
        <v>0.37603308710205702</v>
      </c>
      <c r="R15" s="18"/>
      <c r="S15" s="18">
        <v>0.27471563673505101</v>
      </c>
      <c r="T15" s="18">
        <v>0.44841186060877603</v>
      </c>
      <c r="U15" s="18">
        <v>0.42370051505759598</v>
      </c>
      <c r="V15" s="18">
        <v>0.40186454483728401</v>
      </c>
      <c r="W15" s="18">
        <v>0.38522231464814299</v>
      </c>
      <c r="X15" s="18">
        <v>0.30521954363246701</v>
      </c>
      <c r="Y15" s="18">
        <v>0.44097653556294603</v>
      </c>
      <c r="Z15" s="18">
        <v>0.273458363465722</v>
      </c>
      <c r="AA15" s="18">
        <v>0.33744538057270201</v>
      </c>
      <c r="AB15" s="18">
        <v>0.39787952737493099</v>
      </c>
      <c r="AC15" s="18">
        <v>0.30130546898231703</v>
      </c>
      <c r="AD15" s="18">
        <v>0.52047958782658599</v>
      </c>
      <c r="AE15" s="18"/>
      <c r="AF15" s="18">
        <v>0.549529278643067</v>
      </c>
      <c r="AG15" s="18">
        <v>0.26971355098395</v>
      </c>
      <c r="AH15" s="18">
        <v>0.29166962958154702</v>
      </c>
      <c r="AI15" s="18"/>
      <c r="AJ15" s="18">
        <v>0.64792564680241904</v>
      </c>
      <c r="AK15" s="18">
        <v>8.10555314644721E-2</v>
      </c>
      <c r="AL15" s="18">
        <v>0.32118115958780902</v>
      </c>
      <c r="AM15" s="18">
        <v>0.50760571695329304</v>
      </c>
      <c r="AN15" s="18">
        <v>0.42333749956898298</v>
      </c>
      <c r="AO15" s="18"/>
      <c r="AP15" s="18">
        <v>0.71857314835809905</v>
      </c>
      <c r="AQ15" s="18">
        <v>4.1076496678348097E-2</v>
      </c>
      <c r="AR15" s="18">
        <v>0.40032403355865498</v>
      </c>
      <c r="AS15" s="18">
        <v>0.73276791065845903</v>
      </c>
      <c r="AT15" s="18">
        <v>0.45020057871354602</v>
      </c>
      <c r="AU15" s="18"/>
      <c r="AV15" s="18">
        <v>0.445660616417071</v>
      </c>
      <c r="AW15" s="18">
        <v>0.37684329580114401</v>
      </c>
      <c r="AX15" s="18">
        <v>0.32163206168199598</v>
      </c>
      <c r="AY15" s="18">
        <v>0.275134907556292</v>
      </c>
      <c r="AZ15" s="18">
        <v>0.21341462554969601</v>
      </c>
      <c r="BA15" s="18"/>
      <c r="BB15" s="18">
        <v>3.74049899875879E-2</v>
      </c>
      <c r="BC15" s="18">
        <v>0.80070775713714903</v>
      </c>
      <c r="BD15" s="18">
        <v>0.61337324467288401</v>
      </c>
      <c r="BE15" s="18"/>
      <c r="BF15" s="18">
        <v>0.53497556780728195</v>
      </c>
    </row>
    <row r="16" spans="2:58" x14ac:dyDescent="0.35">
      <c r="B16" s="15" t="s">
        <v>85</v>
      </c>
      <c r="C16" s="18">
        <v>0.465143244299633</v>
      </c>
      <c r="D16" s="18">
        <v>0.46042981535215</v>
      </c>
      <c r="E16" s="18">
        <v>0.46949913535753701</v>
      </c>
      <c r="F16" s="18"/>
      <c r="G16" s="18">
        <v>0.64723438009765299</v>
      </c>
      <c r="H16" s="18">
        <v>0.57697803592899599</v>
      </c>
      <c r="I16" s="18">
        <v>0.53642895716001104</v>
      </c>
      <c r="J16" s="18">
        <v>0.45450410690886101</v>
      </c>
      <c r="K16" s="18">
        <v>0.33742080223675902</v>
      </c>
      <c r="L16" s="18">
        <v>0.28907575611451097</v>
      </c>
      <c r="M16" s="18"/>
      <c r="N16" s="18">
        <v>0.503650473394475</v>
      </c>
      <c r="O16" s="18">
        <v>0.48007858529459002</v>
      </c>
      <c r="P16" s="18">
        <v>0.44226014283111598</v>
      </c>
      <c r="Q16" s="18">
        <v>0.42851088092881801</v>
      </c>
      <c r="R16" s="18"/>
      <c r="S16" s="18">
        <v>0.550468380966606</v>
      </c>
      <c r="T16" s="18">
        <v>0.40865964999218102</v>
      </c>
      <c r="U16" s="18">
        <v>0.40308525351836999</v>
      </c>
      <c r="V16" s="18">
        <v>0.41329569732325699</v>
      </c>
      <c r="W16" s="18">
        <v>0.44472578824918302</v>
      </c>
      <c r="X16" s="18">
        <v>0.50798224070050502</v>
      </c>
      <c r="Y16" s="18">
        <v>0.42337401249209</v>
      </c>
      <c r="Z16" s="18">
        <v>0.59844992896387605</v>
      </c>
      <c r="AA16" s="18">
        <v>0.54080230732990298</v>
      </c>
      <c r="AB16" s="18">
        <v>0.39004523153826298</v>
      </c>
      <c r="AC16" s="18">
        <v>0.54495524134248796</v>
      </c>
      <c r="AD16" s="18">
        <v>0.29936946373374401</v>
      </c>
      <c r="AE16" s="18"/>
      <c r="AF16" s="18">
        <v>0.305405466576957</v>
      </c>
      <c r="AG16" s="18">
        <v>0.57909479556633003</v>
      </c>
      <c r="AH16" s="18">
        <v>0.48016764434298398</v>
      </c>
      <c r="AI16" s="18"/>
      <c r="AJ16" s="18">
        <v>0.21149019462728599</v>
      </c>
      <c r="AK16" s="18">
        <v>0.80502797485691402</v>
      </c>
      <c r="AL16" s="18">
        <v>0.446396120515207</v>
      </c>
      <c r="AM16" s="18">
        <v>0.20804183742404</v>
      </c>
      <c r="AN16" s="18">
        <v>0.32875780780779501</v>
      </c>
      <c r="AO16" s="18"/>
      <c r="AP16" s="18">
        <v>0.13951245566289</v>
      </c>
      <c r="AQ16" s="18">
        <v>0.88755377255906298</v>
      </c>
      <c r="AR16" s="18">
        <v>0.33986412052065601</v>
      </c>
      <c r="AS16" s="18">
        <v>0.13049866882488101</v>
      </c>
      <c r="AT16" s="18">
        <v>0.17042678325147101</v>
      </c>
      <c r="AU16" s="18"/>
      <c r="AV16" s="18">
        <v>0.37062345046466599</v>
      </c>
      <c r="AW16" s="18">
        <v>0.48655878591218399</v>
      </c>
      <c r="AX16" s="18">
        <v>0.51007612232722199</v>
      </c>
      <c r="AY16" s="18">
        <v>0.53752142595948305</v>
      </c>
      <c r="AZ16" s="18">
        <v>0.66995062235941905</v>
      </c>
      <c r="BA16" s="18"/>
      <c r="BB16" s="18">
        <v>0.83594708726199995</v>
      </c>
      <c r="BC16" s="18">
        <v>7.9885636808761498E-2</v>
      </c>
      <c r="BD16" s="18">
        <v>7.73157440167479E-2</v>
      </c>
      <c r="BE16" s="18"/>
      <c r="BF16" s="18">
        <v>0.30418251944471902</v>
      </c>
    </row>
    <row r="17" spans="2:58" x14ac:dyDescent="0.35">
      <c r="B17" s="15" t="s">
        <v>86</v>
      </c>
      <c r="C17" s="19">
        <v>-9.4111942078105706E-2</v>
      </c>
      <c r="D17" s="19">
        <v>-6.8191541840001396E-2</v>
      </c>
      <c r="E17" s="19">
        <v>-0.119865841517705</v>
      </c>
      <c r="F17" s="19"/>
      <c r="G17" s="19">
        <v>-0.45367033938514301</v>
      </c>
      <c r="H17" s="19">
        <v>-0.36359730457518102</v>
      </c>
      <c r="I17" s="19">
        <v>-0.25238142188920498</v>
      </c>
      <c r="J17" s="19">
        <v>-3.7693041529842403E-2</v>
      </c>
      <c r="K17" s="19">
        <v>0.14157911667408199</v>
      </c>
      <c r="L17" s="19">
        <v>0.289565495559161</v>
      </c>
      <c r="M17" s="19"/>
      <c r="N17" s="19">
        <v>-0.16641839345735801</v>
      </c>
      <c r="O17" s="19">
        <v>-0.116743487124325</v>
      </c>
      <c r="P17" s="19">
        <v>-2.3057726195789201E-2</v>
      </c>
      <c r="Q17" s="19">
        <v>-5.2477793826761203E-2</v>
      </c>
      <c r="R17" s="19"/>
      <c r="S17" s="19">
        <v>-0.27575274423155499</v>
      </c>
      <c r="T17" s="19">
        <v>3.9752210616594501E-2</v>
      </c>
      <c r="U17" s="19">
        <v>2.0615261539225702E-2</v>
      </c>
      <c r="V17" s="19">
        <v>-1.14311524859739E-2</v>
      </c>
      <c r="W17" s="19">
        <v>-5.95034736010406E-2</v>
      </c>
      <c r="X17" s="19">
        <v>-0.20276269706803801</v>
      </c>
      <c r="Y17" s="19">
        <v>1.7602523070855899E-2</v>
      </c>
      <c r="Z17" s="19">
        <v>-0.324991565498154</v>
      </c>
      <c r="AA17" s="19">
        <v>-0.20335692675720099</v>
      </c>
      <c r="AB17" s="19">
        <v>7.8342958366683906E-3</v>
      </c>
      <c r="AC17" s="19">
        <v>-0.24364977236017099</v>
      </c>
      <c r="AD17" s="19">
        <v>0.221110124092843</v>
      </c>
      <c r="AE17" s="19"/>
      <c r="AF17" s="19">
        <v>0.24412381206611</v>
      </c>
      <c r="AG17" s="19">
        <v>-0.30938124458237998</v>
      </c>
      <c r="AH17" s="19">
        <v>-0.18849801476143699</v>
      </c>
      <c r="AI17" s="19"/>
      <c r="AJ17" s="19">
        <v>0.43643545217513302</v>
      </c>
      <c r="AK17" s="19">
        <v>-0.72397244339244204</v>
      </c>
      <c r="AL17" s="19">
        <v>-0.12521496092739801</v>
      </c>
      <c r="AM17" s="19">
        <v>0.29956387952925301</v>
      </c>
      <c r="AN17" s="19">
        <v>9.4579691761187898E-2</v>
      </c>
      <c r="AO17" s="19"/>
      <c r="AP17" s="19">
        <v>0.57906069269520899</v>
      </c>
      <c r="AQ17" s="19">
        <v>-0.84647727588071497</v>
      </c>
      <c r="AR17" s="19">
        <v>6.0459913037999601E-2</v>
      </c>
      <c r="AS17" s="19">
        <v>0.602269241833577</v>
      </c>
      <c r="AT17" s="19">
        <v>0.27977379546207498</v>
      </c>
      <c r="AU17" s="19"/>
      <c r="AV17" s="19">
        <v>7.5037165952405505E-2</v>
      </c>
      <c r="AW17" s="19">
        <v>-0.10971549011104</v>
      </c>
      <c r="AX17" s="19">
        <v>-0.18844406064522601</v>
      </c>
      <c r="AY17" s="19">
        <v>-0.26238651840319099</v>
      </c>
      <c r="AZ17" s="19">
        <v>-0.45653599680972301</v>
      </c>
      <c r="BA17" s="19"/>
      <c r="BB17" s="19">
        <v>-0.79854209727441205</v>
      </c>
      <c r="BC17" s="19">
        <v>0.72082212032838799</v>
      </c>
      <c r="BD17" s="19">
        <v>0.536057500656136</v>
      </c>
      <c r="BE17" s="19"/>
      <c r="BF17" s="19">
        <v>0.23079304836256201</v>
      </c>
    </row>
    <row r="18" spans="2:58" x14ac:dyDescent="0.35">
      <c r="B18" s="16"/>
    </row>
    <row r="19" spans="2:58" x14ac:dyDescent="0.35">
      <c r="B19" t="s">
        <v>88</v>
      </c>
    </row>
    <row r="20" spans="2:58" x14ac:dyDescent="0.35">
      <c r="B20" t="s">
        <v>89</v>
      </c>
    </row>
    <row r="22" spans="2:58" x14ac:dyDescent="0.35">
      <c r="B22"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244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999</v>
      </c>
      <c r="D7" s="10">
        <v>473</v>
      </c>
      <c r="E7" s="10">
        <v>524</v>
      </c>
      <c r="F7" s="10"/>
      <c r="G7" s="10">
        <v>155</v>
      </c>
      <c r="H7" s="10">
        <v>169</v>
      </c>
      <c r="I7" s="10">
        <v>158</v>
      </c>
      <c r="J7" s="10">
        <v>164</v>
      </c>
      <c r="K7" s="10">
        <v>147</v>
      </c>
      <c r="L7" s="10">
        <v>206</v>
      </c>
      <c r="M7" s="10"/>
      <c r="N7" s="10">
        <v>282</v>
      </c>
      <c r="O7" s="10">
        <v>250</v>
      </c>
      <c r="P7" s="10">
        <v>198</v>
      </c>
      <c r="Q7" s="10">
        <v>266</v>
      </c>
      <c r="R7" s="10"/>
      <c r="S7" s="10">
        <v>140</v>
      </c>
      <c r="T7" s="10">
        <v>115</v>
      </c>
      <c r="U7" s="10">
        <v>86</v>
      </c>
      <c r="V7" s="10">
        <v>94</v>
      </c>
      <c r="W7" s="10">
        <v>65</v>
      </c>
      <c r="X7" s="10">
        <v>85</v>
      </c>
      <c r="Y7" s="10">
        <v>72</v>
      </c>
      <c r="Z7" s="10">
        <v>53</v>
      </c>
      <c r="AA7" s="10">
        <v>106</v>
      </c>
      <c r="AB7" s="10">
        <v>90</v>
      </c>
      <c r="AC7" s="10">
        <v>60</v>
      </c>
      <c r="AD7" s="10">
        <v>33</v>
      </c>
      <c r="AE7" s="10"/>
      <c r="AF7" s="10">
        <v>348</v>
      </c>
      <c r="AG7" s="10">
        <v>398</v>
      </c>
      <c r="AH7" s="10">
        <v>149</v>
      </c>
      <c r="AI7" s="10"/>
      <c r="AJ7" s="10">
        <v>326</v>
      </c>
      <c r="AK7" s="10">
        <v>314</v>
      </c>
      <c r="AL7" s="10">
        <v>67</v>
      </c>
      <c r="AM7" s="10">
        <v>10</v>
      </c>
      <c r="AN7" s="10">
        <v>131</v>
      </c>
      <c r="AO7" s="10"/>
      <c r="AP7" s="10">
        <v>175</v>
      </c>
      <c r="AQ7" s="10">
        <v>402</v>
      </c>
      <c r="AR7" s="10">
        <v>73</v>
      </c>
      <c r="AS7" s="10">
        <v>116</v>
      </c>
      <c r="AT7" s="10">
        <v>80</v>
      </c>
      <c r="AU7" s="10"/>
      <c r="AV7" s="10">
        <v>237</v>
      </c>
      <c r="AW7" s="10">
        <v>233</v>
      </c>
      <c r="AX7" s="10">
        <v>254</v>
      </c>
      <c r="AY7" s="10">
        <v>114</v>
      </c>
      <c r="AZ7" s="10">
        <v>19</v>
      </c>
      <c r="BA7" s="10"/>
      <c r="BB7" s="10">
        <v>58</v>
      </c>
      <c r="BC7" s="10">
        <v>73</v>
      </c>
      <c r="BD7" s="10">
        <v>34</v>
      </c>
      <c r="BE7" s="10"/>
      <c r="BF7" s="10">
        <v>184</v>
      </c>
    </row>
    <row r="8" spans="2:58" ht="30" customHeight="1" x14ac:dyDescent="0.35">
      <c r="B8" s="11" t="s">
        <v>20</v>
      </c>
      <c r="C8" s="11">
        <v>999</v>
      </c>
      <c r="D8" s="11">
        <v>478</v>
      </c>
      <c r="E8" s="11">
        <v>519</v>
      </c>
      <c r="F8" s="11"/>
      <c r="G8" s="11">
        <v>149</v>
      </c>
      <c r="H8" s="11">
        <v>162</v>
      </c>
      <c r="I8" s="11">
        <v>179</v>
      </c>
      <c r="J8" s="11">
        <v>174</v>
      </c>
      <c r="K8" s="11">
        <v>139</v>
      </c>
      <c r="L8" s="11">
        <v>197</v>
      </c>
      <c r="M8" s="11"/>
      <c r="N8" s="11">
        <v>274</v>
      </c>
      <c r="O8" s="11">
        <v>262</v>
      </c>
      <c r="P8" s="11">
        <v>195</v>
      </c>
      <c r="Q8" s="11">
        <v>265</v>
      </c>
      <c r="R8" s="11"/>
      <c r="S8" s="11">
        <v>151</v>
      </c>
      <c r="T8" s="11">
        <v>119</v>
      </c>
      <c r="U8" s="11">
        <v>87</v>
      </c>
      <c r="V8" s="11">
        <v>95</v>
      </c>
      <c r="W8" s="11">
        <v>62</v>
      </c>
      <c r="X8" s="11">
        <v>87</v>
      </c>
      <c r="Y8" s="11">
        <v>72</v>
      </c>
      <c r="Z8" s="11">
        <v>50</v>
      </c>
      <c r="AA8" s="11">
        <v>100</v>
      </c>
      <c r="AB8" s="11">
        <v>86</v>
      </c>
      <c r="AC8" s="11">
        <v>58</v>
      </c>
      <c r="AD8" s="11">
        <v>31</v>
      </c>
      <c r="AE8" s="11"/>
      <c r="AF8" s="11">
        <v>346</v>
      </c>
      <c r="AG8" s="11">
        <v>400</v>
      </c>
      <c r="AH8" s="11">
        <v>153</v>
      </c>
      <c r="AI8" s="11"/>
      <c r="AJ8" s="11">
        <v>325</v>
      </c>
      <c r="AK8" s="11">
        <v>314</v>
      </c>
      <c r="AL8" s="11">
        <v>68</v>
      </c>
      <c r="AM8" s="11">
        <v>10</v>
      </c>
      <c r="AN8" s="11">
        <v>134</v>
      </c>
      <c r="AO8" s="11"/>
      <c r="AP8" s="11">
        <v>173</v>
      </c>
      <c r="AQ8" s="11">
        <v>403</v>
      </c>
      <c r="AR8" s="11">
        <v>75</v>
      </c>
      <c r="AS8" s="11">
        <v>114</v>
      </c>
      <c r="AT8" s="11">
        <v>79</v>
      </c>
      <c r="AU8" s="11"/>
      <c r="AV8" s="11">
        <v>238</v>
      </c>
      <c r="AW8" s="11">
        <v>231</v>
      </c>
      <c r="AX8" s="11">
        <v>256</v>
      </c>
      <c r="AY8" s="11">
        <v>114</v>
      </c>
      <c r="AZ8" s="11">
        <v>19</v>
      </c>
      <c r="BA8" s="11"/>
      <c r="BB8" s="11">
        <v>59</v>
      </c>
      <c r="BC8" s="11">
        <v>71</v>
      </c>
      <c r="BD8" s="11">
        <v>34</v>
      </c>
      <c r="BE8" s="11"/>
      <c r="BF8" s="11">
        <v>185</v>
      </c>
    </row>
    <row r="9" spans="2:58" x14ac:dyDescent="0.35">
      <c r="B9" s="15" t="s">
        <v>207</v>
      </c>
      <c r="C9" s="14">
        <v>0.124083067412285</v>
      </c>
      <c r="D9" s="14">
        <v>0.13264527736128101</v>
      </c>
      <c r="E9" s="14">
        <v>0.11474189658337899</v>
      </c>
      <c r="F9" s="14"/>
      <c r="G9" s="14">
        <v>9.0792472566615406E-2</v>
      </c>
      <c r="H9" s="14">
        <v>0.10113870076744599</v>
      </c>
      <c r="I9" s="14">
        <v>0.119574587757851</v>
      </c>
      <c r="J9" s="14">
        <v>0.128500959682045</v>
      </c>
      <c r="K9" s="14">
        <v>0.15943201504283999</v>
      </c>
      <c r="L9" s="14">
        <v>0.143404735811972</v>
      </c>
      <c r="M9" s="14"/>
      <c r="N9" s="14">
        <v>0.12143131711291399</v>
      </c>
      <c r="O9" s="14">
        <v>0.13652570525021601</v>
      </c>
      <c r="P9" s="14">
        <v>0.11132813455058101</v>
      </c>
      <c r="Q9" s="14">
        <v>0.12158638225868</v>
      </c>
      <c r="R9" s="14"/>
      <c r="S9" s="14">
        <v>0.10043788718990999</v>
      </c>
      <c r="T9" s="14">
        <v>8.7919404206122598E-2</v>
      </c>
      <c r="U9" s="14">
        <v>0.168099294110298</v>
      </c>
      <c r="V9" s="14">
        <v>0.110911771368865</v>
      </c>
      <c r="W9" s="14">
        <v>7.8150804723700298E-2</v>
      </c>
      <c r="X9" s="14">
        <v>0.115128038538932</v>
      </c>
      <c r="Y9" s="14">
        <v>0.12251321231187701</v>
      </c>
      <c r="Z9" s="14">
        <v>5.5212532365517999E-2</v>
      </c>
      <c r="AA9" s="14">
        <v>0.15802590562374499</v>
      </c>
      <c r="AB9" s="14">
        <v>0.19802291028878199</v>
      </c>
      <c r="AC9" s="14">
        <v>0.157773318610818</v>
      </c>
      <c r="AD9" s="14">
        <v>0.14983642291360399</v>
      </c>
      <c r="AE9" s="14"/>
      <c r="AF9" s="14">
        <v>0.20571138467004499</v>
      </c>
      <c r="AG9" s="14">
        <v>8.8569960522553198E-2</v>
      </c>
      <c r="AH9" s="14">
        <v>4.9749906406978801E-2</v>
      </c>
      <c r="AI9" s="14"/>
      <c r="AJ9" s="14">
        <v>0.21201244893891699</v>
      </c>
      <c r="AK9" s="14">
        <v>6.4582396475097406E-2</v>
      </c>
      <c r="AL9" s="14">
        <v>3.09544977186323E-2</v>
      </c>
      <c r="AM9" s="14">
        <v>9.6095338861462501E-2</v>
      </c>
      <c r="AN9" s="14">
        <v>0.109957593934328</v>
      </c>
      <c r="AO9" s="14"/>
      <c r="AP9" s="14">
        <v>0.195041242745631</v>
      </c>
      <c r="AQ9" s="14">
        <v>2.7395420243187599E-2</v>
      </c>
      <c r="AR9" s="14">
        <v>1.3542253079770699E-2</v>
      </c>
      <c r="AS9" s="14">
        <v>0.32937092650856298</v>
      </c>
      <c r="AT9" s="14">
        <v>0.14078222763510001</v>
      </c>
      <c r="AU9" s="14"/>
      <c r="AV9" s="14">
        <v>0.13262237915383401</v>
      </c>
      <c r="AW9" s="14">
        <v>0.13294969824651801</v>
      </c>
      <c r="AX9" s="14">
        <v>0.107614962790654</v>
      </c>
      <c r="AY9" s="14">
        <v>0.13114460820027601</v>
      </c>
      <c r="AZ9" s="14">
        <v>0</v>
      </c>
      <c r="BA9" s="14"/>
      <c r="BB9" s="14">
        <v>2.9621682575382301E-2</v>
      </c>
      <c r="BC9" s="14">
        <v>0.38867453756447201</v>
      </c>
      <c r="BD9" s="14">
        <v>0.18377159394784801</v>
      </c>
      <c r="BE9" s="14"/>
      <c r="BF9" s="14">
        <v>0.20634383574593099</v>
      </c>
    </row>
    <row r="10" spans="2:58" x14ac:dyDescent="0.35">
      <c r="B10" s="15" t="s">
        <v>208</v>
      </c>
      <c r="C10" s="14">
        <v>0.11463257109687899</v>
      </c>
      <c r="D10" s="14">
        <v>0.119277654149182</v>
      </c>
      <c r="E10" s="14">
        <v>0.110808331028053</v>
      </c>
      <c r="F10" s="14"/>
      <c r="G10" s="14">
        <v>0.121152491861776</v>
      </c>
      <c r="H10" s="14">
        <v>0.117679640924434</v>
      </c>
      <c r="I10" s="14">
        <v>9.6639886250711807E-2</v>
      </c>
      <c r="J10" s="14">
        <v>0.11727775612829699</v>
      </c>
      <c r="K10" s="14">
        <v>0.141287423700721</v>
      </c>
      <c r="L10" s="14">
        <v>0.102434255902267</v>
      </c>
      <c r="M10" s="14"/>
      <c r="N10" s="14">
        <v>9.8260975395236205E-2</v>
      </c>
      <c r="O10" s="14">
        <v>0.11359641203573401</v>
      </c>
      <c r="P10" s="14">
        <v>0.14178462606127701</v>
      </c>
      <c r="Q10" s="14">
        <v>0.11015257181721801</v>
      </c>
      <c r="R10" s="14"/>
      <c r="S10" s="14">
        <v>5.6218667016348901E-2</v>
      </c>
      <c r="T10" s="14">
        <v>0.13159864702333099</v>
      </c>
      <c r="U10" s="14">
        <v>0.172249211197358</v>
      </c>
      <c r="V10" s="14">
        <v>0.107772659685029</v>
      </c>
      <c r="W10" s="14">
        <v>0.17606380894891599</v>
      </c>
      <c r="X10" s="14">
        <v>0.12219752741793299</v>
      </c>
      <c r="Y10" s="14">
        <v>0.182284280823995</v>
      </c>
      <c r="Z10" s="14">
        <v>6.9126042888905906E-2</v>
      </c>
      <c r="AA10" s="14">
        <v>0.105142324423029</v>
      </c>
      <c r="AB10" s="14">
        <v>9.8067610228789001E-2</v>
      </c>
      <c r="AC10" s="14">
        <v>3.3142785058074699E-2</v>
      </c>
      <c r="AD10" s="14">
        <v>0.19380107548439801</v>
      </c>
      <c r="AE10" s="14"/>
      <c r="AF10" s="14">
        <v>0.14429194557174299</v>
      </c>
      <c r="AG10" s="14">
        <v>8.8774003211805702E-2</v>
      </c>
      <c r="AH10" s="14">
        <v>9.5159907840931202E-2</v>
      </c>
      <c r="AI10" s="14"/>
      <c r="AJ10" s="14">
        <v>0.156154840314083</v>
      </c>
      <c r="AK10" s="14">
        <v>5.1050306848100101E-2</v>
      </c>
      <c r="AL10" s="14">
        <v>0.117059918207191</v>
      </c>
      <c r="AM10" s="14">
        <v>9.5337112482509104E-2</v>
      </c>
      <c r="AN10" s="14">
        <v>0.111223493239985</v>
      </c>
      <c r="AO10" s="14"/>
      <c r="AP10" s="14">
        <v>0.14697531127993599</v>
      </c>
      <c r="AQ10" s="14">
        <v>5.19429871412522E-2</v>
      </c>
      <c r="AR10" s="14">
        <v>0.16004597467387999</v>
      </c>
      <c r="AS10" s="14">
        <v>0.12749655629502901</v>
      </c>
      <c r="AT10" s="14">
        <v>0.189189390872289</v>
      </c>
      <c r="AU10" s="14"/>
      <c r="AV10" s="14">
        <v>0.14127987639109499</v>
      </c>
      <c r="AW10" s="14">
        <v>0.11477735047991</v>
      </c>
      <c r="AX10" s="14">
        <v>0.100236976516887</v>
      </c>
      <c r="AY10" s="14">
        <v>7.53798818387868E-2</v>
      </c>
      <c r="AZ10" s="14">
        <v>0.100714740971367</v>
      </c>
      <c r="BA10" s="14"/>
      <c r="BB10" s="14">
        <v>8.7306571244508704E-2</v>
      </c>
      <c r="BC10" s="14">
        <v>0.16346612529373999</v>
      </c>
      <c r="BD10" s="14">
        <v>0.22848270989424899</v>
      </c>
      <c r="BE10" s="14"/>
      <c r="BF10" s="14">
        <v>0.15697643611825701</v>
      </c>
    </row>
    <row r="11" spans="2:58" x14ac:dyDescent="0.35">
      <c r="B11" s="15" t="s">
        <v>209</v>
      </c>
      <c r="C11" s="14">
        <v>0.225915134074098</v>
      </c>
      <c r="D11" s="14">
        <v>0.208295913078311</v>
      </c>
      <c r="E11" s="14">
        <v>0.24103942127733999</v>
      </c>
      <c r="F11" s="14"/>
      <c r="G11" s="14">
        <v>0.23098700675841499</v>
      </c>
      <c r="H11" s="14">
        <v>0.172553671073603</v>
      </c>
      <c r="I11" s="14">
        <v>0.23107828274365799</v>
      </c>
      <c r="J11" s="14">
        <v>0.21691212835992801</v>
      </c>
      <c r="K11" s="14">
        <v>0.22568443472275199</v>
      </c>
      <c r="L11" s="14">
        <v>0.26942297284927103</v>
      </c>
      <c r="M11" s="14"/>
      <c r="N11" s="14">
        <v>0.196855345722003</v>
      </c>
      <c r="O11" s="14">
        <v>0.229730856941853</v>
      </c>
      <c r="P11" s="14">
        <v>0.27555072366112399</v>
      </c>
      <c r="Q11" s="14">
        <v>0.21821692730433501</v>
      </c>
      <c r="R11" s="14"/>
      <c r="S11" s="14">
        <v>0.19193541607591</v>
      </c>
      <c r="T11" s="14">
        <v>0.26313699756466902</v>
      </c>
      <c r="U11" s="14">
        <v>0.25131091449355503</v>
      </c>
      <c r="V11" s="14">
        <v>0.265795892906113</v>
      </c>
      <c r="W11" s="14">
        <v>0.138545097894408</v>
      </c>
      <c r="X11" s="14">
        <v>0.219726460364746</v>
      </c>
      <c r="Y11" s="14">
        <v>0.23819997042527499</v>
      </c>
      <c r="Z11" s="14">
        <v>0.29093236485539897</v>
      </c>
      <c r="AA11" s="14">
        <v>0.18694773770857701</v>
      </c>
      <c r="AB11" s="14">
        <v>0.19676059817623801</v>
      </c>
      <c r="AC11" s="14">
        <v>0.28703833009430901</v>
      </c>
      <c r="AD11" s="14">
        <v>0.20695296685617401</v>
      </c>
      <c r="AE11" s="14"/>
      <c r="AF11" s="14">
        <v>0.25001878807045103</v>
      </c>
      <c r="AG11" s="14">
        <v>0.212838601760687</v>
      </c>
      <c r="AH11" s="14">
        <v>0.159287003780819</v>
      </c>
      <c r="AI11" s="14"/>
      <c r="AJ11" s="14">
        <v>0.25619066213242098</v>
      </c>
      <c r="AK11" s="14">
        <v>0.180317123376457</v>
      </c>
      <c r="AL11" s="14">
        <v>0.20265515401845299</v>
      </c>
      <c r="AM11" s="14">
        <v>0.30094703223450198</v>
      </c>
      <c r="AN11" s="14">
        <v>0.233320456107172</v>
      </c>
      <c r="AO11" s="14"/>
      <c r="AP11" s="14">
        <v>0.295246492972146</v>
      </c>
      <c r="AQ11" s="14">
        <v>0.17006487759140901</v>
      </c>
      <c r="AR11" s="14">
        <v>0.250414368759799</v>
      </c>
      <c r="AS11" s="14">
        <v>0.29921422739863301</v>
      </c>
      <c r="AT11" s="14">
        <v>0.22509384791977699</v>
      </c>
      <c r="AU11" s="14"/>
      <c r="AV11" s="14">
        <v>0.23311084293291601</v>
      </c>
      <c r="AW11" s="14">
        <v>0.24799537228718399</v>
      </c>
      <c r="AX11" s="14">
        <v>0.196553889923716</v>
      </c>
      <c r="AY11" s="14">
        <v>0.18766274987132101</v>
      </c>
      <c r="AZ11" s="14">
        <v>0.235890516440146</v>
      </c>
      <c r="BA11" s="14"/>
      <c r="BB11" s="14">
        <v>0.11384964603077399</v>
      </c>
      <c r="BC11" s="14">
        <v>0.22397425330012399</v>
      </c>
      <c r="BD11" s="14">
        <v>0.22918898261110701</v>
      </c>
      <c r="BE11" s="14"/>
      <c r="BF11" s="14">
        <v>0.210681447245117</v>
      </c>
    </row>
    <row r="12" spans="2:58" x14ac:dyDescent="0.35">
      <c r="B12" s="15" t="s">
        <v>122</v>
      </c>
      <c r="C12" s="14">
        <v>0.26095903828636002</v>
      </c>
      <c r="D12" s="14">
        <v>0.254217631642639</v>
      </c>
      <c r="E12" s="14">
        <v>0.26818584112486099</v>
      </c>
      <c r="F12" s="14"/>
      <c r="G12" s="14">
        <v>0.24751404714811701</v>
      </c>
      <c r="H12" s="14">
        <v>0.155255410033525</v>
      </c>
      <c r="I12" s="14">
        <v>0.28840748563806701</v>
      </c>
      <c r="J12" s="14">
        <v>0.28378354113278997</v>
      </c>
      <c r="K12" s="14">
        <v>0.28284113407899902</v>
      </c>
      <c r="L12" s="14">
        <v>0.297763425490293</v>
      </c>
      <c r="M12" s="14"/>
      <c r="N12" s="14">
        <v>0.27748194251367703</v>
      </c>
      <c r="O12" s="14">
        <v>0.24435401001657001</v>
      </c>
      <c r="P12" s="14">
        <v>0.239567036192533</v>
      </c>
      <c r="Q12" s="14">
        <v>0.27526677030052199</v>
      </c>
      <c r="R12" s="14"/>
      <c r="S12" s="14">
        <v>0.33004600234278397</v>
      </c>
      <c r="T12" s="14">
        <v>0.29768866760902202</v>
      </c>
      <c r="U12" s="14">
        <v>0.20538707952879101</v>
      </c>
      <c r="V12" s="14">
        <v>0.24398737865376399</v>
      </c>
      <c r="W12" s="14">
        <v>0.32011039672199498</v>
      </c>
      <c r="X12" s="14">
        <v>0.25279010551706499</v>
      </c>
      <c r="Y12" s="14">
        <v>0.26006967624469801</v>
      </c>
      <c r="Z12" s="14">
        <v>0.213957571144719</v>
      </c>
      <c r="AA12" s="14">
        <v>0.24866783080757801</v>
      </c>
      <c r="AB12" s="14">
        <v>0.209898917306998</v>
      </c>
      <c r="AC12" s="14">
        <v>0.234318293561285</v>
      </c>
      <c r="AD12" s="14">
        <v>0.20513730209833</v>
      </c>
      <c r="AE12" s="14"/>
      <c r="AF12" s="14">
        <v>0.21443541837615501</v>
      </c>
      <c r="AG12" s="14">
        <v>0.28976691219329898</v>
      </c>
      <c r="AH12" s="14">
        <v>0.30384398930760398</v>
      </c>
      <c r="AI12" s="14"/>
      <c r="AJ12" s="14">
        <v>0.21223850823840601</v>
      </c>
      <c r="AK12" s="14">
        <v>0.28340020299316399</v>
      </c>
      <c r="AL12" s="14">
        <v>0.33918411058389197</v>
      </c>
      <c r="AM12" s="14">
        <v>0.20017854731920201</v>
      </c>
      <c r="AN12" s="14">
        <v>0.292484652246636</v>
      </c>
      <c r="AO12" s="14"/>
      <c r="AP12" s="14">
        <v>0.207286064430033</v>
      </c>
      <c r="AQ12" s="14">
        <v>0.28369695494745401</v>
      </c>
      <c r="AR12" s="14">
        <v>0.31333692503837002</v>
      </c>
      <c r="AS12" s="14">
        <v>0.158019459477721</v>
      </c>
      <c r="AT12" s="14">
        <v>0.35005388925251701</v>
      </c>
      <c r="AU12" s="14"/>
      <c r="AV12" s="14">
        <v>0.29862609267867801</v>
      </c>
      <c r="AW12" s="14">
        <v>0.25115926245847398</v>
      </c>
      <c r="AX12" s="14">
        <v>0.243033994943334</v>
      </c>
      <c r="AY12" s="14">
        <v>0.23804554053025501</v>
      </c>
      <c r="AZ12" s="14">
        <v>0.41569808592424701</v>
      </c>
      <c r="BA12" s="14"/>
      <c r="BB12" s="14">
        <v>0.28592714938464497</v>
      </c>
      <c r="BC12" s="14">
        <v>0.18271996548469099</v>
      </c>
      <c r="BD12" s="14">
        <v>0.27299336178398598</v>
      </c>
      <c r="BE12" s="14"/>
      <c r="BF12" s="14">
        <v>0.23415072992976399</v>
      </c>
    </row>
    <row r="13" spans="2:58" x14ac:dyDescent="0.35">
      <c r="B13" s="15" t="s">
        <v>210</v>
      </c>
      <c r="C13" s="14">
        <v>0.173215134869592</v>
      </c>
      <c r="D13" s="14">
        <v>0.18560819667825901</v>
      </c>
      <c r="E13" s="14">
        <v>0.16249170491105699</v>
      </c>
      <c r="F13" s="14"/>
      <c r="G13" s="14">
        <v>0.192458023223466</v>
      </c>
      <c r="H13" s="14">
        <v>0.28796318213265798</v>
      </c>
      <c r="I13" s="14">
        <v>0.12748648558665701</v>
      </c>
      <c r="J13" s="14">
        <v>0.181091052690387</v>
      </c>
      <c r="K13" s="14">
        <v>0.154699846442476</v>
      </c>
      <c r="L13" s="14">
        <v>0.11175155151986201</v>
      </c>
      <c r="M13" s="14"/>
      <c r="N13" s="14">
        <v>0.18264270375288399</v>
      </c>
      <c r="O13" s="14">
        <v>0.177563332484274</v>
      </c>
      <c r="P13" s="14">
        <v>0.14074244628743199</v>
      </c>
      <c r="Q13" s="14">
        <v>0.184935107875348</v>
      </c>
      <c r="R13" s="14"/>
      <c r="S13" s="14">
        <v>0.19484307012274099</v>
      </c>
      <c r="T13" s="14">
        <v>0.124812653263725</v>
      </c>
      <c r="U13" s="14">
        <v>0.124592384516846</v>
      </c>
      <c r="V13" s="14">
        <v>0.17077523127750999</v>
      </c>
      <c r="W13" s="14">
        <v>0.18079931541095601</v>
      </c>
      <c r="X13" s="14">
        <v>0.187429549022882</v>
      </c>
      <c r="Y13" s="14">
        <v>0.124838568556475</v>
      </c>
      <c r="Z13" s="14">
        <v>0.29326656032315801</v>
      </c>
      <c r="AA13" s="14">
        <v>0.18101488862249401</v>
      </c>
      <c r="AB13" s="14">
        <v>0.194815599370632</v>
      </c>
      <c r="AC13" s="14">
        <v>0.187318201922195</v>
      </c>
      <c r="AD13" s="14">
        <v>0.14890210980417401</v>
      </c>
      <c r="AE13" s="14"/>
      <c r="AF13" s="14">
        <v>9.7705220951868399E-2</v>
      </c>
      <c r="AG13" s="14">
        <v>0.21788761245239799</v>
      </c>
      <c r="AH13" s="14">
        <v>0.26047026226060999</v>
      </c>
      <c r="AI13" s="14"/>
      <c r="AJ13" s="14">
        <v>9.4986218724347704E-2</v>
      </c>
      <c r="AK13" s="14">
        <v>0.26709437215093801</v>
      </c>
      <c r="AL13" s="14">
        <v>0.203382549034687</v>
      </c>
      <c r="AM13" s="14">
        <v>0.30744196910232402</v>
      </c>
      <c r="AN13" s="14">
        <v>0.144876869104339</v>
      </c>
      <c r="AO13" s="14"/>
      <c r="AP13" s="14">
        <v>0.11697538684256201</v>
      </c>
      <c r="AQ13" s="14">
        <v>0.27052593532828301</v>
      </c>
      <c r="AR13" s="14">
        <v>0.17826204982216901</v>
      </c>
      <c r="AS13" s="14">
        <v>6.8639602467789204E-2</v>
      </c>
      <c r="AT13" s="14">
        <v>4.6220112937110799E-2</v>
      </c>
      <c r="AU13" s="14"/>
      <c r="AV13" s="14">
        <v>0.14326127699374</v>
      </c>
      <c r="AW13" s="14">
        <v>0.183458560367768</v>
      </c>
      <c r="AX13" s="14">
        <v>0.197197750984171</v>
      </c>
      <c r="AY13" s="14">
        <v>0.229819634727294</v>
      </c>
      <c r="AZ13" s="14">
        <v>0.100024001858594</v>
      </c>
      <c r="BA13" s="14"/>
      <c r="BB13" s="14">
        <v>0.22025004449136501</v>
      </c>
      <c r="BC13" s="14">
        <v>4.1165118356973E-2</v>
      </c>
      <c r="BD13" s="14">
        <v>5.63783422992475E-2</v>
      </c>
      <c r="BE13" s="14"/>
      <c r="BF13" s="14">
        <v>0.10208467926923501</v>
      </c>
    </row>
    <row r="14" spans="2:58" x14ac:dyDescent="0.35">
      <c r="B14" s="15" t="s">
        <v>211</v>
      </c>
      <c r="C14" s="14">
        <v>8.7232812107281801E-2</v>
      </c>
      <c r="D14" s="14">
        <v>9.1548068059719795E-2</v>
      </c>
      <c r="E14" s="14">
        <v>8.3604543897351696E-2</v>
      </c>
      <c r="F14" s="14"/>
      <c r="G14" s="14">
        <v>8.4496353848321895E-2</v>
      </c>
      <c r="H14" s="14">
        <v>0.16015229353546501</v>
      </c>
      <c r="I14" s="14">
        <v>0.12324272126466999</v>
      </c>
      <c r="J14" s="14">
        <v>6.6621281099844901E-2</v>
      </c>
      <c r="K14" s="14">
        <v>2.14803666035214E-2</v>
      </c>
      <c r="L14" s="14">
        <v>6.1046586659229699E-2</v>
      </c>
      <c r="M14" s="14"/>
      <c r="N14" s="14">
        <v>0.11003728419561799</v>
      </c>
      <c r="O14" s="14">
        <v>8.2152745135184002E-2</v>
      </c>
      <c r="P14" s="14">
        <v>8.1126500274933497E-2</v>
      </c>
      <c r="Q14" s="14">
        <v>7.4138732473094895E-2</v>
      </c>
      <c r="R14" s="14"/>
      <c r="S14" s="14">
        <v>0.10566045771449201</v>
      </c>
      <c r="T14" s="14">
        <v>9.4843630333130299E-2</v>
      </c>
      <c r="U14" s="14">
        <v>7.8361116153151902E-2</v>
      </c>
      <c r="V14" s="14">
        <v>7.6917631948203197E-2</v>
      </c>
      <c r="W14" s="14">
        <v>9.1642431165116306E-2</v>
      </c>
      <c r="X14" s="14">
        <v>0.10272831913844301</v>
      </c>
      <c r="Y14" s="14">
        <v>5.9189315215400502E-2</v>
      </c>
      <c r="Z14" s="14">
        <v>7.7504928422299793E-2</v>
      </c>
      <c r="AA14" s="14">
        <v>0.10123231693818301</v>
      </c>
      <c r="AB14" s="14">
        <v>9.0705913541716296E-2</v>
      </c>
      <c r="AC14" s="14">
        <v>4.99860941236248E-2</v>
      </c>
      <c r="AD14" s="14">
        <v>6.8115773151623898E-2</v>
      </c>
      <c r="AE14" s="14"/>
      <c r="AF14" s="14">
        <v>7.62023527129813E-2</v>
      </c>
      <c r="AG14" s="14">
        <v>9.2810501641246906E-2</v>
      </c>
      <c r="AH14" s="14">
        <v>0.110199111420516</v>
      </c>
      <c r="AI14" s="14"/>
      <c r="AJ14" s="14">
        <v>6.2974610124178307E-2</v>
      </c>
      <c r="AK14" s="14">
        <v>0.12858109476549001</v>
      </c>
      <c r="AL14" s="14">
        <v>0.106763770437144</v>
      </c>
      <c r="AM14" s="14">
        <v>0</v>
      </c>
      <c r="AN14" s="14">
        <v>7.5611073382963204E-2</v>
      </c>
      <c r="AO14" s="14"/>
      <c r="AP14" s="14">
        <v>2.8271551810573701E-2</v>
      </c>
      <c r="AQ14" s="14">
        <v>0.16613849686262799</v>
      </c>
      <c r="AR14" s="14">
        <v>8.4398428626010699E-2</v>
      </c>
      <c r="AS14" s="14">
        <v>1.72592278522655E-2</v>
      </c>
      <c r="AT14" s="14">
        <v>4.86605313832058E-2</v>
      </c>
      <c r="AU14" s="14"/>
      <c r="AV14" s="14">
        <v>4.7031396519258799E-2</v>
      </c>
      <c r="AW14" s="14">
        <v>5.3119125512974499E-2</v>
      </c>
      <c r="AX14" s="14">
        <v>0.13164900628239901</v>
      </c>
      <c r="AY14" s="14">
        <v>0.128383178478257</v>
      </c>
      <c r="AZ14" s="14">
        <v>0.14767265480564501</v>
      </c>
      <c r="BA14" s="14"/>
      <c r="BB14" s="14">
        <v>0.263044906273325</v>
      </c>
      <c r="BC14" s="14">
        <v>0</v>
      </c>
      <c r="BD14" s="14">
        <v>2.9185009463563099E-2</v>
      </c>
      <c r="BE14" s="14"/>
      <c r="BF14" s="14">
        <v>8.9762871691695306E-2</v>
      </c>
    </row>
    <row r="15" spans="2:58" x14ac:dyDescent="0.35">
      <c r="B15" s="15" t="s">
        <v>212</v>
      </c>
      <c r="C15" s="23">
        <v>1.39622421535041E-2</v>
      </c>
      <c r="D15" s="23">
        <v>8.4072590306077007E-3</v>
      </c>
      <c r="E15" s="23">
        <v>1.9128261177958499E-2</v>
      </c>
      <c r="F15" s="23"/>
      <c r="G15" s="23">
        <v>3.2599604593288797E-2</v>
      </c>
      <c r="H15" s="23">
        <v>5.2571015328672296E-3</v>
      </c>
      <c r="I15" s="23">
        <v>1.3570550758386099E-2</v>
      </c>
      <c r="J15" s="23">
        <v>5.8132809067074197E-3</v>
      </c>
      <c r="K15" s="23">
        <v>1.45747794086903E-2</v>
      </c>
      <c r="L15" s="23">
        <v>1.4176471767105601E-2</v>
      </c>
      <c r="M15" s="23"/>
      <c r="N15" s="23">
        <v>1.3290431307668301E-2</v>
      </c>
      <c r="O15" s="23">
        <v>1.6076938136168901E-2</v>
      </c>
      <c r="P15" s="23">
        <v>9.9005329721203392E-3</v>
      </c>
      <c r="Q15" s="23">
        <v>1.5703507970801701E-2</v>
      </c>
      <c r="R15" s="23"/>
      <c r="S15" s="23">
        <v>2.08584995378145E-2</v>
      </c>
      <c r="T15" s="23">
        <v>0</v>
      </c>
      <c r="U15" s="23">
        <v>0</v>
      </c>
      <c r="V15" s="23">
        <v>2.3839434160515899E-2</v>
      </c>
      <c r="W15" s="23">
        <v>1.46881451349079E-2</v>
      </c>
      <c r="X15" s="23">
        <v>0</v>
      </c>
      <c r="Y15" s="23">
        <v>1.2904976422280501E-2</v>
      </c>
      <c r="Z15" s="23">
        <v>0</v>
      </c>
      <c r="AA15" s="23">
        <v>1.8968995876393301E-2</v>
      </c>
      <c r="AB15" s="23">
        <v>1.1728451086845299E-2</v>
      </c>
      <c r="AC15" s="23">
        <v>5.0422976629693798E-2</v>
      </c>
      <c r="AD15" s="23">
        <v>2.7254349691696499E-2</v>
      </c>
      <c r="AE15" s="23"/>
      <c r="AF15" s="23">
        <v>1.1634889646756E-2</v>
      </c>
      <c r="AG15" s="23">
        <v>9.3524082180103298E-3</v>
      </c>
      <c r="AH15" s="23">
        <v>2.12898189825407E-2</v>
      </c>
      <c r="AI15" s="23"/>
      <c r="AJ15" s="23">
        <v>5.4427115276463297E-3</v>
      </c>
      <c r="AK15" s="23">
        <v>2.49745033907534E-2</v>
      </c>
      <c r="AL15" s="23">
        <v>0</v>
      </c>
      <c r="AM15" s="23">
        <v>0</v>
      </c>
      <c r="AN15" s="23">
        <v>3.2525861984576701E-2</v>
      </c>
      <c r="AO15" s="23"/>
      <c r="AP15" s="23">
        <v>1.02039499191182E-2</v>
      </c>
      <c r="AQ15" s="23">
        <v>3.02353278857855E-2</v>
      </c>
      <c r="AR15" s="23">
        <v>0</v>
      </c>
      <c r="AS15" s="23">
        <v>0</v>
      </c>
      <c r="AT15" s="23">
        <v>0</v>
      </c>
      <c r="AU15" s="23"/>
      <c r="AV15" s="23">
        <v>4.0681353304764202E-3</v>
      </c>
      <c r="AW15" s="23">
        <v>1.6540630647172001E-2</v>
      </c>
      <c r="AX15" s="23">
        <v>2.37134185588386E-2</v>
      </c>
      <c r="AY15" s="23">
        <v>9.5644063538103206E-3</v>
      </c>
      <c r="AZ15" s="23">
        <v>0</v>
      </c>
      <c r="BA15" s="23"/>
      <c r="BB15" s="23">
        <v>0</v>
      </c>
      <c r="BC15" s="23">
        <v>0</v>
      </c>
      <c r="BD15" s="23">
        <v>0</v>
      </c>
      <c r="BE15" s="23"/>
      <c r="BF15" s="23">
        <v>0</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245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999</v>
      </c>
      <c r="D7" s="10">
        <v>473</v>
      </c>
      <c r="E7" s="10">
        <v>524</v>
      </c>
      <c r="F7" s="10"/>
      <c r="G7" s="10">
        <v>155</v>
      </c>
      <c r="H7" s="10">
        <v>169</v>
      </c>
      <c r="I7" s="10">
        <v>158</v>
      </c>
      <c r="J7" s="10">
        <v>164</v>
      </c>
      <c r="K7" s="10">
        <v>147</v>
      </c>
      <c r="L7" s="10">
        <v>206</v>
      </c>
      <c r="M7" s="10"/>
      <c r="N7" s="10">
        <v>282</v>
      </c>
      <c r="O7" s="10">
        <v>250</v>
      </c>
      <c r="P7" s="10">
        <v>198</v>
      </c>
      <c r="Q7" s="10">
        <v>266</v>
      </c>
      <c r="R7" s="10"/>
      <c r="S7" s="10">
        <v>140</v>
      </c>
      <c r="T7" s="10">
        <v>115</v>
      </c>
      <c r="U7" s="10">
        <v>86</v>
      </c>
      <c r="V7" s="10">
        <v>94</v>
      </c>
      <c r="W7" s="10">
        <v>65</v>
      </c>
      <c r="X7" s="10">
        <v>85</v>
      </c>
      <c r="Y7" s="10">
        <v>72</v>
      </c>
      <c r="Z7" s="10">
        <v>53</v>
      </c>
      <c r="AA7" s="10">
        <v>106</v>
      </c>
      <c r="AB7" s="10">
        <v>90</v>
      </c>
      <c r="AC7" s="10">
        <v>60</v>
      </c>
      <c r="AD7" s="10">
        <v>33</v>
      </c>
      <c r="AE7" s="10"/>
      <c r="AF7" s="10">
        <v>348</v>
      </c>
      <c r="AG7" s="10">
        <v>398</v>
      </c>
      <c r="AH7" s="10">
        <v>149</v>
      </c>
      <c r="AI7" s="10"/>
      <c r="AJ7" s="10">
        <v>326</v>
      </c>
      <c r="AK7" s="10">
        <v>314</v>
      </c>
      <c r="AL7" s="10">
        <v>67</v>
      </c>
      <c r="AM7" s="10">
        <v>10</v>
      </c>
      <c r="AN7" s="10">
        <v>131</v>
      </c>
      <c r="AO7" s="10"/>
      <c r="AP7" s="10">
        <v>175</v>
      </c>
      <c r="AQ7" s="10">
        <v>402</v>
      </c>
      <c r="AR7" s="10">
        <v>73</v>
      </c>
      <c r="AS7" s="10">
        <v>116</v>
      </c>
      <c r="AT7" s="10">
        <v>80</v>
      </c>
      <c r="AU7" s="10"/>
      <c r="AV7" s="10">
        <v>237</v>
      </c>
      <c r="AW7" s="10">
        <v>233</v>
      </c>
      <c r="AX7" s="10">
        <v>254</v>
      </c>
      <c r="AY7" s="10">
        <v>114</v>
      </c>
      <c r="AZ7" s="10">
        <v>19</v>
      </c>
      <c r="BA7" s="10"/>
      <c r="BB7" s="10">
        <v>58</v>
      </c>
      <c r="BC7" s="10">
        <v>73</v>
      </c>
      <c r="BD7" s="10">
        <v>34</v>
      </c>
      <c r="BE7" s="10"/>
      <c r="BF7" s="10">
        <v>184</v>
      </c>
    </row>
    <row r="8" spans="2:58" ht="30" customHeight="1" x14ac:dyDescent="0.35">
      <c r="B8" s="11" t="s">
        <v>20</v>
      </c>
      <c r="C8" s="11">
        <v>999</v>
      </c>
      <c r="D8" s="11">
        <v>478</v>
      </c>
      <c r="E8" s="11">
        <v>519</v>
      </c>
      <c r="F8" s="11"/>
      <c r="G8" s="11">
        <v>149</v>
      </c>
      <c r="H8" s="11">
        <v>162</v>
      </c>
      <c r="I8" s="11">
        <v>179</v>
      </c>
      <c r="J8" s="11">
        <v>174</v>
      </c>
      <c r="K8" s="11">
        <v>139</v>
      </c>
      <c r="L8" s="11">
        <v>197</v>
      </c>
      <c r="M8" s="11"/>
      <c r="N8" s="11">
        <v>274</v>
      </c>
      <c r="O8" s="11">
        <v>262</v>
      </c>
      <c r="P8" s="11">
        <v>195</v>
      </c>
      <c r="Q8" s="11">
        <v>265</v>
      </c>
      <c r="R8" s="11"/>
      <c r="S8" s="11">
        <v>151</v>
      </c>
      <c r="T8" s="11">
        <v>119</v>
      </c>
      <c r="U8" s="11">
        <v>87</v>
      </c>
      <c r="V8" s="11">
        <v>95</v>
      </c>
      <c r="W8" s="11">
        <v>62</v>
      </c>
      <c r="X8" s="11">
        <v>87</v>
      </c>
      <c r="Y8" s="11">
        <v>72</v>
      </c>
      <c r="Z8" s="11">
        <v>50</v>
      </c>
      <c r="AA8" s="11">
        <v>100</v>
      </c>
      <c r="AB8" s="11">
        <v>86</v>
      </c>
      <c r="AC8" s="11">
        <v>58</v>
      </c>
      <c r="AD8" s="11">
        <v>31</v>
      </c>
      <c r="AE8" s="11"/>
      <c r="AF8" s="11">
        <v>346</v>
      </c>
      <c r="AG8" s="11">
        <v>400</v>
      </c>
      <c r="AH8" s="11">
        <v>153</v>
      </c>
      <c r="AI8" s="11"/>
      <c r="AJ8" s="11">
        <v>325</v>
      </c>
      <c r="AK8" s="11">
        <v>314</v>
      </c>
      <c r="AL8" s="11">
        <v>68</v>
      </c>
      <c r="AM8" s="11">
        <v>10</v>
      </c>
      <c r="AN8" s="11">
        <v>134</v>
      </c>
      <c r="AO8" s="11"/>
      <c r="AP8" s="11">
        <v>173</v>
      </c>
      <c r="AQ8" s="11">
        <v>403</v>
      </c>
      <c r="AR8" s="11">
        <v>75</v>
      </c>
      <c r="AS8" s="11">
        <v>114</v>
      </c>
      <c r="AT8" s="11">
        <v>79</v>
      </c>
      <c r="AU8" s="11"/>
      <c r="AV8" s="11">
        <v>238</v>
      </c>
      <c r="AW8" s="11">
        <v>231</v>
      </c>
      <c r="AX8" s="11">
        <v>256</v>
      </c>
      <c r="AY8" s="11">
        <v>114</v>
      </c>
      <c r="AZ8" s="11">
        <v>19</v>
      </c>
      <c r="BA8" s="11"/>
      <c r="BB8" s="11">
        <v>59</v>
      </c>
      <c r="BC8" s="11">
        <v>71</v>
      </c>
      <c r="BD8" s="11">
        <v>34</v>
      </c>
      <c r="BE8" s="11"/>
      <c r="BF8" s="11">
        <v>185</v>
      </c>
    </row>
    <row r="9" spans="2:58" x14ac:dyDescent="0.35">
      <c r="B9" s="15" t="s">
        <v>207</v>
      </c>
      <c r="C9" s="14">
        <v>4.2685126105264003E-2</v>
      </c>
      <c r="D9" s="14">
        <v>3.77882596555634E-2</v>
      </c>
      <c r="E9" s="14">
        <v>4.5408504434908903E-2</v>
      </c>
      <c r="F9" s="14"/>
      <c r="G9" s="14">
        <v>5.19223574541205E-2</v>
      </c>
      <c r="H9" s="14">
        <v>2.98784173325005E-2</v>
      </c>
      <c r="I9" s="14">
        <v>2.8280333621713099E-2</v>
      </c>
      <c r="J9" s="14">
        <v>4.1095794143022599E-2</v>
      </c>
      <c r="K9" s="14">
        <v>6.1310590552397098E-2</v>
      </c>
      <c r="L9" s="14">
        <v>4.7610207173738997E-2</v>
      </c>
      <c r="M9" s="14"/>
      <c r="N9" s="14">
        <v>3.7210352834231498E-2</v>
      </c>
      <c r="O9" s="14">
        <v>5.8389147631775197E-2</v>
      </c>
      <c r="P9" s="14">
        <v>4.3463205187689598E-2</v>
      </c>
      <c r="Q9" s="14">
        <v>3.27258468896287E-2</v>
      </c>
      <c r="R9" s="14"/>
      <c r="S9" s="14">
        <v>1.9946033225063602E-2</v>
      </c>
      <c r="T9" s="14">
        <v>4.2601447717839802E-2</v>
      </c>
      <c r="U9" s="14">
        <v>7.7912869190535097E-2</v>
      </c>
      <c r="V9" s="14">
        <v>2.1205048612337199E-2</v>
      </c>
      <c r="W9" s="14">
        <v>2.9116631956697E-2</v>
      </c>
      <c r="X9" s="14">
        <v>2.1657190593161499E-2</v>
      </c>
      <c r="Y9" s="14">
        <v>8.2020461423715593E-2</v>
      </c>
      <c r="Z9" s="14">
        <v>0</v>
      </c>
      <c r="AA9" s="14">
        <v>4.5063732098537597E-2</v>
      </c>
      <c r="AB9" s="14">
        <v>8.9277769182945804E-2</v>
      </c>
      <c r="AC9" s="14">
        <v>1.6907518991908E-2</v>
      </c>
      <c r="AD9" s="14">
        <v>9.5981949097150299E-2</v>
      </c>
      <c r="AE9" s="14"/>
      <c r="AF9" s="14">
        <v>6.9308653973737699E-2</v>
      </c>
      <c r="AG9" s="14">
        <v>2.1666427326963101E-2</v>
      </c>
      <c r="AH9" s="14">
        <v>2.55851253977043E-2</v>
      </c>
      <c r="AI9" s="14"/>
      <c r="AJ9" s="14">
        <v>9.8319064498181202E-2</v>
      </c>
      <c r="AK9" s="14">
        <v>3.0555897723305902E-3</v>
      </c>
      <c r="AL9" s="14">
        <v>1.3551164003072999E-2</v>
      </c>
      <c r="AM9" s="14">
        <v>0</v>
      </c>
      <c r="AN9" s="14">
        <v>2.88149619476081E-2</v>
      </c>
      <c r="AO9" s="14"/>
      <c r="AP9" s="14">
        <v>8.1309803744562106E-2</v>
      </c>
      <c r="AQ9" s="14">
        <v>1.7007613227902799E-2</v>
      </c>
      <c r="AR9" s="14">
        <v>1.2326762552448E-2</v>
      </c>
      <c r="AS9" s="14">
        <v>0.109124531286156</v>
      </c>
      <c r="AT9" s="14">
        <v>4.176989506013E-2</v>
      </c>
      <c r="AU9" s="14"/>
      <c r="AV9" s="14">
        <v>2.35426341318902E-2</v>
      </c>
      <c r="AW9" s="14">
        <v>4.7016186830105902E-2</v>
      </c>
      <c r="AX9" s="14">
        <v>5.7080235779242698E-2</v>
      </c>
      <c r="AY9" s="14">
        <v>1.7259016544876899E-2</v>
      </c>
      <c r="AZ9" s="14">
        <v>0</v>
      </c>
      <c r="BA9" s="14"/>
      <c r="BB9" s="14">
        <v>4.7414241941973398E-2</v>
      </c>
      <c r="BC9" s="14">
        <v>0.14819174426476101</v>
      </c>
      <c r="BD9" s="14">
        <v>9.7986889303503896E-2</v>
      </c>
      <c r="BE9" s="14"/>
      <c r="BF9" s="14">
        <v>9.6807390849493399E-2</v>
      </c>
    </row>
    <row r="10" spans="2:58" x14ac:dyDescent="0.35">
      <c r="B10" s="15" t="s">
        <v>208</v>
      </c>
      <c r="C10" s="14">
        <v>7.5881034340784206E-2</v>
      </c>
      <c r="D10" s="14">
        <v>8.40350776079902E-2</v>
      </c>
      <c r="E10" s="14">
        <v>6.8676091066300904E-2</v>
      </c>
      <c r="F10" s="14"/>
      <c r="G10" s="14">
        <v>7.7662071035935906E-2</v>
      </c>
      <c r="H10" s="14">
        <v>0.122971991258847</v>
      </c>
      <c r="I10" s="14">
        <v>5.4518637504823497E-2</v>
      </c>
      <c r="J10" s="14">
        <v>6.6866851999876797E-2</v>
      </c>
      <c r="K10" s="14">
        <v>7.5574469623944804E-2</v>
      </c>
      <c r="L10" s="14">
        <v>6.3273362459923502E-2</v>
      </c>
      <c r="M10" s="14"/>
      <c r="N10" s="14">
        <v>9.5498486549000394E-2</v>
      </c>
      <c r="O10" s="14">
        <v>7.7106504997450698E-2</v>
      </c>
      <c r="P10" s="14">
        <v>6.0004805046305502E-2</v>
      </c>
      <c r="Q10" s="14">
        <v>6.6898019850129706E-2</v>
      </c>
      <c r="R10" s="14"/>
      <c r="S10" s="14">
        <v>5.3851379630711099E-2</v>
      </c>
      <c r="T10" s="14">
        <v>7.6987709301796894E-2</v>
      </c>
      <c r="U10" s="14">
        <v>0.11338780583760701</v>
      </c>
      <c r="V10" s="14">
        <v>7.2225345704021601E-2</v>
      </c>
      <c r="W10" s="14">
        <v>0.105016226916901</v>
      </c>
      <c r="X10" s="14">
        <v>8.27205105252449E-2</v>
      </c>
      <c r="Y10" s="14">
        <v>6.8945261637064104E-2</v>
      </c>
      <c r="Z10" s="14">
        <v>1.7890840280078198E-2</v>
      </c>
      <c r="AA10" s="14">
        <v>6.8723819843647393E-2</v>
      </c>
      <c r="AB10" s="14">
        <v>5.2842361941977598E-2</v>
      </c>
      <c r="AC10" s="14">
        <v>0.133125294326849</v>
      </c>
      <c r="AD10" s="14">
        <v>9.6963859058444707E-2</v>
      </c>
      <c r="AE10" s="14"/>
      <c r="AF10" s="14">
        <v>9.80817209641138E-2</v>
      </c>
      <c r="AG10" s="14">
        <v>7.9734790967727495E-2</v>
      </c>
      <c r="AH10" s="14">
        <v>3.3383047630301303E-2</v>
      </c>
      <c r="AI10" s="14"/>
      <c r="AJ10" s="14">
        <v>0.11181082106036699</v>
      </c>
      <c r="AK10" s="14">
        <v>4.9272027802486698E-2</v>
      </c>
      <c r="AL10" s="14">
        <v>7.5140169201746307E-2</v>
      </c>
      <c r="AM10" s="14">
        <v>0.40186404525161901</v>
      </c>
      <c r="AN10" s="14">
        <v>4.4246174011216603E-2</v>
      </c>
      <c r="AO10" s="14"/>
      <c r="AP10" s="14">
        <v>0.118326722451708</v>
      </c>
      <c r="AQ10" s="14">
        <v>6.5545078588815198E-2</v>
      </c>
      <c r="AR10" s="14">
        <v>3.9175126175195897E-2</v>
      </c>
      <c r="AS10" s="14">
        <v>0.110113057720887</v>
      </c>
      <c r="AT10" s="14">
        <v>6.3165820324488198E-2</v>
      </c>
      <c r="AU10" s="14"/>
      <c r="AV10" s="14">
        <v>8.3334400590920302E-2</v>
      </c>
      <c r="AW10" s="14">
        <v>6.9493186421057104E-2</v>
      </c>
      <c r="AX10" s="14">
        <v>4.7292469310309899E-2</v>
      </c>
      <c r="AY10" s="14">
        <v>0.109050097943949</v>
      </c>
      <c r="AZ10" s="14">
        <v>0.10091420856274801</v>
      </c>
      <c r="BA10" s="14"/>
      <c r="BB10" s="14">
        <v>0.13564495017827599</v>
      </c>
      <c r="BC10" s="14">
        <v>0.10879218339586801</v>
      </c>
      <c r="BD10" s="14">
        <v>9.1514509751574699E-2</v>
      </c>
      <c r="BE10" s="14"/>
      <c r="BF10" s="14">
        <v>0.107765488498964</v>
      </c>
    </row>
    <row r="11" spans="2:58" x14ac:dyDescent="0.35">
      <c r="B11" s="15" t="s">
        <v>209</v>
      </c>
      <c r="C11" s="14">
        <v>0.236922793913798</v>
      </c>
      <c r="D11" s="14">
        <v>0.19950979574466701</v>
      </c>
      <c r="E11" s="14">
        <v>0.27227674642729999</v>
      </c>
      <c r="F11" s="14"/>
      <c r="G11" s="14">
        <v>0.289395962143215</v>
      </c>
      <c r="H11" s="14">
        <v>0.28325253799988198</v>
      </c>
      <c r="I11" s="14">
        <v>0.238593404339765</v>
      </c>
      <c r="J11" s="14">
        <v>0.24915990917789299</v>
      </c>
      <c r="K11" s="14">
        <v>0.19473778382353099</v>
      </c>
      <c r="L11" s="14">
        <v>0.17660707234486001</v>
      </c>
      <c r="M11" s="14"/>
      <c r="N11" s="14">
        <v>0.205748407406523</v>
      </c>
      <c r="O11" s="14">
        <v>0.26230524925677901</v>
      </c>
      <c r="P11" s="14">
        <v>0.24119245794518099</v>
      </c>
      <c r="Q11" s="14">
        <v>0.239786433090032</v>
      </c>
      <c r="R11" s="14"/>
      <c r="S11" s="14">
        <v>0.24530215801756799</v>
      </c>
      <c r="T11" s="14">
        <v>0.19946725943480101</v>
      </c>
      <c r="U11" s="14">
        <v>0.21277695461748</v>
      </c>
      <c r="V11" s="14">
        <v>0.261504746451722</v>
      </c>
      <c r="W11" s="14">
        <v>0.21209458951621901</v>
      </c>
      <c r="X11" s="14">
        <v>0.25576549004702798</v>
      </c>
      <c r="Y11" s="14">
        <v>0.22143572754450899</v>
      </c>
      <c r="Z11" s="14">
        <v>0.33396323133836298</v>
      </c>
      <c r="AA11" s="14">
        <v>0.256553534557037</v>
      </c>
      <c r="AB11" s="14">
        <v>0.22871863720507499</v>
      </c>
      <c r="AC11" s="14">
        <v>0.167987297770058</v>
      </c>
      <c r="AD11" s="14">
        <v>0.29550881210149699</v>
      </c>
      <c r="AE11" s="14"/>
      <c r="AF11" s="14">
        <v>0.223550063499034</v>
      </c>
      <c r="AG11" s="14">
        <v>0.22756573248280501</v>
      </c>
      <c r="AH11" s="14">
        <v>0.24724202412850199</v>
      </c>
      <c r="AI11" s="14"/>
      <c r="AJ11" s="14">
        <v>0.228438489932101</v>
      </c>
      <c r="AK11" s="14">
        <v>0.22553164151889499</v>
      </c>
      <c r="AL11" s="14">
        <v>0.17545297796356299</v>
      </c>
      <c r="AM11" s="14">
        <v>0</v>
      </c>
      <c r="AN11" s="14">
        <v>0.253581864524829</v>
      </c>
      <c r="AO11" s="14"/>
      <c r="AP11" s="14">
        <v>0.22920386109590399</v>
      </c>
      <c r="AQ11" s="14">
        <v>0.21608556684473701</v>
      </c>
      <c r="AR11" s="14">
        <v>0.22866413798184501</v>
      </c>
      <c r="AS11" s="14">
        <v>0.28646363944007602</v>
      </c>
      <c r="AT11" s="14">
        <v>0.216550470712119</v>
      </c>
      <c r="AU11" s="14"/>
      <c r="AV11" s="14">
        <v>0.235368724753828</v>
      </c>
      <c r="AW11" s="14">
        <v>0.24744219366628301</v>
      </c>
      <c r="AX11" s="14">
        <v>0.25763866901197202</v>
      </c>
      <c r="AY11" s="14">
        <v>0.21530170881851801</v>
      </c>
      <c r="AZ11" s="14">
        <v>0</v>
      </c>
      <c r="BA11" s="14"/>
      <c r="BB11" s="14">
        <v>0.176155347228898</v>
      </c>
      <c r="BC11" s="14">
        <v>0.27478461270385901</v>
      </c>
      <c r="BD11" s="14">
        <v>0.27656208783136499</v>
      </c>
      <c r="BE11" s="14"/>
      <c r="BF11" s="14">
        <v>0.24010289993477901</v>
      </c>
    </row>
    <row r="12" spans="2:58" x14ac:dyDescent="0.35">
      <c r="B12" s="15" t="s">
        <v>122</v>
      </c>
      <c r="C12" s="14">
        <v>0.35260451635895601</v>
      </c>
      <c r="D12" s="14">
        <v>0.33533716172577899</v>
      </c>
      <c r="E12" s="14">
        <v>0.36987601243277102</v>
      </c>
      <c r="F12" s="14"/>
      <c r="G12" s="14">
        <v>0.28526422085030301</v>
      </c>
      <c r="H12" s="14">
        <v>0.240970525626304</v>
      </c>
      <c r="I12" s="14">
        <v>0.34864155637831301</v>
      </c>
      <c r="J12" s="14">
        <v>0.36687576472051697</v>
      </c>
      <c r="K12" s="14">
        <v>0.42743449999898597</v>
      </c>
      <c r="L12" s="14">
        <v>0.43366370463389903</v>
      </c>
      <c r="M12" s="14"/>
      <c r="N12" s="14">
        <v>0.34209421498500803</v>
      </c>
      <c r="O12" s="14">
        <v>0.34026185435204198</v>
      </c>
      <c r="P12" s="14">
        <v>0.386725147902857</v>
      </c>
      <c r="Q12" s="14">
        <v>0.35088124472747301</v>
      </c>
      <c r="R12" s="14"/>
      <c r="S12" s="14">
        <v>0.372064316697794</v>
      </c>
      <c r="T12" s="14">
        <v>0.449579000263226</v>
      </c>
      <c r="U12" s="14">
        <v>0.31147070883761802</v>
      </c>
      <c r="V12" s="14">
        <v>0.321445068316556</v>
      </c>
      <c r="W12" s="14">
        <v>0.32198698862795999</v>
      </c>
      <c r="X12" s="14">
        <v>0.344183231289657</v>
      </c>
      <c r="Y12" s="14">
        <v>0.41234508552586902</v>
      </c>
      <c r="Z12" s="14">
        <v>0.34208917254284998</v>
      </c>
      <c r="AA12" s="14">
        <v>0.32112421243357597</v>
      </c>
      <c r="AB12" s="14">
        <v>0.32775607188995298</v>
      </c>
      <c r="AC12" s="14">
        <v>0.307227641180844</v>
      </c>
      <c r="AD12" s="14">
        <v>0.31671526322930499</v>
      </c>
      <c r="AE12" s="14"/>
      <c r="AF12" s="14">
        <v>0.37515035403619701</v>
      </c>
      <c r="AG12" s="14">
        <v>0.34464734787580498</v>
      </c>
      <c r="AH12" s="14">
        <v>0.33833083815003401</v>
      </c>
      <c r="AI12" s="14"/>
      <c r="AJ12" s="14">
        <v>0.36066288397306401</v>
      </c>
      <c r="AK12" s="14">
        <v>0.31324509592516298</v>
      </c>
      <c r="AL12" s="14">
        <v>0.48970956429262902</v>
      </c>
      <c r="AM12" s="14">
        <v>0.30400297147407901</v>
      </c>
      <c r="AN12" s="14">
        <v>0.37254905366943802</v>
      </c>
      <c r="AO12" s="14"/>
      <c r="AP12" s="14">
        <v>0.37287461421470303</v>
      </c>
      <c r="AQ12" s="14">
        <v>0.28503777589785001</v>
      </c>
      <c r="AR12" s="14">
        <v>0.41593023036041799</v>
      </c>
      <c r="AS12" s="14">
        <v>0.38681516030760399</v>
      </c>
      <c r="AT12" s="14">
        <v>0.52134985079150997</v>
      </c>
      <c r="AU12" s="14"/>
      <c r="AV12" s="14">
        <v>0.37007994561990898</v>
      </c>
      <c r="AW12" s="14">
        <v>0.365140738803308</v>
      </c>
      <c r="AX12" s="14">
        <v>0.34078523944204803</v>
      </c>
      <c r="AY12" s="14">
        <v>0.31251330997686499</v>
      </c>
      <c r="AZ12" s="14">
        <v>0.42347157784544798</v>
      </c>
      <c r="BA12" s="14"/>
      <c r="BB12" s="14">
        <v>0.27051881583441301</v>
      </c>
      <c r="BC12" s="14">
        <v>0.37719154101609498</v>
      </c>
      <c r="BD12" s="14">
        <v>0.414725851097693</v>
      </c>
      <c r="BE12" s="14"/>
      <c r="BF12" s="14">
        <v>0.34579770621613798</v>
      </c>
    </row>
    <row r="13" spans="2:58" x14ac:dyDescent="0.35">
      <c r="B13" s="15" t="s">
        <v>210</v>
      </c>
      <c r="C13" s="14">
        <v>0.194728793813989</v>
      </c>
      <c r="D13" s="14">
        <v>0.22959247105179201</v>
      </c>
      <c r="E13" s="14">
        <v>0.16144029659859399</v>
      </c>
      <c r="F13" s="14"/>
      <c r="G13" s="14">
        <v>0.21933380201886801</v>
      </c>
      <c r="H13" s="14">
        <v>0.192549590760179</v>
      </c>
      <c r="I13" s="14">
        <v>0.24395847903885101</v>
      </c>
      <c r="J13" s="14">
        <v>0.19409412202031201</v>
      </c>
      <c r="K13" s="14">
        <v>0.166033900587024</v>
      </c>
      <c r="L13" s="14">
        <v>0.15413626126514601</v>
      </c>
      <c r="M13" s="14"/>
      <c r="N13" s="14">
        <v>0.20753701405512601</v>
      </c>
      <c r="O13" s="14">
        <v>0.17781625001691001</v>
      </c>
      <c r="P13" s="14">
        <v>0.19054032227235601</v>
      </c>
      <c r="Q13" s="14">
        <v>0.203431219450149</v>
      </c>
      <c r="R13" s="14"/>
      <c r="S13" s="14">
        <v>0.21817689666822099</v>
      </c>
      <c r="T13" s="14">
        <v>0.13117218097335401</v>
      </c>
      <c r="U13" s="14">
        <v>0.18258076352112701</v>
      </c>
      <c r="V13" s="14">
        <v>0.17561041624066201</v>
      </c>
      <c r="W13" s="14">
        <v>0.26818148453142998</v>
      </c>
      <c r="X13" s="14">
        <v>0.247925310193812</v>
      </c>
      <c r="Y13" s="14">
        <v>0.158035569516004</v>
      </c>
      <c r="Z13" s="14">
        <v>0.22545017607540599</v>
      </c>
      <c r="AA13" s="14">
        <v>0.177920812770404</v>
      </c>
      <c r="AB13" s="14">
        <v>0.155944958829067</v>
      </c>
      <c r="AC13" s="14">
        <v>0.26042478927156998</v>
      </c>
      <c r="AD13" s="14">
        <v>0.19483011651360299</v>
      </c>
      <c r="AE13" s="14"/>
      <c r="AF13" s="14">
        <v>0.14518330999968801</v>
      </c>
      <c r="AG13" s="14">
        <v>0.22233044588211401</v>
      </c>
      <c r="AH13" s="14">
        <v>0.237027183058547</v>
      </c>
      <c r="AI13" s="14"/>
      <c r="AJ13" s="14">
        <v>0.13332154399697099</v>
      </c>
      <c r="AK13" s="14">
        <v>0.285939132563436</v>
      </c>
      <c r="AL13" s="14">
        <v>0.14423039284668099</v>
      </c>
      <c r="AM13" s="14">
        <v>9.6750223032218294E-2</v>
      </c>
      <c r="AN13" s="14">
        <v>0.16723913481430999</v>
      </c>
      <c r="AO13" s="14"/>
      <c r="AP13" s="14">
        <v>0.12112229357153</v>
      </c>
      <c r="AQ13" s="14">
        <v>0.27668843757891998</v>
      </c>
      <c r="AR13" s="14">
        <v>0.199093980767138</v>
      </c>
      <c r="AS13" s="14">
        <v>7.5729095790242201E-2</v>
      </c>
      <c r="AT13" s="14">
        <v>0.121042348866268</v>
      </c>
      <c r="AU13" s="14"/>
      <c r="AV13" s="14">
        <v>0.200769945042447</v>
      </c>
      <c r="AW13" s="14">
        <v>0.19704202348231201</v>
      </c>
      <c r="AX13" s="14">
        <v>0.19018755207093599</v>
      </c>
      <c r="AY13" s="14">
        <v>0.20956247796874999</v>
      </c>
      <c r="AZ13" s="14">
        <v>0.27299102948904502</v>
      </c>
      <c r="BA13" s="14"/>
      <c r="BB13" s="14">
        <v>0.223346166528894</v>
      </c>
      <c r="BC13" s="14">
        <v>7.9072388989759601E-2</v>
      </c>
      <c r="BD13" s="14">
        <v>9.2196199256767503E-2</v>
      </c>
      <c r="BE13" s="14"/>
      <c r="BF13" s="14">
        <v>0.152813620171283</v>
      </c>
    </row>
    <row r="14" spans="2:58" x14ac:dyDescent="0.35">
      <c r="B14" s="15" t="s">
        <v>211</v>
      </c>
      <c r="C14" s="14">
        <v>8.4852240818273694E-2</v>
      </c>
      <c r="D14" s="14">
        <v>9.6566378586333906E-2</v>
      </c>
      <c r="E14" s="14">
        <v>7.4406793320612993E-2</v>
      </c>
      <c r="F14" s="14"/>
      <c r="G14" s="14">
        <v>7.0197555956943894E-2</v>
      </c>
      <c r="H14" s="14">
        <v>0.12465615114980499</v>
      </c>
      <c r="I14" s="14">
        <v>6.6746002326980206E-2</v>
      </c>
      <c r="J14" s="14">
        <v>6.9154477983950302E-2</v>
      </c>
      <c r="K14" s="14">
        <v>6.7920196406442798E-2</v>
      </c>
      <c r="L14" s="14">
        <v>0.10525336933101299</v>
      </c>
      <c r="M14" s="14"/>
      <c r="N14" s="14">
        <v>0.10455459033662701</v>
      </c>
      <c r="O14" s="14">
        <v>6.8724369646140301E-2</v>
      </c>
      <c r="P14" s="14">
        <v>6.8705347227222394E-2</v>
      </c>
      <c r="Q14" s="14">
        <v>8.9545706471499703E-2</v>
      </c>
      <c r="R14" s="14"/>
      <c r="S14" s="14">
        <v>8.3420340123786602E-2</v>
      </c>
      <c r="T14" s="14">
        <v>9.1653349893049796E-2</v>
      </c>
      <c r="U14" s="14">
        <v>9.0020836525333894E-2</v>
      </c>
      <c r="V14" s="14">
        <v>0.114098418118784</v>
      </c>
      <c r="W14" s="14">
        <v>4.5608592899386798E-2</v>
      </c>
      <c r="X14" s="14">
        <v>4.7748267351096503E-2</v>
      </c>
      <c r="Y14" s="14">
        <v>4.4312917930556903E-2</v>
      </c>
      <c r="Z14" s="14">
        <v>5.8866380125968003E-2</v>
      </c>
      <c r="AA14" s="14">
        <v>0.111647947541193</v>
      </c>
      <c r="AB14" s="14">
        <v>0.135024119280579</v>
      </c>
      <c r="AC14" s="14">
        <v>0.11432745845877</v>
      </c>
      <c r="AD14" s="14">
        <v>0</v>
      </c>
      <c r="AE14" s="14"/>
      <c r="AF14" s="14">
        <v>7.4645585715294796E-2</v>
      </c>
      <c r="AG14" s="14">
        <v>9.6195807733540195E-2</v>
      </c>
      <c r="AH14" s="14">
        <v>0.102995114682307</v>
      </c>
      <c r="AI14" s="14"/>
      <c r="AJ14" s="14">
        <v>6.4430652872414507E-2</v>
      </c>
      <c r="AK14" s="14">
        <v>0.106373886324458</v>
      </c>
      <c r="AL14" s="14">
        <v>7.3727489373781693E-2</v>
      </c>
      <c r="AM14" s="14">
        <v>0.101287421380621</v>
      </c>
      <c r="AN14" s="14">
        <v>0.116660010395276</v>
      </c>
      <c r="AO14" s="14"/>
      <c r="AP14" s="14">
        <v>7.1507314157349303E-2</v>
      </c>
      <c r="AQ14" s="14">
        <v>0.123979166796835</v>
      </c>
      <c r="AR14" s="14">
        <v>9.1104035034925104E-2</v>
      </c>
      <c r="AS14" s="14">
        <v>2.3596485818458999E-2</v>
      </c>
      <c r="AT14" s="14">
        <v>2.3262703313935599E-2</v>
      </c>
      <c r="AU14" s="14"/>
      <c r="AV14" s="14">
        <v>6.9521015787522497E-2</v>
      </c>
      <c r="AW14" s="14">
        <v>6.9868943346683601E-2</v>
      </c>
      <c r="AX14" s="14">
        <v>9.4374283812509605E-2</v>
      </c>
      <c r="AY14" s="14">
        <v>0.117210074170081</v>
      </c>
      <c r="AZ14" s="14">
        <v>0.20262318410275901</v>
      </c>
      <c r="BA14" s="14"/>
      <c r="BB14" s="14">
        <v>0.14692047828754501</v>
      </c>
      <c r="BC14" s="14">
        <v>1.19675296296577E-2</v>
      </c>
      <c r="BD14" s="14">
        <v>2.7014462759096199E-2</v>
      </c>
      <c r="BE14" s="14"/>
      <c r="BF14" s="14">
        <v>5.6712894329342803E-2</v>
      </c>
    </row>
    <row r="15" spans="2:58" x14ac:dyDescent="0.35">
      <c r="B15" s="15" t="s">
        <v>212</v>
      </c>
      <c r="C15" s="23">
        <v>1.23254946489347E-2</v>
      </c>
      <c r="D15" s="23">
        <v>1.7170855627874501E-2</v>
      </c>
      <c r="E15" s="23">
        <v>7.9155557195123103E-3</v>
      </c>
      <c r="F15" s="23"/>
      <c r="G15" s="23">
        <v>6.2240305406132601E-3</v>
      </c>
      <c r="H15" s="23">
        <v>5.7207858724816303E-3</v>
      </c>
      <c r="I15" s="23">
        <v>1.9261586789553801E-2</v>
      </c>
      <c r="J15" s="23">
        <v>1.27530799544284E-2</v>
      </c>
      <c r="K15" s="23">
        <v>6.9885590076732397E-3</v>
      </c>
      <c r="L15" s="23">
        <v>1.9456022791419201E-2</v>
      </c>
      <c r="M15" s="23"/>
      <c r="N15" s="23">
        <v>7.3569338334844199E-3</v>
      </c>
      <c r="O15" s="23">
        <v>1.53966240989027E-2</v>
      </c>
      <c r="P15" s="23">
        <v>9.3687144183882704E-3</v>
      </c>
      <c r="Q15" s="23">
        <v>1.67315295210884E-2</v>
      </c>
      <c r="R15" s="23"/>
      <c r="S15" s="23">
        <v>7.23887563685628E-3</v>
      </c>
      <c r="T15" s="23">
        <v>8.5390524159327397E-3</v>
      </c>
      <c r="U15" s="23">
        <v>1.18500614702991E-2</v>
      </c>
      <c r="V15" s="23">
        <v>3.3910956555916999E-2</v>
      </c>
      <c r="W15" s="23">
        <v>1.79954855514055E-2</v>
      </c>
      <c r="X15" s="23">
        <v>0</v>
      </c>
      <c r="Y15" s="23">
        <v>1.2904976422280501E-2</v>
      </c>
      <c r="Z15" s="23">
        <v>2.1740199637334499E-2</v>
      </c>
      <c r="AA15" s="23">
        <v>1.8965940755606099E-2</v>
      </c>
      <c r="AB15" s="23">
        <v>1.0436081670401999E-2</v>
      </c>
      <c r="AC15" s="23">
        <v>0</v>
      </c>
      <c r="AD15" s="23">
        <v>0</v>
      </c>
      <c r="AE15" s="23"/>
      <c r="AF15" s="23">
        <v>1.40803118119345E-2</v>
      </c>
      <c r="AG15" s="23">
        <v>7.8594477310458197E-3</v>
      </c>
      <c r="AH15" s="23">
        <v>1.54366669526047E-2</v>
      </c>
      <c r="AI15" s="23"/>
      <c r="AJ15" s="23">
        <v>3.01654366690106E-3</v>
      </c>
      <c r="AK15" s="23">
        <v>1.65826260932317E-2</v>
      </c>
      <c r="AL15" s="23">
        <v>2.81882423185249E-2</v>
      </c>
      <c r="AM15" s="23">
        <v>9.6095338861462501E-2</v>
      </c>
      <c r="AN15" s="23">
        <v>1.69088006373216E-2</v>
      </c>
      <c r="AO15" s="23"/>
      <c r="AP15" s="23">
        <v>5.65539076424327E-3</v>
      </c>
      <c r="AQ15" s="23">
        <v>1.5656361064939901E-2</v>
      </c>
      <c r="AR15" s="23">
        <v>1.37057271280308E-2</v>
      </c>
      <c r="AS15" s="23">
        <v>8.1580296365760807E-3</v>
      </c>
      <c r="AT15" s="23">
        <v>1.28589109315487E-2</v>
      </c>
      <c r="AU15" s="23"/>
      <c r="AV15" s="23">
        <v>1.73833340734823E-2</v>
      </c>
      <c r="AW15" s="23">
        <v>3.9967274502500198E-3</v>
      </c>
      <c r="AX15" s="23">
        <v>1.26415505729812E-2</v>
      </c>
      <c r="AY15" s="23">
        <v>1.9103314576960399E-2</v>
      </c>
      <c r="AZ15" s="23">
        <v>0</v>
      </c>
      <c r="BA15" s="23"/>
      <c r="BB15" s="23">
        <v>0</v>
      </c>
      <c r="BC15" s="23">
        <v>0</v>
      </c>
      <c r="BD15" s="23">
        <v>0</v>
      </c>
      <c r="BE15" s="23"/>
      <c r="BF15" s="23">
        <v>0</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246</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999</v>
      </c>
      <c r="D7" s="10">
        <v>473</v>
      </c>
      <c r="E7" s="10">
        <v>524</v>
      </c>
      <c r="F7" s="10"/>
      <c r="G7" s="10">
        <v>155</v>
      </c>
      <c r="H7" s="10">
        <v>169</v>
      </c>
      <c r="I7" s="10">
        <v>158</v>
      </c>
      <c r="J7" s="10">
        <v>164</v>
      </c>
      <c r="K7" s="10">
        <v>147</v>
      </c>
      <c r="L7" s="10">
        <v>206</v>
      </c>
      <c r="M7" s="10"/>
      <c r="N7" s="10">
        <v>282</v>
      </c>
      <c r="O7" s="10">
        <v>250</v>
      </c>
      <c r="P7" s="10">
        <v>198</v>
      </c>
      <c r="Q7" s="10">
        <v>266</v>
      </c>
      <c r="R7" s="10"/>
      <c r="S7" s="10">
        <v>140</v>
      </c>
      <c r="T7" s="10">
        <v>115</v>
      </c>
      <c r="U7" s="10">
        <v>86</v>
      </c>
      <c r="V7" s="10">
        <v>94</v>
      </c>
      <c r="W7" s="10">
        <v>65</v>
      </c>
      <c r="X7" s="10">
        <v>85</v>
      </c>
      <c r="Y7" s="10">
        <v>72</v>
      </c>
      <c r="Z7" s="10">
        <v>53</v>
      </c>
      <c r="AA7" s="10">
        <v>106</v>
      </c>
      <c r="AB7" s="10">
        <v>90</v>
      </c>
      <c r="AC7" s="10">
        <v>60</v>
      </c>
      <c r="AD7" s="10">
        <v>33</v>
      </c>
      <c r="AE7" s="10"/>
      <c r="AF7" s="10">
        <v>348</v>
      </c>
      <c r="AG7" s="10">
        <v>398</v>
      </c>
      <c r="AH7" s="10">
        <v>149</v>
      </c>
      <c r="AI7" s="10"/>
      <c r="AJ7" s="10">
        <v>326</v>
      </c>
      <c r="AK7" s="10">
        <v>314</v>
      </c>
      <c r="AL7" s="10">
        <v>67</v>
      </c>
      <c r="AM7" s="10">
        <v>10</v>
      </c>
      <c r="AN7" s="10">
        <v>131</v>
      </c>
      <c r="AO7" s="10"/>
      <c r="AP7" s="10">
        <v>175</v>
      </c>
      <c r="AQ7" s="10">
        <v>402</v>
      </c>
      <c r="AR7" s="10">
        <v>73</v>
      </c>
      <c r="AS7" s="10">
        <v>116</v>
      </c>
      <c r="AT7" s="10">
        <v>80</v>
      </c>
      <c r="AU7" s="10"/>
      <c r="AV7" s="10">
        <v>237</v>
      </c>
      <c r="AW7" s="10">
        <v>233</v>
      </c>
      <c r="AX7" s="10">
        <v>254</v>
      </c>
      <c r="AY7" s="10">
        <v>114</v>
      </c>
      <c r="AZ7" s="10">
        <v>19</v>
      </c>
      <c r="BA7" s="10"/>
      <c r="BB7" s="10">
        <v>58</v>
      </c>
      <c r="BC7" s="10">
        <v>73</v>
      </c>
      <c r="BD7" s="10">
        <v>34</v>
      </c>
      <c r="BE7" s="10"/>
      <c r="BF7" s="10">
        <v>184</v>
      </c>
    </row>
    <row r="8" spans="2:58" ht="30" customHeight="1" x14ac:dyDescent="0.35">
      <c r="B8" s="11" t="s">
        <v>20</v>
      </c>
      <c r="C8" s="11">
        <v>999</v>
      </c>
      <c r="D8" s="11">
        <v>478</v>
      </c>
      <c r="E8" s="11">
        <v>519</v>
      </c>
      <c r="F8" s="11"/>
      <c r="G8" s="11">
        <v>149</v>
      </c>
      <c r="H8" s="11">
        <v>162</v>
      </c>
      <c r="I8" s="11">
        <v>179</v>
      </c>
      <c r="J8" s="11">
        <v>174</v>
      </c>
      <c r="K8" s="11">
        <v>139</v>
      </c>
      <c r="L8" s="11">
        <v>197</v>
      </c>
      <c r="M8" s="11"/>
      <c r="N8" s="11">
        <v>274</v>
      </c>
      <c r="O8" s="11">
        <v>262</v>
      </c>
      <c r="P8" s="11">
        <v>195</v>
      </c>
      <c r="Q8" s="11">
        <v>265</v>
      </c>
      <c r="R8" s="11"/>
      <c r="S8" s="11">
        <v>151</v>
      </c>
      <c r="T8" s="11">
        <v>119</v>
      </c>
      <c r="U8" s="11">
        <v>87</v>
      </c>
      <c r="V8" s="11">
        <v>95</v>
      </c>
      <c r="W8" s="11">
        <v>62</v>
      </c>
      <c r="X8" s="11">
        <v>87</v>
      </c>
      <c r="Y8" s="11">
        <v>72</v>
      </c>
      <c r="Z8" s="11">
        <v>50</v>
      </c>
      <c r="AA8" s="11">
        <v>100</v>
      </c>
      <c r="AB8" s="11">
        <v>86</v>
      </c>
      <c r="AC8" s="11">
        <v>58</v>
      </c>
      <c r="AD8" s="11">
        <v>31</v>
      </c>
      <c r="AE8" s="11"/>
      <c r="AF8" s="11">
        <v>346</v>
      </c>
      <c r="AG8" s="11">
        <v>400</v>
      </c>
      <c r="AH8" s="11">
        <v>153</v>
      </c>
      <c r="AI8" s="11"/>
      <c r="AJ8" s="11">
        <v>325</v>
      </c>
      <c r="AK8" s="11">
        <v>314</v>
      </c>
      <c r="AL8" s="11">
        <v>68</v>
      </c>
      <c r="AM8" s="11">
        <v>10</v>
      </c>
      <c r="AN8" s="11">
        <v>134</v>
      </c>
      <c r="AO8" s="11"/>
      <c r="AP8" s="11">
        <v>173</v>
      </c>
      <c r="AQ8" s="11">
        <v>403</v>
      </c>
      <c r="AR8" s="11">
        <v>75</v>
      </c>
      <c r="AS8" s="11">
        <v>114</v>
      </c>
      <c r="AT8" s="11">
        <v>79</v>
      </c>
      <c r="AU8" s="11"/>
      <c r="AV8" s="11">
        <v>238</v>
      </c>
      <c r="AW8" s="11">
        <v>231</v>
      </c>
      <c r="AX8" s="11">
        <v>256</v>
      </c>
      <c r="AY8" s="11">
        <v>114</v>
      </c>
      <c r="AZ8" s="11">
        <v>19</v>
      </c>
      <c r="BA8" s="11"/>
      <c r="BB8" s="11">
        <v>59</v>
      </c>
      <c r="BC8" s="11">
        <v>71</v>
      </c>
      <c r="BD8" s="11">
        <v>34</v>
      </c>
      <c r="BE8" s="11"/>
      <c r="BF8" s="11">
        <v>185</v>
      </c>
    </row>
    <row r="9" spans="2:58" x14ac:dyDescent="0.35">
      <c r="B9" s="15" t="s">
        <v>207</v>
      </c>
      <c r="C9" s="14">
        <v>5.29857744657911E-2</v>
      </c>
      <c r="D9" s="14">
        <v>4.9124574170445801E-2</v>
      </c>
      <c r="E9" s="14">
        <v>5.4796634907422197E-2</v>
      </c>
      <c r="F9" s="14"/>
      <c r="G9" s="14">
        <v>3.2391872858204697E-2</v>
      </c>
      <c r="H9" s="14">
        <v>5.9568454964476603E-2</v>
      </c>
      <c r="I9" s="14">
        <v>4.3403198171116701E-2</v>
      </c>
      <c r="J9" s="14">
        <v>3.6401236193305403E-2</v>
      </c>
      <c r="K9" s="14">
        <v>8.6985405748707806E-2</v>
      </c>
      <c r="L9" s="14">
        <v>6.2468184515334799E-2</v>
      </c>
      <c r="M9" s="14"/>
      <c r="N9" s="14">
        <v>4.7959419407189501E-2</v>
      </c>
      <c r="O9" s="14">
        <v>4.84843695922045E-2</v>
      </c>
      <c r="P9" s="14">
        <v>4.4436571065226499E-2</v>
      </c>
      <c r="Q9" s="14">
        <v>6.9488328657768703E-2</v>
      </c>
      <c r="R9" s="14"/>
      <c r="S9" s="14">
        <v>6.51211045142688E-3</v>
      </c>
      <c r="T9" s="14">
        <v>7.1917722814457005E-2</v>
      </c>
      <c r="U9" s="14">
        <v>6.9627422535431097E-2</v>
      </c>
      <c r="V9" s="14">
        <v>7.1644260170694807E-2</v>
      </c>
      <c r="W9" s="14">
        <v>3.3245556746546299E-2</v>
      </c>
      <c r="X9" s="14">
        <v>1.0222272577680099E-2</v>
      </c>
      <c r="Y9" s="14">
        <v>3.8107003899600603E-2</v>
      </c>
      <c r="Z9" s="14">
        <v>1.8517902243631101E-2</v>
      </c>
      <c r="AA9" s="14">
        <v>9.1082663932406993E-2</v>
      </c>
      <c r="AB9" s="14">
        <v>0.10028184170403801</v>
      </c>
      <c r="AC9" s="14">
        <v>4.6904367119703701E-2</v>
      </c>
      <c r="AD9" s="14">
        <v>0.108924641748123</v>
      </c>
      <c r="AE9" s="14"/>
      <c r="AF9" s="14">
        <v>6.0502605413063203E-2</v>
      </c>
      <c r="AG9" s="14">
        <v>5.4163762670525001E-2</v>
      </c>
      <c r="AH9" s="14">
        <v>4.0406501299126603E-2</v>
      </c>
      <c r="AI9" s="14"/>
      <c r="AJ9" s="14">
        <v>8.2483559736601902E-2</v>
      </c>
      <c r="AK9" s="14">
        <v>1.9078144817627402E-2</v>
      </c>
      <c r="AL9" s="14">
        <v>1.4869243045737701E-2</v>
      </c>
      <c r="AM9" s="14">
        <v>9.6095338861462501E-2</v>
      </c>
      <c r="AN9" s="14">
        <v>8.2540183164048403E-2</v>
      </c>
      <c r="AO9" s="14"/>
      <c r="AP9" s="14">
        <v>9.8786176874859702E-2</v>
      </c>
      <c r="AQ9" s="14">
        <v>7.2729488481343696E-3</v>
      </c>
      <c r="AR9" s="14">
        <v>0</v>
      </c>
      <c r="AS9" s="14">
        <v>0.10790016336628901</v>
      </c>
      <c r="AT9" s="14">
        <v>6.4673822177121199E-2</v>
      </c>
      <c r="AU9" s="14"/>
      <c r="AV9" s="14">
        <v>5.9115756987136302E-2</v>
      </c>
      <c r="AW9" s="14">
        <v>2.61275062805943E-2</v>
      </c>
      <c r="AX9" s="14">
        <v>5.3418578880549801E-2</v>
      </c>
      <c r="AY9" s="14">
        <v>4.9807887757959697E-2</v>
      </c>
      <c r="AZ9" s="14">
        <v>0</v>
      </c>
      <c r="BA9" s="14"/>
      <c r="BB9" s="14">
        <v>3.2341814333967302E-2</v>
      </c>
      <c r="BC9" s="14">
        <v>0.106077726864585</v>
      </c>
      <c r="BD9" s="14">
        <v>3.6425122603959997E-2</v>
      </c>
      <c r="BE9" s="14"/>
      <c r="BF9" s="14">
        <v>5.7998700409481498E-2</v>
      </c>
    </row>
    <row r="10" spans="2:58" x14ac:dyDescent="0.35">
      <c r="B10" s="15" t="s">
        <v>208</v>
      </c>
      <c r="C10" s="14">
        <v>3.9148211224871297E-2</v>
      </c>
      <c r="D10" s="14">
        <v>3.8478850749460301E-2</v>
      </c>
      <c r="E10" s="14">
        <v>3.9917706182818501E-2</v>
      </c>
      <c r="F10" s="14"/>
      <c r="G10" s="14">
        <v>8.4176424019184903E-2</v>
      </c>
      <c r="H10" s="14">
        <v>3.5935689319381903E-2</v>
      </c>
      <c r="I10" s="14">
        <v>4.8499287263101903E-2</v>
      </c>
      <c r="J10" s="14">
        <v>3.1945965492385597E-2</v>
      </c>
      <c r="K10" s="14">
        <v>1.33649755968744E-2</v>
      </c>
      <c r="L10" s="14">
        <v>2.3849616714346201E-2</v>
      </c>
      <c r="M10" s="14"/>
      <c r="N10" s="14">
        <v>4.0556602567951898E-2</v>
      </c>
      <c r="O10" s="14">
        <v>3.1710029246419302E-2</v>
      </c>
      <c r="P10" s="14">
        <v>4.1616356359442802E-2</v>
      </c>
      <c r="Q10" s="14">
        <v>4.3662021258943501E-2</v>
      </c>
      <c r="R10" s="14"/>
      <c r="S10" s="14">
        <v>5.0192258959439399E-2</v>
      </c>
      <c r="T10" s="14">
        <v>3.3751632026841602E-2</v>
      </c>
      <c r="U10" s="14">
        <v>7.8361866524817705E-2</v>
      </c>
      <c r="V10" s="14">
        <v>9.5023029091502904E-3</v>
      </c>
      <c r="W10" s="14">
        <v>0</v>
      </c>
      <c r="X10" s="14">
        <v>4.9868357153438798E-2</v>
      </c>
      <c r="Y10" s="14">
        <v>6.6184506908593205E-2</v>
      </c>
      <c r="Z10" s="14">
        <v>3.6762281321696802E-2</v>
      </c>
      <c r="AA10" s="14">
        <v>3.1886164196188803E-2</v>
      </c>
      <c r="AB10" s="14">
        <v>2.1141538103851699E-2</v>
      </c>
      <c r="AC10" s="14">
        <v>3.2502555687570801E-2</v>
      </c>
      <c r="AD10" s="14">
        <v>6.2980876558048099E-2</v>
      </c>
      <c r="AE10" s="14"/>
      <c r="AF10" s="14">
        <v>4.0956614592248003E-2</v>
      </c>
      <c r="AG10" s="14">
        <v>2.0516179818785601E-2</v>
      </c>
      <c r="AH10" s="14">
        <v>3.42862449449211E-2</v>
      </c>
      <c r="AI10" s="14"/>
      <c r="AJ10" s="14">
        <v>3.7450422204392098E-2</v>
      </c>
      <c r="AK10" s="14">
        <v>3.2103232078804403E-2</v>
      </c>
      <c r="AL10" s="14">
        <v>0</v>
      </c>
      <c r="AM10" s="14">
        <v>0.19546963199075801</v>
      </c>
      <c r="AN10" s="14">
        <v>6.7961215047761994E-2</v>
      </c>
      <c r="AO10" s="14"/>
      <c r="AP10" s="14">
        <v>5.4627612619000301E-2</v>
      </c>
      <c r="AQ10" s="14">
        <v>1.4303353288566301E-2</v>
      </c>
      <c r="AR10" s="14">
        <v>1.3726114089481699E-2</v>
      </c>
      <c r="AS10" s="14">
        <v>8.2554411885363194E-2</v>
      </c>
      <c r="AT10" s="14">
        <v>1.1807166026926099E-2</v>
      </c>
      <c r="AU10" s="14"/>
      <c r="AV10" s="14">
        <v>5.5947023624712697E-2</v>
      </c>
      <c r="AW10" s="14">
        <v>5.0540170086522E-2</v>
      </c>
      <c r="AX10" s="14">
        <v>3.9989938045225097E-2</v>
      </c>
      <c r="AY10" s="14">
        <v>1.7605928428829999E-2</v>
      </c>
      <c r="AZ10" s="14">
        <v>0</v>
      </c>
      <c r="BA10" s="14"/>
      <c r="BB10" s="14">
        <v>0</v>
      </c>
      <c r="BC10" s="14">
        <v>6.4212622815570594E-2</v>
      </c>
      <c r="BD10" s="14">
        <v>0</v>
      </c>
      <c r="BE10" s="14"/>
      <c r="BF10" s="14">
        <v>2.4801381199246301E-2</v>
      </c>
    </row>
    <row r="11" spans="2:58" x14ac:dyDescent="0.35">
      <c r="B11" s="15" t="s">
        <v>209</v>
      </c>
      <c r="C11" s="14">
        <v>0.13403422791599501</v>
      </c>
      <c r="D11" s="14">
        <v>0.14085353128660699</v>
      </c>
      <c r="E11" s="14">
        <v>0.12828557604319099</v>
      </c>
      <c r="F11" s="14"/>
      <c r="G11" s="14">
        <v>0.17463957351842099</v>
      </c>
      <c r="H11" s="14">
        <v>0.179132968873293</v>
      </c>
      <c r="I11" s="14">
        <v>0.13486151752718201</v>
      </c>
      <c r="J11" s="14">
        <v>0.109860760328591</v>
      </c>
      <c r="K11" s="14">
        <v>8.7016273483429094E-2</v>
      </c>
      <c r="L11" s="14">
        <v>0.119893068074349</v>
      </c>
      <c r="M11" s="14"/>
      <c r="N11" s="14">
        <v>0.13200116348833399</v>
      </c>
      <c r="O11" s="14">
        <v>0.14742160375738</v>
      </c>
      <c r="P11" s="14">
        <v>0.14398134973523799</v>
      </c>
      <c r="Q11" s="14">
        <v>0.11708426309783999</v>
      </c>
      <c r="R11" s="14"/>
      <c r="S11" s="14">
        <v>0.15030352860472199</v>
      </c>
      <c r="T11" s="14">
        <v>0.15652493565195999</v>
      </c>
      <c r="U11" s="14">
        <v>0.158663038197111</v>
      </c>
      <c r="V11" s="14">
        <v>0.14836021056863699</v>
      </c>
      <c r="W11" s="14">
        <v>0.131807747241655</v>
      </c>
      <c r="X11" s="14">
        <v>0.13703735342637299</v>
      </c>
      <c r="Y11" s="14">
        <v>9.5539867918239096E-2</v>
      </c>
      <c r="Z11" s="14">
        <v>0.109163297307367</v>
      </c>
      <c r="AA11" s="14">
        <v>0.120029981628581</v>
      </c>
      <c r="AB11" s="14">
        <v>0.12838829324224699</v>
      </c>
      <c r="AC11" s="14">
        <v>9.58981971837463E-2</v>
      </c>
      <c r="AD11" s="14">
        <v>0.112798913616482</v>
      </c>
      <c r="AE11" s="14"/>
      <c r="AF11" s="14">
        <v>0.129716653658667</v>
      </c>
      <c r="AG11" s="14">
        <v>0.11851737064460401</v>
      </c>
      <c r="AH11" s="14">
        <v>0.16419610102618801</v>
      </c>
      <c r="AI11" s="14"/>
      <c r="AJ11" s="14">
        <v>0.16265426865499899</v>
      </c>
      <c r="AK11" s="14">
        <v>9.8616891352766703E-2</v>
      </c>
      <c r="AL11" s="14">
        <v>0.14098110368314501</v>
      </c>
      <c r="AM11" s="14">
        <v>0.200814512726254</v>
      </c>
      <c r="AN11" s="14">
        <v>0.16357565318013401</v>
      </c>
      <c r="AO11" s="14"/>
      <c r="AP11" s="14">
        <v>0.17969164089723699</v>
      </c>
      <c r="AQ11" s="14">
        <v>6.2428067583705497E-2</v>
      </c>
      <c r="AR11" s="14">
        <v>0.19749010174211001</v>
      </c>
      <c r="AS11" s="14">
        <v>0.25046321111607001</v>
      </c>
      <c r="AT11" s="14">
        <v>0.126043078351912</v>
      </c>
      <c r="AU11" s="14"/>
      <c r="AV11" s="14">
        <v>8.5094734973675507E-2</v>
      </c>
      <c r="AW11" s="14">
        <v>0.17727146037757199</v>
      </c>
      <c r="AX11" s="14">
        <v>0.123471704359673</v>
      </c>
      <c r="AY11" s="14">
        <v>0.12296334299704</v>
      </c>
      <c r="AZ11" s="14">
        <v>5.2992806707038501E-2</v>
      </c>
      <c r="BA11" s="14"/>
      <c r="BB11" s="14">
        <v>3.5005274749069497E-2</v>
      </c>
      <c r="BC11" s="14">
        <v>0.25296950465839402</v>
      </c>
      <c r="BD11" s="14">
        <v>0.112497096019456</v>
      </c>
      <c r="BE11" s="14"/>
      <c r="BF11" s="14">
        <v>0.15437624182026</v>
      </c>
    </row>
    <row r="12" spans="2:58" x14ac:dyDescent="0.35">
      <c r="B12" s="15" t="s">
        <v>122</v>
      </c>
      <c r="C12" s="14">
        <v>0.32215415507607398</v>
      </c>
      <c r="D12" s="14">
        <v>0.32012091436821499</v>
      </c>
      <c r="E12" s="14">
        <v>0.32528900300944802</v>
      </c>
      <c r="F12" s="14"/>
      <c r="G12" s="14">
        <v>0.26940835348218001</v>
      </c>
      <c r="H12" s="14">
        <v>0.23081413242688101</v>
      </c>
      <c r="I12" s="14">
        <v>0.33812809849388598</v>
      </c>
      <c r="J12" s="14">
        <v>0.36788976032391402</v>
      </c>
      <c r="K12" s="14">
        <v>0.36994981861527299</v>
      </c>
      <c r="L12" s="14">
        <v>0.34876353627788198</v>
      </c>
      <c r="M12" s="14"/>
      <c r="N12" s="14">
        <v>0.270065665833149</v>
      </c>
      <c r="O12" s="14">
        <v>0.33408793486344102</v>
      </c>
      <c r="P12" s="14">
        <v>0.37220681530196598</v>
      </c>
      <c r="Q12" s="14">
        <v>0.32368861465079501</v>
      </c>
      <c r="R12" s="14"/>
      <c r="S12" s="14">
        <v>0.32237683241355303</v>
      </c>
      <c r="T12" s="14">
        <v>0.31407869999814197</v>
      </c>
      <c r="U12" s="14">
        <v>0.29721692607618599</v>
      </c>
      <c r="V12" s="14">
        <v>0.25325444977006001</v>
      </c>
      <c r="W12" s="14">
        <v>0.33745770409443598</v>
      </c>
      <c r="X12" s="14">
        <v>0.40194899419659402</v>
      </c>
      <c r="Y12" s="14">
        <v>0.43588672726484101</v>
      </c>
      <c r="Z12" s="14">
        <v>0.30844355203311702</v>
      </c>
      <c r="AA12" s="14">
        <v>0.31195448711881402</v>
      </c>
      <c r="AB12" s="14">
        <v>0.27881281490154303</v>
      </c>
      <c r="AC12" s="14">
        <v>0.25018392417759699</v>
      </c>
      <c r="AD12" s="14">
        <v>0.42562817857104202</v>
      </c>
      <c r="AE12" s="14"/>
      <c r="AF12" s="14">
        <v>0.37924585979285103</v>
      </c>
      <c r="AG12" s="14">
        <v>0.27768547792262399</v>
      </c>
      <c r="AH12" s="14">
        <v>0.32106306685723301</v>
      </c>
      <c r="AI12" s="14"/>
      <c r="AJ12" s="14">
        <v>0.39808841681824803</v>
      </c>
      <c r="AK12" s="14">
        <v>0.21920078947934599</v>
      </c>
      <c r="AL12" s="14">
        <v>0.286480794499967</v>
      </c>
      <c r="AM12" s="14">
        <v>0.29920099864252497</v>
      </c>
      <c r="AN12" s="14">
        <v>0.35440583724862601</v>
      </c>
      <c r="AO12" s="14"/>
      <c r="AP12" s="14">
        <v>0.419430484123339</v>
      </c>
      <c r="AQ12" s="14">
        <v>0.235977909892231</v>
      </c>
      <c r="AR12" s="14">
        <v>0.30154485901884898</v>
      </c>
      <c r="AS12" s="14">
        <v>0.35692861568238698</v>
      </c>
      <c r="AT12" s="14">
        <v>0.46629981115775498</v>
      </c>
      <c r="AU12" s="14"/>
      <c r="AV12" s="14">
        <v>0.40664678500100598</v>
      </c>
      <c r="AW12" s="14">
        <v>0.31071762811526399</v>
      </c>
      <c r="AX12" s="14">
        <v>0.28408895266084799</v>
      </c>
      <c r="AY12" s="14">
        <v>0.251523472098305</v>
      </c>
      <c r="AZ12" s="14">
        <v>0.37151101789517099</v>
      </c>
      <c r="BA12" s="14"/>
      <c r="BB12" s="14">
        <v>0.279022208147505</v>
      </c>
      <c r="BC12" s="14">
        <v>0.38249204990055602</v>
      </c>
      <c r="BD12" s="14">
        <v>0.50226788787560095</v>
      </c>
      <c r="BE12" s="14"/>
      <c r="BF12" s="14">
        <v>0.368264903088797</v>
      </c>
    </row>
    <row r="13" spans="2:58" x14ac:dyDescent="0.35">
      <c r="B13" s="15" t="s">
        <v>210</v>
      </c>
      <c r="C13" s="14">
        <v>0.27798461448815798</v>
      </c>
      <c r="D13" s="14">
        <v>0.27885052907567698</v>
      </c>
      <c r="E13" s="14">
        <v>0.27630471349782798</v>
      </c>
      <c r="F13" s="14"/>
      <c r="G13" s="14">
        <v>0.27252724082457302</v>
      </c>
      <c r="H13" s="14">
        <v>0.29613728482624402</v>
      </c>
      <c r="I13" s="14">
        <v>0.26063701731386901</v>
      </c>
      <c r="J13" s="14">
        <v>0.29961542991440399</v>
      </c>
      <c r="K13" s="14">
        <v>0.24730653403821301</v>
      </c>
      <c r="L13" s="14">
        <v>0.28538449313089698</v>
      </c>
      <c r="M13" s="14"/>
      <c r="N13" s="14">
        <v>0.30967206313601398</v>
      </c>
      <c r="O13" s="14">
        <v>0.28502442229620301</v>
      </c>
      <c r="P13" s="14">
        <v>0.247561994099535</v>
      </c>
      <c r="Q13" s="14">
        <v>0.25995274317706901</v>
      </c>
      <c r="R13" s="14"/>
      <c r="S13" s="14">
        <v>0.300278338585514</v>
      </c>
      <c r="T13" s="14">
        <v>0.23524616161449599</v>
      </c>
      <c r="U13" s="14">
        <v>0.23444935488750299</v>
      </c>
      <c r="V13" s="14">
        <v>0.32265644578944203</v>
      </c>
      <c r="W13" s="14">
        <v>0.35852845646889803</v>
      </c>
      <c r="X13" s="14">
        <v>0.273453951877413</v>
      </c>
      <c r="Y13" s="14">
        <v>0.23985949908505899</v>
      </c>
      <c r="Z13" s="14">
        <v>0.29736435216580198</v>
      </c>
      <c r="AA13" s="14">
        <v>0.22599117244926101</v>
      </c>
      <c r="AB13" s="14">
        <v>0.32095048132340698</v>
      </c>
      <c r="AC13" s="14">
        <v>0.31388222888440198</v>
      </c>
      <c r="AD13" s="14">
        <v>0.20752827869374499</v>
      </c>
      <c r="AE13" s="14"/>
      <c r="AF13" s="14">
        <v>0.26493340717800401</v>
      </c>
      <c r="AG13" s="14">
        <v>0.31953858061620299</v>
      </c>
      <c r="AH13" s="14">
        <v>0.236110715503381</v>
      </c>
      <c r="AI13" s="14"/>
      <c r="AJ13" s="14">
        <v>0.22228706779958099</v>
      </c>
      <c r="AK13" s="14">
        <v>0.37521229441020498</v>
      </c>
      <c r="AL13" s="14">
        <v>0.30360835817225901</v>
      </c>
      <c r="AM13" s="14">
        <v>0.101287421380621</v>
      </c>
      <c r="AN13" s="14">
        <v>0.15981648001196999</v>
      </c>
      <c r="AO13" s="14"/>
      <c r="AP13" s="14">
        <v>0.17375500841661501</v>
      </c>
      <c r="AQ13" s="14">
        <v>0.37927589347304802</v>
      </c>
      <c r="AR13" s="14">
        <v>0.248480234534249</v>
      </c>
      <c r="AS13" s="14">
        <v>0.16002043729305401</v>
      </c>
      <c r="AT13" s="14">
        <v>0.240765955425432</v>
      </c>
      <c r="AU13" s="14"/>
      <c r="AV13" s="14">
        <v>0.27292061682228502</v>
      </c>
      <c r="AW13" s="14">
        <v>0.25309960737557502</v>
      </c>
      <c r="AX13" s="14">
        <v>0.304378824861186</v>
      </c>
      <c r="AY13" s="14">
        <v>0.349047583964046</v>
      </c>
      <c r="AZ13" s="14">
        <v>0.270928636747584</v>
      </c>
      <c r="BA13" s="14"/>
      <c r="BB13" s="14">
        <v>0.37111853674224998</v>
      </c>
      <c r="BC13" s="14">
        <v>0.16781603194040501</v>
      </c>
      <c r="BD13" s="14">
        <v>0.25142464360061301</v>
      </c>
      <c r="BE13" s="14"/>
      <c r="BF13" s="14">
        <v>0.270309040233428</v>
      </c>
    </row>
    <row r="14" spans="2:58" x14ac:dyDescent="0.35">
      <c r="B14" s="15" t="s">
        <v>211</v>
      </c>
      <c r="C14" s="14">
        <v>0.149237819554878</v>
      </c>
      <c r="D14" s="14">
        <v>0.150710142175326</v>
      </c>
      <c r="E14" s="14">
        <v>0.14846867078941101</v>
      </c>
      <c r="F14" s="14"/>
      <c r="G14" s="14">
        <v>0.134645447711876</v>
      </c>
      <c r="H14" s="14">
        <v>0.182203590780249</v>
      </c>
      <c r="I14" s="14">
        <v>0.15916126919322801</v>
      </c>
      <c r="J14" s="14">
        <v>0.13554105312155901</v>
      </c>
      <c r="K14" s="14">
        <v>0.165990096271871</v>
      </c>
      <c r="L14" s="14">
        <v>0.124405010120594</v>
      </c>
      <c r="M14" s="14"/>
      <c r="N14" s="14">
        <v>0.17486025721108001</v>
      </c>
      <c r="O14" s="14">
        <v>0.137451429301715</v>
      </c>
      <c r="P14" s="14">
        <v>0.119822829010231</v>
      </c>
      <c r="Q14" s="14">
        <v>0.157657368516572</v>
      </c>
      <c r="R14" s="14"/>
      <c r="S14" s="14">
        <v>0.14095765583553699</v>
      </c>
      <c r="T14" s="14">
        <v>0.17957153409564799</v>
      </c>
      <c r="U14" s="14">
        <v>0.13662504568922801</v>
      </c>
      <c r="V14" s="14">
        <v>0.1707428966315</v>
      </c>
      <c r="W14" s="14">
        <v>0.124272390313557</v>
      </c>
      <c r="X14" s="14">
        <v>9.2392849540156502E-2</v>
      </c>
      <c r="Y14" s="14">
        <v>0.111517418501386</v>
      </c>
      <c r="Z14" s="14">
        <v>0.229748614928386</v>
      </c>
      <c r="AA14" s="14">
        <v>0.180319393615477</v>
      </c>
      <c r="AB14" s="14">
        <v>0.12828513373110401</v>
      </c>
      <c r="AC14" s="14">
        <v>0.20960409851983799</v>
      </c>
      <c r="AD14" s="14">
        <v>5.4884761120862699E-2</v>
      </c>
      <c r="AE14" s="14"/>
      <c r="AF14" s="14">
        <v>0.10734779572432999</v>
      </c>
      <c r="AG14" s="14">
        <v>0.181044810870644</v>
      </c>
      <c r="AH14" s="14">
        <v>0.17013963360992501</v>
      </c>
      <c r="AI14" s="14"/>
      <c r="AJ14" s="14">
        <v>8.82238168722735E-2</v>
      </c>
      <c r="AK14" s="14">
        <v>0.21774225206754</v>
      </c>
      <c r="AL14" s="14">
        <v>0.20336538459666101</v>
      </c>
      <c r="AM14" s="14">
        <v>0.10713209639838001</v>
      </c>
      <c r="AN14" s="14">
        <v>0.13302627403978701</v>
      </c>
      <c r="AO14" s="14"/>
      <c r="AP14" s="14">
        <v>6.3505127149831406E-2</v>
      </c>
      <c r="AQ14" s="14">
        <v>0.25556542917775599</v>
      </c>
      <c r="AR14" s="14">
        <v>0.19264407954672799</v>
      </c>
      <c r="AS14" s="14">
        <v>4.2133160656837601E-2</v>
      </c>
      <c r="AT14" s="14">
        <v>7.7823490198419706E-2</v>
      </c>
      <c r="AU14" s="14"/>
      <c r="AV14" s="14">
        <v>9.1155241300750298E-2</v>
      </c>
      <c r="AW14" s="14">
        <v>0.165374059431315</v>
      </c>
      <c r="AX14" s="14">
        <v>0.157328524993363</v>
      </c>
      <c r="AY14" s="14">
        <v>0.209051784753819</v>
      </c>
      <c r="AZ14" s="14">
        <v>0.30456753865020703</v>
      </c>
      <c r="BA14" s="14"/>
      <c r="BB14" s="14">
        <v>0.26401797164416602</v>
      </c>
      <c r="BC14" s="14">
        <v>2.6432063820489599E-2</v>
      </c>
      <c r="BD14" s="14">
        <v>9.7385249900370702E-2</v>
      </c>
      <c r="BE14" s="14"/>
      <c r="BF14" s="14">
        <v>0.11831304114649301</v>
      </c>
    </row>
    <row r="15" spans="2:58" x14ac:dyDescent="0.35">
      <c r="B15" s="15" t="s">
        <v>212</v>
      </c>
      <c r="C15" s="23">
        <v>2.4455197274233099E-2</v>
      </c>
      <c r="D15" s="23">
        <v>2.1861458174268399E-2</v>
      </c>
      <c r="E15" s="23">
        <v>2.6937695569880502E-2</v>
      </c>
      <c r="F15" s="23"/>
      <c r="G15" s="23">
        <v>3.2211087585560801E-2</v>
      </c>
      <c r="H15" s="23">
        <v>1.6207878809474399E-2</v>
      </c>
      <c r="I15" s="23">
        <v>1.5309612037616599E-2</v>
      </c>
      <c r="J15" s="23">
        <v>1.87457946258399E-2</v>
      </c>
      <c r="K15" s="23">
        <v>2.93868962456314E-2</v>
      </c>
      <c r="L15" s="23">
        <v>3.5236091166596401E-2</v>
      </c>
      <c r="M15" s="23"/>
      <c r="N15" s="23">
        <v>2.48848283562812E-2</v>
      </c>
      <c r="O15" s="23">
        <v>1.5820210942638399E-2</v>
      </c>
      <c r="P15" s="23">
        <v>3.0374084428360499E-2</v>
      </c>
      <c r="Q15" s="23">
        <v>2.8466660641011901E-2</v>
      </c>
      <c r="R15" s="23"/>
      <c r="S15" s="23">
        <v>2.9379275149808301E-2</v>
      </c>
      <c r="T15" s="23">
        <v>8.9093137984551495E-3</v>
      </c>
      <c r="U15" s="23">
        <v>2.5056346089723201E-2</v>
      </c>
      <c r="V15" s="23">
        <v>2.3839434160515899E-2</v>
      </c>
      <c r="W15" s="23">
        <v>1.46881451349079E-2</v>
      </c>
      <c r="X15" s="23">
        <v>3.5076221228344702E-2</v>
      </c>
      <c r="Y15" s="23">
        <v>1.2904976422280501E-2</v>
      </c>
      <c r="Z15" s="23">
        <v>0</v>
      </c>
      <c r="AA15" s="23">
        <v>3.8736137059271099E-2</v>
      </c>
      <c r="AB15" s="23">
        <v>2.2139896993810599E-2</v>
      </c>
      <c r="AC15" s="23">
        <v>5.1024628427142199E-2</v>
      </c>
      <c r="AD15" s="23">
        <v>2.7254349691696499E-2</v>
      </c>
      <c r="AE15" s="23"/>
      <c r="AF15" s="23">
        <v>1.7297063640837301E-2</v>
      </c>
      <c r="AG15" s="23">
        <v>2.85338174566141E-2</v>
      </c>
      <c r="AH15" s="23">
        <v>3.3797736759225497E-2</v>
      </c>
      <c r="AI15" s="23"/>
      <c r="AJ15" s="23">
        <v>8.8124479139048001E-3</v>
      </c>
      <c r="AK15" s="23">
        <v>3.8046395793711101E-2</v>
      </c>
      <c r="AL15" s="23">
        <v>5.0695116002229298E-2</v>
      </c>
      <c r="AM15" s="23">
        <v>0</v>
      </c>
      <c r="AN15" s="23">
        <v>3.8674357307671901E-2</v>
      </c>
      <c r="AO15" s="23"/>
      <c r="AP15" s="23">
        <v>1.02039499191182E-2</v>
      </c>
      <c r="AQ15" s="23">
        <v>4.51763977365593E-2</v>
      </c>
      <c r="AR15" s="23">
        <v>4.6114611068582501E-2</v>
      </c>
      <c r="AS15" s="23">
        <v>0</v>
      </c>
      <c r="AT15" s="23">
        <v>1.2586676662434701E-2</v>
      </c>
      <c r="AU15" s="23"/>
      <c r="AV15" s="23">
        <v>2.9119841290434299E-2</v>
      </c>
      <c r="AW15" s="23">
        <v>1.6869568333157701E-2</v>
      </c>
      <c r="AX15" s="23">
        <v>3.7323476199153903E-2</v>
      </c>
      <c r="AY15" s="23">
        <v>0</v>
      </c>
      <c r="AZ15" s="23">
        <v>0</v>
      </c>
      <c r="BA15" s="23"/>
      <c r="BB15" s="23">
        <v>1.8494194383041899E-2</v>
      </c>
      <c r="BC15" s="23">
        <v>0</v>
      </c>
      <c r="BD15" s="23">
        <v>0</v>
      </c>
      <c r="BE15" s="23"/>
      <c r="BF15" s="23">
        <v>5.93669210229536E-3</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247</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999</v>
      </c>
      <c r="D7" s="10">
        <v>473</v>
      </c>
      <c r="E7" s="10">
        <v>524</v>
      </c>
      <c r="F7" s="10"/>
      <c r="G7" s="10">
        <v>155</v>
      </c>
      <c r="H7" s="10">
        <v>169</v>
      </c>
      <c r="I7" s="10">
        <v>158</v>
      </c>
      <c r="J7" s="10">
        <v>164</v>
      </c>
      <c r="K7" s="10">
        <v>147</v>
      </c>
      <c r="L7" s="10">
        <v>206</v>
      </c>
      <c r="M7" s="10"/>
      <c r="N7" s="10">
        <v>282</v>
      </c>
      <c r="O7" s="10">
        <v>250</v>
      </c>
      <c r="P7" s="10">
        <v>198</v>
      </c>
      <c r="Q7" s="10">
        <v>266</v>
      </c>
      <c r="R7" s="10"/>
      <c r="S7" s="10">
        <v>140</v>
      </c>
      <c r="T7" s="10">
        <v>115</v>
      </c>
      <c r="U7" s="10">
        <v>86</v>
      </c>
      <c r="V7" s="10">
        <v>94</v>
      </c>
      <c r="W7" s="10">
        <v>65</v>
      </c>
      <c r="X7" s="10">
        <v>85</v>
      </c>
      <c r="Y7" s="10">
        <v>72</v>
      </c>
      <c r="Z7" s="10">
        <v>53</v>
      </c>
      <c r="AA7" s="10">
        <v>106</v>
      </c>
      <c r="AB7" s="10">
        <v>90</v>
      </c>
      <c r="AC7" s="10">
        <v>60</v>
      </c>
      <c r="AD7" s="10">
        <v>33</v>
      </c>
      <c r="AE7" s="10"/>
      <c r="AF7" s="10">
        <v>348</v>
      </c>
      <c r="AG7" s="10">
        <v>398</v>
      </c>
      <c r="AH7" s="10">
        <v>149</v>
      </c>
      <c r="AI7" s="10"/>
      <c r="AJ7" s="10">
        <v>326</v>
      </c>
      <c r="AK7" s="10">
        <v>314</v>
      </c>
      <c r="AL7" s="10">
        <v>67</v>
      </c>
      <c r="AM7" s="10">
        <v>10</v>
      </c>
      <c r="AN7" s="10">
        <v>131</v>
      </c>
      <c r="AO7" s="10"/>
      <c r="AP7" s="10">
        <v>175</v>
      </c>
      <c r="AQ7" s="10">
        <v>402</v>
      </c>
      <c r="AR7" s="10">
        <v>73</v>
      </c>
      <c r="AS7" s="10">
        <v>116</v>
      </c>
      <c r="AT7" s="10">
        <v>80</v>
      </c>
      <c r="AU7" s="10"/>
      <c r="AV7" s="10">
        <v>237</v>
      </c>
      <c r="AW7" s="10">
        <v>233</v>
      </c>
      <c r="AX7" s="10">
        <v>254</v>
      </c>
      <c r="AY7" s="10">
        <v>114</v>
      </c>
      <c r="AZ7" s="10">
        <v>19</v>
      </c>
      <c r="BA7" s="10"/>
      <c r="BB7" s="10">
        <v>58</v>
      </c>
      <c r="BC7" s="10">
        <v>73</v>
      </c>
      <c r="BD7" s="10">
        <v>34</v>
      </c>
      <c r="BE7" s="10"/>
      <c r="BF7" s="10">
        <v>184</v>
      </c>
    </row>
    <row r="8" spans="2:58" ht="30" customHeight="1" x14ac:dyDescent="0.35">
      <c r="B8" s="11" t="s">
        <v>20</v>
      </c>
      <c r="C8" s="11">
        <v>999</v>
      </c>
      <c r="D8" s="11">
        <v>478</v>
      </c>
      <c r="E8" s="11">
        <v>519</v>
      </c>
      <c r="F8" s="11"/>
      <c r="G8" s="11">
        <v>149</v>
      </c>
      <c r="H8" s="11">
        <v>162</v>
      </c>
      <c r="I8" s="11">
        <v>179</v>
      </c>
      <c r="J8" s="11">
        <v>174</v>
      </c>
      <c r="K8" s="11">
        <v>139</v>
      </c>
      <c r="L8" s="11">
        <v>197</v>
      </c>
      <c r="M8" s="11"/>
      <c r="N8" s="11">
        <v>274</v>
      </c>
      <c r="O8" s="11">
        <v>262</v>
      </c>
      <c r="P8" s="11">
        <v>195</v>
      </c>
      <c r="Q8" s="11">
        <v>265</v>
      </c>
      <c r="R8" s="11"/>
      <c r="S8" s="11">
        <v>151</v>
      </c>
      <c r="T8" s="11">
        <v>119</v>
      </c>
      <c r="U8" s="11">
        <v>87</v>
      </c>
      <c r="V8" s="11">
        <v>95</v>
      </c>
      <c r="W8" s="11">
        <v>62</v>
      </c>
      <c r="X8" s="11">
        <v>87</v>
      </c>
      <c r="Y8" s="11">
        <v>72</v>
      </c>
      <c r="Z8" s="11">
        <v>50</v>
      </c>
      <c r="AA8" s="11">
        <v>100</v>
      </c>
      <c r="AB8" s="11">
        <v>86</v>
      </c>
      <c r="AC8" s="11">
        <v>58</v>
      </c>
      <c r="AD8" s="11">
        <v>31</v>
      </c>
      <c r="AE8" s="11"/>
      <c r="AF8" s="11">
        <v>346</v>
      </c>
      <c r="AG8" s="11">
        <v>400</v>
      </c>
      <c r="AH8" s="11">
        <v>153</v>
      </c>
      <c r="AI8" s="11"/>
      <c r="AJ8" s="11">
        <v>325</v>
      </c>
      <c r="AK8" s="11">
        <v>314</v>
      </c>
      <c r="AL8" s="11">
        <v>68</v>
      </c>
      <c r="AM8" s="11">
        <v>10</v>
      </c>
      <c r="AN8" s="11">
        <v>134</v>
      </c>
      <c r="AO8" s="11"/>
      <c r="AP8" s="11">
        <v>173</v>
      </c>
      <c r="AQ8" s="11">
        <v>403</v>
      </c>
      <c r="AR8" s="11">
        <v>75</v>
      </c>
      <c r="AS8" s="11">
        <v>114</v>
      </c>
      <c r="AT8" s="11">
        <v>79</v>
      </c>
      <c r="AU8" s="11"/>
      <c r="AV8" s="11">
        <v>238</v>
      </c>
      <c r="AW8" s="11">
        <v>231</v>
      </c>
      <c r="AX8" s="11">
        <v>256</v>
      </c>
      <c r="AY8" s="11">
        <v>114</v>
      </c>
      <c r="AZ8" s="11">
        <v>19</v>
      </c>
      <c r="BA8" s="11"/>
      <c r="BB8" s="11">
        <v>59</v>
      </c>
      <c r="BC8" s="11">
        <v>71</v>
      </c>
      <c r="BD8" s="11">
        <v>34</v>
      </c>
      <c r="BE8" s="11"/>
      <c r="BF8" s="11">
        <v>185</v>
      </c>
    </row>
    <row r="9" spans="2:58" x14ac:dyDescent="0.35">
      <c r="B9" s="15" t="s">
        <v>207</v>
      </c>
      <c r="C9" s="14">
        <v>6.0613859452233E-2</v>
      </c>
      <c r="D9" s="14">
        <v>7.1125651892590194E-2</v>
      </c>
      <c r="E9" s="14">
        <v>4.9229811640384202E-2</v>
      </c>
      <c r="F9" s="14"/>
      <c r="G9" s="14">
        <v>4.4612189228344402E-2</v>
      </c>
      <c r="H9" s="14">
        <v>4.7579753828235503E-2</v>
      </c>
      <c r="I9" s="14">
        <v>6.9948603114503197E-2</v>
      </c>
      <c r="J9" s="14">
        <v>4.3244472685071901E-2</v>
      </c>
      <c r="K9" s="14">
        <v>5.8315686556141701E-2</v>
      </c>
      <c r="L9" s="14">
        <v>9.1858896486712305E-2</v>
      </c>
      <c r="M9" s="14"/>
      <c r="N9" s="14">
        <v>5.81237947026206E-2</v>
      </c>
      <c r="O9" s="14">
        <v>4.8254450755282799E-2</v>
      </c>
      <c r="P9" s="14">
        <v>5.1833043950925001E-2</v>
      </c>
      <c r="Q9" s="14">
        <v>8.2514021556801001E-2</v>
      </c>
      <c r="R9" s="14"/>
      <c r="S9" s="14">
        <v>4.51416452993183E-2</v>
      </c>
      <c r="T9" s="14">
        <v>5.17889616672133E-2</v>
      </c>
      <c r="U9" s="14">
        <v>9.7302608111094202E-2</v>
      </c>
      <c r="V9" s="14">
        <v>6.0691770895468497E-2</v>
      </c>
      <c r="W9" s="14">
        <v>1.4380500056046601E-2</v>
      </c>
      <c r="X9" s="14">
        <v>3.4551600752179099E-2</v>
      </c>
      <c r="Y9" s="14">
        <v>9.4309828861528597E-2</v>
      </c>
      <c r="Z9" s="14">
        <v>1.8517902243631101E-2</v>
      </c>
      <c r="AA9" s="14">
        <v>7.2063758773473E-2</v>
      </c>
      <c r="AB9" s="14">
        <v>0.117833514162986</v>
      </c>
      <c r="AC9" s="14">
        <v>1.6571589895727001E-2</v>
      </c>
      <c r="AD9" s="14">
        <v>0.108924641748123</v>
      </c>
      <c r="AE9" s="14"/>
      <c r="AF9" s="14">
        <v>9.1957767343947894E-2</v>
      </c>
      <c r="AG9" s="14">
        <v>4.2266489843482101E-2</v>
      </c>
      <c r="AH9" s="14">
        <v>3.7631174520133599E-2</v>
      </c>
      <c r="AI9" s="14"/>
      <c r="AJ9" s="14">
        <v>0.10699527763766201</v>
      </c>
      <c r="AK9" s="14">
        <v>1.00973741823965E-2</v>
      </c>
      <c r="AL9" s="14">
        <v>1.4869243045737701E-2</v>
      </c>
      <c r="AM9" s="14">
        <v>9.6095338861462501E-2</v>
      </c>
      <c r="AN9" s="14">
        <v>7.9727156016787995E-2</v>
      </c>
      <c r="AO9" s="14"/>
      <c r="AP9" s="14">
        <v>0.130294917758215</v>
      </c>
      <c r="AQ9" s="14">
        <v>4.5333706876902998E-3</v>
      </c>
      <c r="AR9" s="14">
        <v>0</v>
      </c>
      <c r="AS9" s="14">
        <v>0.134023652553934</v>
      </c>
      <c r="AT9" s="14">
        <v>5.3966533618019598E-2</v>
      </c>
      <c r="AU9" s="14"/>
      <c r="AV9" s="14">
        <v>7.0212152184652196E-2</v>
      </c>
      <c r="AW9" s="14">
        <v>4.2827878870220701E-2</v>
      </c>
      <c r="AX9" s="14">
        <v>6.2245991098234303E-2</v>
      </c>
      <c r="AY9" s="14">
        <v>5.4409097729482603E-2</v>
      </c>
      <c r="AZ9" s="14">
        <v>0</v>
      </c>
      <c r="BA9" s="14"/>
      <c r="BB9" s="14">
        <v>1.48283434294155E-2</v>
      </c>
      <c r="BC9" s="14">
        <v>0.12249704127911699</v>
      </c>
      <c r="BD9" s="14">
        <v>6.7130821957239697E-2</v>
      </c>
      <c r="BE9" s="14"/>
      <c r="BF9" s="14">
        <v>7.15734507107606E-2</v>
      </c>
    </row>
    <row r="10" spans="2:58" x14ac:dyDescent="0.35">
      <c r="B10" s="15" t="s">
        <v>208</v>
      </c>
      <c r="C10" s="14">
        <v>6.88105418643052E-2</v>
      </c>
      <c r="D10" s="14">
        <v>7.0960448419844696E-2</v>
      </c>
      <c r="E10" s="14">
        <v>6.7102365964981397E-2</v>
      </c>
      <c r="F10" s="14"/>
      <c r="G10" s="14">
        <v>8.9632876791770899E-2</v>
      </c>
      <c r="H10" s="14">
        <v>5.9002162518572897E-2</v>
      </c>
      <c r="I10" s="14">
        <v>4.5587769375058103E-2</v>
      </c>
      <c r="J10" s="14">
        <v>6.6164291402148301E-2</v>
      </c>
      <c r="K10" s="14">
        <v>7.9819645426962904E-2</v>
      </c>
      <c r="L10" s="14">
        <v>7.6802658956663994E-2</v>
      </c>
      <c r="M10" s="14"/>
      <c r="N10" s="14">
        <v>6.66280562041449E-2</v>
      </c>
      <c r="O10" s="14">
        <v>6.83302218138232E-2</v>
      </c>
      <c r="P10" s="14">
        <v>8.7413107239473403E-2</v>
      </c>
      <c r="Q10" s="14">
        <v>5.8640612662261803E-2</v>
      </c>
      <c r="R10" s="14"/>
      <c r="S10" s="14">
        <v>6.1033009236200801E-2</v>
      </c>
      <c r="T10" s="14">
        <v>5.5671025858702601E-2</v>
      </c>
      <c r="U10" s="14">
        <v>8.6580477734545497E-2</v>
      </c>
      <c r="V10" s="14">
        <v>5.4026491701448999E-2</v>
      </c>
      <c r="W10" s="14">
        <v>4.7541390493424499E-2</v>
      </c>
      <c r="X10" s="14">
        <v>6.9249095622104503E-2</v>
      </c>
      <c r="Y10" s="14">
        <v>8.1180982978930005E-2</v>
      </c>
      <c r="Z10" s="14">
        <v>7.2344760267056399E-2</v>
      </c>
      <c r="AA10" s="14">
        <v>6.7736082113353302E-2</v>
      </c>
      <c r="AB10" s="14">
        <v>9.8766150761980601E-2</v>
      </c>
      <c r="AC10" s="14">
        <v>6.3812247009738601E-2</v>
      </c>
      <c r="AD10" s="14">
        <v>8.9498619248869898E-2</v>
      </c>
      <c r="AE10" s="14"/>
      <c r="AF10" s="14">
        <v>9.7891262499589904E-2</v>
      </c>
      <c r="AG10" s="14">
        <v>4.2963035138477303E-2</v>
      </c>
      <c r="AH10" s="14">
        <v>4.69268852577698E-2</v>
      </c>
      <c r="AI10" s="14"/>
      <c r="AJ10" s="14">
        <v>0.11564148914389399</v>
      </c>
      <c r="AK10" s="14">
        <v>3.30738827168474E-2</v>
      </c>
      <c r="AL10" s="14">
        <v>4.35017102833965E-2</v>
      </c>
      <c r="AM10" s="14">
        <v>0.19546963199075801</v>
      </c>
      <c r="AN10" s="14">
        <v>6.8460945337056198E-2</v>
      </c>
      <c r="AO10" s="14"/>
      <c r="AP10" s="14">
        <v>0.14111471135189199</v>
      </c>
      <c r="AQ10" s="14">
        <v>2.3030169349036601E-2</v>
      </c>
      <c r="AR10" s="14">
        <v>5.3297272195693898E-2</v>
      </c>
      <c r="AS10" s="14">
        <v>0.14964086103629401</v>
      </c>
      <c r="AT10" s="14">
        <v>2.3034034291493501E-2</v>
      </c>
      <c r="AU10" s="14"/>
      <c r="AV10" s="14">
        <v>8.1550871675906703E-2</v>
      </c>
      <c r="AW10" s="14">
        <v>6.8667098466416096E-2</v>
      </c>
      <c r="AX10" s="14">
        <v>5.1951145029189301E-2</v>
      </c>
      <c r="AY10" s="14">
        <v>5.1595739001031003E-2</v>
      </c>
      <c r="AZ10" s="14">
        <v>5.7509436174378599E-2</v>
      </c>
      <c r="BA10" s="14"/>
      <c r="BB10" s="14">
        <v>1.55451117023065E-2</v>
      </c>
      <c r="BC10" s="14">
        <v>0.170683566785479</v>
      </c>
      <c r="BD10" s="14">
        <v>5.4034930302902601E-2</v>
      </c>
      <c r="BE10" s="14"/>
      <c r="BF10" s="14">
        <v>8.62799391440085E-2</v>
      </c>
    </row>
    <row r="11" spans="2:58" x14ac:dyDescent="0.35">
      <c r="B11" s="15" t="s">
        <v>209</v>
      </c>
      <c r="C11" s="14">
        <v>0.15619989658668401</v>
      </c>
      <c r="D11" s="14">
        <v>0.159526860010858</v>
      </c>
      <c r="E11" s="14">
        <v>0.15177769852124201</v>
      </c>
      <c r="F11" s="14"/>
      <c r="G11" s="14">
        <v>0.12891667435458001</v>
      </c>
      <c r="H11" s="14">
        <v>0.17285746496998999</v>
      </c>
      <c r="I11" s="14">
        <v>0.14965564083725999</v>
      </c>
      <c r="J11" s="14">
        <v>0.189117983666302</v>
      </c>
      <c r="K11" s="14">
        <v>0.19696617089033799</v>
      </c>
      <c r="L11" s="14">
        <v>0.111344706893029</v>
      </c>
      <c r="M11" s="14"/>
      <c r="N11" s="14">
        <v>0.13146450196502599</v>
      </c>
      <c r="O11" s="14">
        <v>0.162945182671625</v>
      </c>
      <c r="P11" s="14">
        <v>0.165410309281011</v>
      </c>
      <c r="Q11" s="14">
        <v>0.16637378575213099</v>
      </c>
      <c r="R11" s="14"/>
      <c r="S11" s="14">
        <v>9.0782423199296497E-2</v>
      </c>
      <c r="T11" s="14">
        <v>0.16549430688092601</v>
      </c>
      <c r="U11" s="14">
        <v>0.20477247159525599</v>
      </c>
      <c r="V11" s="14">
        <v>0.14756071854708799</v>
      </c>
      <c r="W11" s="14">
        <v>0.17717229891083899</v>
      </c>
      <c r="X11" s="14">
        <v>0.15328634906326799</v>
      </c>
      <c r="Y11" s="14">
        <v>0.22932036568054301</v>
      </c>
      <c r="Z11" s="14">
        <v>0.15363514990647101</v>
      </c>
      <c r="AA11" s="14">
        <v>0.14000202175834101</v>
      </c>
      <c r="AB11" s="14">
        <v>0.128838625360638</v>
      </c>
      <c r="AC11" s="14">
        <v>0.17916279575348501</v>
      </c>
      <c r="AD11" s="14">
        <v>0.215292645608579</v>
      </c>
      <c r="AE11" s="14"/>
      <c r="AF11" s="14">
        <v>0.188606773069595</v>
      </c>
      <c r="AG11" s="14">
        <v>0.135746016138898</v>
      </c>
      <c r="AH11" s="14">
        <v>0.144074993463704</v>
      </c>
      <c r="AI11" s="14"/>
      <c r="AJ11" s="14">
        <v>0.16736026989095901</v>
      </c>
      <c r="AK11" s="14">
        <v>0.126777281820528</v>
      </c>
      <c r="AL11" s="14">
        <v>0.138941183982115</v>
      </c>
      <c r="AM11" s="14">
        <v>9.9280750133063603E-2</v>
      </c>
      <c r="AN11" s="14">
        <v>0.18038231999184801</v>
      </c>
      <c r="AO11" s="14"/>
      <c r="AP11" s="14">
        <v>0.16441369119431501</v>
      </c>
      <c r="AQ11" s="14">
        <v>7.0544645284843097E-2</v>
      </c>
      <c r="AR11" s="14">
        <v>0.19549533962510701</v>
      </c>
      <c r="AS11" s="14">
        <v>0.25609313040270099</v>
      </c>
      <c r="AT11" s="14">
        <v>0.23004481788087999</v>
      </c>
      <c r="AU11" s="14"/>
      <c r="AV11" s="14">
        <v>0.14791436647607301</v>
      </c>
      <c r="AW11" s="14">
        <v>0.173956701016167</v>
      </c>
      <c r="AX11" s="14">
        <v>0.132885925585597</v>
      </c>
      <c r="AY11" s="14">
        <v>0.152612838869255</v>
      </c>
      <c r="AZ11" s="14">
        <v>9.8104664044262394E-2</v>
      </c>
      <c r="BA11" s="14"/>
      <c r="BB11" s="14">
        <v>0</v>
      </c>
      <c r="BC11" s="14">
        <v>0.24341078467444399</v>
      </c>
      <c r="BD11" s="14">
        <v>0.231677198311034</v>
      </c>
      <c r="BE11" s="14"/>
      <c r="BF11" s="14">
        <v>0.16605159889623999</v>
      </c>
    </row>
    <row r="12" spans="2:58" x14ac:dyDescent="0.35">
      <c r="B12" s="15" t="s">
        <v>122</v>
      </c>
      <c r="C12" s="14">
        <v>0.26275642905887903</v>
      </c>
      <c r="D12" s="14">
        <v>0.25756038683329802</v>
      </c>
      <c r="E12" s="14">
        <v>0.26856836783398702</v>
      </c>
      <c r="F12" s="14"/>
      <c r="G12" s="14">
        <v>0.26358321287076603</v>
      </c>
      <c r="H12" s="14">
        <v>0.23270200025422599</v>
      </c>
      <c r="I12" s="14">
        <v>0.29651872921050698</v>
      </c>
      <c r="J12" s="14">
        <v>0.23651248123025501</v>
      </c>
      <c r="K12" s="14">
        <v>0.28180512275772301</v>
      </c>
      <c r="L12" s="14">
        <v>0.26601759663850499</v>
      </c>
      <c r="M12" s="14"/>
      <c r="N12" s="14">
        <v>0.259366464276855</v>
      </c>
      <c r="O12" s="14">
        <v>0.24828922643094301</v>
      </c>
      <c r="P12" s="14">
        <v>0.30345246797613801</v>
      </c>
      <c r="Q12" s="14">
        <v>0.24982526323731899</v>
      </c>
      <c r="R12" s="14"/>
      <c r="S12" s="14">
        <v>0.31609833460797399</v>
      </c>
      <c r="T12" s="14">
        <v>0.27689769737030401</v>
      </c>
      <c r="U12" s="14">
        <v>0.21381837053028999</v>
      </c>
      <c r="V12" s="14">
        <v>0.310830633581895</v>
      </c>
      <c r="W12" s="14">
        <v>0.23348609599658399</v>
      </c>
      <c r="X12" s="14">
        <v>0.21533883150952901</v>
      </c>
      <c r="Y12" s="14">
        <v>0.25870108081219301</v>
      </c>
      <c r="Z12" s="14">
        <v>0.202302776121006</v>
      </c>
      <c r="AA12" s="14">
        <v>0.28355993381321898</v>
      </c>
      <c r="AB12" s="14">
        <v>0.20928995383287699</v>
      </c>
      <c r="AC12" s="14">
        <v>0.254204807324311</v>
      </c>
      <c r="AD12" s="14">
        <v>0.333427002286317</v>
      </c>
      <c r="AE12" s="14"/>
      <c r="AF12" s="14">
        <v>0.28151222715333502</v>
      </c>
      <c r="AG12" s="14">
        <v>0.232055496222417</v>
      </c>
      <c r="AH12" s="14">
        <v>0.27921395433051199</v>
      </c>
      <c r="AI12" s="14"/>
      <c r="AJ12" s="14">
        <v>0.29454337682473503</v>
      </c>
      <c r="AK12" s="14">
        <v>0.209547903268059</v>
      </c>
      <c r="AL12" s="14">
        <v>0.22778599479945499</v>
      </c>
      <c r="AM12" s="14">
        <v>0.18979667395304101</v>
      </c>
      <c r="AN12" s="14">
        <v>0.25423372945165701</v>
      </c>
      <c r="AO12" s="14"/>
      <c r="AP12" s="14">
        <v>0.28731409129645202</v>
      </c>
      <c r="AQ12" s="14">
        <v>0.192907524588881</v>
      </c>
      <c r="AR12" s="14">
        <v>0.23155813394983599</v>
      </c>
      <c r="AS12" s="14">
        <v>0.29622766767724801</v>
      </c>
      <c r="AT12" s="14">
        <v>0.39373235037131099</v>
      </c>
      <c r="AU12" s="14"/>
      <c r="AV12" s="14">
        <v>0.30880263716100098</v>
      </c>
      <c r="AW12" s="14">
        <v>0.25335511863330401</v>
      </c>
      <c r="AX12" s="14">
        <v>0.23555290257599401</v>
      </c>
      <c r="AY12" s="14">
        <v>0.264510520907068</v>
      </c>
      <c r="AZ12" s="14">
        <v>0.25948055812969401</v>
      </c>
      <c r="BA12" s="14"/>
      <c r="BB12" s="14">
        <v>0.21025320214153001</v>
      </c>
      <c r="BC12" s="14">
        <v>0.31505111386594298</v>
      </c>
      <c r="BD12" s="14">
        <v>0.376261064463909</v>
      </c>
      <c r="BE12" s="14"/>
      <c r="BF12" s="14">
        <v>0.30399652856162102</v>
      </c>
    </row>
    <row r="13" spans="2:58" x14ac:dyDescent="0.35">
      <c r="B13" s="15" t="s">
        <v>210</v>
      </c>
      <c r="C13" s="14">
        <v>0.27568365938286599</v>
      </c>
      <c r="D13" s="14">
        <v>0.28916892248036702</v>
      </c>
      <c r="E13" s="14">
        <v>0.26435732934872302</v>
      </c>
      <c r="F13" s="14"/>
      <c r="G13" s="14">
        <v>0.28523186126042799</v>
      </c>
      <c r="H13" s="14">
        <v>0.30985464624819797</v>
      </c>
      <c r="I13" s="14">
        <v>0.25086753478323898</v>
      </c>
      <c r="J13" s="14">
        <v>0.31039913266463198</v>
      </c>
      <c r="K13" s="14">
        <v>0.210337541530596</v>
      </c>
      <c r="L13" s="14">
        <v>0.27820034447049302</v>
      </c>
      <c r="M13" s="14"/>
      <c r="N13" s="14">
        <v>0.29863015050458702</v>
      </c>
      <c r="O13" s="14">
        <v>0.297999787729751</v>
      </c>
      <c r="P13" s="14">
        <v>0.25552676875253899</v>
      </c>
      <c r="Q13" s="14">
        <v>0.244156990280088</v>
      </c>
      <c r="R13" s="14"/>
      <c r="S13" s="14">
        <v>0.30867656118459003</v>
      </c>
      <c r="T13" s="14">
        <v>0.253499690420046</v>
      </c>
      <c r="U13" s="14">
        <v>0.226728962001391</v>
      </c>
      <c r="V13" s="14">
        <v>0.25572205379745999</v>
      </c>
      <c r="W13" s="14">
        <v>0.32897257257674301</v>
      </c>
      <c r="X13" s="14">
        <v>0.35193801447536999</v>
      </c>
      <c r="Y13" s="14">
        <v>0.16469716584260899</v>
      </c>
      <c r="Z13" s="14">
        <v>0.420734489973838</v>
      </c>
      <c r="AA13" s="14">
        <v>0.28253037367190298</v>
      </c>
      <c r="AB13" s="14">
        <v>0.24327275426301201</v>
      </c>
      <c r="AC13" s="14">
        <v>0.25899746892205999</v>
      </c>
      <c r="AD13" s="14">
        <v>0.199759008120972</v>
      </c>
      <c r="AE13" s="14"/>
      <c r="AF13" s="14">
        <v>0.19867432303432001</v>
      </c>
      <c r="AG13" s="14">
        <v>0.34953972843742098</v>
      </c>
      <c r="AH13" s="14">
        <v>0.26160702559930699</v>
      </c>
      <c r="AI13" s="14"/>
      <c r="AJ13" s="14">
        <v>0.19202593096265999</v>
      </c>
      <c r="AK13" s="14">
        <v>0.37322650967576598</v>
      </c>
      <c r="AL13" s="14">
        <v>0.35225806787703901</v>
      </c>
      <c r="AM13" s="14">
        <v>0.10153376259319</v>
      </c>
      <c r="AN13" s="14">
        <v>0.23541890097437901</v>
      </c>
      <c r="AO13" s="14"/>
      <c r="AP13" s="14">
        <v>0.18236152911196599</v>
      </c>
      <c r="AQ13" s="14">
        <v>0.40751426749514602</v>
      </c>
      <c r="AR13" s="14">
        <v>0.355518378876374</v>
      </c>
      <c r="AS13" s="14">
        <v>0.113638930694356</v>
      </c>
      <c r="AT13" s="14">
        <v>0.19863076477609901</v>
      </c>
      <c r="AU13" s="14"/>
      <c r="AV13" s="14">
        <v>0.26838324226992299</v>
      </c>
      <c r="AW13" s="14">
        <v>0.27944166747028598</v>
      </c>
      <c r="AX13" s="14">
        <v>0.28620605504437402</v>
      </c>
      <c r="AY13" s="14">
        <v>0.27064439244704402</v>
      </c>
      <c r="AZ13" s="14">
        <v>0.42700086918017899</v>
      </c>
      <c r="BA13" s="14"/>
      <c r="BB13" s="14">
        <v>0.371092133172016</v>
      </c>
      <c r="BC13" s="14">
        <v>0.12270034442045701</v>
      </c>
      <c r="BD13" s="14">
        <v>0.20698145759620001</v>
      </c>
      <c r="BE13" s="14"/>
      <c r="BF13" s="14">
        <v>0.22030244195353901</v>
      </c>
    </row>
    <row r="14" spans="2:58" x14ac:dyDescent="0.35">
      <c r="B14" s="15" t="s">
        <v>211</v>
      </c>
      <c r="C14" s="14">
        <v>0.14993156748025499</v>
      </c>
      <c r="D14" s="14">
        <v>0.12632446443071099</v>
      </c>
      <c r="E14" s="14">
        <v>0.17224115263374601</v>
      </c>
      <c r="F14" s="14"/>
      <c r="G14" s="14">
        <v>0.15606027609690401</v>
      </c>
      <c r="H14" s="14">
        <v>0.16153521500593301</v>
      </c>
      <c r="I14" s="14">
        <v>0.172112110641817</v>
      </c>
      <c r="J14" s="14">
        <v>0.14243551085872699</v>
      </c>
      <c r="K14" s="14">
        <v>0.12953605615835101</v>
      </c>
      <c r="L14" s="14">
        <v>0.13661742459250001</v>
      </c>
      <c r="M14" s="14"/>
      <c r="N14" s="14">
        <v>0.158199880313552</v>
      </c>
      <c r="O14" s="14">
        <v>0.154835688402789</v>
      </c>
      <c r="P14" s="14">
        <v>0.101862113664256</v>
      </c>
      <c r="Q14" s="14">
        <v>0.173494880810701</v>
      </c>
      <c r="R14" s="14"/>
      <c r="S14" s="14">
        <v>0.162350956363319</v>
      </c>
      <c r="T14" s="14">
        <v>0.18013268823234899</v>
      </c>
      <c r="U14" s="14">
        <v>0.147312915571781</v>
      </c>
      <c r="V14" s="14">
        <v>0.147328897316124</v>
      </c>
      <c r="W14" s="14">
        <v>0.183758996831455</v>
      </c>
      <c r="X14" s="14">
        <v>0.14096898713980599</v>
      </c>
      <c r="Y14" s="14">
        <v>0.15888559940191599</v>
      </c>
      <c r="Z14" s="14">
        <v>0.11405186133168101</v>
      </c>
      <c r="AA14" s="14">
        <v>0.12418253654589299</v>
      </c>
      <c r="AB14" s="14">
        <v>0.15839007715311901</v>
      </c>
      <c r="AC14" s="14">
        <v>0.159669124586585</v>
      </c>
      <c r="AD14" s="14">
        <v>2.58437332954417E-2</v>
      </c>
      <c r="AE14" s="14"/>
      <c r="AF14" s="14">
        <v>0.124349208876936</v>
      </c>
      <c r="AG14" s="14">
        <v>0.162572206224226</v>
      </c>
      <c r="AH14" s="14">
        <v>0.202512166470833</v>
      </c>
      <c r="AI14" s="14"/>
      <c r="AJ14" s="14">
        <v>0.11183856613584001</v>
      </c>
      <c r="AK14" s="14">
        <v>0.20378446570886399</v>
      </c>
      <c r="AL14" s="14">
        <v>0.16007028826646499</v>
      </c>
      <c r="AM14" s="14">
        <v>0.317823842468485</v>
      </c>
      <c r="AN14" s="14">
        <v>0.157176735888367</v>
      </c>
      <c r="AO14" s="14"/>
      <c r="AP14" s="14">
        <v>7.9080236442457694E-2</v>
      </c>
      <c r="AQ14" s="14">
        <v>0.25213061535915299</v>
      </c>
      <c r="AR14" s="14">
        <v>0.13176494485388601</v>
      </c>
      <c r="AS14" s="14">
        <v>5.0375757635466402E-2</v>
      </c>
      <c r="AT14" s="14">
        <v>8.8004822399762705E-2</v>
      </c>
      <c r="AU14" s="14"/>
      <c r="AV14" s="14">
        <v>0.101908447416975</v>
      </c>
      <c r="AW14" s="14">
        <v>0.161460540111421</v>
      </c>
      <c r="AX14" s="14">
        <v>0.19076311670148699</v>
      </c>
      <c r="AY14" s="14">
        <v>0.19792361108127199</v>
      </c>
      <c r="AZ14" s="14">
        <v>0.15790447247148601</v>
      </c>
      <c r="BA14" s="14"/>
      <c r="BB14" s="14">
        <v>0.36978701517168999</v>
      </c>
      <c r="BC14" s="14">
        <v>2.5657148974560399E-2</v>
      </c>
      <c r="BD14" s="14">
        <v>6.3914527368715099E-2</v>
      </c>
      <c r="BE14" s="14"/>
      <c r="BF14" s="14">
        <v>0.14585934863153599</v>
      </c>
    </row>
    <row r="15" spans="2:58" x14ac:dyDescent="0.35">
      <c r="B15" s="15" t="s">
        <v>212</v>
      </c>
      <c r="C15" s="23">
        <v>2.6004046174778101E-2</v>
      </c>
      <c r="D15" s="23">
        <v>2.53332659323303E-2</v>
      </c>
      <c r="E15" s="23">
        <v>2.6723274056935999E-2</v>
      </c>
      <c r="F15" s="23"/>
      <c r="G15" s="23">
        <v>3.1962909397206897E-2</v>
      </c>
      <c r="H15" s="23">
        <v>1.6468757174845399E-2</v>
      </c>
      <c r="I15" s="23">
        <v>1.5309612037616599E-2</v>
      </c>
      <c r="J15" s="23">
        <v>1.2126127492864101E-2</v>
      </c>
      <c r="K15" s="23">
        <v>4.3219776679887301E-2</v>
      </c>
      <c r="L15" s="23">
        <v>3.91583719620964E-2</v>
      </c>
      <c r="M15" s="23"/>
      <c r="N15" s="23">
        <v>2.7587152033214601E-2</v>
      </c>
      <c r="O15" s="23">
        <v>1.9345442195785999E-2</v>
      </c>
      <c r="P15" s="23">
        <v>3.4502189135657002E-2</v>
      </c>
      <c r="Q15" s="23">
        <v>2.49944457006979E-2</v>
      </c>
      <c r="R15" s="23"/>
      <c r="S15" s="23">
        <v>1.5917070109301899E-2</v>
      </c>
      <c r="T15" s="23">
        <v>1.6515629570458899E-2</v>
      </c>
      <c r="U15" s="23">
        <v>2.3484194455642302E-2</v>
      </c>
      <c r="V15" s="23">
        <v>2.3839434160515899E-2</v>
      </c>
      <c r="W15" s="23">
        <v>1.46881451349079E-2</v>
      </c>
      <c r="X15" s="23">
        <v>3.4667121437744003E-2</v>
      </c>
      <c r="Y15" s="23">
        <v>1.2904976422280501E-2</v>
      </c>
      <c r="Z15" s="23">
        <v>1.8413060156317301E-2</v>
      </c>
      <c r="AA15" s="23">
        <v>2.9925293323817499E-2</v>
      </c>
      <c r="AB15" s="23">
        <v>4.3608924465387701E-2</v>
      </c>
      <c r="AC15" s="23">
        <v>6.7581966508092894E-2</v>
      </c>
      <c r="AD15" s="23">
        <v>2.7254349691696499E-2</v>
      </c>
      <c r="AE15" s="23"/>
      <c r="AF15" s="23">
        <v>1.7008438022276799E-2</v>
      </c>
      <c r="AG15" s="23">
        <v>3.4857027995077998E-2</v>
      </c>
      <c r="AH15" s="23">
        <v>2.8033800357740099E-2</v>
      </c>
      <c r="AI15" s="23"/>
      <c r="AJ15" s="23">
        <v>1.1595089404250501E-2</v>
      </c>
      <c r="AK15" s="23">
        <v>4.3492582627539397E-2</v>
      </c>
      <c r="AL15" s="23">
        <v>6.2573511745791704E-2</v>
      </c>
      <c r="AM15" s="23">
        <v>0</v>
      </c>
      <c r="AN15" s="23">
        <v>2.4600212339904001E-2</v>
      </c>
      <c r="AO15" s="23"/>
      <c r="AP15" s="23">
        <v>1.54208228447032E-2</v>
      </c>
      <c r="AQ15" s="23">
        <v>4.9339407235249599E-2</v>
      </c>
      <c r="AR15" s="23">
        <v>3.2365930499103399E-2</v>
      </c>
      <c r="AS15" s="23">
        <v>0</v>
      </c>
      <c r="AT15" s="23">
        <v>1.2586676662434701E-2</v>
      </c>
      <c r="AU15" s="23"/>
      <c r="AV15" s="23">
        <v>2.12282828154686E-2</v>
      </c>
      <c r="AW15" s="23">
        <v>2.0290995432184801E-2</v>
      </c>
      <c r="AX15" s="23">
        <v>4.0394863965123803E-2</v>
      </c>
      <c r="AY15" s="23">
        <v>8.3037999648477908E-3</v>
      </c>
      <c r="AZ15" s="23">
        <v>0</v>
      </c>
      <c r="BA15" s="23"/>
      <c r="BB15" s="23">
        <v>1.8494194383041899E-2</v>
      </c>
      <c r="BC15" s="23">
        <v>0</v>
      </c>
      <c r="BD15" s="23">
        <v>0</v>
      </c>
      <c r="BE15" s="23"/>
      <c r="BF15" s="23">
        <v>5.93669210229536E-3</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248</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999</v>
      </c>
      <c r="D7" s="10">
        <v>473</v>
      </c>
      <c r="E7" s="10">
        <v>524</v>
      </c>
      <c r="F7" s="10"/>
      <c r="G7" s="10">
        <v>155</v>
      </c>
      <c r="H7" s="10">
        <v>169</v>
      </c>
      <c r="I7" s="10">
        <v>158</v>
      </c>
      <c r="J7" s="10">
        <v>164</v>
      </c>
      <c r="K7" s="10">
        <v>147</v>
      </c>
      <c r="L7" s="10">
        <v>206</v>
      </c>
      <c r="M7" s="10"/>
      <c r="N7" s="10">
        <v>282</v>
      </c>
      <c r="O7" s="10">
        <v>250</v>
      </c>
      <c r="P7" s="10">
        <v>198</v>
      </c>
      <c r="Q7" s="10">
        <v>266</v>
      </c>
      <c r="R7" s="10"/>
      <c r="S7" s="10">
        <v>140</v>
      </c>
      <c r="T7" s="10">
        <v>115</v>
      </c>
      <c r="U7" s="10">
        <v>86</v>
      </c>
      <c r="V7" s="10">
        <v>94</v>
      </c>
      <c r="W7" s="10">
        <v>65</v>
      </c>
      <c r="X7" s="10">
        <v>85</v>
      </c>
      <c r="Y7" s="10">
        <v>72</v>
      </c>
      <c r="Z7" s="10">
        <v>53</v>
      </c>
      <c r="AA7" s="10">
        <v>106</v>
      </c>
      <c r="AB7" s="10">
        <v>90</v>
      </c>
      <c r="AC7" s="10">
        <v>60</v>
      </c>
      <c r="AD7" s="10">
        <v>33</v>
      </c>
      <c r="AE7" s="10"/>
      <c r="AF7" s="10">
        <v>348</v>
      </c>
      <c r="AG7" s="10">
        <v>398</v>
      </c>
      <c r="AH7" s="10">
        <v>149</v>
      </c>
      <c r="AI7" s="10"/>
      <c r="AJ7" s="10">
        <v>326</v>
      </c>
      <c r="AK7" s="10">
        <v>314</v>
      </c>
      <c r="AL7" s="10">
        <v>67</v>
      </c>
      <c r="AM7" s="10">
        <v>10</v>
      </c>
      <c r="AN7" s="10">
        <v>131</v>
      </c>
      <c r="AO7" s="10"/>
      <c r="AP7" s="10">
        <v>175</v>
      </c>
      <c r="AQ7" s="10">
        <v>402</v>
      </c>
      <c r="AR7" s="10">
        <v>73</v>
      </c>
      <c r="AS7" s="10">
        <v>116</v>
      </c>
      <c r="AT7" s="10">
        <v>80</v>
      </c>
      <c r="AU7" s="10"/>
      <c r="AV7" s="10">
        <v>237</v>
      </c>
      <c r="AW7" s="10">
        <v>233</v>
      </c>
      <c r="AX7" s="10">
        <v>254</v>
      </c>
      <c r="AY7" s="10">
        <v>114</v>
      </c>
      <c r="AZ7" s="10">
        <v>19</v>
      </c>
      <c r="BA7" s="10"/>
      <c r="BB7" s="10">
        <v>58</v>
      </c>
      <c r="BC7" s="10">
        <v>73</v>
      </c>
      <c r="BD7" s="10">
        <v>34</v>
      </c>
      <c r="BE7" s="10"/>
      <c r="BF7" s="10">
        <v>184</v>
      </c>
    </row>
    <row r="8" spans="2:58" ht="30" customHeight="1" x14ac:dyDescent="0.35">
      <c r="B8" s="11" t="s">
        <v>20</v>
      </c>
      <c r="C8" s="11">
        <v>999</v>
      </c>
      <c r="D8" s="11">
        <v>478</v>
      </c>
      <c r="E8" s="11">
        <v>519</v>
      </c>
      <c r="F8" s="11"/>
      <c r="G8" s="11">
        <v>149</v>
      </c>
      <c r="H8" s="11">
        <v>162</v>
      </c>
      <c r="I8" s="11">
        <v>179</v>
      </c>
      <c r="J8" s="11">
        <v>174</v>
      </c>
      <c r="K8" s="11">
        <v>139</v>
      </c>
      <c r="L8" s="11">
        <v>197</v>
      </c>
      <c r="M8" s="11"/>
      <c r="N8" s="11">
        <v>274</v>
      </c>
      <c r="O8" s="11">
        <v>262</v>
      </c>
      <c r="P8" s="11">
        <v>195</v>
      </c>
      <c r="Q8" s="11">
        <v>265</v>
      </c>
      <c r="R8" s="11"/>
      <c r="S8" s="11">
        <v>151</v>
      </c>
      <c r="T8" s="11">
        <v>119</v>
      </c>
      <c r="U8" s="11">
        <v>87</v>
      </c>
      <c r="V8" s="11">
        <v>95</v>
      </c>
      <c r="W8" s="11">
        <v>62</v>
      </c>
      <c r="X8" s="11">
        <v>87</v>
      </c>
      <c r="Y8" s="11">
        <v>72</v>
      </c>
      <c r="Z8" s="11">
        <v>50</v>
      </c>
      <c r="AA8" s="11">
        <v>100</v>
      </c>
      <c r="AB8" s="11">
        <v>86</v>
      </c>
      <c r="AC8" s="11">
        <v>58</v>
      </c>
      <c r="AD8" s="11">
        <v>31</v>
      </c>
      <c r="AE8" s="11"/>
      <c r="AF8" s="11">
        <v>346</v>
      </c>
      <c r="AG8" s="11">
        <v>400</v>
      </c>
      <c r="AH8" s="11">
        <v>153</v>
      </c>
      <c r="AI8" s="11"/>
      <c r="AJ8" s="11">
        <v>325</v>
      </c>
      <c r="AK8" s="11">
        <v>314</v>
      </c>
      <c r="AL8" s="11">
        <v>68</v>
      </c>
      <c r="AM8" s="11">
        <v>10</v>
      </c>
      <c r="AN8" s="11">
        <v>134</v>
      </c>
      <c r="AO8" s="11"/>
      <c r="AP8" s="11">
        <v>173</v>
      </c>
      <c r="AQ8" s="11">
        <v>403</v>
      </c>
      <c r="AR8" s="11">
        <v>75</v>
      </c>
      <c r="AS8" s="11">
        <v>114</v>
      </c>
      <c r="AT8" s="11">
        <v>79</v>
      </c>
      <c r="AU8" s="11"/>
      <c r="AV8" s="11">
        <v>238</v>
      </c>
      <c r="AW8" s="11">
        <v>231</v>
      </c>
      <c r="AX8" s="11">
        <v>256</v>
      </c>
      <c r="AY8" s="11">
        <v>114</v>
      </c>
      <c r="AZ8" s="11">
        <v>19</v>
      </c>
      <c r="BA8" s="11"/>
      <c r="BB8" s="11">
        <v>59</v>
      </c>
      <c r="BC8" s="11">
        <v>71</v>
      </c>
      <c r="BD8" s="11">
        <v>34</v>
      </c>
      <c r="BE8" s="11"/>
      <c r="BF8" s="11">
        <v>185</v>
      </c>
    </row>
    <row r="9" spans="2:58" x14ac:dyDescent="0.35">
      <c r="B9" s="15" t="s">
        <v>207</v>
      </c>
      <c r="C9" s="14">
        <v>4.5535769087249302E-2</v>
      </c>
      <c r="D9" s="14">
        <v>5.0655897159991803E-2</v>
      </c>
      <c r="E9" s="14">
        <v>3.90535230797317E-2</v>
      </c>
      <c r="F9" s="14"/>
      <c r="G9" s="14">
        <v>4.4545626735996498E-2</v>
      </c>
      <c r="H9" s="14">
        <v>7.6394753443843902E-2</v>
      </c>
      <c r="I9" s="14">
        <v>4.4605903543071701E-2</v>
      </c>
      <c r="J9" s="14">
        <v>3.1290212433014698E-2</v>
      </c>
      <c r="K9" s="14">
        <v>2.6506158107451199E-2</v>
      </c>
      <c r="L9" s="14">
        <v>4.7644544319855597E-2</v>
      </c>
      <c r="M9" s="14"/>
      <c r="N9" s="14">
        <v>3.8534870319820301E-2</v>
      </c>
      <c r="O9" s="14">
        <v>6.1574972035945801E-2</v>
      </c>
      <c r="P9" s="14">
        <v>4.1274170352094998E-2</v>
      </c>
      <c r="Q9" s="14">
        <v>4.0553903632102102E-2</v>
      </c>
      <c r="R9" s="14"/>
      <c r="S9" s="14">
        <v>3.8600291600723598E-2</v>
      </c>
      <c r="T9" s="14">
        <v>1.6602953648731399E-2</v>
      </c>
      <c r="U9" s="14">
        <v>0.10596442321615999</v>
      </c>
      <c r="V9" s="14">
        <v>1.96165079142912E-2</v>
      </c>
      <c r="W9" s="14">
        <v>6.1845783580128801E-2</v>
      </c>
      <c r="X9" s="14">
        <v>3.7251361789418298E-2</v>
      </c>
      <c r="Y9" s="14">
        <v>2.5269335369126102E-2</v>
      </c>
      <c r="Z9" s="14">
        <v>5.5343895462699598E-2</v>
      </c>
      <c r="AA9" s="14">
        <v>5.4358510057802602E-2</v>
      </c>
      <c r="AB9" s="14">
        <v>5.63405741977583E-2</v>
      </c>
      <c r="AC9" s="14">
        <v>1.6907518991908E-2</v>
      </c>
      <c r="AD9" s="14">
        <v>0.116196455462811</v>
      </c>
      <c r="AE9" s="14"/>
      <c r="AF9" s="14">
        <v>5.8481743180984702E-2</v>
      </c>
      <c r="AG9" s="14">
        <v>4.3799071819362601E-2</v>
      </c>
      <c r="AH9" s="14">
        <v>2.55851253977043E-2</v>
      </c>
      <c r="AI9" s="14"/>
      <c r="AJ9" s="14">
        <v>7.7695639158479102E-2</v>
      </c>
      <c r="AK9" s="14">
        <v>2.4675744070188799E-2</v>
      </c>
      <c r="AL9" s="14">
        <v>0</v>
      </c>
      <c r="AM9" s="14">
        <v>9.6095338861462501E-2</v>
      </c>
      <c r="AN9" s="14">
        <v>3.6153145216528702E-2</v>
      </c>
      <c r="AO9" s="14"/>
      <c r="AP9" s="14">
        <v>7.2286499573097407E-2</v>
      </c>
      <c r="AQ9" s="14">
        <v>2.76270168911926E-2</v>
      </c>
      <c r="AR9" s="14">
        <v>0</v>
      </c>
      <c r="AS9" s="14">
        <v>7.6704789196662307E-2</v>
      </c>
      <c r="AT9" s="14">
        <v>3.8269583591174397E-2</v>
      </c>
      <c r="AU9" s="14"/>
      <c r="AV9" s="14">
        <v>4.3105583021288703E-2</v>
      </c>
      <c r="AW9" s="14">
        <v>2.9535845217380001E-2</v>
      </c>
      <c r="AX9" s="14">
        <v>6.5229707576509505E-2</v>
      </c>
      <c r="AY9" s="14">
        <v>4.4686488112412902E-2</v>
      </c>
      <c r="AZ9" s="14">
        <v>0</v>
      </c>
      <c r="BA9" s="14"/>
      <c r="BB9" s="14">
        <v>7.3619443505388099E-2</v>
      </c>
      <c r="BC9" s="14">
        <v>8.2465740462563206E-2</v>
      </c>
      <c r="BD9" s="14">
        <v>6.1384367490772099E-2</v>
      </c>
      <c r="BE9" s="14"/>
      <c r="BF9" s="14">
        <v>7.3935532072599203E-2</v>
      </c>
    </row>
    <row r="10" spans="2:58" x14ac:dyDescent="0.35">
      <c r="B10" s="15" t="s">
        <v>208</v>
      </c>
      <c r="C10" s="14">
        <v>8.9937394764006404E-2</v>
      </c>
      <c r="D10" s="14">
        <v>9.6278124898557901E-2</v>
      </c>
      <c r="E10" s="14">
        <v>8.4456064746571302E-2</v>
      </c>
      <c r="F10" s="14"/>
      <c r="G10" s="14">
        <v>6.4759920730375398E-2</v>
      </c>
      <c r="H10" s="14">
        <v>8.1283495814591197E-2</v>
      </c>
      <c r="I10" s="14">
        <v>9.9028493722615393E-2</v>
      </c>
      <c r="J10" s="14">
        <v>9.1594693655598594E-2</v>
      </c>
      <c r="K10" s="14">
        <v>0.10877917264140401</v>
      </c>
      <c r="L10" s="14">
        <v>9.3104121935654496E-2</v>
      </c>
      <c r="M10" s="14"/>
      <c r="N10" s="14">
        <v>0.10073991481013</v>
      </c>
      <c r="O10" s="14">
        <v>8.6109475095507204E-2</v>
      </c>
      <c r="P10" s="14">
        <v>7.3545756647775198E-2</v>
      </c>
      <c r="Q10" s="14">
        <v>9.5587670293010296E-2</v>
      </c>
      <c r="R10" s="14"/>
      <c r="S10" s="14">
        <v>9.2210738197608499E-2</v>
      </c>
      <c r="T10" s="14">
        <v>8.2455237821400407E-2</v>
      </c>
      <c r="U10" s="14">
        <v>7.2430923088816296E-2</v>
      </c>
      <c r="V10" s="14">
        <v>0.120064000616422</v>
      </c>
      <c r="W10" s="14">
        <v>2.9903052835636001E-2</v>
      </c>
      <c r="X10" s="14">
        <v>7.9619449727146796E-2</v>
      </c>
      <c r="Y10" s="14">
        <v>5.6617468876483799E-2</v>
      </c>
      <c r="Z10" s="14">
        <v>0.13092480998182399</v>
      </c>
      <c r="AA10" s="14">
        <v>8.8282899778115098E-2</v>
      </c>
      <c r="AB10" s="14">
        <v>0.111412270906131</v>
      </c>
      <c r="AC10" s="14">
        <v>0.11676098579088599</v>
      </c>
      <c r="AD10" s="14">
        <v>0.119845429486164</v>
      </c>
      <c r="AE10" s="14"/>
      <c r="AF10" s="14">
        <v>9.8645090397203303E-2</v>
      </c>
      <c r="AG10" s="14">
        <v>9.7740907223037493E-2</v>
      </c>
      <c r="AH10" s="14">
        <v>6.4131085991662298E-2</v>
      </c>
      <c r="AI10" s="14"/>
      <c r="AJ10" s="14">
        <v>9.6647684590254801E-2</v>
      </c>
      <c r="AK10" s="14">
        <v>7.8475580594043304E-2</v>
      </c>
      <c r="AL10" s="14">
        <v>7.1234566762300305E-2</v>
      </c>
      <c r="AM10" s="14">
        <v>0.208685074822548</v>
      </c>
      <c r="AN10" s="14">
        <v>5.1325234520616603E-2</v>
      </c>
      <c r="AO10" s="14"/>
      <c r="AP10" s="14">
        <v>8.7165593063483898E-2</v>
      </c>
      <c r="AQ10" s="14">
        <v>7.8372445850024494E-2</v>
      </c>
      <c r="AR10" s="14">
        <v>6.5277937895078006E-2</v>
      </c>
      <c r="AS10" s="14">
        <v>0.102142511920759</v>
      </c>
      <c r="AT10" s="14">
        <v>5.0566986352861498E-2</v>
      </c>
      <c r="AU10" s="14"/>
      <c r="AV10" s="14">
        <v>0.11805889942804899</v>
      </c>
      <c r="AW10" s="14">
        <v>6.3163650111095995E-2</v>
      </c>
      <c r="AX10" s="14">
        <v>8.4169664935782304E-2</v>
      </c>
      <c r="AY10" s="14">
        <v>0.118566636034612</v>
      </c>
      <c r="AZ10" s="14">
        <v>5.2793339115657201E-2</v>
      </c>
      <c r="BA10" s="14"/>
      <c r="BB10" s="14">
        <v>5.3734141648817901E-2</v>
      </c>
      <c r="BC10" s="14">
        <v>0.12248409561255599</v>
      </c>
      <c r="BD10" s="14">
        <v>0.11862375251450299</v>
      </c>
      <c r="BE10" s="14"/>
      <c r="BF10" s="14">
        <v>9.86050716732539E-2</v>
      </c>
    </row>
    <row r="11" spans="2:58" x14ac:dyDescent="0.35">
      <c r="B11" s="15" t="s">
        <v>209</v>
      </c>
      <c r="C11" s="14">
        <v>0.289594153233033</v>
      </c>
      <c r="D11" s="14">
        <v>0.28248559467186501</v>
      </c>
      <c r="E11" s="14">
        <v>0.29529725450417599</v>
      </c>
      <c r="F11" s="14"/>
      <c r="G11" s="14">
        <v>0.26352464266564701</v>
      </c>
      <c r="H11" s="14">
        <v>0.32532556994845502</v>
      </c>
      <c r="I11" s="14">
        <v>0.27848607425806099</v>
      </c>
      <c r="J11" s="14">
        <v>0.30909424954174203</v>
      </c>
      <c r="K11" s="14">
        <v>0.28341253173029601</v>
      </c>
      <c r="L11" s="14">
        <v>0.27707149167989797</v>
      </c>
      <c r="M11" s="14"/>
      <c r="N11" s="14">
        <v>0.31653303107001401</v>
      </c>
      <c r="O11" s="14">
        <v>0.29105491947689499</v>
      </c>
      <c r="P11" s="14">
        <v>0.34551193047226503</v>
      </c>
      <c r="Q11" s="14">
        <v>0.218780735850064</v>
      </c>
      <c r="R11" s="14"/>
      <c r="S11" s="14">
        <v>0.21769639176674699</v>
      </c>
      <c r="T11" s="14">
        <v>0.30148014237198001</v>
      </c>
      <c r="U11" s="14">
        <v>0.28532550365484499</v>
      </c>
      <c r="V11" s="14">
        <v>0.28514251821239001</v>
      </c>
      <c r="W11" s="14">
        <v>0.33878483688455902</v>
      </c>
      <c r="X11" s="14">
        <v>0.31795533684517302</v>
      </c>
      <c r="Y11" s="14">
        <v>0.30898107025087901</v>
      </c>
      <c r="Z11" s="14">
        <v>0.27222850814336003</v>
      </c>
      <c r="AA11" s="14">
        <v>0.31817780392971001</v>
      </c>
      <c r="AB11" s="14">
        <v>0.301445414473127</v>
      </c>
      <c r="AC11" s="14">
        <v>0.337497182349553</v>
      </c>
      <c r="AD11" s="14">
        <v>0.210993647798638</v>
      </c>
      <c r="AE11" s="14"/>
      <c r="AF11" s="14">
        <v>0.29458661721782398</v>
      </c>
      <c r="AG11" s="14">
        <v>0.309435775525294</v>
      </c>
      <c r="AH11" s="14">
        <v>0.21998514083373499</v>
      </c>
      <c r="AI11" s="14"/>
      <c r="AJ11" s="14">
        <v>0.311212633720301</v>
      </c>
      <c r="AK11" s="14">
        <v>0.30528865243020897</v>
      </c>
      <c r="AL11" s="14">
        <v>0.33564897790505599</v>
      </c>
      <c r="AM11" s="14">
        <v>0.29700339458394798</v>
      </c>
      <c r="AN11" s="14">
        <v>0.216329955203409</v>
      </c>
      <c r="AO11" s="14"/>
      <c r="AP11" s="14">
        <v>0.28897021799067202</v>
      </c>
      <c r="AQ11" s="14">
        <v>0.27203612251575898</v>
      </c>
      <c r="AR11" s="14">
        <v>0.310543133463208</v>
      </c>
      <c r="AS11" s="14">
        <v>0.38904804499597601</v>
      </c>
      <c r="AT11" s="14">
        <v>0.28374365119932099</v>
      </c>
      <c r="AU11" s="14"/>
      <c r="AV11" s="14">
        <v>0.25762823291381898</v>
      </c>
      <c r="AW11" s="14">
        <v>0.33048790673411499</v>
      </c>
      <c r="AX11" s="14">
        <v>0.28147086002174299</v>
      </c>
      <c r="AY11" s="14">
        <v>0.25111785861838598</v>
      </c>
      <c r="AZ11" s="14">
        <v>0.23856589555303301</v>
      </c>
      <c r="BA11" s="14"/>
      <c r="BB11" s="14">
        <v>0.268689273952607</v>
      </c>
      <c r="BC11" s="14">
        <v>0.36855419171613002</v>
      </c>
      <c r="BD11" s="14">
        <v>0.373813086545081</v>
      </c>
      <c r="BE11" s="14"/>
      <c r="BF11" s="14">
        <v>0.32360886318003002</v>
      </c>
    </row>
    <row r="12" spans="2:58" x14ac:dyDescent="0.35">
      <c r="B12" s="15" t="s">
        <v>122</v>
      </c>
      <c r="C12" s="14">
        <v>0.32076865941094201</v>
      </c>
      <c r="D12" s="14">
        <v>0.28982075073494601</v>
      </c>
      <c r="E12" s="14">
        <v>0.35050295553817801</v>
      </c>
      <c r="F12" s="14"/>
      <c r="G12" s="14">
        <v>0.29975603012222302</v>
      </c>
      <c r="H12" s="14">
        <v>0.26663511487041902</v>
      </c>
      <c r="I12" s="14">
        <v>0.27615559585231703</v>
      </c>
      <c r="J12" s="14">
        <v>0.29349143035962799</v>
      </c>
      <c r="K12" s="14">
        <v>0.38450389098486698</v>
      </c>
      <c r="L12" s="14">
        <v>0.40076214013211597</v>
      </c>
      <c r="M12" s="14"/>
      <c r="N12" s="14">
        <v>0.31127637936035601</v>
      </c>
      <c r="O12" s="14">
        <v>0.32619834937673198</v>
      </c>
      <c r="P12" s="14">
        <v>0.28777295670534497</v>
      </c>
      <c r="Q12" s="14">
        <v>0.34923316238317798</v>
      </c>
      <c r="R12" s="14"/>
      <c r="S12" s="14">
        <v>0.34747506821761798</v>
      </c>
      <c r="T12" s="14">
        <v>0.31524892048899</v>
      </c>
      <c r="U12" s="14">
        <v>0.29038504793488901</v>
      </c>
      <c r="V12" s="14">
        <v>0.32617808734880299</v>
      </c>
      <c r="W12" s="14">
        <v>0.27022123410013998</v>
      </c>
      <c r="X12" s="14">
        <v>0.31225669661338401</v>
      </c>
      <c r="Y12" s="14">
        <v>0.35284511736077201</v>
      </c>
      <c r="Z12" s="14">
        <v>0.258868607191025</v>
      </c>
      <c r="AA12" s="14">
        <v>0.38029514099908601</v>
      </c>
      <c r="AB12" s="14">
        <v>0.28131596680467802</v>
      </c>
      <c r="AC12" s="14">
        <v>0.36925989204023002</v>
      </c>
      <c r="AD12" s="14">
        <v>0.259578409352825</v>
      </c>
      <c r="AE12" s="14"/>
      <c r="AF12" s="14">
        <v>0.30362320701311801</v>
      </c>
      <c r="AG12" s="14">
        <v>0.311808532470916</v>
      </c>
      <c r="AH12" s="14">
        <v>0.39404953339917898</v>
      </c>
      <c r="AI12" s="14"/>
      <c r="AJ12" s="14">
        <v>0.27621886172364302</v>
      </c>
      <c r="AK12" s="14">
        <v>0.30821580428524298</v>
      </c>
      <c r="AL12" s="14">
        <v>0.42917386757838699</v>
      </c>
      <c r="AM12" s="14">
        <v>0.29692877035142101</v>
      </c>
      <c r="AN12" s="14">
        <v>0.39183863417219</v>
      </c>
      <c r="AO12" s="14"/>
      <c r="AP12" s="14">
        <v>0.288877764995004</v>
      </c>
      <c r="AQ12" s="14">
        <v>0.32540012244794098</v>
      </c>
      <c r="AR12" s="14">
        <v>0.38242957209269202</v>
      </c>
      <c r="AS12" s="14">
        <v>0.23842812603403901</v>
      </c>
      <c r="AT12" s="14">
        <v>0.45686478576293399</v>
      </c>
      <c r="AU12" s="14"/>
      <c r="AV12" s="14">
        <v>0.345680653741121</v>
      </c>
      <c r="AW12" s="14">
        <v>0.32883080280815402</v>
      </c>
      <c r="AX12" s="14">
        <v>0.316532450708019</v>
      </c>
      <c r="AY12" s="14">
        <v>0.298769909895922</v>
      </c>
      <c r="AZ12" s="14">
        <v>0.31447167552314098</v>
      </c>
      <c r="BA12" s="14"/>
      <c r="BB12" s="14">
        <v>0.317916200268959</v>
      </c>
      <c r="BC12" s="14">
        <v>0.22714527284057501</v>
      </c>
      <c r="BD12" s="14">
        <v>0.33130580893064898</v>
      </c>
      <c r="BE12" s="14"/>
      <c r="BF12" s="14">
        <v>0.282496101386635</v>
      </c>
    </row>
    <row r="13" spans="2:58" x14ac:dyDescent="0.35">
      <c r="B13" s="15" t="s">
        <v>210</v>
      </c>
      <c r="C13" s="14">
        <v>0.177026463328878</v>
      </c>
      <c r="D13" s="14">
        <v>0.20303646022601099</v>
      </c>
      <c r="E13" s="14">
        <v>0.15378881107995901</v>
      </c>
      <c r="F13" s="14"/>
      <c r="G13" s="14">
        <v>0.21531162428284301</v>
      </c>
      <c r="H13" s="14">
        <v>0.14327351466015101</v>
      </c>
      <c r="I13" s="14">
        <v>0.22314685210848101</v>
      </c>
      <c r="J13" s="14">
        <v>0.238677135707247</v>
      </c>
      <c r="K13" s="14">
        <v>0.142453136493635</v>
      </c>
      <c r="L13" s="14">
        <v>0.104219918940476</v>
      </c>
      <c r="M13" s="14"/>
      <c r="N13" s="14">
        <v>0.16027265200388899</v>
      </c>
      <c r="O13" s="14">
        <v>0.16228916011035999</v>
      </c>
      <c r="P13" s="14">
        <v>0.18369484964068999</v>
      </c>
      <c r="Q13" s="14">
        <v>0.20233772645367701</v>
      </c>
      <c r="R13" s="14"/>
      <c r="S13" s="14">
        <v>0.20931694056976399</v>
      </c>
      <c r="T13" s="14">
        <v>0.18310405128043999</v>
      </c>
      <c r="U13" s="14">
        <v>0.14369670265925399</v>
      </c>
      <c r="V13" s="14">
        <v>0.14403351036329301</v>
      </c>
      <c r="W13" s="14">
        <v>0.26701263620538401</v>
      </c>
      <c r="X13" s="14">
        <v>0.22037907849409499</v>
      </c>
      <c r="Y13" s="14">
        <v>0.18437811075444899</v>
      </c>
      <c r="Z13" s="14">
        <v>0.20546262629568801</v>
      </c>
      <c r="AA13" s="14">
        <v>0.111744997235468</v>
      </c>
      <c r="AB13" s="14">
        <v>0.15216690771161401</v>
      </c>
      <c r="AC13" s="14">
        <v>0.113490560356066</v>
      </c>
      <c r="AD13" s="14">
        <v>0.223650822147515</v>
      </c>
      <c r="AE13" s="14"/>
      <c r="AF13" s="14">
        <v>0.16248384927120699</v>
      </c>
      <c r="AG13" s="14">
        <v>0.18296710498063601</v>
      </c>
      <c r="AH13" s="14">
        <v>0.19712376155453801</v>
      </c>
      <c r="AI13" s="14"/>
      <c r="AJ13" s="14">
        <v>0.15497633088528501</v>
      </c>
      <c r="AK13" s="14">
        <v>0.20635877757020701</v>
      </c>
      <c r="AL13" s="14">
        <v>0.13480343184593699</v>
      </c>
      <c r="AM13" s="14">
        <v>0</v>
      </c>
      <c r="AN13" s="14">
        <v>0.20610169349117799</v>
      </c>
      <c r="AO13" s="14"/>
      <c r="AP13" s="14">
        <v>0.15597576563778201</v>
      </c>
      <c r="AQ13" s="14">
        <v>0.217030754689639</v>
      </c>
      <c r="AR13" s="14">
        <v>0.161329725433217</v>
      </c>
      <c r="AS13" s="14">
        <v>0.110975767454391</v>
      </c>
      <c r="AT13" s="14">
        <v>0.145205016327178</v>
      </c>
      <c r="AU13" s="14"/>
      <c r="AV13" s="14">
        <v>0.17805679685241901</v>
      </c>
      <c r="AW13" s="14">
        <v>0.173041641098439</v>
      </c>
      <c r="AX13" s="14">
        <v>0.16481116431787099</v>
      </c>
      <c r="AY13" s="14">
        <v>0.16652596212082299</v>
      </c>
      <c r="AZ13" s="14">
        <v>0.22875368753086001</v>
      </c>
      <c r="BA13" s="14"/>
      <c r="BB13" s="14">
        <v>0.193284893078361</v>
      </c>
      <c r="BC13" s="14">
        <v>0.13218711251485199</v>
      </c>
      <c r="BD13" s="14">
        <v>0.114872984518995</v>
      </c>
      <c r="BE13" s="14"/>
      <c r="BF13" s="14">
        <v>0.159413073613385</v>
      </c>
    </row>
    <row r="14" spans="2:58" x14ac:dyDescent="0.35">
      <c r="B14" s="15" t="s">
        <v>211</v>
      </c>
      <c r="C14" s="14">
        <v>6.3265443322902196E-2</v>
      </c>
      <c r="D14" s="14">
        <v>6.3248688964099797E-2</v>
      </c>
      <c r="E14" s="14">
        <v>6.3529092316858299E-2</v>
      </c>
      <c r="F14" s="14"/>
      <c r="G14" s="14">
        <v>0.105371440487531</v>
      </c>
      <c r="H14" s="14">
        <v>0.10708755126254101</v>
      </c>
      <c r="I14" s="14">
        <v>6.0256284991476103E-2</v>
      </c>
      <c r="J14" s="14">
        <v>2.4173793834731502E-2</v>
      </c>
      <c r="K14" s="14">
        <v>2.7664777463753398E-2</v>
      </c>
      <c r="L14" s="14">
        <v>5.7625190071186001E-2</v>
      </c>
      <c r="M14" s="14"/>
      <c r="N14" s="14">
        <v>6.2084360066038999E-2</v>
      </c>
      <c r="O14" s="14">
        <v>6.1521847472993101E-2</v>
      </c>
      <c r="P14" s="14">
        <v>6.3062619811060802E-2</v>
      </c>
      <c r="Q14" s="14">
        <v>6.7055781280929497E-2</v>
      </c>
      <c r="R14" s="14"/>
      <c r="S14" s="14">
        <v>8.8077618682271402E-2</v>
      </c>
      <c r="T14" s="14">
        <v>7.5456097687523496E-2</v>
      </c>
      <c r="U14" s="14">
        <v>0.10219739944603599</v>
      </c>
      <c r="V14" s="14">
        <v>8.0760030469676905E-2</v>
      </c>
      <c r="W14" s="14">
        <v>1.6071123353796402E-2</v>
      </c>
      <c r="X14" s="14">
        <v>2.2315803953102901E-2</v>
      </c>
      <c r="Y14" s="14">
        <v>5.8544905811214298E-2</v>
      </c>
      <c r="Z14" s="14">
        <v>5.8721301881582401E-2</v>
      </c>
      <c r="AA14" s="14">
        <v>3.7456442780007898E-2</v>
      </c>
      <c r="AB14" s="14">
        <v>7.5357525233109304E-2</v>
      </c>
      <c r="AC14" s="14">
        <v>3.1310184494074099E-2</v>
      </c>
      <c r="AD14" s="14">
        <v>6.9735235752046806E-2</v>
      </c>
      <c r="AE14" s="14"/>
      <c r="AF14" s="14">
        <v>6.0010465099987198E-2</v>
      </c>
      <c r="AG14" s="14">
        <v>4.6940988271250199E-2</v>
      </c>
      <c r="AH14" s="14">
        <v>8.4379635706018197E-2</v>
      </c>
      <c r="AI14" s="14"/>
      <c r="AJ14" s="14">
        <v>5.9789722050711099E-2</v>
      </c>
      <c r="AK14" s="14">
        <v>6.7756731585662894E-2</v>
      </c>
      <c r="AL14" s="14">
        <v>2.91391559083196E-2</v>
      </c>
      <c r="AM14" s="14">
        <v>0.101287421380621</v>
      </c>
      <c r="AN14" s="14">
        <v>8.0904563323372494E-2</v>
      </c>
      <c r="AO14" s="14"/>
      <c r="AP14" s="14">
        <v>6.8340096809795206E-2</v>
      </c>
      <c r="AQ14" s="14">
        <v>7.1343389413645195E-2</v>
      </c>
      <c r="AR14" s="14">
        <v>8.0419631115805107E-2</v>
      </c>
      <c r="AS14" s="14">
        <v>6.5998926257637605E-2</v>
      </c>
      <c r="AT14" s="14">
        <v>0</v>
      </c>
      <c r="AU14" s="14"/>
      <c r="AV14" s="14">
        <v>3.27915445617004E-2</v>
      </c>
      <c r="AW14" s="14">
        <v>7.0581478028488201E-2</v>
      </c>
      <c r="AX14" s="14">
        <v>7.4916349705536997E-2</v>
      </c>
      <c r="AY14" s="14">
        <v>0.112237761811205</v>
      </c>
      <c r="AZ14" s="14">
        <v>0.165415402277309</v>
      </c>
      <c r="BA14" s="14"/>
      <c r="BB14" s="14">
        <v>9.2756047545866693E-2</v>
      </c>
      <c r="BC14" s="14">
        <v>4.05657042791365E-2</v>
      </c>
      <c r="BD14" s="14">
        <v>0</v>
      </c>
      <c r="BE14" s="14"/>
      <c r="BF14" s="14">
        <v>5.1668234256839501E-2</v>
      </c>
    </row>
    <row r="15" spans="2:58" x14ac:dyDescent="0.35">
      <c r="B15" s="15" t="s">
        <v>212</v>
      </c>
      <c r="C15" s="23">
        <v>1.3872116852989299E-2</v>
      </c>
      <c r="D15" s="23">
        <v>1.4474483344529099E-2</v>
      </c>
      <c r="E15" s="23">
        <v>1.3372298734526399E-2</v>
      </c>
      <c r="F15" s="23"/>
      <c r="G15" s="23">
        <v>6.7307149753843103E-3</v>
      </c>
      <c r="H15" s="23">
        <v>0</v>
      </c>
      <c r="I15" s="23">
        <v>1.8320795523978299E-2</v>
      </c>
      <c r="J15" s="23">
        <v>1.1678484468038401E-2</v>
      </c>
      <c r="K15" s="23">
        <v>2.66803325785928E-2</v>
      </c>
      <c r="L15" s="23">
        <v>1.9572592920814501E-2</v>
      </c>
      <c r="M15" s="23"/>
      <c r="N15" s="23">
        <v>1.05587923697521E-2</v>
      </c>
      <c r="O15" s="23">
        <v>1.12512764315675E-2</v>
      </c>
      <c r="P15" s="23">
        <v>5.13771637076874E-3</v>
      </c>
      <c r="Q15" s="23">
        <v>2.6451020107038401E-2</v>
      </c>
      <c r="R15" s="23"/>
      <c r="S15" s="23">
        <v>6.62295096526781E-3</v>
      </c>
      <c r="T15" s="23">
        <v>2.5652596700935299E-2</v>
      </c>
      <c r="U15" s="23">
        <v>0</v>
      </c>
      <c r="V15" s="23">
        <v>2.42053450751233E-2</v>
      </c>
      <c r="W15" s="23">
        <v>1.6161333040355799E-2</v>
      </c>
      <c r="X15" s="23">
        <v>1.0222272577680099E-2</v>
      </c>
      <c r="Y15" s="23">
        <v>1.3363991577075201E-2</v>
      </c>
      <c r="Z15" s="23">
        <v>1.84502510438211E-2</v>
      </c>
      <c r="AA15" s="23">
        <v>9.68420521981069E-3</v>
      </c>
      <c r="AB15" s="23">
        <v>2.1961340673582502E-2</v>
      </c>
      <c r="AC15" s="23">
        <v>1.4773675977283201E-2</v>
      </c>
      <c r="AD15" s="23">
        <v>0</v>
      </c>
      <c r="AE15" s="23"/>
      <c r="AF15" s="23">
        <v>2.2169027819676002E-2</v>
      </c>
      <c r="AG15" s="23">
        <v>7.3076197095028701E-3</v>
      </c>
      <c r="AH15" s="23">
        <v>1.47457171171636E-2</v>
      </c>
      <c r="AI15" s="23"/>
      <c r="AJ15" s="23">
        <v>2.3459127871326702E-2</v>
      </c>
      <c r="AK15" s="23">
        <v>9.2287094644453501E-3</v>
      </c>
      <c r="AL15" s="23">
        <v>0</v>
      </c>
      <c r="AM15" s="23">
        <v>0</v>
      </c>
      <c r="AN15" s="23">
        <v>1.7346774072705001E-2</v>
      </c>
      <c r="AO15" s="23"/>
      <c r="AP15" s="23">
        <v>3.8384061930164699E-2</v>
      </c>
      <c r="AQ15" s="23">
        <v>8.1901481917982296E-3</v>
      </c>
      <c r="AR15" s="23">
        <v>0</v>
      </c>
      <c r="AS15" s="23">
        <v>1.67018341405352E-2</v>
      </c>
      <c r="AT15" s="23">
        <v>2.5349976766531598E-2</v>
      </c>
      <c r="AU15" s="23"/>
      <c r="AV15" s="23">
        <v>2.4678289481602101E-2</v>
      </c>
      <c r="AW15" s="23">
        <v>4.35867600232746E-3</v>
      </c>
      <c r="AX15" s="23">
        <v>1.28698027345386E-2</v>
      </c>
      <c r="AY15" s="23">
        <v>8.0953834066386492E-3</v>
      </c>
      <c r="AZ15" s="23">
        <v>0</v>
      </c>
      <c r="BA15" s="23"/>
      <c r="BB15" s="23">
        <v>0</v>
      </c>
      <c r="BC15" s="23">
        <v>2.6597882574187399E-2</v>
      </c>
      <c r="BD15" s="23">
        <v>0</v>
      </c>
      <c r="BE15" s="23"/>
      <c r="BF15" s="23">
        <v>1.02731238172575E-2</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249</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999</v>
      </c>
      <c r="D7" s="10">
        <v>473</v>
      </c>
      <c r="E7" s="10">
        <v>524</v>
      </c>
      <c r="F7" s="10"/>
      <c r="G7" s="10">
        <v>155</v>
      </c>
      <c r="H7" s="10">
        <v>169</v>
      </c>
      <c r="I7" s="10">
        <v>158</v>
      </c>
      <c r="J7" s="10">
        <v>164</v>
      </c>
      <c r="K7" s="10">
        <v>147</v>
      </c>
      <c r="L7" s="10">
        <v>206</v>
      </c>
      <c r="M7" s="10"/>
      <c r="N7" s="10">
        <v>282</v>
      </c>
      <c r="O7" s="10">
        <v>250</v>
      </c>
      <c r="P7" s="10">
        <v>198</v>
      </c>
      <c r="Q7" s="10">
        <v>266</v>
      </c>
      <c r="R7" s="10"/>
      <c r="S7" s="10">
        <v>140</v>
      </c>
      <c r="T7" s="10">
        <v>115</v>
      </c>
      <c r="U7" s="10">
        <v>86</v>
      </c>
      <c r="V7" s="10">
        <v>94</v>
      </c>
      <c r="W7" s="10">
        <v>65</v>
      </c>
      <c r="X7" s="10">
        <v>85</v>
      </c>
      <c r="Y7" s="10">
        <v>72</v>
      </c>
      <c r="Z7" s="10">
        <v>53</v>
      </c>
      <c r="AA7" s="10">
        <v>106</v>
      </c>
      <c r="AB7" s="10">
        <v>90</v>
      </c>
      <c r="AC7" s="10">
        <v>60</v>
      </c>
      <c r="AD7" s="10">
        <v>33</v>
      </c>
      <c r="AE7" s="10"/>
      <c r="AF7" s="10">
        <v>348</v>
      </c>
      <c r="AG7" s="10">
        <v>398</v>
      </c>
      <c r="AH7" s="10">
        <v>149</v>
      </c>
      <c r="AI7" s="10"/>
      <c r="AJ7" s="10">
        <v>326</v>
      </c>
      <c r="AK7" s="10">
        <v>314</v>
      </c>
      <c r="AL7" s="10">
        <v>67</v>
      </c>
      <c r="AM7" s="10">
        <v>10</v>
      </c>
      <c r="AN7" s="10">
        <v>131</v>
      </c>
      <c r="AO7" s="10"/>
      <c r="AP7" s="10">
        <v>175</v>
      </c>
      <c r="AQ7" s="10">
        <v>402</v>
      </c>
      <c r="AR7" s="10">
        <v>73</v>
      </c>
      <c r="AS7" s="10">
        <v>116</v>
      </c>
      <c r="AT7" s="10">
        <v>80</v>
      </c>
      <c r="AU7" s="10"/>
      <c r="AV7" s="10">
        <v>237</v>
      </c>
      <c r="AW7" s="10">
        <v>233</v>
      </c>
      <c r="AX7" s="10">
        <v>254</v>
      </c>
      <c r="AY7" s="10">
        <v>114</v>
      </c>
      <c r="AZ7" s="10">
        <v>19</v>
      </c>
      <c r="BA7" s="10"/>
      <c r="BB7" s="10">
        <v>58</v>
      </c>
      <c r="BC7" s="10">
        <v>73</v>
      </c>
      <c r="BD7" s="10">
        <v>34</v>
      </c>
      <c r="BE7" s="10"/>
      <c r="BF7" s="10">
        <v>184</v>
      </c>
    </row>
    <row r="8" spans="2:58" ht="30" customHeight="1" x14ac:dyDescent="0.35">
      <c r="B8" s="11" t="s">
        <v>20</v>
      </c>
      <c r="C8" s="11">
        <v>999</v>
      </c>
      <c r="D8" s="11">
        <v>478</v>
      </c>
      <c r="E8" s="11">
        <v>519</v>
      </c>
      <c r="F8" s="11"/>
      <c r="G8" s="11">
        <v>149</v>
      </c>
      <c r="H8" s="11">
        <v>162</v>
      </c>
      <c r="I8" s="11">
        <v>179</v>
      </c>
      <c r="J8" s="11">
        <v>174</v>
      </c>
      <c r="K8" s="11">
        <v>139</v>
      </c>
      <c r="L8" s="11">
        <v>197</v>
      </c>
      <c r="M8" s="11"/>
      <c r="N8" s="11">
        <v>274</v>
      </c>
      <c r="O8" s="11">
        <v>262</v>
      </c>
      <c r="P8" s="11">
        <v>195</v>
      </c>
      <c r="Q8" s="11">
        <v>265</v>
      </c>
      <c r="R8" s="11"/>
      <c r="S8" s="11">
        <v>151</v>
      </c>
      <c r="T8" s="11">
        <v>119</v>
      </c>
      <c r="U8" s="11">
        <v>87</v>
      </c>
      <c r="V8" s="11">
        <v>95</v>
      </c>
      <c r="W8" s="11">
        <v>62</v>
      </c>
      <c r="X8" s="11">
        <v>87</v>
      </c>
      <c r="Y8" s="11">
        <v>72</v>
      </c>
      <c r="Z8" s="11">
        <v>50</v>
      </c>
      <c r="AA8" s="11">
        <v>100</v>
      </c>
      <c r="AB8" s="11">
        <v>86</v>
      </c>
      <c r="AC8" s="11">
        <v>58</v>
      </c>
      <c r="AD8" s="11">
        <v>31</v>
      </c>
      <c r="AE8" s="11"/>
      <c r="AF8" s="11">
        <v>346</v>
      </c>
      <c r="AG8" s="11">
        <v>400</v>
      </c>
      <c r="AH8" s="11">
        <v>153</v>
      </c>
      <c r="AI8" s="11"/>
      <c r="AJ8" s="11">
        <v>325</v>
      </c>
      <c r="AK8" s="11">
        <v>314</v>
      </c>
      <c r="AL8" s="11">
        <v>68</v>
      </c>
      <c r="AM8" s="11">
        <v>10</v>
      </c>
      <c r="AN8" s="11">
        <v>134</v>
      </c>
      <c r="AO8" s="11"/>
      <c r="AP8" s="11">
        <v>173</v>
      </c>
      <c r="AQ8" s="11">
        <v>403</v>
      </c>
      <c r="AR8" s="11">
        <v>75</v>
      </c>
      <c r="AS8" s="11">
        <v>114</v>
      </c>
      <c r="AT8" s="11">
        <v>79</v>
      </c>
      <c r="AU8" s="11"/>
      <c r="AV8" s="11">
        <v>238</v>
      </c>
      <c r="AW8" s="11">
        <v>231</v>
      </c>
      <c r="AX8" s="11">
        <v>256</v>
      </c>
      <c r="AY8" s="11">
        <v>114</v>
      </c>
      <c r="AZ8" s="11">
        <v>19</v>
      </c>
      <c r="BA8" s="11"/>
      <c r="BB8" s="11">
        <v>59</v>
      </c>
      <c r="BC8" s="11">
        <v>71</v>
      </c>
      <c r="BD8" s="11">
        <v>34</v>
      </c>
      <c r="BE8" s="11"/>
      <c r="BF8" s="11">
        <v>185</v>
      </c>
    </row>
    <row r="9" spans="2:58" x14ac:dyDescent="0.35">
      <c r="B9" s="15" t="s">
        <v>207</v>
      </c>
      <c r="C9" s="14">
        <v>6.9838224733908993E-2</v>
      </c>
      <c r="D9" s="14">
        <v>7.6564515769078495E-2</v>
      </c>
      <c r="E9" s="14">
        <v>6.1973475428114801E-2</v>
      </c>
      <c r="F9" s="14"/>
      <c r="G9" s="14">
        <v>5.1452846482034999E-2</v>
      </c>
      <c r="H9" s="14">
        <v>6.6012241343649594E-2</v>
      </c>
      <c r="I9" s="14">
        <v>7.1842357794111897E-2</v>
      </c>
      <c r="J9" s="14">
        <v>6.8061694035826098E-2</v>
      </c>
      <c r="K9" s="14">
        <v>7.0516352912453298E-2</v>
      </c>
      <c r="L9" s="14">
        <v>8.6118466922591896E-2</v>
      </c>
      <c r="M9" s="14"/>
      <c r="N9" s="14">
        <v>6.8969145695967404E-2</v>
      </c>
      <c r="O9" s="14">
        <v>5.2808400323753599E-2</v>
      </c>
      <c r="P9" s="14">
        <v>6.4586659156643994E-2</v>
      </c>
      <c r="Q9" s="14">
        <v>9.2188506080791002E-2</v>
      </c>
      <c r="R9" s="14"/>
      <c r="S9" s="14">
        <v>4.51819758486647E-2</v>
      </c>
      <c r="T9" s="14">
        <v>3.4207468801694001E-2</v>
      </c>
      <c r="U9" s="14">
        <v>0.12734411588043201</v>
      </c>
      <c r="V9" s="14">
        <v>9.1881353117510306E-2</v>
      </c>
      <c r="W9" s="14">
        <v>6.1188037602346E-2</v>
      </c>
      <c r="X9" s="14">
        <v>4.6286588460130701E-2</v>
      </c>
      <c r="Y9" s="14">
        <v>8.0674345556735597E-2</v>
      </c>
      <c r="Z9" s="14">
        <v>3.6968153287452198E-2</v>
      </c>
      <c r="AA9" s="14">
        <v>0.10211445165933999</v>
      </c>
      <c r="AB9" s="14">
        <v>8.7096851659605998E-2</v>
      </c>
      <c r="AC9" s="14">
        <v>6.2968996530945606E-2</v>
      </c>
      <c r="AD9" s="14">
        <v>6.9735235752046806E-2</v>
      </c>
      <c r="AE9" s="14"/>
      <c r="AF9" s="14">
        <v>9.7009366101650105E-2</v>
      </c>
      <c r="AG9" s="14">
        <v>5.8893733444688498E-2</v>
      </c>
      <c r="AH9" s="14">
        <v>4.4364086620718897E-2</v>
      </c>
      <c r="AI9" s="14"/>
      <c r="AJ9" s="14">
        <v>0.104362041234433</v>
      </c>
      <c r="AK9" s="14">
        <v>3.1920671386255497E-2</v>
      </c>
      <c r="AL9" s="14">
        <v>1.4887387639234501E-2</v>
      </c>
      <c r="AM9" s="14">
        <v>9.6095338861462501E-2</v>
      </c>
      <c r="AN9" s="14">
        <v>0.10269930027051399</v>
      </c>
      <c r="AO9" s="14"/>
      <c r="AP9" s="14">
        <v>0.12890775035007199</v>
      </c>
      <c r="AQ9" s="14">
        <v>4.2842982770976397E-3</v>
      </c>
      <c r="AR9" s="14">
        <v>1.3542253079770699E-2</v>
      </c>
      <c r="AS9" s="14">
        <v>0.15920389509492999</v>
      </c>
      <c r="AT9" s="14">
        <v>3.73995385695301E-2</v>
      </c>
      <c r="AU9" s="14"/>
      <c r="AV9" s="14">
        <v>8.2930786456273498E-2</v>
      </c>
      <c r="AW9" s="14">
        <v>5.02359079914899E-2</v>
      </c>
      <c r="AX9" s="14">
        <v>6.8811897027440505E-2</v>
      </c>
      <c r="AY9" s="14">
        <v>9.0092466089531698E-2</v>
      </c>
      <c r="AZ9" s="14">
        <v>0</v>
      </c>
      <c r="BA9" s="14"/>
      <c r="BB9" s="14">
        <v>1.48283434294155E-2</v>
      </c>
      <c r="BC9" s="14">
        <v>0.144999619995936</v>
      </c>
      <c r="BD9" s="14">
        <v>0</v>
      </c>
      <c r="BE9" s="14"/>
      <c r="BF9" s="14">
        <v>6.8017115599796202E-2</v>
      </c>
    </row>
    <row r="10" spans="2:58" x14ac:dyDescent="0.35">
      <c r="B10" s="15" t="s">
        <v>208</v>
      </c>
      <c r="C10" s="14">
        <v>7.3236096232293602E-2</v>
      </c>
      <c r="D10" s="14">
        <v>8.4530366644171198E-2</v>
      </c>
      <c r="E10" s="14">
        <v>6.3131397954053106E-2</v>
      </c>
      <c r="F10" s="14"/>
      <c r="G10" s="14">
        <v>7.6982554873936695E-2</v>
      </c>
      <c r="H10" s="14">
        <v>3.4879885393535599E-2</v>
      </c>
      <c r="I10" s="14">
        <v>8.0587500723854899E-2</v>
      </c>
      <c r="J10" s="14">
        <v>6.6914111838328197E-2</v>
      </c>
      <c r="K10" s="14">
        <v>7.2330203842090296E-2</v>
      </c>
      <c r="L10" s="14">
        <v>0.101526776395649</v>
      </c>
      <c r="M10" s="14"/>
      <c r="N10" s="14">
        <v>6.13658256636051E-2</v>
      </c>
      <c r="O10" s="14">
        <v>8.3801464383822494E-2</v>
      </c>
      <c r="P10" s="14">
        <v>7.0602691569146295E-2</v>
      </c>
      <c r="Q10" s="14">
        <v>7.7803348557514501E-2</v>
      </c>
      <c r="R10" s="14"/>
      <c r="S10" s="14">
        <v>5.6589745932162698E-2</v>
      </c>
      <c r="T10" s="14">
        <v>8.8800901739781904E-2</v>
      </c>
      <c r="U10" s="14">
        <v>6.4525435873622999E-2</v>
      </c>
      <c r="V10" s="14">
        <v>4.1092104440380202E-2</v>
      </c>
      <c r="W10" s="14">
        <v>5.8306681792925003E-2</v>
      </c>
      <c r="X10" s="14">
        <v>4.8246426110184197E-2</v>
      </c>
      <c r="Y10" s="14">
        <v>9.5065852157723896E-2</v>
      </c>
      <c r="Z10" s="14">
        <v>8.9477383317513995E-2</v>
      </c>
      <c r="AA10" s="14">
        <v>7.3615284415911295E-2</v>
      </c>
      <c r="AB10" s="14">
        <v>9.34859765806344E-2</v>
      </c>
      <c r="AC10" s="14">
        <v>6.1669153818613903E-2</v>
      </c>
      <c r="AD10" s="14">
        <v>0.20419797987129801</v>
      </c>
      <c r="AE10" s="14"/>
      <c r="AF10" s="14">
        <v>9.2718096231912295E-2</v>
      </c>
      <c r="AG10" s="14">
        <v>5.7797779620850198E-2</v>
      </c>
      <c r="AH10" s="14">
        <v>4.78492291233759E-2</v>
      </c>
      <c r="AI10" s="14"/>
      <c r="AJ10" s="14">
        <v>0.10218301059696799</v>
      </c>
      <c r="AK10" s="14">
        <v>3.7292518574606102E-2</v>
      </c>
      <c r="AL10" s="14">
        <v>6.0366018906731302E-2</v>
      </c>
      <c r="AM10" s="14">
        <v>0.100132519508249</v>
      </c>
      <c r="AN10" s="14">
        <v>9.1592676341855001E-2</v>
      </c>
      <c r="AO10" s="14"/>
      <c r="AP10" s="14">
        <v>0.122124984771649</v>
      </c>
      <c r="AQ10" s="14">
        <v>2.0296689957227401E-2</v>
      </c>
      <c r="AR10" s="14">
        <v>4.13282415663766E-2</v>
      </c>
      <c r="AS10" s="14">
        <v>0.128237722576973</v>
      </c>
      <c r="AT10" s="14">
        <v>9.0502810937061307E-2</v>
      </c>
      <c r="AU10" s="14"/>
      <c r="AV10" s="14">
        <v>7.4518588071343497E-2</v>
      </c>
      <c r="AW10" s="14">
        <v>8.8123039972281395E-2</v>
      </c>
      <c r="AX10" s="14">
        <v>6.8649425772116607E-2</v>
      </c>
      <c r="AY10" s="14">
        <v>4.0912168874297002E-2</v>
      </c>
      <c r="AZ10" s="14">
        <v>0</v>
      </c>
      <c r="BA10" s="14"/>
      <c r="BB10" s="14">
        <v>0</v>
      </c>
      <c r="BC10" s="14">
        <v>0.14774363016050901</v>
      </c>
      <c r="BD10" s="14">
        <v>0.152613455217599</v>
      </c>
      <c r="BE10" s="14"/>
      <c r="BF10" s="14">
        <v>9.0414804163787693E-2</v>
      </c>
    </row>
    <row r="11" spans="2:58" x14ac:dyDescent="0.35">
      <c r="B11" s="15" t="s">
        <v>209</v>
      </c>
      <c r="C11" s="14">
        <v>0.18586956961154499</v>
      </c>
      <c r="D11" s="14">
        <v>0.16340821798316099</v>
      </c>
      <c r="E11" s="14">
        <v>0.20726593816185901</v>
      </c>
      <c r="F11" s="14"/>
      <c r="G11" s="14">
        <v>0.18528672283657299</v>
      </c>
      <c r="H11" s="14">
        <v>0.19812754364736501</v>
      </c>
      <c r="I11" s="14">
        <v>0.226268279376339</v>
      </c>
      <c r="J11" s="14">
        <v>0.17590560915227099</v>
      </c>
      <c r="K11" s="14">
        <v>0.221950293456326</v>
      </c>
      <c r="L11" s="14">
        <v>0.123057005929015</v>
      </c>
      <c r="M11" s="14"/>
      <c r="N11" s="14">
        <v>0.151945117388426</v>
      </c>
      <c r="O11" s="14">
        <v>0.20378643132808999</v>
      </c>
      <c r="P11" s="14">
        <v>0.22327075106792801</v>
      </c>
      <c r="Q11" s="14">
        <v>0.177806413343644</v>
      </c>
      <c r="R11" s="14"/>
      <c r="S11" s="14">
        <v>0.184338211308613</v>
      </c>
      <c r="T11" s="14">
        <v>0.218419072606099</v>
      </c>
      <c r="U11" s="14">
        <v>0.20735942859627399</v>
      </c>
      <c r="V11" s="14">
        <v>0.18861366625118201</v>
      </c>
      <c r="W11" s="14">
        <v>0.13776706530772201</v>
      </c>
      <c r="X11" s="14">
        <v>0.17333974662376</v>
      </c>
      <c r="Y11" s="14">
        <v>0.277332319146261</v>
      </c>
      <c r="Z11" s="14">
        <v>0.19283598827524201</v>
      </c>
      <c r="AA11" s="14">
        <v>0.15709539486962501</v>
      </c>
      <c r="AB11" s="14">
        <v>0.17648334409915001</v>
      </c>
      <c r="AC11" s="14">
        <v>0.14168468374799001</v>
      </c>
      <c r="AD11" s="14">
        <v>0.110940009143114</v>
      </c>
      <c r="AE11" s="14"/>
      <c r="AF11" s="14">
        <v>0.196406142803661</v>
      </c>
      <c r="AG11" s="14">
        <v>0.17038761034812</v>
      </c>
      <c r="AH11" s="14">
        <v>0.18599555550421201</v>
      </c>
      <c r="AI11" s="14"/>
      <c r="AJ11" s="14">
        <v>0.218837985983377</v>
      </c>
      <c r="AK11" s="14">
        <v>0.13489095472451501</v>
      </c>
      <c r="AL11" s="14">
        <v>0.20525217798155199</v>
      </c>
      <c r="AM11" s="14">
        <v>0.29778788809281598</v>
      </c>
      <c r="AN11" s="14">
        <v>0.17392436407973799</v>
      </c>
      <c r="AO11" s="14"/>
      <c r="AP11" s="14">
        <v>0.20261909497550601</v>
      </c>
      <c r="AQ11" s="14">
        <v>0.10731943724409899</v>
      </c>
      <c r="AR11" s="14">
        <v>0.239333587169378</v>
      </c>
      <c r="AS11" s="14">
        <v>0.24169029485082699</v>
      </c>
      <c r="AT11" s="14">
        <v>0.32578479818468298</v>
      </c>
      <c r="AU11" s="14"/>
      <c r="AV11" s="14">
        <v>0.207440473870765</v>
      </c>
      <c r="AW11" s="14">
        <v>0.20530376514243801</v>
      </c>
      <c r="AX11" s="14">
        <v>0.15340295724379599</v>
      </c>
      <c r="AY11" s="14">
        <v>0.15259844489111199</v>
      </c>
      <c r="AZ11" s="14">
        <v>0.155614100218641</v>
      </c>
      <c r="BA11" s="14"/>
      <c r="BB11" s="14">
        <v>0.111668564825807</v>
      </c>
      <c r="BC11" s="14">
        <v>0.23255735064196101</v>
      </c>
      <c r="BD11" s="14">
        <v>0.39818180935823899</v>
      </c>
      <c r="BE11" s="14"/>
      <c r="BF11" s="14">
        <v>0.22704609609277299</v>
      </c>
    </row>
    <row r="12" spans="2:58" x14ac:dyDescent="0.35">
      <c r="B12" s="15" t="s">
        <v>122</v>
      </c>
      <c r="C12" s="14">
        <v>0.31813319320814398</v>
      </c>
      <c r="D12" s="14">
        <v>0.32659712291575299</v>
      </c>
      <c r="E12" s="14">
        <v>0.31159363674579199</v>
      </c>
      <c r="F12" s="14"/>
      <c r="G12" s="14">
        <v>0.32547485651895702</v>
      </c>
      <c r="H12" s="14">
        <v>0.27071554675345499</v>
      </c>
      <c r="I12" s="14">
        <v>0.27283834524031397</v>
      </c>
      <c r="J12" s="14">
        <v>0.33312030095600198</v>
      </c>
      <c r="K12" s="14">
        <v>0.30572757531064998</v>
      </c>
      <c r="L12" s="14">
        <v>0.38815636496988298</v>
      </c>
      <c r="M12" s="14"/>
      <c r="N12" s="14">
        <v>0.28953422508311799</v>
      </c>
      <c r="O12" s="14">
        <v>0.33818929036860601</v>
      </c>
      <c r="P12" s="14">
        <v>0.33632273145078501</v>
      </c>
      <c r="Q12" s="14">
        <v>0.31059589627518103</v>
      </c>
      <c r="R12" s="14"/>
      <c r="S12" s="14">
        <v>0.286474334568869</v>
      </c>
      <c r="T12" s="14">
        <v>0.31430480265205202</v>
      </c>
      <c r="U12" s="14">
        <v>0.35266535948771699</v>
      </c>
      <c r="V12" s="14">
        <v>0.36177730283702503</v>
      </c>
      <c r="W12" s="14">
        <v>0.31296207486177602</v>
      </c>
      <c r="X12" s="14">
        <v>0.36308457072345401</v>
      </c>
      <c r="Y12" s="14">
        <v>0.29473097495018902</v>
      </c>
      <c r="Z12" s="14">
        <v>0.32075079432773601</v>
      </c>
      <c r="AA12" s="14">
        <v>0.27960931183194199</v>
      </c>
      <c r="AB12" s="14">
        <v>0.256923337398823</v>
      </c>
      <c r="AC12" s="14">
        <v>0.36327290507332599</v>
      </c>
      <c r="AD12" s="14">
        <v>0.399322068490988</v>
      </c>
      <c r="AE12" s="14"/>
      <c r="AF12" s="14">
        <v>0.35405864311114799</v>
      </c>
      <c r="AG12" s="14">
        <v>0.27663064934182502</v>
      </c>
      <c r="AH12" s="14">
        <v>0.32585503503951702</v>
      </c>
      <c r="AI12" s="14"/>
      <c r="AJ12" s="14">
        <v>0.361415319755718</v>
      </c>
      <c r="AK12" s="14">
        <v>0.25622929341013601</v>
      </c>
      <c r="AL12" s="14">
        <v>0.32211115594931899</v>
      </c>
      <c r="AM12" s="14">
        <v>0.29756473575847198</v>
      </c>
      <c r="AN12" s="14">
        <v>0.318707937809797</v>
      </c>
      <c r="AO12" s="14"/>
      <c r="AP12" s="14">
        <v>0.36803393909971199</v>
      </c>
      <c r="AQ12" s="14">
        <v>0.26937942655079899</v>
      </c>
      <c r="AR12" s="14">
        <v>0.30931315179474</v>
      </c>
      <c r="AS12" s="14">
        <v>0.38434064456105899</v>
      </c>
      <c r="AT12" s="14">
        <v>0.39795458545161899</v>
      </c>
      <c r="AU12" s="14"/>
      <c r="AV12" s="14">
        <v>0.33194620649942302</v>
      </c>
      <c r="AW12" s="14">
        <v>0.308285143317718</v>
      </c>
      <c r="AX12" s="14">
        <v>0.31782520495435101</v>
      </c>
      <c r="AY12" s="14">
        <v>0.30042732961065399</v>
      </c>
      <c r="AZ12" s="14">
        <v>0.36485997411334897</v>
      </c>
      <c r="BA12" s="14"/>
      <c r="BB12" s="14">
        <v>0.22918401497197899</v>
      </c>
      <c r="BC12" s="14">
        <v>0.40658229499285597</v>
      </c>
      <c r="BD12" s="14">
        <v>0.33103681860427903</v>
      </c>
      <c r="BE12" s="14"/>
      <c r="BF12" s="14">
        <v>0.336963361605502</v>
      </c>
    </row>
    <row r="13" spans="2:58" x14ac:dyDescent="0.35">
      <c r="B13" s="15" t="s">
        <v>210</v>
      </c>
      <c r="C13" s="14">
        <v>0.22189950919284501</v>
      </c>
      <c r="D13" s="14">
        <v>0.219604659154715</v>
      </c>
      <c r="E13" s="14">
        <v>0.22290782251087099</v>
      </c>
      <c r="F13" s="14"/>
      <c r="G13" s="14">
        <v>0.225369969893539</v>
      </c>
      <c r="H13" s="14">
        <v>0.25951313089304601</v>
      </c>
      <c r="I13" s="14">
        <v>0.190883631556207</v>
      </c>
      <c r="J13" s="14">
        <v>0.25607275182372002</v>
      </c>
      <c r="K13" s="14">
        <v>0.25271598388051603</v>
      </c>
      <c r="L13" s="14">
        <v>0.16465939892568099</v>
      </c>
      <c r="M13" s="14"/>
      <c r="N13" s="14">
        <v>0.278784815715169</v>
      </c>
      <c r="O13" s="14">
        <v>0.191110666243238</v>
      </c>
      <c r="P13" s="14">
        <v>0.196139811409762</v>
      </c>
      <c r="Q13" s="14">
        <v>0.21129694780349101</v>
      </c>
      <c r="R13" s="14"/>
      <c r="S13" s="14">
        <v>0.25440176683808902</v>
      </c>
      <c r="T13" s="14">
        <v>0.22695594116190199</v>
      </c>
      <c r="U13" s="14">
        <v>0.110938485443418</v>
      </c>
      <c r="V13" s="14">
        <v>0.17640278617600599</v>
      </c>
      <c r="W13" s="14">
        <v>0.33713474994875903</v>
      </c>
      <c r="X13" s="14">
        <v>0.25681617583493399</v>
      </c>
      <c r="Y13" s="14">
        <v>0.17877468425211801</v>
      </c>
      <c r="Z13" s="14">
        <v>0.20494356331469801</v>
      </c>
      <c r="AA13" s="14">
        <v>0.244882964746679</v>
      </c>
      <c r="AB13" s="14">
        <v>0.24448756653923201</v>
      </c>
      <c r="AC13" s="14">
        <v>0.22318891202465799</v>
      </c>
      <c r="AD13" s="14">
        <v>0.15437217997357</v>
      </c>
      <c r="AE13" s="14"/>
      <c r="AF13" s="14">
        <v>0.16447998893072499</v>
      </c>
      <c r="AG13" s="14">
        <v>0.28292223434139901</v>
      </c>
      <c r="AH13" s="14">
        <v>0.225789571732053</v>
      </c>
      <c r="AI13" s="14"/>
      <c r="AJ13" s="14">
        <v>0.11638511886137499</v>
      </c>
      <c r="AK13" s="14">
        <v>0.34822149644169997</v>
      </c>
      <c r="AL13" s="14">
        <v>0.25474895879397003</v>
      </c>
      <c r="AM13" s="14">
        <v>0.101287421380621</v>
      </c>
      <c r="AN13" s="14">
        <v>0.17182357349435001</v>
      </c>
      <c r="AO13" s="14"/>
      <c r="AP13" s="14">
        <v>0.108137708460705</v>
      </c>
      <c r="AQ13" s="14">
        <v>0.34905417485643903</v>
      </c>
      <c r="AR13" s="14">
        <v>0.29884951349217997</v>
      </c>
      <c r="AS13" s="14">
        <v>8.6527442916211394E-2</v>
      </c>
      <c r="AT13" s="14">
        <v>8.5276721797764896E-2</v>
      </c>
      <c r="AU13" s="14"/>
      <c r="AV13" s="14">
        <v>0.216547206665782</v>
      </c>
      <c r="AW13" s="14">
        <v>0.23457667711567301</v>
      </c>
      <c r="AX13" s="14">
        <v>0.226766843368501</v>
      </c>
      <c r="AY13" s="14">
        <v>0.25178981714305898</v>
      </c>
      <c r="AZ13" s="14">
        <v>0.33090213040708999</v>
      </c>
      <c r="BA13" s="14"/>
      <c r="BB13" s="14">
        <v>0.289034689518053</v>
      </c>
      <c r="BC13" s="14">
        <v>6.81171042087379E-2</v>
      </c>
      <c r="BD13" s="14">
        <v>8.6273844614142503E-2</v>
      </c>
      <c r="BE13" s="14"/>
      <c r="BF13" s="14">
        <v>0.157692344166561</v>
      </c>
    </row>
    <row r="14" spans="2:58" x14ac:dyDescent="0.35">
      <c r="B14" s="15" t="s">
        <v>211</v>
      </c>
      <c r="C14" s="14">
        <v>0.114921682461432</v>
      </c>
      <c r="D14" s="14">
        <v>0.11828525391749301</v>
      </c>
      <c r="E14" s="14">
        <v>0.11227771768193801</v>
      </c>
      <c r="F14" s="14"/>
      <c r="G14" s="14">
        <v>9.0093959689899097E-2</v>
      </c>
      <c r="H14" s="14">
        <v>0.17075165196894901</v>
      </c>
      <c r="I14" s="14">
        <v>0.15013456899685401</v>
      </c>
      <c r="J14" s="14">
        <v>8.7799404700988806E-2</v>
      </c>
      <c r="K14" s="14">
        <v>5.4975896537063002E-2</v>
      </c>
      <c r="L14" s="14">
        <v>0.12182398131042201</v>
      </c>
      <c r="M14" s="14"/>
      <c r="N14" s="14">
        <v>0.135647045087924</v>
      </c>
      <c r="O14" s="14">
        <v>0.114712518622357</v>
      </c>
      <c r="P14" s="14">
        <v>8.8411007850414697E-2</v>
      </c>
      <c r="Q14" s="14">
        <v>0.114450933120714</v>
      </c>
      <c r="R14" s="14"/>
      <c r="S14" s="14">
        <v>0.15977663814926099</v>
      </c>
      <c r="T14" s="14">
        <v>0.109073881452315</v>
      </c>
      <c r="U14" s="14">
        <v>0.13716717471853601</v>
      </c>
      <c r="V14" s="14">
        <v>0.11639335301738001</v>
      </c>
      <c r="W14" s="14">
        <v>7.7953245351564504E-2</v>
      </c>
      <c r="X14" s="14">
        <v>0.100095926596414</v>
      </c>
      <c r="Y14" s="14">
        <v>4.6578199373233799E-2</v>
      </c>
      <c r="Z14" s="14">
        <v>0.155024117477357</v>
      </c>
      <c r="AA14" s="14">
        <v>0.11275729915268499</v>
      </c>
      <c r="AB14" s="14">
        <v>0.11850789990491099</v>
      </c>
      <c r="AC14" s="14">
        <v>0.113349710255724</v>
      </c>
      <c r="AD14" s="14">
        <v>6.1432526768983302E-2</v>
      </c>
      <c r="AE14" s="14"/>
      <c r="AF14" s="14">
        <v>8.3965510869850699E-2</v>
      </c>
      <c r="AG14" s="14">
        <v>0.14066874834593801</v>
      </c>
      <c r="AH14" s="14">
        <v>0.14250510514768999</v>
      </c>
      <c r="AI14" s="14"/>
      <c r="AJ14" s="14">
        <v>8.7554995752005302E-2</v>
      </c>
      <c r="AK14" s="14">
        <v>0.16646445721206901</v>
      </c>
      <c r="AL14" s="14">
        <v>0.142634300729194</v>
      </c>
      <c r="AM14" s="14">
        <v>0.10713209639838001</v>
      </c>
      <c r="AN14" s="14">
        <v>0.11665193566384199</v>
      </c>
      <c r="AO14" s="14"/>
      <c r="AP14" s="14">
        <v>5.92923264930715E-2</v>
      </c>
      <c r="AQ14" s="14">
        <v>0.214417070401418</v>
      </c>
      <c r="AR14" s="14">
        <v>9.7633252897554396E-2</v>
      </c>
      <c r="AS14" s="14">
        <v>0</v>
      </c>
      <c r="AT14" s="14">
        <v>6.3081545059341701E-2</v>
      </c>
      <c r="AU14" s="14"/>
      <c r="AV14" s="14">
        <v>7.8347109719418703E-2</v>
      </c>
      <c r="AW14" s="14">
        <v>9.6840355236618006E-2</v>
      </c>
      <c r="AX14" s="14">
        <v>0.14011283842488101</v>
      </c>
      <c r="AY14" s="14">
        <v>0.15568508449010399</v>
      </c>
      <c r="AZ14" s="14">
        <v>0.14862379526092001</v>
      </c>
      <c r="BA14" s="14"/>
      <c r="BB14" s="14">
        <v>0.31992785312884298</v>
      </c>
      <c r="BC14" s="14">
        <v>0</v>
      </c>
      <c r="BD14" s="14">
        <v>3.1894072205740399E-2</v>
      </c>
      <c r="BE14" s="14"/>
      <c r="BF14" s="14">
        <v>0.108516724421707</v>
      </c>
    </row>
    <row r="15" spans="2:58" x14ac:dyDescent="0.35">
      <c r="B15" s="15" t="s">
        <v>212</v>
      </c>
      <c r="C15" s="23">
        <v>1.6101724559830499E-2</v>
      </c>
      <c r="D15" s="23">
        <v>1.10098636156289E-2</v>
      </c>
      <c r="E15" s="23">
        <v>2.08500115173713E-2</v>
      </c>
      <c r="F15" s="23"/>
      <c r="G15" s="23">
        <v>4.5339089705059302E-2</v>
      </c>
      <c r="H15" s="23">
        <v>0</v>
      </c>
      <c r="I15" s="23">
        <v>7.4453163123184597E-3</v>
      </c>
      <c r="J15" s="23">
        <v>1.2126127492864101E-2</v>
      </c>
      <c r="K15" s="23">
        <v>2.17836940609012E-2</v>
      </c>
      <c r="L15" s="23">
        <v>1.4658005546757899E-2</v>
      </c>
      <c r="M15" s="23"/>
      <c r="N15" s="23">
        <v>1.3753825365789899E-2</v>
      </c>
      <c r="O15" s="23">
        <v>1.5591228730132699E-2</v>
      </c>
      <c r="P15" s="23">
        <v>2.0666347495319801E-2</v>
      </c>
      <c r="Q15" s="23">
        <v>1.5857954818666101E-2</v>
      </c>
      <c r="R15" s="23"/>
      <c r="S15" s="23">
        <v>1.32373273543409E-2</v>
      </c>
      <c r="T15" s="23">
        <v>8.2379315861562594E-3</v>
      </c>
      <c r="U15" s="23">
        <v>0</v>
      </c>
      <c r="V15" s="23">
        <v>2.3839434160515899E-2</v>
      </c>
      <c r="W15" s="23">
        <v>1.46881451349079E-2</v>
      </c>
      <c r="X15" s="23">
        <v>1.2130565651122501E-2</v>
      </c>
      <c r="Y15" s="23">
        <v>2.6843624563739399E-2</v>
      </c>
      <c r="Z15" s="23">
        <v>0</v>
      </c>
      <c r="AA15" s="23">
        <v>2.9925293323817499E-2</v>
      </c>
      <c r="AB15" s="23">
        <v>2.3015023817643501E-2</v>
      </c>
      <c r="AC15" s="23">
        <v>3.3865638548743103E-2</v>
      </c>
      <c r="AD15" s="23">
        <v>0</v>
      </c>
      <c r="AE15" s="23"/>
      <c r="AF15" s="23">
        <v>1.1362251951053001E-2</v>
      </c>
      <c r="AG15" s="23">
        <v>1.2699244557178999E-2</v>
      </c>
      <c r="AH15" s="23">
        <v>2.7641416832432601E-2</v>
      </c>
      <c r="AI15" s="23"/>
      <c r="AJ15" s="23">
        <v>9.2615278161219897E-3</v>
      </c>
      <c r="AK15" s="23">
        <v>2.4980608250717701E-2</v>
      </c>
      <c r="AL15" s="23">
        <v>0</v>
      </c>
      <c r="AM15" s="23">
        <v>0</v>
      </c>
      <c r="AN15" s="23">
        <v>2.4600212339904001E-2</v>
      </c>
      <c r="AO15" s="23"/>
      <c r="AP15" s="23">
        <v>1.0884195849284101E-2</v>
      </c>
      <c r="AQ15" s="23">
        <v>3.5248902712920097E-2</v>
      </c>
      <c r="AR15" s="23">
        <v>0</v>
      </c>
      <c r="AS15" s="23">
        <v>0</v>
      </c>
      <c r="AT15" s="23">
        <v>0</v>
      </c>
      <c r="AU15" s="23"/>
      <c r="AV15" s="23">
        <v>8.2696287169942897E-3</v>
      </c>
      <c r="AW15" s="23">
        <v>1.66351112237818E-2</v>
      </c>
      <c r="AX15" s="23">
        <v>2.44308332089129E-2</v>
      </c>
      <c r="AY15" s="23">
        <v>8.4946889012426294E-3</v>
      </c>
      <c r="AZ15" s="23">
        <v>0</v>
      </c>
      <c r="BA15" s="23"/>
      <c r="BB15" s="23">
        <v>3.53565341259027E-2</v>
      </c>
      <c r="BC15" s="23">
        <v>0</v>
      </c>
      <c r="BD15" s="23">
        <v>0</v>
      </c>
      <c r="BE15" s="23"/>
      <c r="BF15" s="23">
        <v>1.13495539498736E-2</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250</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999</v>
      </c>
      <c r="D7" s="10">
        <v>473</v>
      </c>
      <c r="E7" s="10">
        <v>524</v>
      </c>
      <c r="F7" s="10"/>
      <c r="G7" s="10">
        <v>155</v>
      </c>
      <c r="H7" s="10">
        <v>169</v>
      </c>
      <c r="I7" s="10">
        <v>158</v>
      </c>
      <c r="J7" s="10">
        <v>164</v>
      </c>
      <c r="K7" s="10">
        <v>147</v>
      </c>
      <c r="L7" s="10">
        <v>206</v>
      </c>
      <c r="M7" s="10"/>
      <c r="N7" s="10">
        <v>282</v>
      </c>
      <c r="O7" s="10">
        <v>250</v>
      </c>
      <c r="P7" s="10">
        <v>198</v>
      </c>
      <c r="Q7" s="10">
        <v>266</v>
      </c>
      <c r="R7" s="10"/>
      <c r="S7" s="10">
        <v>140</v>
      </c>
      <c r="T7" s="10">
        <v>115</v>
      </c>
      <c r="U7" s="10">
        <v>86</v>
      </c>
      <c r="V7" s="10">
        <v>94</v>
      </c>
      <c r="W7" s="10">
        <v>65</v>
      </c>
      <c r="X7" s="10">
        <v>85</v>
      </c>
      <c r="Y7" s="10">
        <v>72</v>
      </c>
      <c r="Z7" s="10">
        <v>53</v>
      </c>
      <c r="AA7" s="10">
        <v>106</v>
      </c>
      <c r="AB7" s="10">
        <v>90</v>
      </c>
      <c r="AC7" s="10">
        <v>60</v>
      </c>
      <c r="AD7" s="10">
        <v>33</v>
      </c>
      <c r="AE7" s="10"/>
      <c r="AF7" s="10">
        <v>348</v>
      </c>
      <c r="AG7" s="10">
        <v>398</v>
      </c>
      <c r="AH7" s="10">
        <v>149</v>
      </c>
      <c r="AI7" s="10"/>
      <c r="AJ7" s="10">
        <v>326</v>
      </c>
      <c r="AK7" s="10">
        <v>314</v>
      </c>
      <c r="AL7" s="10">
        <v>67</v>
      </c>
      <c r="AM7" s="10">
        <v>10</v>
      </c>
      <c r="AN7" s="10">
        <v>131</v>
      </c>
      <c r="AO7" s="10"/>
      <c r="AP7" s="10">
        <v>175</v>
      </c>
      <c r="AQ7" s="10">
        <v>402</v>
      </c>
      <c r="AR7" s="10">
        <v>73</v>
      </c>
      <c r="AS7" s="10">
        <v>116</v>
      </c>
      <c r="AT7" s="10">
        <v>80</v>
      </c>
      <c r="AU7" s="10"/>
      <c r="AV7" s="10">
        <v>237</v>
      </c>
      <c r="AW7" s="10">
        <v>233</v>
      </c>
      <c r="AX7" s="10">
        <v>254</v>
      </c>
      <c r="AY7" s="10">
        <v>114</v>
      </c>
      <c r="AZ7" s="10">
        <v>19</v>
      </c>
      <c r="BA7" s="10"/>
      <c r="BB7" s="10">
        <v>58</v>
      </c>
      <c r="BC7" s="10">
        <v>73</v>
      </c>
      <c r="BD7" s="10">
        <v>34</v>
      </c>
      <c r="BE7" s="10"/>
      <c r="BF7" s="10">
        <v>184</v>
      </c>
    </row>
    <row r="8" spans="2:58" ht="30" customHeight="1" x14ac:dyDescent="0.35">
      <c r="B8" s="11" t="s">
        <v>20</v>
      </c>
      <c r="C8" s="11">
        <v>999</v>
      </c>
      <c r="D8" s="11">
        <v>478</v>
      </c>
      <c r="E8" s="11">
        <v>519</v>
      </c>
      <c r="F8" s="11"/>
      <c r="G8" s="11">
        <v>149</v>
      </c>
      <c r="H8" s="11">
        <v>162</v>
      </c>
      <c r="I8" s="11">
        <v>179</v>
      </c>
      <c r="J8" s="11">
        <v>174</v>
      </c>
      <c r="K8" s="11">
        <v>139</v>
      </c>
      <c r="L8" s="11">
        <v>197</v>
      </c>
      <c r="M8" s="11"/>
      <c r="N8" s="11">
        <v>274</v>
      </c>
      <c r="O8" s="11">
        <v>262</v>
      </c>
      <c r="P8" s="11">
        <v>195</v>
      </c>
      <c r="Q8" s="11">
        <v>265</v>
      </c>
      <c r="R8" s="11"/>
      <c r="S8" s="11">
        <v>151</v>
      </c>
      <c r="T8" s="11">
        <v>119</v>
      </c>
      <c r="U8" s="11">
        <v>87</v>
      </c>
      <c r="V8" s="11">
        <v>95</v>
      </c>
      <c r="W8" s="11">
        <v>62</v>
      </c>
      <c r="X8" s="11">
        <v>87</v>
      </c>
      <c r="Y8" s="11">
        <v>72</v>
      </c>
      <c r="Z8" s="11">
        <v>50</v>
      </c>
      <c r="AA8" s="11">
        <v>100</v>
      </c>
      <c r="AB8" s="11">
        <v>86</v>
      </c>
      <c r="AC8" s="11">
        <v>58</v>
      </c>
      <c r="AD8" s="11">
        <v>31</v>
      </c>
      <c r="AE8" s="11"/>
      <c r="AF8" s="11">
        <v>346</v>
      </c>
      <c r="AG8" s="11">
        <v>400</v>
      </c>
      <c r="AH8" s="11">
        <v>153</v>
      </c>
      <c r="AI8" s="11"/>
      <c r="AJ8" s="11">
        <v>325</v>
      </c>
      <c r="AK8" s="11">
        <v>314</v>
      </c>
      <c r="AL8" s="11">
        <v>68</v>
      </c>
      <c r="AM8" s="11">
        <v>10</v>
      </c>
      <c r="AN8" s="11">
        <v>134</v>
      </c>
      <c r="AO8" s="11"/>
      <c r="AP8" s="11">
        <v>173</v>
      </c>
      <c r="AQ8" s="11">
        <v>403</v>
      </c>
      <c r="AR8" s="11">
        <v>75</v>
      </c>
      <c r="AS8" s="11">
        <v>114</v>
      </c>
      <c r="AT8" s="11">
        <v>79</v>
      </c>
      <c r="AU8" s="11"/>
      <c r="AV8" s="11">
        <v>238</v>
      </c>
      <c r="AW8" s="11">
        <v>231</v>
      </c>
      <c r="AX8" s="11">
        <v>256</v>
      </c>
      <c r="AY8" s="11">
        <v>114</v>
      </c>
      <c r="AZ8" s="11">
        <v>19</v>
      </c>
      <c r="BA8" s="11"/>
      <c r="BB8" s="11">
        <v>59</v>
      </c>
      <c r="BC8" s="11">
        <v>71</v>
      </c>
      <c r="BD8" s="11">
        <v>34</v>
      </c>
      <c r="BE8" s="11"/>
      <c r="BF8" s="11">
        <v>185</v>
      </c>
    </row>
    <row r="9" spans="2:58" x14ac:dyDescent="0.35">
      <c r="B9" s="15" t="s">
        <v>207</v>
      </c>
      <c r="C9" s="14">
        <v>0.17756697242407599</v>
      </c>
      <c r="D9" s="14">
        <v>0.174309430071315</v>
      </c>
      <c r="E9" s="14">
        <v>0.179311212881925</v>
      </c>
      <c r="F9" s="14"/>
      <c r="G9" s="14">
        <v>0.17979867488308901</v>
      </c>
      <c r="H9" s="14">
        <v>0.188865643596484</v>
      </c>
      <c r="I9" s="14">
        <v>0.17427763373298699</v>
      </c>
      <c r="J9" s="14">
        <v>0.145624072704616</v>
      </c>
      <c r="K9" s="14">
        <v>0.17914956542365201</v>
      </c>
      <c r="L9" s="14">
        <v>0.19657316516913101</v>
      </c>
      <c r="M9" s="14"/>
      <c r="N9" s="14">
        <v>0.17636651322150099</v>
      </c>
      <c r="O9" s="14">
        <v>0.16181217319778499</v>
      </c>
      <c r="P9" s="14">
        <v>0.21571401091968601</v>
      </c>
      <c r="Q9" s="14">
        <v>0.16832371659624701</v>
      </c>
      <c r="R9" s="14"/>
      <c r="S9" s="14">
        <v>0.167815341576564</v>
      </c>
      <c r="T9" s="14">
        <v>0.127686595977651</v>
      </c>
      <c r="U9" s="14">
        <v>0.25961007750531101</v>
      </c>
      <c r="V9" s="14">
        <v>0.18590143484303101</v>
      </c>
      <c r="W9" s="14">
        <v>8.6365320886892E-2</v>
      </c>
      <c r="X9" s="14">
        <v>0.13786694284571299</v>
      </c>
      <c r="Y9" s="14">
        <v>0.22865100384922901</v>
      </c>
      <c r="Z9" s="14">
        <v>0.12642737465832801</v>
      </c>
      <c r="AA9" s="14">
        <v>0.18552405105641301</v>
      </c>
      <c r="AB9" s="14">
        <v>0.27148292159505999</v>
      </c>
      <c r="AC9" s="14">
        <v>0.129475838608927</v>
      </c>
      <c r="AD9" s="14">
        <v>0.223017804139754</v>
      </c>
      <c r="AE9" s="14"/>
      <c r="AF9" s="14">
        <v>0.21944652541965701</v>
      </c>
      <c r="AG9" s="14">
        <v>0.12608445011004199</v>
      </c>
      <c r="AH9" s="14">
        <v>0.16907890925470101</v>
      </c>
      <c r="AI9" s="14"/>
      <c r="AJ9" s="14">
        <v>0.23314586856971001</v>
      </c>
      <c r="AK9" s="14">
        <v>9.9638257451176507E-2</v>
      </c>
      <c r="AL9" s="14">
        <v>0.11777510838852499</v>
      </c>
      <c r="AM9" s="14">
        <v>0.50101532335265797</v>
      </c>
      <c r="AN9" s="14">
        <v>0.213357558507515</v>
      </c>
      <c r="AO9" s="14"/>
      <c r="AP9" s="14">
        <v>0.22479987561422801</v>
      </c>
      <c r="AQ9" s="14">
        <v>0.11428387016392599</v>
      </c>
      <c r="AR9" s="14">
        <v>0.10731668725076</v>
      </c>
      <c r="AS9" s="14">
        <v>0.29963680194763398</v>
      </c>
      <c r="AT9" s="14">
        <v>0.17376173700257899</v>
      </c>
      <c r="AU9" s="14"/>
      <c r="AV9" s="14">
        <v>0.150151573523258</v>
      </c>
      <c r="AW9" s="14">
        <v>0.19522929630137401</v>
      </c>
      <c r="AX9" s="14">
        <v>0.17549951626893201</v>
      </c>
      <c r="AY9" s="14">
        <v>0.18238552538750899</v>
      </c>
      <c r="AZ9" s="14">
        <v>0.14863185935650999</v>
      </c>
      <c r="BA9" s="14"/>
      <c r="BB9" s="14">
        <v>0.12265441116591</v>
      </c>
      <c r="BC9" s="14">
        <v>0.30774388999643798</v>
      </c>
      <c r="BD9" s="14">
        <v>0.20849758480093</v>
      </c>
      <c r="BE9" s="14"/>
      <c r="BF9" s="14">
        <v>0.22143014322128399</v>
      </c>
    </row>
    <row r="10" spans="2:58" x14ac:dyDescent="0.35">
      <c r="B10" s="15" t="s">
        <v>208</v>
      </c>
      <c r="C10" s="14">
        <v>0.249110155740455</v>
      </c>
      <c r="D10" s="14">
        <v>0.26801820164300899</v>
      </c>
      <c r="E10" s="14">
        <v>0.232689963985482</v>
      </c>
      <c r="F10" s="14"/>
      <c r="G10" s="14">
        <v>0.25634861834964501</v>
      </c>
      <c r="H10" s="14">
        <v>0.20813795959026599</v>
      </c>
      <c r="I10" s="14">
        <v>0.27857444272087301</v>
      </c>
      <c r="J10" s="14">
        <v>0.23451622117468901</v>
      </c>
      <c r="K10" s="14">
        <v>0.27036220041919801</v>
      </c>
      <c r="L10" s="14">
        <v>0.24860962554566099</v>
      </c>
      <c r="M10" s="14"/>
      <c r="N10" s="14">
        <v>0.22236220478862401</v>
      </c>
      <c r="O10" s="14">
        <v>0.290756152165215</v>
      </c>
      <c r="P10" s="14">
        <v>0.22538412217109799</v>
      </c>
      <c r="Q10" s="14">
        <v>0.252023078746615</v>
      </c>
      <c r="R10" s="14"/>
      <c r="S10" s="14">
        <v>0.16843376749735101</v>
      </c>
      <c r="T10" s="14">
        <v>0.24272569845778799</v>
      </c>
      <c r="U10" s="14">
        <v>0.217058754361525</v>
      </c>
      <c r="V10" s="14">
        <v>0.36627679207146502</v>
      </c>
      <c r="W10" s="14">
        <v>0.26215660682843001</v>
      </c>
      <c r="X10" s="14">
        <v>0.24136645147585201</v>
      </c>
      <c r="Y10" s="14">
        <v>0.243247962775065</v>
      </c>
      <c r="Z10" s="14">
        <v>0.208569985712032</v>
      </c>
      <c r="AA10" s="14">
        <v>0.27366323308766299</v>
      </c>
      <c r="AB10" s="14">
        <v>0.28695267754911502</v>
      </c>
      <c r="AC10" s="14">
        <v>0.27105231662196799</v>
      </c>
      <c r="AD10" s="14">
        <v>0.245353465127922</v>
      </c>
      <c r="AE10" s="14"/>
      <c r="AF10" s="14">
        <v>0.281995934958919</v>
      </c>
      <c r="AG10" s="14">
        <v>0.23383062563981599</v>
      </c>
      <c r="AH10" s="14">
        <v>0.24167330733971401</v>
      </c>
      <c r="AI10" s="14"/>
      <c r="AJ10" s="14">
        <v>0.26033866702931902</v>
      </c>
      <c r="AK10" s="14">
        <v>0.216644555941512</v>
      </c>
      <c r="AL10" s="14">
        <v>0.240866127155176</v>
      </c>
      <c r="AM10" s="14">
        <v>0.30210193410687503</v>
      </c>
      <c r="AN10" s="14">
        <v>0.24921681626105599</v>
      </c>
      <c r="AO10" s="14"/>
      <c r="AP10" s="14">
        <v>0.21729856383881099</v>
      </c>
      <c r="AQ10" s="14">
        <v>0.24233357848593401</v>
      </c>
      <c r="AR10" s="14">
        <v>0.231923032137482</v>
      </c>
      <c r="AS10" s="14">
        <v>0.28497778438952098</v>
      </c>
      <c r="AT10" s="14">
        <v>0.32668049046654901</v>
      </c>
      <c r="AU10" s="14"/>
      <c r="AV10" s="14">
        <v>0.27013487253468998</v>
      </c>
      <c r="AW10" s="14">
        <v>0.24696609990042501</v>
      </c>
      <c r="AX10" s="14">
        <v>0.23252302204924499</v>
      </c>
      <c r="AY10" s="14">
        <v>0.208939409706797</v>
      </c>
      <c r="AZ10" s="14">
        <v>0.14707088833526599</v>
      </c>
      <c r="BA10" s="14"/>
      <c r="BB10" s="14">
        <v>0.29289514453476201</v>
      </c>
      <c r="BC10" s="14">
        <v>0.31580348040591999</v>
      </c>
      <c r="BD10" s="14">
        <v>0.371537581006398</v>
      </c>
      <c r="BE10" s="14"/>
      <c r="BF10" s="14">
        <v>0.31752897479967301</v>
      </c>
    </row>
    <row r="11" spans="2:58" x14ac:dyDescent="0.35">
      <c r="B11" s="15" t="s">
        <v>209</v>
      </c>
      <c r="C11" s="14">
        <v>0.28321585050888698</v>
      </c>
      <c r="D11" s="14">
        <v>0.28201560734554199</v>
      </c>
      <c r="E11" s="14">
        <v>0.28543146180170398</v>
      </c>
      <c r="F11" s="14"/>
      <c r="G11" s="14">
        <v>0.27196942765147802</v>
      </c>
      <c r="H11" s="14">
        <v>0.30286390660681001</v>
      </c>
      <c r="I11" s="14">
        <v>0.26793119277413202</v>
      </c>
      <c r="J11" s="14">
        <v>0.31033794824743999</v>
      </c>
      <c r="K11" s="14">
        <v>0.28257045127439701</v>
      </c>
      <c r="L11" s="14">
        <v>0.26593599534757101</v>
      </c>
      <c r="M11" s="14"/>
      <c r="N11" s="14">
        <v>0.30543166554613499</v>
      </c>
      <c r="O11" s="14">
        <v>0.26366245128909199</v>
      </c>
      <c r="P11" s="14">
        <v>0.30215126873831899</v>
      </c>
      <c r="Q11" s="14">
        <v>0.26519015168140903</v>
      </c>
      <c r="R11" s="14"/>
      <c r="S11" s="14">
        <v>0.30659800472635101</v>
      </c>
      <c r="T11" s="14">
        <v>0.27938885302355698</v>
      </c>
      <c r="U11" s="14">
        <v>0.25558317271654601</v>
      </c>
      <c r="V11" s="14">
        <v>0.236420090577519</v>
      </c>
      <c r="W11" s="14">
        <v>0.29936863059916402</v>
      </c>
      <c r="X11" s="14">
        <v>0.32985629772960201</v>
      </c>
      <c r="Y11" s="14">
        <v>0.28231352311602498</v>
      </c>
      <c r="Z11" s="14">
        <v>0.44342463432524198</v>
      </c>
      <c r="AA11" s="14">
        <v>0.29748831919263102</v>
      </c>
      <c r="AB11" s="14">
        <v>0.174272418262085</v>
      </c>
      <c r="AC11" s="14">
        <v>0.32758620907684599</v>
      </c>
      <c r="AD11" s="14">
        <v>0.160005783900772</v>
      </c>
      <c r="AE11" s="14"/>
      <c r="AF11" s="14">
        <v>0.23429455252551201</v>
      </c>
      <c r="AG11" s="14">
        <v>0.325316781372264</v>
      </c>
      <c r="AH11" s="14">
        <v>0.292301904772092</v>
      </c>
      <c r="AI11" s="14"/>
      <c r="AJ11" s="14">
        <v>0.273582405730598</v>
      </c>
      <c r="AK11" s="14">
        <v>0.34508628239154399</v>
      </c>
      <c r="AL11" s="14">
        <v>0.31994270353107102</v>
      </c>
      <c r="AM11" s="14">
        <v>0.100132519508249</v>
      </c>
      <c r="AN11" s="14">
        <v>0.209943767800229</v>
      </c>
      <c r="AO11" s="14"/>
      <c r="AP11" s="14">
        <v>0.28914033570422798</v>
      </c>
      <c r="AQ11" s="14">
        <v>0.30403510887216201</v>
      </c>
      <c r="AR11" s="14">
        <v>0.330255473113298</v>
      </c>
      <c r="AS11" s="14">
        <v>0.22785980525900901</v>
      </c>
      <c r="AT11" s="14">
        <v>0.239081771473488</v>
      </c>
      <c r="AU11" s="14"/>
      <c r="AV11" s="14">
        <v>0.31969069093354902</v>
      </c>
      <c r="AW11" s="14">
        <v>0.24688431974838601</v>
      </c>
      <c r="AX11" s="14">
        <v>0.32825276694783301</v>
      </c>
      <c r="AY11" s="14">
        <v>0.29984098502954498</v>
      </c>
      <c r="AZ11" s="14">
        <v>0.103176068895591</v>
      </c>
      <c r="BA11" s="14"/>
      <c r="BB11" s="14">
        <v>0.32535713854957699</v>
      </c>
      <c r="BC11" s="14">
        <v>0.232745179895534</v>
      </c>
      <c r="BD11" s="14">
        <v>0.20964293556469199</v>
      </c>
      <c r="BE11" s="14"/>
      <c r="BF11" s="14">
        <v>0.252518949163411</v>
      </c>
    </row>
    <row r="12" spans="2:58" x14ac:dyDescent="0.35">
      <c r="B12" s="15" t="s">
        <v>122</v>
      </c>
      <c r="C12" s="14">
        <v>0.19129644501371601</v>
      </c>
      <c r="D12" s="14">
        <v>0.174275116406089</v>
      </c>
      <c r="E12" s="14">
        <v>0.205734768649595</v>
      </c>
      <c r="F12" s="14"/>
      <c r="G12" s="14">
        <v>0.15473830900048199</v>
      </c>
      <c r="H12" s="14">
        <v>0.14824338778375901</v>
      </c>
      <c r="I12" s="14">
        <v>0.17062032621404999</v>
      </c>
      <c r="J12" s="14">
        <v>0.23071983719839401</v>
      </c>
      <c r="K12" s="14">
        <v>0.17379533501372299</v>
      </c>
      <c r="L12" s="14">
        <v>0.25059894132497401</v>
      </c>
      <c r="M12" s="14"/>
      <c r="N12" s="14">
        <v>0.18554115599832999</v>
      </c>
      <c r="O12" s="14">
        <v>0.19445902294690001</v>
      </c>
      <c r="P12" s="14">
        <v>0.17056787672908899</v>
      </c>
      <c r="Q12" s="14">
        <v>0.207771544909787</v>
      </c>
      <c r="R12" s="14"/>
      <c r="S12" s="14">
        <v>0.21218776316897101</v>
      </c>
      <c r="T12" s="14">
        <v>0.23878492282356001</v>
      </c>
      <c r="U12" s="14">
        <v>0.188511860611149</v>
      </c>
      <c r="V12" s="14">
        <v>0.16957877486666101</v>
      </c>
      <c r="W12" s="14">
        <v>0.23083610629373399</v>
      </c>
      <c r="X12" s="14">
        <v>0.21293798100108899</v>
      </c>
      <c r="Y12" s="14">
        <v>0.176166319180208</v>
      </c>
      <c r="Z12" s="14">
        <v>0.16570903351729499</v>
      </c>
      <c r="AA12" s="14">
        <v>0.152441611595585</v>
      </c>
      <c r="AB12" s="14">
        <v>0.135067145051253</v>
      </c>
      <c r="AC12" s="14">
        <v>0.17245662544895399</v>
      </c>
      <c r="AD12" s="14">
        <v>0.23427266494642199</v>
      </c>
      <c r="AE12" s="14"/>
      <c r="AF12" s="14">
        <v>0.18156096001907401</v>
      </c>
      <c r="AG12" s="14">
        <v>0.20270488262945099</v>
      </c>
      <c r="AH12" s="14">
        <v>0.18886637350378299</v>
      </c>
      <c r="AI12" s="14"/>
      <c r="AJ12" s="14">
        <v>0.16705616125195</v>
      </c>
      <c r="AK12" s="14">
        <v>0.21024606577044</v>
      </c>
      <c r="AL12" s="14">
        <v>0.26584757400597497</v>
      </c>
      <c r="AM12" s="14">
        <v>9.6750223032218294E-2</v>
      </c>
      <c r="AN12" s="14">
        <v>0.180565714567826</v>
      </c>
      <c r="AO12" s="14"/>
      <c r="AP12" s="14">
        <v>0.17356757787343599</v>
      </c>
      <c r="AQ12" s="14">
        <v>0.21823895693277101</v>
      </c>
      <c r="AR12" s="14">
        <v>0.265811454637987</v>
      </c>
      <c r="AS12" s="14">
        <v>0.137936721515273</v>
      </c>
      <c r="AT12" s="14">
        <v>0.199414115395252</v>
      </c>
      <c r="AU12" s="14"/>
      <c r="AV12" s="14">
        <v>0.18575258926860699</v>
      </c>
      <c r="AW12" s="14">
        <v>0.21624249622066899</v>
      </c>
      <c r="AX12" s="14">
        <v>0.18481748723323599</v>
      </c>
      <c r="AY12" s="14">
        <v>0.162660366389976</v>
      </c>
      <c r="AZ12" s="14">
        <v>0.37940769391089202</v>
      </c>
      <c r="BA12" s="14"/>
      <c r="BB12" s="14">
        <v>0.191762801492533</v>
      </c>
      <c r="BC12" s="14">
        <v>9.1776626369929101E-2</v>
      </c>
      <c r="BD12" s="14">
        <v>0.18130587638603901</v>
      </c>
      <c r="BE12" s="14"/>
      <c r="BF12" s="14">
        <v>0.15613770383195399</v>
      </c>
    </row>
    <row r="13" spans="2:58" x14ac:dyDescent="0.35">
      <c r="B13" s="15" t="s">
        <v>210</v>
      </c>
      <c r="C13" s="14">
        <v>7.1278013258653003E-2</v>
      </c>
      <c r="D13" s="14">
        <v>6.8833137462702004E-2</v>
      </c>
      <c r="E13" s="14">
        <v>7.3807257360827203E-2</v>
      </c>
      <c r="F13" s="14"/>
      <c r="G13" s="14">
        <v>9.0820706117150499E-2</v>
      </c>
      <c r="H13" s="14">
        <v>0.12358393445817301</v>
      </c>
      <c r="I13" s="14">
        <v>8.77348675521432E-2</v>
      </c>
      <c r="J13" s="14">
        <v>6.1472868667526E-2</v>
      </c>
      <c r="K13" s="14">
        <v>6.12118608498722E-2</v>
      </c>
      <c r="L13" s="14">
        <v>1.4308288348845901E-2</v>
      </c>
      <c r="M13" s="14"/>
      <c r="N13" s="14">
        <v>7.0717827718786597E-2</v>
      </c>
      <c r="O13" s="14">
        <v>6.9443744398903495E-2</v>
      </c>
      <c r="P13" s="14">
        <v>7.18623455325718E-2</v>
      </c>
      <c r="Q13" s="14">
        <v>7.4026966621648205E-2</v>
      </c>
      <c r="R13" s="14"/>
      <c r="S13" s="14">
        <v>0.108659722154934</v>
      </c>
      <c r="T13" s="14">
        <v>7.0045302639417398E-2</v>
      </c>
      <c r="U13" s="14">
        <v>6.7542380061128102E-2</v>
      </c>
      <c r="V13" s="14">
        <v>4.1822907641323098E-2</v>
      </c>
      <c r="W13" s="14">
        <v>7.8784381028738401E-2</v>
      </c>
      <c r="X13" s="14">
        <v>4.5870548156728502E-2</v>
      </c>
      <c r="Y13" s="14">
        <v>5.6783522548998697E-2</v>
      </c>
      <c r="Z13" s="14">
        <v>5.5868971787102997E-2</v>
      </c>
      <c r="AA13" s="14">
        <v>6.5090576395569102E-2</v>
      </c>
      <c r="AB13" s="14">
        <v>9.6964741619569902E-2</v>
      </c>
      <c r="AC13" s="14">
        <v>4.97274871788407E-2</v>
      </c>
      <c r="AD13" s="14">
        <v>9.8160875889053395E-2</v>
      </c>
      <c r="AE13" s="14"/>
      <c r="AF13" s="14">
        <v>6.3308047071541404E-2</v>
      </c>
      <c r="AG13" s="14">
        <v>8.1073164485764695E-2</v>
      </c>
      <c r="AH13" s="14">
        <v>7.2718622348798195E-2</v>
      </c>
      <c r="AI13" s="14"/>
      <c r="AJ13" s="14">
        <v>4.6082951795579599E-2</v>
      </c>
      <c r="AK13" s="14">
        <v>9.4675045907481006E-2</v>
      </c>
      <c r="AL13" s="14">
        <v>2.7610686174174899E-2</v>
      </c>
      <c r="AM13" s="14">
        <v>0</v>
      </c>
      <c r="AN13" s="14">
        <v>0.105328610869368</v>
      </c>
      <c r="AO13" s="14"/>
      <c r="AP13" s="14">
        <v>7.4257048900337103E-2</v>
      </c>
      <c r="AQ13" s="14">
        <v>8.3725192093979703E-2</v>
      </c>
      <c r="AR13" s="14">
        <v>3.9261650373878403E-2</v>
      </c>
      <c r="AS13" s="14">
        <v>1.7040826978998901E-2</v>
      </c>
      <c r="AT13" s="14">
        <v>4.8901424997531501E-2</v>
      </c>
      <c r="AU13" s="14"/>
      <c r="AV13" s="14">
        <v>6.1786980794100901E-2</v>
      </c>
      <c r="AW13" s="14">
        <v>8.2209992348593303E-2</v>
      </c>
      <c r="AX13" s="14">
        <v>5.9057995458717601E-2</v>
      </c>
      <c r="AY13" s="14">
        <v>7.4797535213418406E-2</v>
      </c>
      <c r="AZ13" s="14">
        <v>0.127712032949751</v>
      </c>
      <c r="BA13" s="14"/>
      <c r="BB13" s="14">
        <v>4.9817033352667101E-2</v>
      </c>
      <c r="BC13" s="14">
        <v>2.71377329663707E-2</v>
      </c>
      <c r="BD13" s="14">
        <v>2.90160222419397E-2</v>
      </c>
      <c r="BE13" s="14"/>
      <c r="BF13" s="14">
        <v>3.7186308323742701E-2</v>
      </c>
    </row>
    <row r="14" spans="2:58" x14ac:dyDescent="0.35">
      <c r="B14" s="15" t="s">
        <v>211</v>
      </c>
      <c r="C14" s="14">
        <v>2.5707353377043999E-2</v>
      </c>
      <c r="D14" s="14">
        <v>3.0658480776654101E-2</v>
      </c>
      <c r="E14" s="14">
        <v>2.1252603001348201E-2</v>
      </c>
      <c r="F14" s="14"/>
      <c r="G14" s="14">
        <v>4.6324263998154702E-2</v>
      </c>
      <c r="H14" s="14">
        <v>2.8305167964508899E-2</v>
      </c>
      <c r="I14" s="14">
        <v>2.0861537005814699E-2</v>
      </c>
      <c r="J14" s="14">
        <v>1.20278646278999E-2</v>
      </c>
      <c r="K14" s="14">
        <v>3.2910587019157903E-2</v>
      </c>
      <c r="L14" s="14">
        <v>1.9395617607953899E-2</v>
      </c>
      <c r="M14" s="14"/>
      <c r="N14" s="14">
        <v>3.6221685036977598E-2</v>
      </c>
      <c r="O14" s="14">
        <v>1.9866456002105098E-2</v>
      </c>
      <c r="P14" s="14">
        <v>1.43203759092357E-2</v>
      </c>
      <c r="Q14" s="14">
        <v>2.9260265044476701E-2</v>
      </c>
      <c r="R14" s="14"/>
      <c r="S14" s="14">
        <v>3.6305400875829397E-2</v>
      </c>
      <c r="T14" s="14">
        <v>4.1368627078027201E-2</v>
      </c>
      <c r="U14" s="14">
        <v>1.16937547443409E-2</v>
      </c>
      <c r="V14" s="14">
        <v>0</v>
      </c>
      <c r="W14" s="14">
        <v>4.2488954363040898E-2</v>
      </c>
      <c r="X14" s="14">
        <v>3.2101778791015001E-2</v>
      </c>
      <c r="Y14" s="14">
        <v>0</v>
      </c>
      <c r="Z14" s="14">
        <v>0</v>
      </c>
      <c r="AA14" s="14">
        <v>2.5792208672139098E-2</v>
      </c>
      <c r="AB14" s="14">
        <v>2.47680457681844E-2</v>
      </c>
      <c r="AC14" s="14">
        <v>4.97015230644638E-2</v>
      </c>
      <c r="AD14" s="14">
        <v>3.9189405996076697E-2</v>
      </c>
      <c r="AE14" s="14"/>
      <c r="AF14" s="14">
        <v>1.6731828854559701E-2</v>
      </c>
      <c r="AG14" s="14">
        <v>2.8732070573981802E-2</v>
      </c>
      <c r="AH14" s="14">
        <v>3.53608827809124E-2</v>
      </c>
      <c r="AI14" s="14"/>
      <c r="AJ14" s="14">
        <v>1.41882727492761E-2</v>
      </c>
      <c r="AK14" s="14">
        <v>3.3709792537847297E-2</v>
      </c>
      <c r="AL14" s="14">
        <v>2.79578007450773E-2</v>
      </c>
      <c r="AM14" s="14">
        <v>0</v>
      </c>
      <c r="AN14" s="14">
        <v>4.1587531994005403E-2</v>
      </c>
      <c r="AO14" s="14"/>
      <c r="AP14" s="14">
        <v>1.04271295854113E-2</v>
      </c>
      <c r="AQ14" s="14">
        <v>3.7383293451227199E-2</v>
      </c>
      <c r="AR14" s="14">
        <v>2.5431702486596E-2</v>
      </c>
      <c r="AS14" s="14">
        <v>3.2548059909564102E-2</v>
      </c>
      <c r="AT14" s="14">
        <v>1.2160460664601301E-2</v>
      </c>
      <c r="AU14" s="14"/>
      <c r="AV14" s="14">
        <v>1.24832929457948E-2</v>
      </c>
      <c r="AW14" s="14">
        <v>1.2467795480552201E-2</v>
      </c>
      <c r="AX14" s="14">
        <v>1.6256937568259199E-2</v>
      </c>
      <c r="AY14" s="14">
        <v>7.1376178272753693E-2</v>
      </c>
      <c r="AZ14" s="14">
        <v>9.4001456551990506E-2</v>
      </c>
      <c r="BA14" s="14"/>
      <c r="BB14" s="14">
        <v>1.7513470904551701E-2</v>
      </c>
      <c r="BC14" s="14">
        <v>2.4793090365808599E-2</v>
      </c>
      <c r="BD14" s="14">
        <v>0</v>
      </c>
      <c r="BE14" s="14"/>
      <c r="BF14" s="14">
        <v>1.5197920659936E-2</v>
      </c>
    </row>
    <row r="15" spans="2:58" x14ac:dyDescent="0.35">
      <c r="B15" s="15" t="s">
        <v>212</v>
      </c>
      <c r="C15" s="23">
        <v>1.82520967716825E-3</v>
      </c>
      <c r="D15" s="23">
        <v>1.89002629468965E-3</v>
      </c>
      <c r="E15" s="23">
        <v>1.7727323191188101E-3</v>
      </c>
      <c r="F15" s="23"/>
      <c r="G15" s="23">
        <v>0</v>
      </c>
      <c r="H15" s="23">
        <v>0</v>
      </c>
      <c r="I15" s="23">
        <v>0</v>
      </c>
      <c r="J15" s="23">
        <v>5.3011873794352E-3</v>
      </c>
      <c r="K15" s="23">
        <v>0</v>
      </c>
      <c r="L15" s="23">
        <v>4.5783666558624602E-3</v>
      </c>
      <c r="M15" s="23"/>
      <c r="N15" s="23">
        <v>3.3589476896456901E-3</v>
      </c>
      <c r="O15" s="23">
        <v>0</v>
      </c>
      <c r="P15" s="23">
        <v>0</v>
      </c>
      <c r="Q15" s="23">
        <v>3.40427639981622E-3</v>
      </c>
      <c r="R15" s="23"/>
      <c r="S15" s="23">
        <v>0</v>
      </c>
      <c r="T15" s="23">
        <v>0</v>
      </c>
      <c r="U15" s="23">
        <v>0</v>
      </c>
      <c r="V15" s="23">
        <v>0</v>
      </c>
      <c r="W15" s="23">
        <v>0</v>
      </c>
      <c r="X15" s="23">
        <v>0</v>
      </c>
      <c r="Y15" s="23">
        <v>1.2837668530474401E-2</v>
      </c>
      <c r="Z15" s="23">
        <v>0</v>
      </c>
      <c r="AA15" s="23">
        <v>0</v>
      </c>
      <c r="AB15" s="23">
        <v>1.0492050154733401E-2</v>
      </c>
      <c r="AC15" s="23">
        <v>0</v>
      </c>
      <c r="AD15" s="23">
        <v>0</v>
      </c>
      <c r="AE15" s="23"/>
      <c r="AF15" s="23">
        <v>2.6621511507364999E-3</v>
      </c>
      <c r="AG15" s="23">
        <v>2.2580251886810802E-3</v>
      </c>
      <c r="AH15" s="23">
        <v>0</v>
      </c>
      <c r="AI15" s="23"/>
      <c r="AJ15" s="23">
        <v>5.6056728735676097E-3</v>
      </c>
      <c r="AK15" s="23">
        <v>0</v>
      </c>
      <c r="AL15" s="23">
        <v>0</v>
      </c>
      <c r="AM15" s="23">
        <v>0</v>
      </c>
      <c r="AN15" s="23">
        <v>0</v>
      </c>
      <c r="AO15" s="23"/>
      <c r="AP15" s="23">
        <v>1.05094684835481E-2</v>
      </c>
      <c r="AQ15" s="23">
        <v>0</v>
      </c>
      <c r="AR15" s="23">
        <v>0</v>
      </c>
      <c r="AS15" s="23">
        <v>0</v>
      </c>
      <c r="AT15" s="23">
        <v>0</v>
      </c>
      <c r="AU15" s="23"/>
      <c r="AV15" s="23">
        <v>0</v>
      </c>
      <c r="AW15" s="23">
        <v>0</v>
      </c>
      <c r="AX15" s="23">
        <v>3.5922744737775202E-3</v>
      </c>
      <c r="AY15" s="23">
        <v>0</v>
      </c>
      <c r="AZ15" s="23">
        <v>0</v>
      </c>
      <c r="BA15" s="23"/>
      <c r="BB15" s="23">
        <v>0</v>
      </c>
      <c r="BC15" s="23">
        <v>0</v>
      </c>
      <c r="BD15" s="23">
        <v>0</v>
      </c>
      <c r="BE15" s="23"/>
      <c r="BF15" s="23">
        <v>0</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251</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999</v>
      </c>
      <c r="D7" s="10">
        <v>473</v>
      </c>
      <c r="E7" s="10">
        <v>524</v>
      </c>
      <c r="F7" s="10"/>
      <c r="G7" s="10">
        <v>155</v>
      </c>
      <c r="H7" s="10">
        <v>169</v>
      </c>
      <c r="I7" s="10">
        <v>158</v>
      </c>
      <c r="J7" s="10">
        <v>164</v>
      </c>
      <c r="K7" s="10">
        <v>147</v>
      </c>
      <c r="L7" s="10">
        <v>206</v>
      </c>
      <c r="M7" s="10"/>
      <c r="N7" s="10">
        <v>282</v>
      </c>
      <c r="O7" s="10">
        <v>250</v>
      </c>
      <c r="P7" s="10">
        <v>198</v>
      </c>
      <c r="Q7" s="10">
        <v>266</v>
      </c>
      <c r="R7" s="10"/>
      <c r="S7" s="10">
        <v>140</v>
      </c>
      <c r="T7" s="10">
        <v>115</v>
      </c>
      <c r="U7" s="10">
        <v>86</v>
      </c>
      <c r="V7" s="10">
        <v>94</v>
      </c>
      <c r="W7" s="10">
        <v>65</v>
      </c>
      <c r="X7" s="10">
        <v>85</v>
      </c>
      <c r="Y7" s="10">
        <v>72</v>
      </c>
      <c r="Z7" s="10">
        <v>53</v>
      </c>
      <c r="AA7" s="10">
        <v>106</v>
      </c>
      <c r="AB7" s="10">
        <v>90</v>
      </c>
      <c r="AC7" s="10">
        <v>60</v>
      </c>
      <c r="AD7" s="10">
        <v>33</v>
      </c>
      <c r="AE7" s="10"/>
      <c r="AF7" s="10">
        <v>348</v>
      </c>
      <c r="AG7" s="10">
        <v>398</v>
      </c>
      <c r="AH7" s="10">
        <v>149</v>
      </c>
      <c r="AI7" s="10"/>
      <c r="AJ7" s="10">
        <v>326</v>
      </c>
      <c r="AK7" s="10">
        <v>314</v>
      </c>
      <c r="AL7" s="10">
        <v>67</v>
      </c>
      <c r="AM7" s="10">
        <v>10</v>
      </c>
      <c r="AN7" s="10">
        <v>131</v>
      </c>
      <c r="AO7" s="10"/>
      <c r="AP7" s="10">
        <v>175</v>
      </c>
      <c r="AQ7" s="10">
        <v>402</v>
      </c>
      <c r="AR7" s="10">
        <v>73</v>
      </c>
      <c r="AS7" s="10">
        <v>116</v>
      </c>
      <c r="AT7" s="10">
        <v>80</v>
      </c>
      <c r="AU7" s="10"/>
      <c r="AV7" s="10">
        <v>237</v>
      </c>
      <c r="AW7" s="10">
        <v>233</v>
      </c>
      <c r="AX7" s="10">
        <v>254</v>
      </c>
      <c r="AY7" s="10">
        <v>114</v>
      </c>
      <c r="AZ7" s="10">
        <v>19</v>
      </c>
      <c r="BA7" s="10"/>
      <c r="BB7" s="10">
        <v>58</v>
      </c>
      <c r="BC7" s="10">
        <v>73</v>
      </c>
      <c r="BD7" s="10">
        <v>34</v>
      </c>
      <c r="BE7" s="10"/>
      <c r="BF7" s="10">
        <v>184</v>
      </c>
    </row>
    <row r="8" spans="2:58" ht="30" customHeight="1" x14ac:dyDescent="0.35">
      <c r="B8" s="11" t="s">
        <v>20</v>
      </c>
      <c r="C8" s="11">
        <v>999</v>
      </c>
      <c r="D8" s="11">
        <v>478</v>
      </c>
      <c r="E8" s="11">
        <v>519</v>
      </c>
      <c r="F8" s="11"/>
      <c r="G8" s="11">
        <v>149</v>
      </c>
      <c r="H8" s="11">
        <v>162</v>
      </c>
      <c r="I8" s="11">
        <v>179</v>
      </c>
      <c r="J8" s="11">
        <v>174</v>
      </c>
      <c r="K8" s="11">
        <v>139</v>
      </c>
      <c r="L8" s="11">
        <v>197</v>
      </c>
      <c r="M8" s="11"/>
      <c r="N8" s="11">
        <v>274</v>
      </c>
      <c r="O8" s="11">
        <v>262</v>
      </c>
      <c r="P8" s="11">
        <v>195</v>
      </c>
      <c r="Q8" s="11">
        <v>265</v>
      </c>
      <c r="R8" s="11"/>
      <c r="S8" s="11">
        <v>151</v>
      </c>
      <c r="T8" s="11">
        <v>119</v>
      </c>
      <c r="U8" s="11">
        <v>87</v>
      </c>
      <c r="V8" s="11">
        <v>95</v>
      </c>
      <c r="W8" s="11">
        <v>62</v>
      </c>
      <c r="X8" s="11">
        <v>87</v>
      </c>
      <c r="Y8" s="11">
        <v>72</v>
      </c>
      <c r="Z8" s="11">
        <v>50</v>
      </c>
      <c r="AA8" s="11">
        <v>100</v>
      </c>
      <c r="AB8" s="11">
        <v>86</v>
      </c>
      <c r="AC8" s="11">
        <v>58</v>
      </c>
      <c r="AD8" s="11">
        <v>31</v>
      </c>
      <c r="AE8" s="11"/>
      <c r="AF8" s="11">
        <v>346</v>
      </c>
      <c r="AG8" s="11">
        <v>400</v>
      </c>
      <c r="AH8" s="11">
        <v>153</v>
      </c>
      <c r="AI8" s="11"/>
      <c r="AJ8" s="11">
        <v>325</v>
      </c>
      <c r="AK8" s="11">
        <v>314</v>
      </c>
      <c r="AL8" s="11">
        <v>68</v>
      </c>
      <c r="AM8" s="11">
        <v>10</v>
      </c>
      <c r="AN8" s="11">
        <v>134</v>
      </c>
      <c r="AO8" s="11"/>
      <c r="AP8" s="11">
        <v>173</v>
      </c>
      <c r="AQ8" s="11">
        <v>403</v>
      </c>
      <c r="AR8" s="11">
        <v>75</v>
      </c>
      <c r="AS8" s="11">
        <v>114</v>
      </c>
      <c r="AT8" s="11">
        <v>79</v>
      </c>
      <c r="AU8" s="11"/>
      <c r="AV8" s="11">
        <v>238</v>
      </c>
      <c r="AW8" s="11">
        <v>231</v>
      </c>
      <c r="AX8" s="11">
        <v>256</v>
      </c>
      <c r="AY8" s="11">
        <v>114</v>
      </c>
      <c r="AZ8" s="11">
        <v>19</v>
      </c>
      <c r="BA8" s="11"/>
      <c r="BB8" s="11">
        <v>59</v>
      </c>
      <c r="BC8" s="11">
        <v>71</v>
      </c>
      <c r="BD8" s="11">
        <v>34</v>
      </c>
      <c r="BE8" s="11"/>
      <c r="BF8" s="11">
        <v>185</v>
      </c>
    </row>
    <row r="9" spans="2:58" x14ac:dyDescent="0.35">
      <c r="B9" s="15" t="s">
        <v>207</v>
      </c>
      <c r="C9" s="14">
        <v>8.0468348625635705E-2</v>
      </c>
      <c r="D9" s="14">
        <v>9.0793832348439601E-2</v>
      </c>
      <c r="E9" s="14">
        <v>6.9333629233327795E-2</v>
      </c>
      <c r="F9" s="14"/>
      <c r="G9" s="14">
        <v>4.4066468217115899E-2</v>
      </c>
      <c r="H9" s="14">
        <v>8.1890146252384402E-2</v>
      </c>
      <c r="I9" s="14">
        <v>8.2616404938597204E-2</v>
      </c>
      <c r="J9" s="14">
        <v>6.3287205205584895E-2</v>
      </c>
      <c r="K9" s="14">
        <v>7.9849079787630603E-2</v>
      </c>
      <c r="L9" s="14">
        <v>0.12035358752094</v>
      </c>
      <c r="M9" s="14"/>
      <c r="N9" s="14">
        <v>6.3176122432935106E-2</v>
      </c>
      <c r="O9" s="14">
        <v>7.8652325930675296E-2</v>
      </c>
      <c r="P9" s="14">
        <v>8.5624881448286103E-2</v>
      </c>
      <c r="Q9" s="14">
        <v>9.7229909285316496E-2</v>
      </c>
      <c r="R9" s="14"/>
      <c r="S9" s="14">
        <v>2.90487072867372E-2</v>
      </c>
      <c r="T9" s="14">
        <v>5.0535275634120198E-2</v>
      </c>
      <c r="U9" s="14">
        <v>9.3079528332262407E-2</v>
      </c>
      <c r="V9" s="14">
        <v>9.0882302458650602E-2</v>
      </c>
      <c r="W9" s="14">
        <v>6.1989471683344503E-2</v>
      </c>
      <c r="X9" s="14">
        <v>5.6855575495561E-2</v>
      </c>
      <c r="Y9" s="14">
        <v>0.120862987036919</v>
      </c>
      <c r="Z9" s="14">
        <v>5.5839594329070902E-2</v>
      </c>
      <c r="AA9" s="14">
        <v>0.10161996440508</v>
      </c>
      <c r="AB9" s="14">
        <v>0.11242776512352499</v>
      </c>
      <c r="AC9" s="14">
        <v>6.5166557492838603E-2</v>
      </c>
      <c r="AD9" s="14">
        <v>0.29771013552643499</v>
      </c>
      <c r="AE9" s="14"/>
      <c r="AF9" s="14">
        <v>0.14470689671825701</v>
      </c>
      <c r="AG9" s="14">
        <v>5.1391009727490902E-2</v>
      </c>
      <c r="AH9" s="14">
        <v>2.5115773117068901E-2</v>
      </c>
      <c r="AI9" s="14"/>
      <c r="AJ9" s="14">
        <v>0.155680579730235</v>
      </c>
      <c r="AK9" s="14">
        <v>2.2403015676726399E-2</v>
      </c>
      <c r="AL9" s="14">
        <v>1.4869243045737701E-2</v>
      </c>
      <c r="AM9" s="14">
        <v>9.6095338861462501E-2</v>
      </c>
      <c r="AN9" s="14">
        <v>5.8002530886868797E-2</v>
      </c>
      <c r="AO9" s="14"/>
      <c r="AP9" s="14">
        <v>0.13897088306146599</v>
      </c>
      <c r="AQ9" s="14">
        <v>6.7487561382542803E-3</v>
      </c>
      <c r="AR9" s="14">
        <v>0</v>
      </c>
      <c r="AS9" s="14">
        <v>0.261835323199545</v>
      </c>
      <c r="AT9" s="14">
        <v>5.2538418236251702E-2</v>
      </c>
      <c r="AU9" s="14"/>
      <c r="AV9" s="14">
        <v>9.5941688499299502E-2</v>
      </c>
      <c r="AW9" s="14">
        <v>7.1025995043381598E-2</v>
      </c>
      <c r="AX9" s="14">
        <v>6.1044297203247298E-2</v>
      </c>
      <c r="AY9" s="14">
        <v>7.9181146433443594E-2</v>
      </c>
      <c r="AZ9" s="14">
        <v>0</v>
      </c>
      <c r="BA9" s="14"/>
      <c r="BB9" s="14">
        <v>2.9621682575382301E-2</v>
      </c>
      <c r="BC9" s="14">
        <v>0.30891030809762798</v>
      </c>
      <c r="BD9" s="14">
        <v>3.6425122603959997E-2</v>
      </c>
      <c r="BE9" s="14"/>
      <c r="BF9" s="14">
        <v>0.149192710271219</v>
      </c>
    </row>
    <row r="10" spans="2:58" x14ac:dyDescent="0.35">
      <c r="B10" s="15" t="s">
        <v>208</v>
      </c>
      <c r="C10" s="14">
        <v>6.40092007271236E-2</v>
      </c>
      <c r="D10" s="14">
        <v>7.3591919989987403E-2</v>
      </c>
      <c r="E10" s="14">
        <v>5.5443126828295997E-2</v>
      </c>
      <c r="F10" s="14"/>
      <c r="G10" s="14">
        <v>7.6978128449046404E-2</v>
      </c>
      <c r="H10" s="14">
        <v>5.3253756031357097E-2</v>
      </c>
      <c r="I10" s="14">
        <v>4.4761987635239302E-2</v>
      </c>
      <c r="J10" s="14">
        <v>6.0756818760267998E-2</v>
      </c>
      <c r="K10" s="14">
        <v>9.8360397360214E-2</v>
      </c>
      <c r="L10" s="14">
        <v>5.9227277720864301E-2</v>
      </c>
      <c r="M10" s="14"/>
      <c r="N10" s="14">
        <v>6.1120644568759701E-2</v>
      </c>
      <c r="O10" s="14">
        <v>6.1606967032059902E-2</v>
      </c>
      <c r="P10" s="14">
        <v>8.5454395503404904E-2</v>
      </c>
      <c r="Q10" s="14">
        <v>5.4327332170857001E-2</v>
      </c>
      <c r="R10" s="14"/>
      <c r="S10" s="14">
        <v>4.6809863834549298E-2</v>
      </c>
      <c r="T10" s="14">
        <v>9.2543220343893895E-2</v>
      </c>
      <c r="U10" s="14">
        <v>0.103509350468555</v>
      </c>
      <c r="V10" s="14">
        <v>6.1299162889639297E-2</v>
      </c>
      <c r="W10" s="14">
        <v>5.8450366862799003E-2</v>
      </c>
      <c r="X10" s="14">
        <v>7.5528569575044294E-2</v>
      </c>
      <c r="Y10" s="14">
        <v>7.1373590538853296E-2</v>
      </c>
      <c r="Z10" s="14">
        <v>5.0764527278485697E-2</v>
      </c>
      <c r="AA10" s="14">
        <v>3.5868568746105202E-2</v>
      </c>
      <c r="AB10" s="14">
        <v>5.7108338031904203E-2</v>
      </c>
      <c r="AC10" s="14">
        <v>3.1375098466645802E-2</v>
      </c>
      <c r="AD10" s="14">
        <v>8.9731460533579499E-2</v>
      </c>
      <c r="AE10" s="14"/>
      <c r="AF10" s="14">
        <v>9.7486644798083402E-2</v>
      </c>
      <c r="AG10" s="14">
        <v>4.2210844395305702E-2</v>
      </c>
      <c r="AH10" s="14">
        <v>3.7850610339889297E-2</v>
      </c>
      <c r="AI10" s="14"/>
      <c r="AJ10" s="14">
        <v>0.121023374760025</v>
      </c>
      <c r="AK10" s="14">
        <v>2.2125808072975098E-2</v>
      </c>
      <c r="AL10" s="14">
        <v>0</v>
      </c>
      <c r="AM10" s="14">
        <v>0.19546963199075801</v>
      </c>
      <c r="AN10" s="14">
        <v>5.7347172503746602E-2</v>
      </c>
      <c r="AO10" s="14"/>
      <c r="AP10" s="14">
        <v>0.136291978577912</v>
      </c>
      <c r="AQ10" s="14">
        <v>9.7042280119754906E-3</v>
      </c>
      <c r="AR10" s="14">
        <v>5.35174438911004E-2</v>
      </c>
      <c r="AS10" s="14">
        <v>0.170420336437312</v>
      </c>
      <c r="AT10" s="14">
        <v>5.9343040580052797E-2</v>
      </c>
      <c r="AU10" s="14"/>
      <c r="AV10" s="14">
        <v>5.8988303912663E-2</v>
      </c>
      <c r="AW10" s="14">
        <v>7.7719402851450098E-2</v>
      </c>
      <c r="AX10" s="14">
        <v>6.00746511422263E-2</v>
      </c>
      <c r="AY10" s="14">
        <v>5.3954359172528797E-2</v>
      </c>
      <c r="AZ10" s="14">
        <v>5.2992806707038501E-2</v>
      </c>
      <c r="BA10" s="14"/>
      <c r="BB10" s="14">
        <v>0</v>
      </c>
      <c r="BC10" s="14">
        <v>0.177983162383266</v>
      </c>
      <c r="BD10" s="14">
        <v>0.13921126543124401</v>
      </c>
      <c r="BE10" s="14"/>
      <c r="BF10" s="14">
        <v>9.9618569124578796E-2</v>
      </c>
    </row>
    <row r="11" spans="2:58" x14ac:dyDescent="0.35">
      <c r="B11" s="15" t="s">
        <v>209</v>
      </c>
      <c r="C11" s="14">
        <v>0.12020338550050801</v>
      </c>
      <c r="D11" s="14">
        <v>0.124623094166756</v>
      </c>
      <c r="E11" s="14">
        <v>0.11660837435285</v>
      </c>
      <c r="F11" s="14"/>
      <c r="G11" s="14">
        <v>0.13124179680196199</v>
      </c>
      <c r="H11" s="14">
        <v>0.154477076837268</v>
      </c>
      <c r="I11" s="14">
        <v>9.8716696828300907E-2</v>
      </c>
      <c r="J11" s="14">
        <v>0.14923151889321001</v>
      </c>
      <c r="K11" s="14">
        <v>0.100720575203575</v>
      </c>
      <c r="L11" s="14">
        <v>9.1266740212624695E-2</v>
      </c>
      <c r="M11" s="14"/>
      <c r="N11" s="14">
        <v>0.103757155408782</v>
      </c>
      <c r="O11" s="14">
        <v>0.12758005666362701</v>
      </c>
      <c r="P11" s="14">
        <v>0.15129009670621699</v>
      </c>
      <c r="Q11" s="14">
        <v>0.10840798798717401</v>
      </c>
      <c r="R11" s="14"/>
      <c r="S11" s="14">
        <v>8.3753775385048898E-2</v>
      </c>
      <c r="T11" s="14">
        <v>0.13593909397145301</v>
      </c>
      <c r="U11" s="14">
        <v>0.15136481203560201</v>
      </c>
      <c r="V11" s="14">
        <v>0.14597294562347099</v>
      </c>
      <c r="W11" s="14">
        <v>7.6805842234609706E-2</v>
      </c>
      <c r="X11" s="14">
        <v>0.13702513097885899</v>
      </c>
      <c r="Y11" s="14">
        <v>0.16196532475762301</v>
      </c>
      <c r="Z11" s="14">
        <v>0.193778554080341</v>
      </c>
      <c r="AA11" s="14">
        <v>0.13721521575124901</v>
      </c>
      <c r="AB11" s="14">
        <v>5.5657130627434097E-2</v>
      </c>
      <c r="AC11" s="14">
        <v>8.4880366149213002E-2</v>
      </c>
      <c r="AD11" s="14">
        <v>8.5812233673203495E-2</v>
      </c>
      <c r="AE11" s="14"/>
      <c r="AF11" s="14">
        <v>0.14719233306363999</v>
      </c>
      <c r="AG11" s="14">
        <v>0.104657609073633</v>
      </c>
      <c r="AH11" s="14">
        <v>0.10205739260178</v>
      </c>
      <c r="AI11" s="14"/>
      <c r="AJ11" s="14">
        <v>0.13930657275567801</v>
      </c>
      <c r="AK11" s="14">
        <v>8.6711712029604704E-2</v>
      </c>
      <c r="AL11" s="14">
        <v>0.13163318868988899</v>
      </c>
      <c r="AM11" s="14">
        <v>0.10940432468948399</v>
      </c>
      <c r="AN11" s="14">
        <v>0.13471964602393299</v>
      </c>
      <c r="AO11" s="14"/>
      <c r="AP11" s="14">
        <v>0.151962590259341</v>
      </c>
      <c r="AQ11" s="14">
        <v>7.2887924698458895E-2</v>
      </c>
      <c r="AR11" s="14">
        <v>0.108434023231119</v>
      </c>
      <c r="AS11" s="14">
        <v>0.16447726054759901</v>
      </c>
      <c r="AT11" s="14">
        <v>0.13502716381489599</v>
      </c>
      <c r="AU11" s="14"/>
      <c r="AV11" s="14">
        <v>0.123239317291139</v>
      </c>
      <c r="AW11" s="14">
        <v>0.12589799539559099</v>
      </c>
      <c r="AX11" s="14">
        <v>0.103189551721837</v>
      </c>
      <c r="AY11" s="14">
        <v>0.103627827003774</v>
      </c>
      <c r="AZ11" s="14">
        <v>0</v>
      </c>
      <c r="BA11" s="14"/>
      <c r="BB11" s="14">
        <v>0.107610828368363</v>
      </c>
      <c r="BC11" s="14">
        <v>0.108781084138279</v>
      </c>
      <c r="BD11" s="14">
        <v>0.224244991597359</v>
      </c>
      <c r="BE11" s="14"/>
      <c r="BF11" s="14">
        <v>0.122978201423717</v>
      </c>
    </row>
    <row r="12" spans="2:58" x14ac:dyDescent="0.35">
      <c r="B12" s="15" t="s">
        <v>122</v>
      </c>
      <c r="C12" s="14">
        <v>0.28366641140424598</v>
      </c>
      <c r="D12" s="14">
        <v>0.256662929019014</v>
      </c>
      <c r="E12" s="14">
        <v>0.30962579575540999</v>
      </c>
      <c r="F12" s="14"/>
      <c r="G12" s="14">
        <v>0.27624460926279998</v>
      </c>
      <c r="H12" s="14">
        <v>0.224884467542842</v>
      </c>
      <c r="I12" s="14">
        <v>0.33555040182886098</v>
      </c>
      <c r="J12" s="14">
        <v>0.320352852685448</v>
      </c>
      <c r="K12" s="14">
        <v>0.303588014823298</v>
      </c>
      <c r="L12" s="14">
        <v>0.244366139547991</v>
      </c>
      <c r="M12" s="14"/>
      <c r="N12" s="14">
        <v>0.25495245615657403</v>
      </c>
      <c r="O12" s="14">
        <v>0.30632598250862503</v>
      </c>
      <c r="P12" s="14">
        <v>0.26504606726531499</v>
      </c>
      <c r="Q12" s="14">
        <v>0.300453619574855</v>
      </c>
      <c r="R12" s="14"/>
      <c r="S12" s="14">
        <v>0.33826559948381602</v>
      </c>
      <c r="T12" s="14">
        <v>0.276871972570509</v>
      </c>
      <c r="U12" s="14">
        <v>0.26760225642641899</v>
      </c>
      <c r="V12" s="14">
        <v>0.23008255304987399</v>
      </c>
      <c r="W12" s="14">
        <v>0.22910201614216699</v>
      </c>
      <c r="X12" s="14">
        <v>0.31251419312852002</v>
      </c>
      <c r="Y12" s="14">
        <v>0.310684158285849</v>
      </c>
      <c r="Z12" s="14">
        <v>0.28333172537676099</v>
      </c>
      <c r="AA12" s="14">
        <v>0.243208058939796</v>
      </c>
      <c r="AB12" s="14">
        <v>0.27699078283790302</v>
      </c>
      <c r="AC12" s="14">
        <v>0.30729298713049003</v>
      </c>
      <c r="AD12" s="14">
        <v>0.32546231727680702</v>
      </c>
      <c r="AE12" s="14"/>
      <c r="AF12" s="14">
        <v>0.24692350931360299</v>
      </c>
      <c r="AG12" s="14">
        <v>0.29663465434992398</v>
      </c>
      <c r="AH12" s="14">
        <v>0.31135376704434498</v>
      </c>
      <c r="AI12" s="14"/>
      <c r="AJ12" s="14">
        <v>0.222888752461332</v>
      </c>
      <c r="AK12" s="14">
        <v>0.298654438058156</v>
      </c>
      <c r="AL12" s="14">
        <v>0.25905235799123699</v>
      </c>
      <c r="AM12" s="14">
        <v>0.19232720105388601</v>
      </c>
      <c r="AN12" s="14">
        <v>0.347737415881406</v>
      </c>
      <c r="AO12" s="14"/>
      <c r="AP12" s="14">
        <v>0.241835060357809</v>
      </c>
      <c r="AQ12" s="14">
        <v>0.251662164452995</v>
      </c>
      <c r="AR12" s="14">
        <v>0.29802344235070799</v>
      </c>
      <c r="AS12" s="14">
        <v>0.216246361435986</v>
      </c>
      <c r="AT12" s="14">
        <v>0.4801855235268</v>
      </c>
      <c r="AU12" s="14"/>
      <c r="AV12" s="14">
        <v>0.308463023947051</v>
      </c>
      <c r="AW12" s="14">
        <v>0.32668104936466302</v>
      </c>
      <c r="AX12" s="14">
        <v>0.25234179876419399</v>
      </c>
      <c r="AY12" s="14">
        <v>0.27571638369919999</v>
      </c>
      <c r="AZ12" s="14">
        <v>0.36585250152395099</v>
      </c>
      <c r="BA12" s="14"/>
      <c r="BB12" s="14">
        <v>8.91623613186837E-2</v>
      </c>
      <c r="BC12" s="14">
        <v>0.21401869257049</v>
      </c>
      <c r="BD12" s="14">
        <v>0.33148745299997801</v>
      </c>
      <c r="BE12" s="14"/>
      <c r="BF12" s="14">
        <v>0.20730790144279801</v>
      </c>
    </row>
    <row r="13" spans="2:58" x14ac:dyDescent="0.35">
      <c r="B13" s="15" t="s">
        <v>210</v>
      </c>
      <c r="C13" s="14">
        <v>0.26629345660355502</v>
      </c>
      <c r="D13" s="14">
        <v>0.26646877415956</v>
      </c>
      <c r="E13" s="14">
        <v>0.26520311354597098</v>
      </c>
      <c r="F13" s="14"/>
      <c r="G13" s="14">
        <v>0.317840373549239</v>
      </c>
      <c r="H13" s="14">
        <v>0.29644422043252699</v>
      </c>
      <c r="I13" s="14">
        <v>0.28624528507964198</v>
      </c>
      <c r="J13" s="14">
        <v>0.211368621679453</v>
      </c>
      <c r="K13" s="14">
        <v>0.232236165385173</v>
      </c>
      <c r="L13" s="14">
        <v>0.25685588796186698</v>
      </c>
      <c r="M13" s="14"/>
      <c r="N13" s="14">
        <v>0.28309766803764103</v>
      </c>
      <c r="O13" s="14">
        <v>0.24908953084483901</v>
      </c>
      <c r="P13" s="14">
        <v>0.27887534730918401</v>
      </c>
      <c r="Q13" s="14">
        <v>0.25588502717637501</v>
      </c>
      <c r="R13" s="14"/>
      <c r="S13" s="14">
        <v>0.32495512379347402</v>
      </c>
      <c r="T13" s="14">
        <v>0.26822256491691598</v>
      </c>
      <c r="U13" s="14">
        <v>0.226792691220641</v>
      </c>
      <c r="V13" s="14">
        <v>0.220813172727547</v>
      </c>
      <c r="W13" s="14">
        <v>0.449589660952467</v>
      </c>
      <c r="X13" s="14">
        <v>0.258588739521463</v>
      </c>
      <c r="Y13" s="14">
        <v>0.19804043693524101</v>
      </c>
      <c r="Z13" s="14">
        <v>0.22535942364497899</v>
      </c>
      <c r="AA13" s="14">
        <v>0.25784715014655402</v>
      </c>
      <c r="AB13" s="14">
        <v>0.26056238227203499</v>
      </c>
      <c r="AC13" s="14">
        <v>0.28296770930224602</v>
      </c>
      <c r="AD13" s="14">
        <v>0.11400759292555</v>
      </c>
      <c r="AE13" s="14"/>
      <c r="AF13" s="14">
        <v>0.20194978718415499</v>
      </c>
      <c r="AG13" s="14">
        <v>0.30232422616045201</v>
      </c>
      <c r="AH13" s="14">
        <v>0.29058382679304201</v>
      </c>
      <c r="AI13" s="14"/>
      <c r="AJ13" s="14">
        <v>0.217599467905844</v>
      </c>
      <c r="AK13" s="14">
        <v>0.31908133614677398</v>
      </c>
      <c r="AL13" s="14">
        <v>0.37110805917457601</v>
      </c>
      <c r="AM13" s="14">
        <v>0.10153376259319</v>
      </c>
      <c r="AN13" s="14">
        <v>0.21894135829401501</v>
      </c>
      <c r="AO13" s="14"/>
      <c r="AP13" s="14">
        <v>0.23208572294978499</v>
      </c>
      <c r="AQ13" s="14">
        <v>0.34643269809237698</v>
      </c>
      <c r="AR13" s="14">
        <v>0.34871840053571301</v>
      </c>
      <c r="AS13" s="14">
        <v>0.12610030016128601</v>
      </c>
      <c r="AT13" s="14">
        <v>0.20804222109180501</v>
      </c>
      <c r="AU13" s="14"/>
      <c r="AV13" s="14">
        <v>0.23798921181595001</v>
      </c>
      <c r="AW13" s="14">
        <v>0.257979760438874</v>
      </c>
      <c r="AX13" s="14">
        <v>0.31187724322206001</v>
      </c>
      <c r="AY13" s="14">
        <v>0.24191537579856801</v>
      </c>
      <c r="AZ13" s="14">
        <v>0.48061685970780299</v>
      </c>
      <c r="BA13" s="14"/>
      <c r="BB13" s="14">
        <v>0.36735150081242701</v>
      </c>
      <c r="BC13" s="14">
        <v>0.14766328168992099</v>
      </c>
      <c r="BD13" s="14">
        <v>0.17564682214579699</v>
      </c>
      <c r="BE13" s="14"/>
      <c r="BF13" s="14">
        <v>0.239536192612128</v>
      </c>
    </row>
    <row r="14" spans="2:58" x14ac:dyDescent="0.35">
      <c r="B14" s="15" t="s">
        <v>211</v>
      </c>
      <c r="C14" s="14">
        <v>0.14350106793682099</v>
      </c>
      <c r="D14" s="14">
        <v>0.148838790232555</v>
      </c>
      <c r="E14" s="14">
        <v>0.13915278915120399</v>
      </c>
      <c r="F14" s="14"/>
      <c r="G14" s="14">
        <v>0.108605781018804</v>
      </c>
      <c r="H14" s="14">
        <v>0.17777702648208399</v>
      </c>
      <c r="I14" s="14">
        <v>0.124971849223179</v>
      </c>
      <c r="J14" s="14">
        <v>0.15093720823294901</v>
      </c>
      <c r="K14" s="14">
        <v>0.13263319726029801</v>
      </c>
      <c r="L14" s="14">
        <v>0.15946231126910099</v>
      </c>
      <c r="M14" s="14"/>
      <c r="N14" s="14">
        <v>0.183667170374927</v>
      </c>
      <c r="O14" s="14">
        <v>0.14041032661619601</v>
      </c>
      <c r="P14" s="14">
        <v>9.8692332484530798E-2</v>
      </c>
      <c r="Q14" s="14">
        <v>0.13954355288905301</v>
      </c>
      <c r="R14" s="14"/>
      <c r="S14" s="14">
        <v>0.12733539713891401</v>
      </c>
      <c r="T14" s="14">
        <v>0.14079886350111201</v>
      </c>
      <c r="U14" s="14">
        <v>0.132595015426798</v>
      </c>
      <c r="V14" s="14">
        <v>0.184293707260798</v>
      </c>
      <c r="W14" s="14">
        <v>0.109374496989705</v>
      </c>
      <c r="X14" s="14">
        <v>0.112281004421085</v>
      </c>
      <c r="Y14" s="14">
        <v>0.110229877881775</v>
      </c>
      <c r="Z14" s="14">
        <v>0.15065107616105</v>
      </c>
      <c r="AA14" s="14">
        <v>0.18271199786973499</v>
      </c>
      <c r="AB14" s="14">
        <v>0.19300332923084801</v>
      </c>
      <c r="AC14" s="14">
        <v>0.16282218529502299</v>
      </c>
      <c r="AD14" s="14">
        <v>6.0021910372728499E-2</v>
      </c>
      <c r="AE14" s="14"/>
      <c r="AF14" s="14">
        <v>0.12990001637058199</v>
      </c>
      <c r="AG14" s="14">
        <v>0.15927007340445901</v>
      </c>
      <c r="AH14" s="14">
        <v>0.170556625468302</v>
      </c>
      <c r="AI14" s="14"/>
      <c r="AJ14" s="14">
        <v>0.12532166617057</v>
      </c>
      <c r="AK14" s="14">
        <v>0.18658767815591901</v>
      </c>
      <c r="AL14" s="14">
        <v>0.16076363935276899</v>
      </c>
      <c r="AM14" s="14">
        <v>0.20388231943059801</v>
      </c>
      <c r="AN14" s="14">
        <v>0.119937717651372</v>
      </c>
      <c r="AO14" s="14"/>
      <c r="AP14" s="14">
        <v>8.2330971714081602E-2</v>
      </c>
      <c r="AQ14" s="14">
        <v>0.23946454800287001</v>
      </c>
      <c r="AR14" s="14">
        <v>0.13243266908742399</v>
      </c>
      <c r="AS14" s="14">
        <v>6.09204182182723E-2</v>
      </c>
      <c r="AT14" s="14">
        <v>5.2276956087759702E-2</v>
      </c>
      <c r="AU14" s="14"/>
      <c r="AV14" s="14">
        <v>0.132054848178461</v>
      </c>
      <c r="AW14" s="14">
        <v>0.11596031852671999</v>
      </c>
      <c r="AX14" s="14">
        <v>0.15353161305347801</v>
      </c>
      <c r="AY14" s="14">
        <v>0.20969874620852599</v>
      </c>
      <c r="AZ14" s="14">
        <v>0.100537832061208</v>
      </c>
      <c r="BA14" s="14"/>
      <c r="BB14" s="14">
        <v>0.35484754206608299</v>
      </c>
      <c r="BC14" s="14">
        <v>4.2643471120416498E-2</v>
      </c>
      <c r="BD14" s="14">
        <v>9.2984345221661102E-2</v>
      </c>
      <c r="BE14" s="14"/>
      <c r="BF14" s="14">
        <v>0.164864917048378</v>
      </c>
    </row>
    <row r="15" spans="2:58" x14ac:dyDescent="0.35">
      <c r="B15" s="15" t="s">
        <v>212</v>
      </c>
      <c r="C15" s="23">
        <v>4.1858129202111599E-2</v>
      </c>
      <c r="D15" s="23">
        <v>3.9020660083687798E-2</v>
      </c>
      <c r="E15" s="23">
        <v>4.4633171132941102E-2</v>
      </c>
      <c r="F15" s="23"/>
      <c r="G15" s="23">
        <v>4.5022842701032802E-2</v>
      </c>
      <c r="H15" s="23">
        <v>1.1273306421537401E-2</v>
      </c>
      <c r="I15" s="23">
        <v>2.7137374466181099E-2</v>
      </c>
      <c r="J15" s="23">
        <v>4.4065774543087501E-2</v>
      </c>
      <c r="K15" s="23">
        <v>5.2612570179811503E-2</v>
      </c>
      <c r="L15" s="23">
        <v>6.8468055766611899E-2</v>
      </c>
      <c r="M15" s="23"/>
      <c r="N15" s="23">
        <v>5.0228783020381397E-2</v>
      </c>
      <c r="O15" s="23">
        <v>3.6334810403976799E-2</v>
      </c>
      <c r="P15" s="23">
        <v>3.5016879283061998E-2</v>
      </c>
      <c r="Q15" s="23">
        <v>4.4152570916370301E-2</v>
      </c>
      <c r="R15" s="23"/>
      <c r="S15" s="23">
        <v>4.9831533077460702E-2</v>
      </c>
      <c r="T15" s="23">
        <v>3.5089009061994497E-2</v>
      </c>
      <c r="U15" s="23">
        <v>2.5056346089723201E-2</v>
      </c>
      <c r="V15" s="23">
        <v>6.6656155990019506E-2</v>
      </c>
      <c r="W15" s="23">
        <v>1.46881451349079E-2</v>
      </c>
      <c r="X15" s="23">
        <v>4.7206786879467201E-2</v>
      </c>
      <c r="Y15" s="23">
        <v>2.6843624563739399E-2</v>
      </c>
      <c r="Z15" s="23">
        <v>4.0275099129312597E-2</v>
      </c>
      <c r="AA15" s="23">
        <v>4.1529044141481203E-2</v>
      </c>
      <c r="AB15" s="23">
        <v>4.4250271876351298E-2</v>
      </c>
      <c r="AC15" s="23">
        <v>6.5495096163544403E-2</v>
      </c>
      <c r="AD15" s="23">
        <v>2.7254349691696499E-2</v>
      </c>
      <c r="AE15" s="23"/>
      <c r="AF15" s="23">
        <v>3.1840812551679698E-2</v>
      </c>
      <c r="AG15" s="23">
        <v>4.3511582888734301E-2</v>
      </c>
      <c r="AH15" s="23">
        <v>6.24820046355739E-2</v>
      </c>
      <c r="AI15" s="23"/>
      <c r="AJ15" s="23">
        <v>1.8179586216316199E-2</v>
      </c>
      <c r="AK15" s="23">
        <v>6.44360118598446E-2</v>
      </c>
      <c r="AL15" s="23">
        <v>6.2573511745791704E-2</v>
      </c>
      <c r="AM15" s="23">
        <v>0.101287421380621</v>
      </c>
      <c r="AN15" s="23">
        <v>6.3314158758659603E-2</v>
      </c>
      <c r="AO15" s="23"/>
      <c r="AP15" s="23">
        <v>1.6522793079603901E-2</v>
      </c>
      <c r="AQ15" s="23">
        <v>7.3099680603068901E-2</v>
      </c>
      <c r="AR15" s="23">
        <v>5.8874020903935502E-2</v>
      </c>
      <c r="AS15" s="23">
        <v>0</v>
      </c>
      <c r="AT15" s="23">
        <v>1.2586676662434701E-2</v>
      </c>
      <c r="AU15" s="23"/>
      <c r="AV15" s="23">
        <v>4.3323606355436001E-2</v>
      </c>
      <c r="AW15" s="23">
        <v>2.4735478379320601E-2</v>
      </c>
      <c r="AX15" s="23">
        <v>5.7940844892958102E-2</v>
      </c>
      <c r="AY15" s="23">
        <v>3.5906161683959298E-2</v>
      </c>
      <c r="AZ15" s="23">
        <v>0</v>
      </c>
      <c r="BA15" s="23"/>
      <c r="BB15" s="23">
        <v>5.1406084859061098E-2</v>
      </c>
      <c r="BC15" s="23">
        <v>0</v>
      </c>
      <c r="BD15" s="23">
        <v>0</v>
      </c>
      <c r="BE15" s="23"/>
      <c r="BF15" s="23">
        <v>1.65015080771806E-2</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252</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999</v>
      </c>
      <c r="D7" s="10">
        <v>473</v>
      </c>
      <c r="E7" s="10">
        <v>524</v>
      </c>
      <c r="F7" s="10"/>
      <c r="G7" s="10">
        <v>155</v>
      </c>
      <c r="H7" s="10">
        <v>169</v>
      </c>
      <c r="I7" s="10">
        <v>158</v>
      </c>
      <c r="J7" s="10">
        <v>164</v>
      </c>
      <c r="K7" s="10">
        <v>147</v>
      </c>
      <c r="L7" s="10">
        <v>206</v>
      </c>
      <c r="M7" s="10"/>
      <c r="N7" s="10">
        <v>282</v>
      </c>
      <c r="O7" s="10">
        <v>250</v>
      </c>
      <c r="P7" s="10">
        <v>198</v>
      </c>
      <c r="Q7" s="10">
        <v>266</v>
      </c>
      <c r="R7" s="10"/>
      <c r="S7" s="10">
        <v>140</v>
      </c>
      <c r="T7" s="10">
        <v>115</v>
      </c>
      <c r="U7" s="10">
        <v>86</v>
      </c>
      <c r="V7" s="10">
        <v>94</v>
      </c>
      <c r="W7" s="10">
        <v>65</v>
      </c>
      <c r="X7" s="10">
        <v>85</v>
      </c>
      <c r="Y7" s="10">
        <v>72</v>
      </c>
      <c r="Z7" s="10">
        <v>53</v>
      </c>
      <c r="AA7" s="10">
        <v>106</v>
      </c>
      <c r="AB7" s="10">
        <v>90</v>
      </c>
      <c r="AC7" s="10">
        <v>60</v>
      </c>
      <c r="AD7" s="10">
        <v>33</v>
      </c>
      <c r="AE7" s="10"/>
      <c r="AF7" s="10">
        <v>348</v>
      </c>
      <c r="AG7" s="10">
        <v>398</v>
      </c>
      <c r="AH7" s="10">
        <v>149</v>
      </c>
      <c r="AI7" s="10"/>
      <c r="AJ7" s="10">
        <v>326</v>
      </c>
      <c r="AK7" s="10">
        <v>314</v>
      </c>
      <c r="AL7" s="10">
        <v>67</v>
      </c>
      <c r="AM7" s="10">
        <v>10</v>
      </c>
      <c r="AN7" s="10">
        <v>131</v>
      </c>
      <c r="AO7" s="10"/>
      <c r="AP7" s="10">
        <v>175</v>
      </c>
      <c r="AQ7" s="10">
        <v>402</v>
      </c>
      <c r="AR7" s="10">
        <v>73</v>
      </c>
      <c r="AS7" s="10">
        <v>116</v>
      </c>
      <c r="AT7" s="10">
        <v>80</v>
      </c>
      <c r="AU7" s="10"/>
      <c r="AV7" s="10">
        <v>237</v>
      </c>
      <c r="AW7" s="10">
        <v>233</v>
      </c>
      <c r="AX7" s="10">
        <v>254</v>
      </c>
      <c r="AY7" s="10">
        <v>114</v>
      </c>
      <c r="AZ7" s="10">
        <v>19</v>
      </c>
      <c r="BA7" s="10"/>
      <c r="BB7" s="10">
        <v>58</v>
      </c>
      <c r="BC7" s="10">
        <v>73</v>
      </c>
      <c r="BD7" s="10">
        <v>34</v>
      </c>
      <c r="BE7" s="10"/>
      <c r="BF7" s="10">
        <v>184</v>
      </c>
    </row>
    <row r="8" spans="2:58" ht="30" customHeight="1" x14ac:dyDescent="0.35">
      <c r="B8" s="11" t="s">
        <v>20</v>
      </c>
      <c r="C8" s="11">
        <v>999</v>
      </c>
      <c r="D8" s="11">
        <v>478</v>
      </c>
      <c r="E8" s="11">
        <v>519</v>
      </c>
      <c r="F8" s="11"/>
      <c r="G8" s="11">
        <v>149</v>
      </c>
      <c r="H8" s="11">
        <v>162</v>
      </c>
      <c r="I8" s="11">
        <v>179</v>
      </c>
      <c r="J8" s="11">
        <v>174</v>
      </c>
      <c r="K8" s="11">
        <v>139</v>
      </c>
      <c r="L8" s="11">
        <v>197</v>
      </c>
      <c r="M8" s="11"/>
      <c r="N8" s="11">
        <v>274</v>
      </c>
      <c r="O8" s="11">
        <v>262</v>
      </c>
      <c r="P8" s="11">
        <v>195</v>
      </c>
      <c r="Q8" s="11">
        <v>265</v>
      </c>
      <c r="R8" s="11"/>
      <c r="S8" s="11">
        <v>151</v>
      </c>
      <c r="T8" s="11">
        <v>119</v>
      </c>
      <c r="U8" s="11">
        <v>87</v>
      </c>
      <c r="V8" s="11">
        <v>95</v>
      </c>
      <c r="W8" s="11">
        <v>62</v>
      </c>
      <c r="X8" s="11">
        <v>87</v>
      </c>
      <c r="Y8" s="11">
        <v>72</v>
      </c>
      <c r="Z8" s="11">
        <v>50</v>
      </c>
      <c r="AA8" s="11">
        <v>100</v>
      </c>
      <c r="AB8" s="11">
        <v>86</v>
      </c>
      <c r="AC8" s="11">
        <v>58</v>
      </c>
      <c r="AD8" s="11">
        <v>31</v>
      </c>
      <c r="AE8" s="11"/>
      <c r="AF8" s="11">
        <v>346</v>
      </c>
      <c r="AG8" s="11">
        <v>400</v>
      </c>
      <c r="AH8" s="11">
        <v>153</v>
      </c>
      <c r="AI8" s="11"/>
      <c r="AJ8" s="11">
        <v>325</v>
      </c>
      <c r="AK8" s="11">
        <v>314</v>
      </c>
      <c r="AL8" s="11">
        <v>68</v>
      </c>
      <c r="AM8" s="11">
        <v>10</v>
      </c>
      <c r="AN8" s="11">
        <v>134</v>
      </c>
      <c r="AO8" s="11"/>
      <c r="AP8" s="11">
        <v>173</v>
      </c>
      <c r="AQ8" s="11">
        <v>403</v>
      </c>
      <c r="AR8" s="11">
        <v>75</v>
      </c>
      <c r="AS8" s="11">
        <v>114</v>
      </c>
      <c r="AT8" s="11">
        <v>79</v>
      </c>
      <c r="AU8" s="11"/>
      <c r="AV8" s="11">
        <v>238</v>
      </c>
      <c r="AW8" s="11">
        <v>231</v>
      </c>
      <c r="AX8" s="11">
        <v>256</v>
      </c>
      <c r="AY8" s="11">
        <v>114</v>
      </c>
      <c r="AZ8" s="11">
        <v>19</v>
      </c>
      <c r="BA8" s="11"/>
      <c r="BB8" s="11">
        <v>59</v>
      </c>
      <c r="BC8" s="11">
        <v>71</v>
      </c>
      <c r="BD8" s="11">
        <v>34</v>
      </c>
      <c r="BE8" s="11"/>
      <c r="BF8" s="11">
        <v>185</v>
      </c>
    </row>
    <row r="9" spans="2:58" x14ac:dyDescent="0.35">
      <c r="B9" s="15" t="s">
        <v>207</v>
      </c>
      <c r="C9" s="14">
        <v>0.13442794286666901</v>
      </c>
      <c r="D9" s="14">
        <v>0.149587639508346</v>
      </c>
      <c r="E9" s="14">
        <v>0.119056900730574</v>
      </c>
      <c r="F9" s="14"/>
      <c r="G9" s="14">
        <v>7.0422312197014503E-2</v>
      </c>
      <c r="H9" s="14">
        <v>9.50770784268819E-2</v>
      </c>
      <c r="I9" s="14">
        <v>0.124194623814375</v>
      </c>
      <c r="J9" s="14">
        <v>0.123979798175903</v>
      </c>
      <c r="K9" s="14">
        <v>0.20524164282494001</v>
      </c>
      <c r="L9" s="14">
        <v>0.18374611258106699</v>
      </c>
      <c r="M9" s="14"/>
      <c r="N9" s="14">
        <v>9.9384651827693807E-2</v>
      </c>
      <c r="O9" s="14">
        <v>0.15676021266734999</v>
      </c>
      <c r="P9" s="14">
        <v>0.14111719282242599</v>
      </c>
      <c r="Q9" s="14">
        <v>0.14514072770803499</v>
      </c>
      <c r="R9" s="14"/>
      <c r="S9" s="14">
        <v>6.3899451761083595E-2</v>
      </c>
      <c r="T9" s="14">
        <v>0.12341910558010601</v>
      </c>
      <c r="U9" s="14">
        <v>0.24418128195414501</v>
      </c>
      <c r="V9" s="14">
        <v>0.16028040379223399</v>
      </c>
      <c r="W9" s="14">
        <v>7.7332285467406697E-2</v>
      </c>
      <c r="X9" s="14">
        <v>0.101944548731039</v>
      </c>
      <c r="Y9" s="14">
        <v>0.173793055878076</v>
      </c>
      <c r="Z9" s="14">
        <v>7.1232616479549205E-2</v>
      </c>
      <c r="AA9" s="14">
        <v>0.12967519696445301</v>
      </c>
      <c r="AB9" s="14">
        <v>0.16471366703243301</v>
      </c>
      <c r="AC9" s="14">
        <v>0.16129634822807001</v>
      </c>
      <c r="AD9" s="14">
        <v>0.23002965254671201</v>
      </c>
      <c r="AE9" s="14"/>
      <c r="AF9" s="14">
        <v>0.24058029835143399</v>
      </c>
      <c r="AG9" s="14">
        <v>8.39491598016157E-2</v>
      </c>
      <c r="AH9" s="14">
        <v>5.5617234171108101E-2</v>
      </c>
      <c r="AI9" s="14"/>
      <c r="AJ9" s="14">
        <v>0.23930464824928299</v>
      </c>
      <c r="AK9" s="14">
        <v>4.7103339243839103E-2</v>
      </c>
      <c r="AL9" s="14">
        <v>4.6062563663083901E-2</v>
      </c>
      <c r="AM9" s="14">
        <v>0.20549966355094701</v>
      </c>
      <c r="AN9" s="14">
        <v>0.13982588100981799</v>
      </c>
      <c r="AO9" s="14"/>
      <c r="AP9" s="14">
        <v>0.22186197431281299</v>
      </c>
      <c r="AQ9" s="14">
        <v>1.1716172990963499E-2</v>
      </c>
      <c r="AR9" s="14">
        <v>1.5274328645686499E-2</v>
      </c>
      <c r="AS9" s="14">
        <v>0.34717061655199399</v>
      </c>
      <c r="AT9" s="14">
        <v>0.18717680502312201</v>
      </c>
      <c r="AU9" s="14"/>
      <c r="AV9" s="14">
        <v>0.15291504893895999</v>
      </c>
      <c r="AW9" s="14">
        <v>0.141532627802372</v>
      </c>
      <c r="AX9" s="14">
        <v>9.6457545991560895E-2</v>
      </c>
      <c r="AY9" s="14">
        <v>0.11418975959567</v>
      </c>
      <c r="AZ9" s="14">
        <v>0</v>
      </c>
      <c r="BA9" s="14"/>
      <c r="BB9" s="14">
        <v>1.48283434294155E-2</v>
      </c>
      <c r="BC9" s="14">
        <v>0.41830370245836201</v>
      </c>
      <c r="BD9" s="14">
        <v>0.20623313174650801</v>
      </c>
      <c r="BE9" s="14"/>
      <c r="BF9" s="14">
        <v>0.234735110968151</v>
      </c>
    </row>
    <row r="10" spans="2:58" x14ac:dyDescent="0.35">
      <c r="B10" s="15" t="s">
        <v>208</v>
      </c>
      <c r="C10" s="14">
        <v>0.133378238886673</v>
      </c>
      <c r="D10" s="14">
        <v>0.13985576053437901</v>
      </c>
      <c r="E10" s="14">
        <v>0.12794149238118299</v>
      </c>
      <c r="F10" s="14"/>
      <c r="G10" s="14">
        <v>0.115212828858892</v>
      </c>
      <c r="H10" s="14">
        <v>0.130954157553821</v>
      </c>
      <c r="I10" s="14">
        <v>0.11792059754624599</v>
      </c>
      <c r="J10" s="14">
        <v>0.102574833193</v>
      </c>
      <c r="K10" s="14">
        <v>0.14278272844272999</v>
      </c>
      <c r="L10" s="14">
        <v>0.183568008186385</v>
      </c>
      <c r="M10" s="14"/>
      <c r="N10" s="14">
        <v>0.13768133061033899</v>
      </c>
      <c r="O10" s="14">
        <v>0.111766271991366</v>
      </c>
      <c r="P10" s="14">
        <v>0.14223238776479899</v>
      </c>
      <c r="Q10" s="14">
        <v>0.14157796845326701</v>
      </c>
      <c r="R10" s="14"/>
      <c r="S10" s="14">
        <v>0.115895085252957</v>
      </c>
      <c r="T10" s="14">
        <v>0.14821707433714301</v>
      </c>
      <c r="U10" s="14">
        <v>0.15983946022137499</v>
      </c>
      <c r="V10" s="14">
        <v>0.129050627393759</v>
      </c>
      <c r="W10" s="14">
        <v>0.149306305182799</v>
      </c>
      <c r="X10" s="14">
        <v>0.152696085502983</v>
      </c>
      <c r="Y10" s="14">
        <v>0.141707998027508</v>
      </c>
      <c r="Z10" s="14">
        <v>8.9427378762819601E-2</v>
      </c>
      <c r="AA10" s="14">
        <v>0.103859562738135</v>
      </c>
      <c r="AB10" s="14">
        <v>0.161607769276751</v>
      </c>
      <c r="AC10" s="14">
        <v>8.0908586920377903E-2</v>
      </c>
      <c r="AD10" s="14">
        <v>0.18072523562583301</v>
      </c>
      <c r="AE10" s="14"/>
      <c r="AF10" s="14">
        <v>0.159524714364076</v>
      </c>
      <c r="AG10" s="14">
        <v>0.10666358203826699</v>
      </c>
      <c r="AH10" s="14">
        <v>0.131929736680613</v>
      </c>
      <c r="AI10" s="14"/>
      <c r="AJ10" s="14">
        <v>0.18336485167431801</v>
      </c>
      <c r="AK10" s="14">
        <v>5.5748204613447698E-2</v>
      </c>
      <c r="AL10" s="14">
        <v>0.14673124112000499</v>
      </c>
      <c r="AM10" s="14">
        <v>0.29245972056213498</v>
      </c>
      <c r="AN10" s="14">
        <v>0.15728656321795401</v>
      </c>
      <c r="AO10" s="14"/>
      <c r="AP10" s="14">
        <v>0.19858192327812499</v>
      </c>
      <c r="AQ10" s="14">
        <v>4.1274058923883701E-2</v>
      </c>
      <c r="AR10" s="14">
        <v>0.123845019081604</v>
      </c>
      <c r="AS10" s="14">
        <v>0.19754192086924799</v>
      </c>
      <c r="AT10" s="14">
        <v>0.18782969861058399</v>
      </c>
      <c r="AU10" s="14"/>
      <c r="AV10" s="14">
        <v>0.128097964128046</v>
      </c>
      <c r="AW10" s="14">
        <v>0.14115150418231701</v>
      </c>
      <c r="AX10" s="14">
        <v>0.13435662025040501</v>
      </c>
      <c r="AY10" s="14">
        <v>0.112347031133189</v>
      </c>
      <c r="AZ10" s="14">
        <v>5.2992806707038501E-2</v>
      </c>
      <c r="BA10" s="14"/>
      <c r="BB10" s="14">
        <v>2.24297221368235E-2</v>
      </c>
      <c r="BC10" s="14">
        <v>0.22111668826080599</v>
      </c>
      <c r="BD10" s="14">
        <v>0.23003393750987999</v>
      </c>
      <c r="BE10" s="14"/>
      <c r="BF10" s="14">
        <v>0.15121650623353</v>
      </c>
    </row>
    <row r="11" spans="2:58" x14ac:dyDescent="0.35">
      <c r="B11" s="15" t="s">
        <v>209</v>
      </c>
      <c r="C11" s="14">
        <v>0.164364503209803</v>
      </c>
      <c r="D11" s="14">
        <v>0.15108845484316699</v>
      </c>
      <c r="E11" s="14">
        <v>0.175251057756064</v>
      </c>
      <c r="F11" s="14"/>
      <c r="G11" s="14">
        <v>0.226382411901005</v>
      </c>
      <c r="H11" s="14">
        <v>0.12294146955129701</v>
      </c>
      <c r="I11" s="14">
        <v>0.106602439877814</v>
      </c>
      <c r="J11" s="14">
        <v>0.176780245717861</v>
      </c>
      <c r="K11" s="14">
        <v>0.14608276330957601</v>
      </c>
      <c r="L11" s="14">
        <v>0.205921437751234</v>
      </c>
      <c r="M11" s="14"/>
      <c r="N11" s="14">
        <v>0.143098615176143</v>
      </c>
      <c r="O11" s="14">
        <v>0.185053009502993</v>
      </c>
      <c r="P11" s="14">
        <v>0.19138385271130501</v>
      </c>
      <c r="Q11" s="14">
        <v>0.14412373461824399</v>
      </c>
      <c r="R11" s="14"/>
      <c r="S11" s="14">
        <v>0.117465250925991</v>
      </c>
      <c r="T11" s="14">
        <v>0.241836542022622</v>
      </c>
      <c r="U11" s="14">
        <v>0.13774211095406699</v>
      </c>
      <c r="V11" s="14">
        <v>0.150809917963656</v>
      </c>
      <c r="W11" s="14">
        <v>0.15639507126087801</v>
      </c>
      <c r="X11" s="14">
        <v>0.16199554499402699</v>
      </c>
      <c r="Y11" s="14">
        <v>0.18105412501901899</v>
      </c>
      <c r="Z11" s="14">
        <v>0.18006035348059299</v>
      </c>
      <c r="AA11" s="14">
        <v>0.19684911549850501</v>
      </c>
      <c r="AB11" s="14">
        <v>0.133281746536969</v>
      </c>
      <c r="AC11" s="14">
        <v>8.7247985056709304E-2</v>
      </c>
      <c r="AD11" s="14">
        <v>0.29485967500992499</v>
      </c>
      <c r="AE11" s="14"/>
      <c r="AF11" s="14">
        <v>0.18894691286550599</v>
      </c>
      <c r="AG11" s="14">
        <v>0.138216334118865</v>
      </c>
      <c r="AH11" s="14">
        <v>0.138964146464228</v>
      </c>
      <c r="AI11" s="14"/>
      <c r="AJ11" s="14">
        <v>0.21021242386382</v>
      </c>
      <c r="AK11" s="14">
        <v>0.11015183927849299</v>
      </c>
      <c r="AL11" s="14">
        <v>0.14426164411141501</v>
      </c>
      <c r="AM11" s="14">
        <v>0.196870875075699</v>
      </c>
      <c r="AN11" s="14">
        <v>0.183667152175819</v>
      </c>
      <c r="AO11" s="14"/>
      <c r="AP11" s="14">
        <v>0.237986900714969</v>
      </c>
      <c r="AQ11" s="14">
        <v>0.10230405904126</v>
      </c>
      <c r="AR11" s="14">
        <v>0.19720510525399099</v>
      </c>
      <c r="AS11" s="14">
        <v>0.233866019945388</v>
      </c>
      <c r="AT11" s="14">
        <v>0.19224803727374501</v>
      </c>
      <c r="AU11" s="14"/>
      <c r="AV11" s="14">
        <v>0.20787175107129</v>
      </c>
      <c r="AW11" s="14">
        <v>0.170306868650558</v>
      </c>
      <c r="AX11" s="14">
        <v>0.15325714895294901</v>
      </c>
      <c r="AY11" s="14">
        <v>9.9760490766537605E-2</v>
      </c>
      <c r="AZ11" s="14">
        <v>5.7509436174378599E-2</v>
      </c>
      <c r="BA11" s="14"/>
      <c r="BB11" s="14">
        <v>0.116482221576277</v>
      </c>
      <c r="BC11" s="14">
        <v>0.18719454002281299</v>
      </c>
      <c r="BD11" s="14">
        <v>0.17603108032165499</v>
      </c>
      <c r="BE11" s="14"/>
      <c r="BF11" s="14">
        <v>0.17168293119001299</v>
      </c>
    </row>
    <row r="12" spans="2:58" x14ac:dyDescent="0.35">
      <c r="B12" s="15" t="s">
        <v>122</v>
      </c>
      <c r="C12" s="14">
        <v>0.20653062776379399</v>
      </c>
      <c r="D12" s="14">
        <v>0.184925269832449</v>
      </c>
      <c r="E12" s="14">
        <v>0.227220449029086</v>
      </c>
      <c r="F12" s="14"/>
      <c r="G12" s="14">
        <v>0.22680669191334099</v>
      </c>
      <c r="H12" s="14">
        <v>0.15602800748756601</v>
      </c>
      <c r="I12" s="14">
        <v>0.25488688731846798</v>
      </c>
      <c r="J12" s="14">
        <v>0.22346215619954801</v>
      </c>
      <c r="K12" s="14">
        <v>0.21323207957752199</v>
      </c>
      <c r="L12" s="14">
        <v>0.169416680791657</v>
      </c>
      <c r="M12" s="14"/>
      <c r="N12" s="14">
        <v>0.18610556966237601</v>
      </c>
      <c r="O12" s="14">
        <v>0.19848593998047401</v>
      </c>
      <c r="P12" s="14">
        <v>0.23550173407776601</v>
      </c>
      <c r="Q12" s="14">
        <v>0.212972388508264</v>
      </c>
      <c r="R12" s="14"/>
      <c r="S12" s="14">
        <v>0.26238458683885102</v>
      </c>
      <c r="T12" s="14">
        <v>0.17986041715099499</v>
      </c>
      <c r="U12" s="14">
        <v>0.165167494685349</v>
      </c>
      <c r="V12" s="14">
        <v>0.20098371790889299</v>
      </c>
      <c r="W12" s="14">
        <v>0.183510591702891</v>
      </c>
      <c r="X12" s="14">
        <v>0.21914430746667299</v>
      </c>
      <c r="Y12" s="14">
        <v>0.272640066843711</v>
      </c>
      <c r="Z12" s="14">
        <v>0.26469887532082798</v>
      </c>
      <c r="AA12" s="14">
        <v>0.15191199105646799</v>
      </c>
      <c r="AB12" s="14">
        <v>0.119188015691812</v>
      </c>
      <c r="AC12" s="14">
        <v>0.32240300470125399</v>
      </c>
      <c r="AD12" s="14">
        <v>0.13696722699658501</v>
      </c>
      <c r="AE12" s="14"/>
      <c r="AF12" s="14">
        <v>0.15305255706454499</v>
      </c>
      <c r="AG12" s="14">
        <v>0.224420133073088</v>
      </c>
      <c r="AH12" s="14">
        <v>0.23350818815007701</v>
      </c>
      <c r="AI12" s="14"/>
      <c r="AJ12" s="14">
        <v>0.14965627940183801</v>
      </c>
      <c r="AK12" s="14">
        <v>0.21118201976833301</v>
      </c>
      <c r="AL12" s="14">
        <v>0.30103187517779301</v>
      </c>
      <c r="AM12" s="14">
        <v>0</v>
      </c>
      <c r="AN12" s="14">
        <v>0.23743496655704899</v>
      </c>
      <c r="AO12" s="14"/>
      <c r="AP12" s="14">
        <v>0.143826365380858</v>
      </c>
      <c r="AQ12" s="14">
        <v>0.205761914164828</v>
      </c>
      <c r="AR12" s="14">
        <v>0.32690855276681302</v>
      </c>
      <c r="AS12" s="14">
        <v>0.15063127705712001</v>
      </c>
      <c r="AT12" s="14">
        <v>0.32134354013521099</v>
      </c>
      <c r="AU12" s="14"/>
      <c r="AV12" s="14">
        <v>0.18638336628607999</v>
      </c>
      <c r="AW12" s="14">
        <v>0.226261815910133</v>
      </c>
      <c r="AX12" s="14">
        <v>0.18446859137193899</v>
      </c>
      <c r="AY12" s="14">
        <v>0.230492541343395</v>
      </c>
      <c r="AZ12" s="14">
        <v>0.30699523014636299</v>
      </c>
      <c r="BA12" s="14"/>
      <c r="BB12" s="14">
        <v>0.17300095793983</v>
      </c>
      <c r="BC12" s="14">
        <v>0.128948440559816</v>
      </c>
      <c r="BD12" s="14">
        <v>0.29473489924846202</v>
      </c>
      <c r="BE12" s="14"/>
      <c r="BF12" s="14">
        <v>0.18133868456510699</v>
      </c>
    </row>
    <row r="13" spans="2:58" x14ac:dyDescent="0.35">
      <c r="B13" s="15" t="s">
        <v>210</v>
      </c>
      <c r="C13" s="14">
        <v>0.22111626979567001</v>
      </c>
      <c r="D13" s="14">
        <v>0.228533664009655</v>
      </c>
      <c r="E13" s="14">
        <v>0.21515898583290199</v>
      </c>
      <c r="F13" s="14"/>
      <c r="G13" s="14">
        <v>0.244198024403285</v>
      </c>
      <c r="H13" s="14">
        <v>0.31408320169598197</v>
      </c>
      <c r="I13" s="14">
        <v>0.23805689099080099</v>
      </c>
      <c r="J13" s="14">
        <v>0.26271971302138702</v>
      </c>
      <c r="K13" s="14">
        <v>0.168515875348728</v>
      </c>
      <c r="L13" s="14">
        <v>0.11221579328339699</v>
      </c>
      <c r="M13" s="14"/>
      <c r="N13" s="14">
        <v>0.27244207047018298</v>
      </c>
      <c r="O13" s="14">
        <v>0.20286992276514301</v>
      </c>
      <c r="P13" s="14">
        <v>0.15692638909919199</v>
      </c>
      <c r="Q13" s="14">
        <v>0.23569066745584499</v>
      </c>
      <c r="R13" s="14"/>
      <c r="S13" s="14">
        <v>0.26411141179617897</v>
      </c>
      <c r="T13" s="14">
        <v>0.188622086966937</v>
      </c>
      <c r="U13" s="14">
        <v>0.135612460414992</v>
      </c>
      <c r="V13" s="14">
        <v>0.23645968780408499</v>
      </c>
      <c r="W13" s="14">
        <v>0.32736800302209901</v>
      </c>
      <c r="X13" s="14">
        <v>0.24665233716080201</v>
      </c>
      <c r="Y13" s="14">
        <v>0.15953119032264901</v>
      </c>
      <c r="Z13" s="14">
        <v>0.244156999953938</v>
      </c>
      <c r="AA13" s="14">
        <v>0.22064491899437</v>
      </c>
      <c r="AB13" s="14">
        <v>0.27699168740518298</v>
      </c>
      <c r="AC13" s="14">
        <v>0.16777300220920599</v>
      </c>
      <c r="AD13" s="14">
        <v>9.5985683051960993E-2</v>
      </c>
      <c r="AE13" s="14"/>
      <c r="AF13" s="14">
        <v>0.160958763115607</v>
      </c>
      <c r="AG13" s="14">
        <v>0.27125474415818301</v>
      </c>
      <c r="AH13" s="14">
        <v>0.25232097946680898</v>
      </c>
      <c r="AI13" s="14"/>
      <c r="AJ13" s="14">
        <v>0.12844537461143599</v>
      </c>
      <c r="AK13" s="14">
        <v>0.37265076620193099</v>
      </c>
      <c r="AL13" s="14">
        <v>0.17098067897598301</v>
      </c>
      <c r="AM13" s="14">
        <v>9.6750223032218294E-2</v>
      </c>
      <c r="AN13" s="14">
        <v>0.14429168716437801</v>
      </c>
      <c r="AO13" s="14"/>
      <c r="AP13" s="14">
        <v>0.13177240978927099</v>
      </c>
      <c r="AQ13" s="14">
        <v>0.370406618367634</v>
      </c>
      <c r="AR13" s="14">
        <v>0.183593924485173</v>
      </c>
      <c r="AS13" s="14">
        <v>3.5941067127833903E-2</v>
      </c>
      <c r="AT13" s="14">
        <v>9.8815242294903002E-2</v>
      </c>
      <c r="AU13" s="14"/>
      <c r="AV13" s="14">
        <v>0.22119277325956399</v>
      </c>
      <c r="AW13" s="14">
        <v>0.18031570290954299</v>
      </c>
      <c r="AX13" s="14">
        <v>0.27965382997820598</v>
      </c>
      <c r="AY13" s="14">
        <v>0.252722362547742</v>
      </c>
      <c r="AZ13" s="14">
        <v>0.37431116471930098</v>
      </c>
      <c r="BA13" s="14"/>
      <c r="BB13" s="14">
        <v>0.37152051985534301</v>
      </c>
      <c r="BC13" s="14">
        <v>2.9780722314199499E-2</v>
      </c>
      <c r="BD13" s="14">
        <v>9.2966951173495405E-2</v>
      </c>
      <c r="BE13" s="14"/>
      <c r="BF13" s="14">
        <v>0.15292128203799801</v>
      </c>
    </row>
    <row r="14" spans="2:58" x14ac:dyDescent="0.35">
      <c r="B14" s="15" t="s">
        <v>211</v>
      </c>
      <c r="C14" s="14">
        <v>0.116813211552802</v>
      </c>
      <c r="D14" s="14">
        <v>0.124146057691133</v>
      </c>
      <c r="E14" s="14">
        <v>0.110524470460693</v>
      </c>
      <c r="F14" s="14"/>
      <c r="G14" s="14">
        <v>8.4766643140901196E-2</v>
      </c>
      <c r="H14" s="14">
        <v>0.16435491765014101</v>
      </c>
      <c r="I14" s="14">
        <v>0.13690371396861201</v>
      </c>
      <c r="J14" s="14">
        <v>9.2042990925603405E-2</v>
      </c>
      <c r="K14" s="14">
        <v>9.5876468445133894E-2</v>
      </c>
      <c r="L14" s="14">
        <v>0.120177719685051</v>
      </c>
      <c r="M14" s="14"/>
      <c r="N14" s="14">
        <v>0.14090772594277901</v>
      </c>
      <c r="O14" s="14">
        <v>0.12507108495639599</v>
      </c>
      <c r="P14" s="14">
        <v>9.8103361676636802E-2</v>
      </c>
      <c r="Q14" s="14">
        <v>9.87894367335862E-2</v>
      </c>
      <c r="R14" s="14"/>
      <c r="S14" s="14">
        <v>0.146473891289708</v>
      </c>
      <c r="T14" s="14">
        <v>0.110438458170194</v>
      </c>
      <c r="U14" s="14">
        <v>0.14560713029977199</v>
      </c>
      <c r="V14" s="14">
        <v>9.8576210976857398E-2</v>
      </c>
      <c r="W14" s="14">
        <v>9.13995982290184E-2</v>
      </c>
      <c r="X14" s="14">
        <v>9.4625533342579504E-2</v>
      </c>
      <c r="Y14" s="14">
        <v>5.8368587486755198E-2</v>
      </c>
      <c r="Z14" s="14">
        <v>0.128572163770207</v>
      </c>
      <c r="AA14" s="14">
        <v>0.16713392142424999</v>
      </c>
      <c r="AB14" s="14">
        <v>0.111044271261866</v>
      </c>
      <c r="AC14" s="14">
        <v>0.128486065321819</v>
      </c>
      <c r="AD14" s="14">
        <v>3.4178177077286799E-2</v>
      </c>
      <c r="AE14" s="14"/>
      <c r="AF14" s="14">
        <v>8.5057095839621705E-2</v>
      </c>
      <c r="AG14" s="14">
        <v>0.14552855964118799</v>
      </c>
      <c r="AH14" s="14">
        <v>0.15245698797118501</v>
      </c>
      <c r="AI14" s="14"/>
      <c r="AJ14" s="14">
        <v>7.4050908519792902E-2</v>
      </c>
      <c r="AK14" s="14">
        <v>0.165523223323538</v>
      </c>
      <c r="AL14" s="14">
        <v>0.141479628170258</v>
      </c>
      <c r="AM14" s="14">
        <v>0.208419517779001</v>
      </c>
      <c r="AN14" s="14">
        <v>0.112893537535079</v>
      </c>
      <c r="AO14" s="14"/>
      <c r="AP14" s="14">
        <v>4.4230760518774899E-2</v>
      </c>
      <c r="AQ14" s="14">
        <v>0.22598554346136299</v>
      </c>
      <c r="AR14" s="14">
        <v>0.120807139267629</v>
      </c>
      <c r="AS14" s="14">
        <v>3.48490984484153E-2</v>
      </c>
      <c r="AT14" s="14">
        <v>1.2586676662434701E-2</v>
      </c>
      <c r="AU14" s="14"/>
      <c r="AV14" s="14">
        <v>8.6335432729633094E-2</v>
      </c>
      <c r="AW14" s="14">
        <v>0.119981118835449</v>
      </c>
      <c r="AX14" s="14">
        <v>0.12251461704092</v>
      </c>
      <c r="AY14" s="14">
        <v>0.164409365130742</v>
      </c>
      <c r="AZ14" s="14">
        <v>0.20819136225292001</v>
      </c>
      <c r="BA14" s="14"/>
      <c r="BB14" s="14">
        <v>0.283244040679269</v>
      </c>
      <c r="BC14" s="14">
        <v>1.46559063840037E-2</v>
      </c>
      <c r="BD14" s="14">
        <v>0</v>
      </c>
      <c r="BE14" s="14"/>
      <c r="BF14" s="14">
        <v>0.10216879290290699</v>
      </c>
    </row>
    <row r="15" spans="2:58" x14ac:dyDescent="0.35">
      <c r="B15" s="15" t="s">
        <v>212</v>
      </c>
      <c r="C15" s="23">
        <v>2.33692059245902E-2</v>
      </c>
      <c r="D15" s="23">
        <v>2.1863153580871101E-2</v>
      </c>
      <c r="E15" s="23">
        <v>2.48466438094984E-2</v>
      </c>
      <c r="F15" s="23"/>
      <c r="G15" s="23">
        <v>3.2211087585560801E-2</v>
      </c>
      <c r="H15" s="23">
        <v>1.6561167634310401E-2</v>
      </c>
      <c r="I15" s="23">
        <v>2.1434846483684201E-2</v>
      </c>
      <c r="J15" s="23">
        <v>1.84402627666975E-2</v>
      </c>
      <c r="K15" s="23">
        <v>2.8268442051370701E-2</v>
      </c>
      <c r="L15" s="23">
        <v>2.49542477212077E-2</v>
      </c>
      <c r="M15" s="23"/>
      <c r="N15" s="23">
        <v>2.03800363104868E-2</v>
      </c>
      <c r="O15" s="23">
        <v>1.9993558136278299E-2</v>
      </c>
      <c r="P15" s="23">
        <v>3.4735081847876E-2</v>
      </c>
      <c r="Q15" s="23">
        <v>2.1705076522759E-2</v>
      </c>
      <c r="R15" s="23"/>
      <c r="S15" s="23">
        <v>2.97703221352313E-2</v>
      </c>
      <c r="T15" s="23">
        <v>7.6063157720037602E-3</v>
      </c>
      <c r="U15" s="23">
        <v>1.18500614702991E-2</v>
      </c>
      <c r="V15" s="23">
        <v>2.3839434160515899E-2</v>
      </c>
      <c r="W15" s="23">
        <v>1.46881451349079E-2</v>
      </c>
      <c r="X15" s="23">
        <v>2.2941642801895399E-2</v>
      </c>
      <c r="Y15" s="23">
        <v>1.2904976422280501E-2</v>
      </c>
      <c r="Z15" s="23">
        <v>2.18516122320652E-2</v>
      </c>
      <c r="AA15" s="23">
        <v>2.9925293323817499E-2</v>
      </c>
      <c r="AB15" s="23">
        <v>3.31728427949858E-2</v>
      </c>
      <c r="AC15" s="23">
        <v>5.1885007562563298E-2</v>
      </c>
      <c r="AD15" s="23">
        <v>2.7254349691696499E-2</v>
      </c>
      <c r="AE15" s="23"/>
      <c r="AF15" s="23">
        <v>1.18796583992107E-2</v>
      </c>
      <c r="AG15" s="23">
        <v>2.9967487168794001E-2</v>
      </c>
      <c r="AH15" s="23">
        <v>3.5202727095978499E-2</v>
      </c>
      <c r="AI15" s="23"/>
      <c r="AJ15" s="23">
        <v>1.4965513679513501E-2</v>
      </c>
      <c r="AK15" s="23">
        <v>3.7640607570418302E-2</v>
      </c>
      <c r="AL15" s="23">
        <v>4.9452368781462398E-2</v>
      </c>
      <c r="AM15" s="23">
        <v>0</v>
      </c>
      <c r="AN15" s="23">
        <v>2.4600212339904001E-2</v>
      </c>
      <c r="AO15" s="23"/>
      <c r="AP15" s="23">
        <v>2.1739666005188799E-2</v>
      </c>
      <c r="AQ15" s="23">
        <v>4.2551633050067698E-2</v>
      </c>
      <c r="AR15" s="23">
        <v>3.2365930499103399E-2</v>
      </c>
      <c r="AS15" s="23">
        <v>0</v>
      </c>
      <c r="AT15" s="23">
        <v>0</v>
      </c>
      <c r="AU15" s="23"/>
      <c r="AV15" s="23">
        <v>1.72036635864278E-2</v>
      </c>
      <c r="AW15" s="23">
        <v>2.0450361709627499E-2</v>
      </c>
      <c r="AX15" s="23">
        <v>2.92916464140206E-2</v>
      </c>
      <c r="AY15" s="23">
        <v>2.6078449482723198E-2</v>
      </c>
      <c r="AZ15" s="23">
        <v>0</v>
      </c>
      <c r="BA15" s="23"/>
      <c r="BB15" s="23">
        <v>1.8494194383041899E-2</v>
      </c>
      <c r="BC15" s="23">
        <v>0</v>
      </c>
      <c r="BD15" s="23">
        <v>0</v>
      </c>
      <c r="BE15" s="23"/>
      <c r="BF15" s="23">
        <v>5.93669210229536E-3</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B2:AO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41" width="20.7265625" customWidth="1"/>
  </cols>
  <sheetData>
    <row r="2" spans="2:41" ht="40" customHeight="1" x14ac:dyDescent="0.35">
      <c r="D2" s="29" t="s">
        <v>253</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row>
    <row r="6" spans="2:41" ht="50" customHeight="1" x14ac:dyDescent="0.35">
      <c r="B6" s="17" t="s">
        <v>15</v>
      </c>
      <c r="C6" s="17" t="s">
        <v>169</v>
      </c>
      <c r="D6" s="17" t="s">
        <v>170</v>
      </c>
      <c r="E6" s="17" t="s">
        <v>171</v>
      </c>
      <c r="F6" s="17" t="s">
        <v>172</v>
      </c>
      <c r="G6" s="17" t="s">
        <v>173</v>
      </c>
      <c r="H6" s="17" t="s">
        <v>174</v>
      </c>
      <c r="I6" s="17" t="s">
        <v>175</v>
      </c>
      <c r="J6" s="17" t="s">
        <v>176</v>
      </c>
      <c r="K6" s="17" t="s">
        <v>177</v>
      </c>
      <c r="L6" s="17" t="s">
        <v>178</v>
      </c>
      <c r="M6" s="17" t="s">
        <v>179</v>
      </c>
      <c r="N6" s="17" t="s">
        <v>180</v>
      </c>
      <c r="O6" s="17" t="s">
        <v>181</v>
      </c>
      <c r="P6" s="17" t="s">
        <v>182</v>
      </c>
      <c r="Q6" s="17" t="s">
        <v>183</v>
      </c>
      <c r="R6" s="17" t="s">
        <v>184</v>
      </c>
      <c r="S6" s="17" t="s">
        <v>185</v>
      </c>
      <c r="T6" s="17" t="s">
        <v>186</v>
      </c>
      <c r="U6" s="17" t="s">
        <v>187</v>
      </c>
      <c r="V6" s="17" t="s">
        <v>188</v>
      </c>
      <c r="W6" s="17" t="s">
        <v>189</v>
      </c>
      <c r="X6" s="17" t="s">
        <v>190</v>
      </c>
      <c r="Y6" s="17" t="s">
        <v>191</v>
      </c>
      <c r="Z6" s="17" t="s">
        <v>192</v>
      </c>
      <c r="AA6" s="17" t="s">
        <v>193</v>
      </c>
      <c r="AB6" s="17" t="s">
        <v>194</v>
      </c>
      <c r="AC6" s="17" t="s">
        <v>195</v>
      </c>
      <c r="AD6" s="17" t="s">
        <v>196</v>
      </c>
      <c r="AE6" s="17" t="s">
        <v>197</v>
      </c>
      <c r="AF6" s="17" t="s">
        <v>198</v>
      </c>
      <c r="AG6" s="17" t="s">
        <v>199</v>
      </c>
      <c r="AH6" s="17" t="s">
        <v>200</v>
      </c>
      <c r="AI6" s="17" t="s">
        <v>201</v>
      </c>
      <c r="AJ6" s="17" t="s">
        <v>202</v>
      </c>
      <c r="AK6" s="17" t="s">
        <v>203</v>
      </c>
      <c r="AL6" s="17" t="s">
        <v>204</v>
      </c>
      <c r="AM6" s="17" t="s">
        <v>205</v>
      </c>
      <c r="AN6" s="17" t="s">
        <v>206</v>
      </c>
    </row>
    <row r="7" spans="2:41" x14ac:dyDescent="0.35">
      <c r="B7" s="15" t="s">
        <v>207</v>
      </c>
      <c r="C7" s="14">
        <v>0.16765713429219001</v>
      </c>
      <c r="D7" s="14">
        <v>0.20888878683377199</v>
      </c>
      <c r="E7" s="14">
        <v>0.21233221547494999</v>
      </c>
      <c r="F7" s="14">
        <v>6.02403145980559E-2</v>
      </c>
      <c r="G7" s="14">
        <v>9.0283111680399902E-2</v>
      </c>
      <c r="H7" s="14">
        <v>0.205056171021058</v>
      </c>
      <c r="I7" s="14">
        <v>0.16412520977039899</v>
      </c>
      <c r="J7" s="14">
        <v>0.26461990787623801</v>
      </c>
      <c r="K7" s="14">
        <v>8.0784170038755196E-2</v>
      </c>
      <c r="L7" s="14">
        <v>0.23910221360060299</v>
      </c>
      <c r="M7" s="14">
        <v>0.125985252279633</v>
      </c>
      <c r="N7" s="14">
        <v>0.216894779599935</v>
      </c>
      <c r="O7" s="14">
        <v>0.25885264015578302</v>
      </c>
      <c r="P7" s="14">
        <v>7.3409166657293801E-2</v>
      </c>
      <c r="Q7" s="14">
        <v>4.7573964785463899E-2</v>
      </c>
      <c r="R7" s="14">
        <v>7.35389712395427E-2</v>
      </c>
      <c r="S7" s="14">
        <v>0.213973470234706</v>
      </c>
      <c r="T7" s="14">
        <v>0.14031698743783599</v>
      </c>
      <c r="U7" s="14">
        <v>0.183328354117158</v>
      </c>
      <c r="V7" s="14">
        <v>0.19040521354724399</v>
      </c>
      <c r="W7" s="14">
        <v>8.8022858593930595E-2</v>
      </c>
      <c r="X7" s="14">
        <v>0.234841322187512</v>
      </c>
      <c r="Y7" s="14">
        <v>9.8878193654980906E-2</v>
      </c>
      <c r="Z7" s="14">
        <v>0.13031686942655901</v>
      </c>
      <c r="AA7" s="14">
        <v>0.126400795569763</v>
      </c>
      <c r="AB7" s="14">
        <v>0.10928808211674</v>
      </c>
      <c r="AC7" s="14">
        <v>0.158976289298115</v>
      </c>
      <c r="AD7" s="14">
        <v>8.8257154627402107E-2</v>
      </c>
      <c r="AE7" s="14">
        <v>7.7929981212207997E-2</v>
      </c>
      <c r="AF7" s="14">
        <v>0.210005740252733</v>
      </c>
      <c r="AG7" s="14">
        <v>5.4986266498647303E-2</v>
      </c>
      <c r="AH7" s="14">
        <v>0.11453081515840501</v>
      </c>
      <c r="AI7" s="14">
        <v>0.13815918104668001</v>
      </c>
      <c r="AJ7" s="14">
        <v>7.6766262104624894E-2</v>
      </c>
      <c r="AK7" s="14">
        <v>0.202968233167579</v>
      </c>
      <c r="AL7" s="14">
        <v>0.60657834794320098</v>
      </c>
      <c r="AM7" s="14">
        <v>0.146185666059718</v>
      </c>
      <c r="AN7" s="14">
        <v>0.23189387856184099</v>
      </c>
    </row>
    <row r="8" spans="2:41" x14ac:dyDescent="0.35">
      <c r="B8" s="15" t="s">
        <v>208</v>
      </c>
      <c r="C8" s="14">
        <v>0.15589374952419699</v>
      </c>
      <c r="D8" s="14">
        <v>0.14460762189418</v>
      </c>
      <c r="E8" s="14">
        <v>0.13214727226529999</v>
      </c>
      <c r="F8" s="14">
        <v>0.14332970166476999</v>
      </c>
      <c r="G8" s="14">
        <v>7.4380035757613094E-2</v>
      </c>
      <c r="H8" s="14">
        <v>0.167390011261939</v>
      </c>
      <c r="I8" s="14">
        <v>0.11591965938910299</v>
      </c>
      <c r="J8" s="14">
        <v>0.182512342778131</v>
      </c>
      <c r="K8" s="14">
        <v>8.2042892150588395E-2</v>
      </c>
      <c r="L8" s="14">
        <v>0.173091642571893</v>
      </c>
      <c r="M8" s="14">
        <v>0.105135777403551</v>
      </c>
      <c r="N8" s="14">
        <v>0.134220897596455</v>
      </c>
      <c r="O8" s="14">
        <v>0.15481544983441001</v>
      </c>
      <c r="P8" s="14">
        <v>0.13312415498385499</v>
      </c>
      <c r="Q8" s="14">
        <v>5.1298421447191801E-2</v>
      </c>
      <c r="R8" s="14">
        <v>9.5792996478090295E-2</v>
      </c>
      <c r="S8" s="14">
        <v>0.18761331359799399</v>
      </c>
      <c r="T8" s="14">
        <v>0.104103755750795</v>
      </c>
      <c r="U8" s="14">
        <v>0.14858199502549599</v>
      </c>
      <c r="V8" s="14">
        <v>0.15645356570979299</v>
      </c>
      <c r="W8" s="14">
        <v>7.4108092864166905E-2</v>
      </c>
      <c r="X8" s="14">
        <v>0.15800410437151399</v>
      </c>
      <c r="Y8" s="14">
        <v>7.7002795370671104E-2</v>
      </c>
      <c r="Z8" s="14">
        <v>0.10212444004948699</v>
      </c>
      <c r="AA8" s="14">
        <v>0.107407183938908</v>
      </c>
      <c r="AB8" s="14">
        <v>0.101590033870972</v>
      </c>
      <c r="AC8" s="14">
        <v>0.122548391334692</v>
      </c>
      <c r="AD8" s="14">
        <v>9.5127501887338095E-2</v>
      </c>
      <c r="AE8" s="14">
        <v>9.2775194959079293E-2</v>
      </c>
      <c r="AF8" s="14">
        <v>0.15833149832139901</v>
      </c>
      <c r="AG8" s="14">
        <v>9.7854200149026294E-2</v>
      </c>
      <c r="AH8" s="14">
        <v>8.9901733398459596E-2</v>
      </c>
      <c r="AI8" s="14">
        <v>0.10406884848860801</v>
      </c>
      <c r="AJ8" s="14">
        <v>0.13310303453903999</v>
      </c>
      <c r="AK8" s="14">
        <v>0.15067496092503099</v>
      </c>
      <c r="AL8" s="14">
        <v>0.18533825803066201</v>
      </c>
      <c r="AM8" s="14">
        <v>0.111071283849345</v>
      </c>
      <c r="AN8" s="14">
        <v>0.16195743386662301</v>
      </c>
    </row>
    <row r="9" spans="2:41" x14ac:dyDescent="0.35">
      <c r="B9" s="15" t="s">
        <v>209</v>
      </c>
      <c r="C9" s="14">
        <v>0.196723917912038</v>
      </c>
      <c r="D9" s="14">
        <v>0.17572655728441799</v>
      </c>
      <c r="E9" s="14">
        <v>0.17456579454438001</v>
      </c>
      <c r="F9" s="14">
        <v>0.313160274977062</v>
      </c>
      <c r="G9" s="14">
        <v>0.106717651554028</v>
      </c>
      <c r="H9" s="14">
        <v>0.20040850695874099</v>
      </c>
      <c r="I9" s="14">
        <v>0.20532551337826699</v>
      </c>
      <c r="J9" s="14">
        <v>0.20441272265633101</v>
      </c>
      <c r="K9" s="14">
        <v>0.149736434778584</v>
      </c>
      <c r="L9" s="14">
        <v>0.19667966066814299</v>
      </c>
      <c r="M9" s="14">
        <v>0.18807549131342899</v>
      </c>
      <c r="N9" s="14">
        <v>0.18910125863572599</v>
      </c>
      <c r="O9" s="14">
        <v>0.152603970356779</v>
      </c>
      <c r="P9" s="14">
        <v>0.30392075452433398</v>
      </c>
      <c r="Q9" s="14">
        <v>0.11877859084829</v>
      </c>
      <c r="R9" s="14">
        <v>0.25534769850335598</v>
      </c>
      <c r="S9" s="14">
        <v>0.21475534916814301</v>
      </c>
      <c r="T9" s="14">
        <v>0.199706389420993</v>
      </c>
      <c r="U9" s="14">
        <v>0.191586841328236</v>
      </c>
      <c r="V9" s="14">
        <v>0.21158230741251499</v>
      </c>
      <c r="W9" s="14">
        <v>0.146653132242094</v>
      </c>
      <c r="X9" s="14">
        <v>0.19644323916438</v>
      </c>
      <c r="Y9" s="14">
        <v>0.10284366728819901</v>
      </c>
      <c r="Z9" s="14">
        <v>0.188138250059013</v>
      </c>
      <c r="AA9" s="14">
        <v>0.15638728860501699</v>
      </c>
      <c r="AB9" s="14">
        <v>0.19564955950357499</v>
      </c>
      <c r="AC9" s="14">
        <v>0.20309930907707299</v>
      </c>
      <c r="AD9" s="14">
        <v>0.183740410739923</v>
      </c>
      <c r="AE9" s="14">
        <v>0.18751626353738601</v>
      </c>
      <c r="AF9" s="14">
        <v>0.22321023814563601</v>
      </c>
      <c r="AG9" s="14">
        <v>0.20967109554225499</v>
      </c>
      <c r="AH9" s="14">
        <v>0.17712431599783901</v>
      </c>
      <c r="AI9" s="14">
        <v>0.16401286726834799</v>
      </c>
      <c r="AJ9" s="14">
        <v>0.291523965311621</v>
      </c>
      <c r="AK9" s="14">
        <v>0.19785059842852701</v>
      </c>
      <c r="AL9" s="14">
        <v>7.3078124427178606E-2</v>
      </c>
      <c r="AM9" s="14">
        <v>0.16790746714150101</v>
      </c>
      <c r="AN9" s="14">
        <v>0.18528092200065699</v>
      </c>
    </row>
    <row r="10" spans="2:41" x14ac:dyDescent="0.35">
      <c r="B10" s="15" t="s">
        <v>122</v>
      </c>
      <c r="C10" s="14">
        <v>0.23336458319391001</v>
      </c>
      <c r="D10" s="14">
        <v>0.19197967009022901</v>
      </c>
      <c r="E10" s="14">
        <v>0.16457606639993</v>
      </c>
      <c r="F10" s="14">
        <v>0.313323131605799</v>
      </c>
      <c r="G10" s="14">
        <v>0.22885604897346701</v>
      </c>
      <c r="H10" s="14">
        <v>0.173459492470071</v>
      </c>
      <c r="I10" s="14">
        <v>0.29383193808858599</v>
      </c>
      <c r="J10" s="14">
        <v>0.152268017999135</v>
      </c>
      <c r="K10" s="14">
        <v>0.24812030943228899</v>
      </c>
      <c r="L10" s="14">
        <v>0.170111696811033</v>
      </c>
      <c r="M10" s="14">
        <v>0.22727134291923301</v>
      </c>
      <c r="N10" s="14">
        <v>0.18161211822011</v>
      </c>
      <c r="O10" s="14">
        <v>0.16815465195464999</v>
      </c>
      <c r="P10" s="14">
        <v>0.26001947349043802</v>
      </c>
      <c r="Q10" s="14">
        <v>0.30531019628290901</v>
      </c>
      <c r="R10" s="14">
        <v>0.31543661682113999</v>
      </c>
      <c r="S10" s="14">
        <v>0.208278873511722</v>
      </c>
      <c r="T10" s="14">
        <v>0.27235480787211902</v>
      </c>
      <c r="U10" s="14">
        <v>0.20953226718128801</v>
      </c>
      <c r="V10" s="14">
        <v>0.18835175473670299</v>
      </c>
      <c r="W10" s="14">
        <v>0.24425814290497999</v>
      </c>
      <c r="X10" s="14">
        <v>0.18108057327558399</v>
      </c>
      <c r="Y10" s="14">
        <v>0.21212027140876299</v>
      </c>
      <c r="Z10" s="14">
        <v>0.24059895555358399</v>
      </c>
      <c r="AA10" s="14">
        <v>0.22034542320916201</v>
      </c>
      <c r="AB10" s="14">
        <v>0.27355566189751501</v>
      </c>
      <c r="AC10" s="14">
        <v>0.197949039939812</v>
      </c>
      <c r="AD10" s="14">
        <v>0.27212301129998601</v>
      </c>
      <c r="AE10" s="14">
        <v>0.25208315566029199</v>
      </c>
      <c r="AF10" s="14">
        <v>0.217163691017836</v>
      </c>
      <c r="AG10" s="14">
        <v>0.323645069840856</v>
      </c>
      <c r="AH10" s="14">
        <v>0.295715876647903</v>
      </c>
      <c r="AI10" s="14">
        <v>0.24014205893417401</v>
      </c>
      <c r="AJ10" s="14">
        <v>0.28796419490091402</v>
      </c>
      <c r="AK10" s="14">
        <v>0.231062252734616</v>
      </c>
      <c r="AL10" s="14">
        <v>6.9054728708340493E-2</v>
      </c>
      <c r="AM10" s="14">
        <v>0.213286706803158</v>
      </c>
      <c r="AN10" s="14">
        <v>0.17708566120255401</v>
      </c>
    </row>
    <row r="11" spans="2:41" x14ac:dyDescent="0.35">
      <c r="B11" s="15" t="s">
        <v>210</v>
      </c>
      <c r="C11" s="14">
        <v>0.16352153429532301</v>
      </c>
      <c r="D11" s="14">
        <v>0.176786190495896</v>
      </c>
      <c r="E11" s="14">
        <v>0.18108013803682901</v>
      </c>
      <c r="F11" s="14">
        <v>0.117803639501892</v>
      </c>
      <c r="G11" s="14">
        <v>0.27308869755240101</v>
      </c>
      <c r="H11" s="14">
        <v>0.15942193694651</v>
      </c>
      <c r="I11" s="14">
        <v>0.13418042246326101</v>
      </c>
      <c r="J11" s="14">
        <v>0.1205531373582</v>
      </c>
      <c r="K11" s="14">
        <v>0.278944613421719</v>
      </c>
      <c r="L11" s="14">
        <v>0.12770299092128201</v>
      </c>
      <c r="M11" s="14">
        <v>0.20270203709409701</v>
      </c>
      <c r="N11" s="14">
        <v>0.16844550567323699</v>
      </c>
      <c r="O11" s="14">
        <v>0.161583480546102</v>
      </c>
      <c r="P11" s="14">
        <v>0.15018778881386899</v>
      </c>
      <c r="Q11" s="14">
        <v>0.23603005367110999</v>
      </c>
      <c r="R11" s="14">
        <v>0.17189135658915999</v>
      </c>
      <c r="S11" s="14">
        <v>0.105926557774702</v>
      </c>
      <c r="T11" s="14">
        <v>0.181893294116108</v>
      </c>
      <c r="U11" s="14">
        <v>0.16450797819815099</v>
      </c>
      <c r="V11" s="14">
        <v>0.15617572771041199</v>
      </c>
      <c r="W11" s="14">
        <v>0.24518233171877099</v>
      </c>
      <c r="X11" s="14">
        <v>0.133189298870729</v>
      </c>
      <c r="Y11" s="14">
        <v>0.28423352761001602</v>
      </c>
      <c r="Z11" s="14">
        <v>0.20546544708768399</v>
      </c>
      <c r="AA11" s="14">
        <v>0.23372521603107399</v>
      </c>
      <c r="AB11" s="14">
        <v>0.216858942567553</v>
      </c>
      <c r="AC11" s="14">
        <v>0.19675664235964099</v>
      </c>
      <c r="AD11" s="14">
        <v>0.21387719385676901</v>
      </c>
      <c r="AE11" s="14">
        <v>0.234531746329153</v>
      </c>
      <c r="AF11" s="14">
        <v>0.118203125478687</v>
      </c>
      <c r="AG11" s="14">
        <v>0.214376281405847</v>
      </c>
      <c r="AH11" s="14">
        <v>0.205415501232632</v>
      </c>
      <c r="AI11" s="14">
        <v>0.21999155137072199</v>
      </c>
      <c r="AJ11" s="14">
        <v>0.146830779718994</v>
      </c>
      <c r="AK11" s="14">
        <v>0.129359110401466</v>
      </c>
      <c r="AL11" s="14">
        <v>4.27885687058875E-2</v>
      </c>
      <c r="AM11" s="14">
        <v>0.211572124243082</v>
      </c>
      <c r="AN11" s="14">
        <v>0.15515599562988999</v>
      </c>
    </row>
    <row r="12" spans="2:41" x14ac:dyDescent="0.35">
      <c r="B12" s="15" t="s">
        <v>211</v>
      </c>
      <c r="C12" s="14">
        <v>6.4787359147884499E-2</v>
      </c>
      <c r="D12" s="14">
        <v>8.1492924466815594E-2</v>
      </c>
      <c r="E12" s="14">
        <v>0.11397056143173501</v>
      </c>
      <c r="F12" s="14">
        <v>4.7956189864760398E-2</v>
      </c>
      <c r="G12" s="14">
        <v>0.18058093041933601</v>
      </c>
      <c r="H12" s="14">
        <v>7.1541115154825002E-2</v>
      </c>
      <c r="I12" s="14">
        <v>7.5310473392170896E-2</v>
      </c>
      <c r="J12" s="14">
        <v>6.6462567343043594E-2</v>
      </c>
      <c r="K12" s="14">
        <v>0.13198283855147999</v>
      </c>
      <c r="L12" s="14">
        <v>8.0385736625080598E-2</v>
      </c>
      <c r="M12" s="14">
        <v>0.11620015791546</v>
      </c>
      <c r="N12" s="14">
        <v>8.7211606309715806E-2</v>
      </c>
      <c r="O12" s="14">
        <v>8.3000514773620304E-2</v>
      </c>
      <c r="P12" s="14">
        <v>6.8599664761440096E-2</v>
      </c>
      <c r="Q12" s="14">
        <v>0.182237434644929</v>
      </c>
      <c r="R12" s="14">
        <v>7.5072294823017194E-2</v>
      </c>
      <c r="S12" s="14">
        <v>6.0718752598176003E-2</v>
      </c>
      <c r="T12" s="14">
        <v>8.4170617665354802E-2</v>
      </c>
      <c r="U12" s="14">
        <v>8.8713317271676501E-2</v>
      </c>
      <c r="V12" s="14">
        <v>8.0976062772980306E-2</v>
      </c>
      <c r="W12" s="14">
        <v>0.15747981155332599</v>
      </c>
      <c r="X12" s="14">
        <v>8.4428257360351297E-2</v>
      </c>
      <c r="Y12" s="14">
        <v>0.173980739577657</v>
      </c>
      <c r="Z12" s="14">
        <v>0.11103483170164601</v>
      </c>
      <c r="AA12" s="14">
        <v>0.12724344675791599</v>
      </c>
      <c r="AB12" s="14">
        <v>8.8209198541367398E-2</v>
      </c>
      <c r="AC12" s="14">
        <v>0.100387242692637</v>
      </c>
      <c r="AD12" s="14">
        <v>0.12122608731751799</v>
      </c>
      <c r="AE12" s="14">
        <v>0.12917817466172801</v>
      </c>
      <c r="AF12" s="14">
        <v>6.6140574253583106E-2</v>
      </c>
      <c r="AG12" s="14">
        <v>8.6237562372786195E-2</v>
      </c>
      <c r="AH12" s="14">
        <v>0.100509556427737</v>
      </c>
      <c r="AI12" s="14">
        <v>0.105221795977034</v>
      </c>
      <c r="AJ12" s="14">
        <v>5.4334941685427803E-2</v>
      </c>
      <c r="AK12" s="14">
        <v>7.1158707757441805E-2</v>
      </c>
      <c r="AL12" s="14">
        <v>2.0906084966279999E-2</v>
      </c>
      <c r="AM12" s="14">
        <v>0.12493171398022</v>
      </c>
      <c r="AN12" s="14">
        <v>7.6888265947249998E-2</v>
      </c>
    </row>
    <row r="13" spans="2:41" x14ac:dyDescent="0.35">
      <c r="B13" s="15" t="s">
        <v>212</v>
      </c>
      <c r="C13" s="14">
        <v>1.8051721634457799E-2</v>
      </c>
      <c r="D13" s="14">
        <v>2.05182489346891E-2</v>
      </c>
      <c r="E13" s="14">
        <v>2.1327951846876601E-2</v>
      </c>
      <c r="F13" s="14">
        <v>4.18674778766049E-3</v>
      </c>
      <c r="G13" s="14">
        <v>4.6093524062754999E-2</v>
      </c>
      <c r="H13" s="14">
        <v>2.27227661868563E-2</v>
      </c>
      <c r="I13" s="14">
        <v>1.13067835182131E-2</v>
      </c>
      <c r="J13" s="14">
        <v>9.1713039889220003E-3</v>
      </c>
      <c r="K13" s="14">
        <v>2.8388741626583398E-2</v>
      </c>
      <c r="L13" s="14">
        <v>1.2926058801964801E-2</v>
      </c>
      <c r="M13" s="14">
        <v>3.4629941074598297E-2</v>
      </c>
      <c r="N13" s="14">
        <v>2.2513833964822198E-2</v>
      </c>
      <c r="O13" s="14">
        <v>2.0989292378654701E-2</v>
      </c>
      <c r="P13" s="14">
        <v>1.073899676877E-2</v>
      </c>
      <c r="Q13" s="14">
        <v>5.8771338320107003E-2</v>
      </c>
      <c r="R13" s="14">
        <v>1.29200655456929E-2</v>
      </c>
      <c r="S13" s="14">
        <v>8.7336831145565404E-3</v>
      </c>
      <c r="T13" s="14">
        <v>1.74541477367939E-2</v>
      </c>
      <c r="U13" s="14">
        <v>1.37492468779946E-2</v>
      </c>
      <c r="V13" s="14">
        <v>1.60553681103528E-2</v>
      </c>
      <c r="W13" s="14">
        <v>4.4295630122731799E-2</v>
      </c>
      <c r="X13" s="14">
        <v>1.2013204769929E-2</v>
      </c>
      <c r="Y13" s="14">
        <v>5.0940805089713E-2</v>
      </c>
      <c r="Z13" s="14">
        <v>2.2321206122026899E-2</v>
      </c>
      <c r="AA13" s="14">
        <v>2.8490645888159399E-2</v>
      </c>
      <c r="AB13" s="14">
        <v>1.4848521502277501E-2</v>
      </c>
      <c r="AC13" s="14">
        <v>2.0283085298029101E-2</v>
      </c>
      <c r="AD13" s="14">
        <v>2.5648640271064699E-2</v>
      </c>
      <c r="AE13" s="14">
        <v>2.5985483640153802E-2</v>
      </c>
      <c r="AF13" s="14">
        <v>6.9451325301254502E-3</v>
      </c>
      <c r="AG13" s="14">
        <v>1.3229524190583101E-2</v>
      </c>
      <c r="AH13" s="14">
        <v>1.6802201137023999E-2</v>
      </c>
      <c r="AI13" s="14">
        <v>2.84036969144341E-2</v>
      </c>
      <c r="AJ13" s="14">
        <v>9.4768217393778591E-3</v>
      </c>
      <c r="AK13" s="14">
        <v>1.6926136585339101E-2</v>
      </c>
      <c r="AL13" s="14">
        <v>2.2558872184499801E-3</v>
      </c>
      <c r="AM13" s="14">
        <v>2.5045037922977E-2</v>
      </c>
      <c r="AN13" s="14">
        <v>1.1737842791185E-2</v>
      </c>
    </row>
    <row r="14" spans="2:41" x14ac:dyDescent="0.35">
      <c r="B14" s="16" t="s">
        <v>214</v>
      </c>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row>
    <row r="15" spans="2:41" x14ac:dyDescent="0.35">
      <c r="B15" t="s">
        <v>88</v>
      </c>
    </row>
    <row r="16" spans="2:41" x14ac:dyDescent="0.35">
      <c r="B16" t="s">
        <v>89</v>
      </c>
    </row>
    <row r="20" spans="2:2" x14ac:dyDescent="0.35">
      <c r="B20" s="8" t="str">
        <f>HYPERLINK("#'Contents'!A1", "Return to Contents")</f>
        <v>Return to Contents</v>
      </c>
    </row>
  </sheetData>
  <mergeCells count="1">
    <mergeCell ref="D2:AO2"/>
  </mergeCells>
  <pageMargins left="0.7" right="0.7" top="0.75" bottom="0.75" header="0.3" footer="0.3"/>
  <pageSetup paperSize="9"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BF22"/>
  <sheetViews>
    <sheetView showGridLines="0" topLeftCell="A8"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93</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x14ac:dyDescent="0.35">
      <c r="B9" s="15" t="s">
        <v>78</v>
      </c>
      <c r="C9" s="14">
        <v>0.132101087526238</v>
      </c>
      <c r="D9" s="14">
        <v>0.16156972417406401</v>
      </c>
      <c r="E9" s="14">
        <v>0.104161759228659</v>
      </c>
      <c r="F9" s="14"/>
      <c r="G9" s="14">
        <v>5.2994942702075297E-2</v>
      </c>
      <c r="H9" s="14">
        <v>9.3139934824241405E-2</v>
      </c>
      <c r="I9" s="14">
        <v>9.6658599394212993E-2</v>
      </c>
      <c r="J9" s="14">
        <v>0.15185980954601799</v>
      </c>
      <c r="K9" s="14">
        <v>0.19101975435214899</v>
      </c>
      <c r="L9" s="14">
        <v>0.189887808567022</v>
      </c>
      <c r="M9" s="14"/>
      <c r="N9" s="14">
        <v>0.111921685159554</v>
      </c>
      <c r="O9" s="14">
        <v>0.1246171607006</v>
      </c>
      <c r="P9" s="14">
        <v>0.15805185530770899</v>
      </c>
      <c r="Q9" s="14">
        <v>0.141274596567081</v>
      </c>
      <c r="R9" s="14"/>
      <c r="S9" s="14">
        <v>8.66164087387266E-2</v>
      </c>
      <c r="T9" s="14">
        <v>0.112155144651816</v>
      </c>
      <c r="U9" s="14">
        <v>0.13668579327101699</v>
      </c>
      <c r="V9" s="14">
        <v>0.15581901333906401</v>
      </c>
      <c r="W9" s="14">
        <v>0.121565285214014</v>
      </c>
      <c r="X9" s="14">
        <v>0.12541855201889701</v>
      </c>
      <c r="Y9" s="14">
        <v>0.148912989158622</v>
      </c>
      <c r="Z9" s="14">
        <v>0.15954094281777101</v>
      </c>
      <c r="AA9" s="14">
        <v>0.14739085968627</v>
      </c>
      <c r="AB9" s="14">
        <v>0.15208529206030799</v>
      </c>
      <c r="AC9" s="14">
        <v>0.118803881717139</v>
      </c>
      <c r="AD9" s="14">
        <v>0.217780880646091</v>
      </c>
      <c r="AE9" s="14"/>
      <c r="AF9" s="14">
        <v>0.235045988776413</v>
      </c>
      <c r="AG9" s="14">
        <v>5.54893138717188E-2</v>
      </c>
      <c r="AH9" s="14">
        <v>0.140234831225622</v>
      </c>
      <c r="AI9" s="14"/>
      <c r="AJ9" s="14">
        <v>0.22490988937839901</v>
      </c>
      <c r="AK9" s="14">
        <v>5.5835126042166797E-2</v>
      </c>
      <c r="AL9" s="14">
        <v>1.51215439185736E-2</v>
      </c>
      <c r="AM9" s="14">
        <v>0.30916104379928799</v>
      </c>
      <c r="AN9" s="14">
        <v>0.177442076303923</v>
      </c>
      <c r="AO9" s="14"/>
      <c r="AP9" s="14">
        <v>0.18750019674996099</v>
      </c>
      <c r="AQ9" s="14">
        <v>4.53483248262566E-2</v>
      </c>
      <c r="AR9" s="14">
        <v>6.6059762222509099E-3</v>
      </c>
      <c r="AS9" s="14">
        <v>0.38889236095379298</v>
      </c>
      <c r="AT9" s="14">
        <v>9.7779874382515203E-2</v>
      </c>
      <c r="AU9" s="14"/>
      <c r="AV9" s="14">
        <v>0.154233621218693</v>
      </c>
      <c r="AW9" s="14">
        <v>0.118815936969042</v>
      </c>
      <c r="AX9" s="14">
        <v>0.113139803729288</v>
      </c>
      <c r="AY9" s="14">
        <v>0.100319447780221</v>
      </c>
      <c r="AZ9" s="14">
        <v>9.2547594558385404E-2</v>
      </c>
      <c r="BA9" s="14"/>
      <c r="BB9" s="14">
        <v>5.4184455331022001E-2</v>
      </c>
      <c r="BC9" s="14">
        <v>0.47253573822233202</v>
      </c>
      <c r="BD9" s="14">
        <v>0.117589518043707</v>
      </c>
      <c r="BE9" s="14"/>
      <c r="BF9" s="14">
        <v>0.23824081926827001</v>
      </c>
    </row>
    <row r="10" spans="2:58" x14ac:dyDescent="0.35">
      <c r="B10" s="15" t="s">
        <v>79</v>
      </c>
      <c r="C10" s="14">
        <v>0.19122118617470901</v>
      </c>
      <c r="D10" s="14">
        <v>0.21276595024133099</v>
      </c>
      <c r="E10" s="14">
        <v>0.16942355426460501</v>
      </c>
      <c r="F10" s="14"/>
      <c r="G10" s="14">
        <v>0.17286996119235601</v>
      </c>
      <c r="H10" s="14">
        <v>0.16703157580903599</v>
      </c>
      <c r="I10" s="14">
        <v>0.19727450293042301</v>
      </c>
      <c r="J10" s="14">
        <v>0.18584385824064101</v>
      </c>
      <c r="K10" s="14">
        <v>0.21217811112919699</v>
      </c>
      <c r="L10" s="14">
        <v>0.20847681540012</v>
      </c>
      <c r="M10" s="14"/>
      <c r="N10" s="14">
        <v>0.18375501612183701</v>
      </c>
      <c r="O10" s="14">
        <v>0.192824836247391</v>
      </c>
      <c r="P10" s="14">
        <v>0.19686541200843899</v>
      </c>
      <c r="Q10" s="14">
        <v>0.19210261400856599</v>
      </c>
      <c r="R10" s="14"/>
      <c r="S10" s="14">
        <v>0.16079819558332201</v>
      </c>
      <c r="T10" s="14">
        <v>0.18133805267745401</v>
      </c>
      <c r="U10" s="14">
        <v>0.18824566084016001</v>
      </c>
      <c r="V10" s="14">
        <v>0.205255429125933</v>
      </c>
      <c r="W10" s="14">
        <v>0.171307195953909</v>
      </c>
      <c r="X10" s="14">
        <v>0.23260898351112899</v>
      </c>
      <c r="Y10" s="14">
        <v>0.20740274447094001</v>
      </c>
      <c r="Z10" s="14">
        <v>0.22711496822611599</v>
      </c>
      <c r="AA10" s="14">
        <v>0.17550074644973301</v>
      </c>
      <c r="AB10" s="14">
        <v>0.174935827360375</v>
      </c>
      <c r="AC10" s="14">
        <v>0.241786132066072</v>
      </c>
      <c r="AD10" s="14">
        <v>0.19542973143499101</v>
      </c>
      <c r="AE10" s="14"/>
      <c r="AF10" s="14">
        <v>0.25182856540568499</v>
      </c>
      <c r="AG10" s="14">
        <v>0.157715061082044</v>
      </c>
      <c r="AH10" s="14">
        <v>0.12781068567390499</v>
      </c>
      <c r="AI10" s="14"/>
      <c r="AJ10" s="14">
        <v>0.22063946174760499</v>
      </c>
      <c r="AK10" s="14">
        <v>0.19627975559055599</v>
      </c>
      <c r="AL10" s="14">
        <v>3.1303321984005497E-2</v>
      </c>
      <c r="AM10" s="14">
        <v>0.27639445365947501</v>
      </c>
      <c r="AN10" s="14">
        <v>0.210631310751803</v>
      </c>
      <c r="AO10" s="14"/>
      <c r="AP10" s="14">
        <v>0.21582637102659899</v>
      </c>
      <c r="AQ10" s="14">
        <v>0.180423203194996</v>
      </c>
      <c r="AR10" s="14">
        <v>2.31471223644617E-2</v>
      </c>
      <c r="AS10" s="14">
        <v>0.29464115452539702</v>
      </c>
      <c r="AT10" s="14">
        <v>0.18916321734852401</v>
      </c>
      <c r="AU10" s="14"/>
      <c r="AV10" s="14">
        <v>0.202103005320146</v>
      </c>
      <c r="AW10" s="14">
        <v>0.196019298144437</v>
      </c>
      <c r="AX10" s="14">
        <v>0.15532337878459901</v>
      </c>
      <c r="AY10" s="14">
        <v>0.166740974087662</v>
      </c>
      <c r="AZ10" s="14">
        <v>9.6371141510617195E-2</v>
      </c>
      <c r="BA10" s="14"/>
      <c r="BB10" s="14">
        <v>0.14812413060706101</v>
      </c>
      <c r="BC10" s="14">
        <v>0.27916793410053098</v>
      </c>
      <c r="BD10" s="14">
        <v>0.22097770998105501</v>
      </c>
      <c r="BE10" s="14"/>
      <c r="BF10" s="14">
        <v>0.21490789024974999</v>
      </c>
    </row>
    <row r="11" spans="2:58" ht="29" x14ac:dyDescent="0.35">
      <c r="B11" s="15" t="s">
        <v>80</v>
      </c>
      <c r="C11" s="14">
        <v>0.39256349422376702</v>
      </c>
      <c r="D11" s="14">
        <v>0.36649748500468599</v>
      </c>
      <c r="E11" s="14">
        <v>0.41828349355314398</v>
      </c>
      <c r="F11" s="14"/>
      <c r="G11" s="14">
        <v>0.39858967221000602</v>
      </c>
      <c r="H11" s="14">
        <v>0.40019395126333401</v>
      </c>
      <c r="I11" s="14">
        <v>0.41018837022437099</v>
      </c>
      <c r="J11" s="14">
        <v>0.40120349491510399</v>
      </c>
      <c r="K11" s="14">
        <v>0.38540841929386399</v>
      </c>
      <c r="L11" s="14">
        <v>0.365857379429879</v>
      </c>
      <c r="M11" s="14"/>
      <c r="N11" s="14">
        <v>0.35950353003621099</v>
      </c>
      <c r="O11" s="14">
        <v>0.39758067807341602</v>
      </c>
      <c r="P11" s="14">
        <v>0.39003611909046099</v>
      </c>
      <c r="Q11" s="14">
        <v>0.42615151040905003</v>
      </c>
      <c r="R11" s="14"/>
      <c r="S11" s="14">
        <v>0.43826267441407601</v>
      </c>
      <c r="T11" s="14">
        <v>0.38306316639170201</v>
      </c>
      <c r="U11" s="14">
        <v>0.36393799966441198</v>
      </c>
      <c r="V11" s="14">
        <v>0.384552905275652</v>
      </c>
      <c r="W11" s="14">
        <v>0.44835635996250001</v>
      </c>
      <c r="X11" s="14">
        <v>0.35261511332726198</v>
      </c>
      <c r="Y11" s="14">
        <v>0.41745680861643503</v>
      </c>
      <c r="Z11" s="14">
        <v>0.37019384759107399</v>
      </c>
      <c r="AA11" s="14">
        <v>0.37162447613631999</v>
      </c>
      <c r="AB11" s="14">
        <v>0.39608117445820801</v>
      </c>
      <c r="AC11" s="14">
        <v>0.38415911927844598</v>
      </c>
      <c r="AD11" s="14">
        <v>0.35318725152039199</v>
      </c>
      <c r="AE11" s="14"/>
      <c r="AF11" s="14">
        <v>0.33235940833030903</v>
      </c>
      <c r="AG11" s="14">
        <v>0.43014736549126198</v>
      </c>
      <c r="AH11" s="14">
        <v>0.43548879408487301</v>
      </c>
      <c r="AI11" s="14"/>
      <c r="AJ11" s="14">
        <v>0.39721190628960601</v>
      </c>
      <c r="AK11" s="14">
        <v>0.41403254313417098</v>
      </c>
      <c r="AL11" s="14">
        <v>0.21410699599084601</v>
      </c>
      <c r="AM11" s="14">
        <v>0.24639451674899099</v>
      </c>
      <c r="AN11" s="14">
        <v>0.40772965483096402</v>
      </c>
      <c r="AO11" s="14"/>
      <c r="AP11" s="14">
        <v>0.44064050827379803</v>
      </c>
      <c r="AQ11" s="14">
        <v>0.45640028849525999</v>
      </c>
      <c r="AR11" s="14">
        <v>0.101442356722934</v>
      </c>
      <c r="AS11" s="14">
        <v>0.224711545971813</v>
      </c>
      <c r="AT11" s="14">
        <v>0.479181050721186</v>
      </c>
      <c r="AU11" s="14"/>
      <c r="AV11" s="14">
        <v>0.44272917000051498</v>
      </c>
      <c r="AW11" s="14">
        <v>0.36583464708179902</v>
      </c>
      <c r="AX11" s="14">
        <v>0.40202056874838799</v>
      </c>
      <c r="AY11" s="14">
        <v>0.41130316972613801</v>
      </c>
      <c r="AZ11" s="14">
        <v>0.37116419382674098</v>
      </c>
      <c r="BA11" s="14"/>
      <c r="BB11" s="14">
        <v>0.57365593902660195</v>
      </c>
      <c r="BC11" s="14">
        <v>0.17856338413970399</v>
      </c>
      <c r="BD11" s="14">
        <v>0.48535481527563301</v>
      </c>
      <c r="BE11" s="14"/>
      <c r="BF11" s="14">
        <v>0.36123352259368102</v>
      </c>
    </row>
    <row r="12" spans="2:58" x14ac:dyDescent="0.35">
      <c r="B12" s="15" t="s">
        <v>81</v>
      </c>
      <c r="C12" s="14">
        <v>0.20166603695372101</v>
      </c>
      <c r="D12" s="14">
        <v>0.18078588556352099</v>
      </c>
      <c r="E12" s="14">
        <v>0.22123208347213999</v>
      </c>
      <c r="F12" s="14"/>
      <c r="G12" s="14">
        <v>0.26345854755501602</v>
      </c>
      <c r="H12" s="14">
        <v>0.20709876141058101</v>
      </c>
      <c r="I12" s="14">
        <v>0.20393900831553299</v>
      </c>
      <c r="J12" s="14">
        <v>0.202107298542479</v>
      </c>
      <c r="K12" s="14">
        <v>0.16640582826873901</v>
      </c>
      <c r="L12" s="14">
        <v>0.177329204945851</v>
      </c>
      <c r="M12" s="14"/>
      <c r="N12" s="14">
        <v>0.26165067668609499</v>
      </c>
      <c r="O12" s="14">
        <v>0.211265945653933</v>
      </c>
      <c r="P12" s="14">
        <v>0.17183012970196901</v>
      </c>
      <c r="Q12" s="14">
        <v>0.15279698081522999</v>
      </c>
      <c r="R12" s="14"/>
      <c r="S12" s="14">
        <v>0.205754150386114</v>
      </c>
      <c r="T12" s="14">
        <v>0.23673807496590299</v>
      </c>
      <c r="U12" s="14">
        <v>0.25497486302255001</v>
      </c>
      <c r="V12" s="14">
        <v>0.182791528801621</v>
      </c>
      <c r="W12" s="14">
        <v>0.18494066316611499</v>
      </c>
      <c r="X12" s="14">
        <v>0.21276886071098999</v>
      </c>
      <c r="Y12" s="14">
        <v>0.15161079047408699</v>
      </c>
      <c r="Z12" s="14">
        <v>0.14059922847510001</v>
      </c>
      <c r="AA12" s="14">
        <v>0.19300885736377599</v>
      </c>
      <c r="AB12" s="14">
        <v>0.208765756615888</v>
      </c>
      <c r="AC12" s="14">
        <v>0.17938638057675799</v>
      </c>
      <c r="AD12" s="14">
        <v>0.21327459177251901</v>
      </c>
      <c r="AE12" s="14"/>
      <c r="AF12" s="14">
        <v>0.13269048628418301</v>
      </c>
      <c r="AG12" s="14">
        <v>0.25790638450846298</v>
      </c>
      <c r="AH12" s="14">
        <v>0.18318527747390401</v>
      </c>
      <c r="AI12" s="14"/>
      <c r="AJ12" s="14">
        <v>0.11675562634014799</v>
      </c>
      <c r="AK12" s="14">
        <v>0.26423876310309702</v>
      </c>
      <c r="AL12" s="14">
        <v>0.42478856347036298</v>
      </c>
      <c r="AM12" s="14">
        <v>0.127093921411679</v>
      </c>
      <c r="AN12" s="14">
        <v>0.117986933759209</v>
      </c>
      <c r="AO12" s="14"/>
      <c r="AP12" s="14">
        <v>0.10567634530991001</v>
      </c>
      <c r="AQ12" s="14">
        <v>0.25855325005096502</v>
      </c>
      <c r="AR12" s="14">
        <v>0.51740384530735795</v>
      </c>
      <c r="AS12" s="14">
        <v>7.0502404833921103E-2</v>
      </c>
      <c r="AT12" s="14">
        <v>0.119111698542347</v>
      </c>
      <c r="AU12" s="14"/>
      <c r="AV12" s="14">
        <v>0.12791936626801501</v>
      </c>
      <c r="AW12" s="14">
        <v>0.24268504471005101</v>
      </c>
      <c r="AX12" s="14">
        <v>0.241461984295025</v>
      </c>
      <c r="AY12" s="14">
        <v>0.23618809438157401</v>
      </c>
      <c r="AZ12" s="14">
        <v>0.28163399869643202</v>
      </c>
      <c r="BA12" s="14"/>
      <c r="BB12" s="14">
        <v>0.18598459064876599</v>
      </c>
      <c r="BC12" s="14">
        <v>4.7975456232847401E-2</v>
      </c>
      <c r="BD12" s="14">
        <v>0.103502898972958</v>
      </c>
      <c r="BE12" s="14"/>
      <c r="BF12" s="14">
        <v>0.14011695871212401</v>
      </c>
    </row>
    <row r="13" spans="2:58" x14ac:dyDescent="0.35">
      <c r="B13" s="15" t="s">
        <v>82</v>
      </c>
      <c r="C13" s="14">
        <v>4.9599184972560197E-2</v>
      </c>
      <c r="D13" s="14">
        <v>5.24464596067796E-2</v>
      </c>
      <c r="E13" s="14">
        <v>4.7117270291622798E-2</v>
      </c>
      <c r="F13" s="14"/>
      <c r="G13" s="14">
        <v>5.7425151966201501E-2</v>
      </c>
      <c r="H13" s="14">
        <v>7.6134059211778099E-2</v>
      </c>
      <c r="I13" s="14">
        <v>5.8629111657423898E-2</v>
      </c>
      <c r="J13" s="14">
        <v>4.0539706977207803E-2</v>
      </c>
      <c r="K13" s="14">
        <v>2.2980816431910599E-2</v>
      </c>
      <c r="L13" s="14">
        <v>4.0724465303915103E-2</v>
      </c>
      <c r="M13" s="14"/>
      <c r="N13" s="14">
        <v>6.4117463481682097E-2</v>
      </c>
      <c r="O13" s="14">
        <v>4.2389573408510198E-2</v>
      </c>
      <c r="P13" s="14">
        <v>4.3708305114547999E-2</v>
      </c>
      <c r="Q13" s="14">
        <v>4.5653286115356101E-2</v>
      </c>
      <c r="R13" s="14"/>
      <c r="S13" s="14">
        <v>6.8852253965255905E-2</v>
      </c>
      <c r="T13" s="14">
        <v>6.3357215314392507E-2</v>
      </c>
      <c r="U13" s="14">
        <v>3.8011406234291098E-2</v>
      </c>
      <c r="V13" s="14">
        <v>3.7176209467953102E-2</v>
      </c>
      <c r="W13" s="14">
        <v>3.5446484788200401E-2</v>
      </c>
      <c r="X13" s="14">
        <v>5.4932011734834599E-2</v>
      </c>
      <c r="Y13" s="14">
        <v>3.6447259447872603E-2</v>
      </c>
      <c r="Z13" s="14">
        <v>5.5843198046191797E-2</v>
      </c>
      <c r="AA13" s="14">
        <v>5.6464032759162203E-2</v>
      </c>
      <c r="AB13" s="14">
        <v>4.1193927945670603E-2</v>
      </c>
      <c r="AC13" s="14">
        <v>5.6748532980124597E-2</v>
      </c>
      <c r="AD13" s="14">
        <v>0</v>
      </c>
      <c r="AE13" s="14"/>
      <c r="AF13" s="14">
        <v>2.5905620096828199E-2</v>
      </c>
      <c r="AG13" s="14">
        <v>7.9389991205264299E-2</v>
      </c>
      <c r="AH13" s="14">
        <v>4.3053359802341602E-2</v>
      </c>
      <c r="AI13" s="14"/>
      <c r="AJ13" s="14">
        <v>2.46531304050372E-2</v>
      </c>
      <c r="AK13" s="14">
        <v>4.1617772135704202E-2</v>
      </c>
      <c r="AL13" s="14">
        <v>0.31467957463621099</v>
      </c>
      <c r="AM13" s="14">
        <v>4.0956064380567501E-2</v>
      </c>
      <c r="AN13" s="14">
        <v>2.6264751513034899E-2</v>
      </c>
      <c r="AO13" s="14"/>
      <c r="AP13" s="14">
        <v>2.6890910221643399E-2</v>
      </c>
      <c r="AQ13" s="14">
        <v>2.88341165655586E-2</v>
      </c>
      <c r="AR13" s="14">
        <v>0.35140069938299501</v>
      </c>
      <c r="AS13" s="14">
        <v>1.35589991928621E-2</v>
      </c>
      <c r="AT13" s="14">
        <v>2.3331534718075302E-2</v>
      </c>
      <c r="AU13" s="14"/>
      <c r="AV13" s="14">
        <v>3.3124638837062799E-2</v>
      </c>
      <c r="AW13" s="14">
        <v>3.98441817695461E-2</v>
      </c>
      <c r="AX13" s="14">
        <v>5.8190547251399202E-2</v>
      </c>
      <c r="AY13" s="14">
        <v>6.9017240418296905E-2</v>
      </c>
      <c r="AZ13" s="14">
        <v>0.133257053110136</v>
      </c>
      <c r="BA13" s="14"/>
      <c r="BB13" s="14">
        <v>2.78611300630895E-2</v>
      </c>
      <c r="BC13" s="14">
        <v>1.53209008565859E-2</v>
      </c>
      <c r="BD13" s="14">
        <v>1.2598665016160601E-2</v>
      </c>
      <c r="BE13" s="14"/>
      <c r="BF13" s="14">
        <v>2.8905992951529E-2</v>
      </c>
    </row>
    <row r="14" spans="2:58" x14ac:dyDescent="0.35">
      <c r="B14" s="15" t="s">
        <v>83</v>
      </c>
      <c r="C14" s="14">
        <v>3.2849010149005597E-2</v>
      </c>
      <c r="D14" s="14">
        <v>2.5934495409619E-2</v>
      </c>
      <c r="E14" s="14">
        <v>3.9781839189828902E-2</v>
      </c>
      <c r="F14" s="14"/>
      <c r="G14" s="14">
        <v>5.46617243743448E-2</v>
      </c>
      <c r="H14" s="14">
        <v>5.64017174810304E-2</v>
      </c>
      <c r="I14" s="14">
        <v>3.3310407478036701E-2</v>
      </c>
      <c r="J14" s="14">
        <v>1.8445831778550699E-2</v>
      </c>
      <c r="K14" s="14">
        <v>2.2007070524139999E-2</v>
      </c>
      <c r="L14" s="14">
        <v>1.77243263532132E-2</v>
      </c>
      <c r="M14" s="14"/>
      <c r="N14" s="14">
        <v>1.9051628514620399E-2</v>
      </c>
      <c r="O14" s="14">
        <v>3.1321805916150101E-2</v>
      </c>
      <c r="P14" s="14">
        <v>3.9508178776874903E-2</v>
      </c>
      <c r="Q14" s="14">
        <v>4.2021012084716702E-2</v>
      </c>
      <c r="R14" s="14"/>
      <c r="S14" s="14">
        <v>3.9716316912505399E-2</v>
      </c>
      <c r="T14" s="14">
        <v>2.33483459987321E-2</v>
      </c>
      <c r="U14" s="14">
        <v>1.8144276967569199E-2</v>
      </c>
      <c r="V14" s="14">
        <v>3.4404913989777998E-2</v>
      </c>
      <c r="W14" s="14">
        <v>3.8384010915261203E-2</v>
      </c>
      <c r="X14" s="14">
        <v>2.1656478696887301E-2</v>
      </c>
      <c r="Y14" s="14">
        <v>3.8169407832042902E-2</v>
      </c>
      <c r="Z14" s="14">
        <v>4.6707814843745997E-2</v>
      </c>
      <c r="AA14" s="14">
        <v>5.6011027604738903E-2</v>
      </c>
      <c r="AB14" s="14">
        <v>2.6938021559550399E-2</v>
      </c>
      <c r="AC14" s="14">
        <v>1.9115953381460101E-2</v>
      </c>
      <c r="AD14" s="14">
        <v>2.0327544626006399E-2</v>
      </c>
      <c r="AE14" s="14"/>
      <c r="AF14" s="14">
        <v>2.2169931106582101E-2</v>
      </c>
      <c r="AG14" s="14">
        <v>1.93518838412483E-2</v>
      </c>
      <c r="AH14" s="14">
        <v>7.0227051739355395E-2</v>
      </c>
      <c r="AI14" s="14"/>
      <c r="AJ14" s="14">
        <v>1.5829985839204402E-2</v>
      </c>
      <c r="AK14" s="14">
        <v>2.79960399943056E-2</v>
      </c>
      <c r="AL14" s="14">
        <v>0</v>
      </c>
      <c r="AM14" s="14">
        <v>0</v>
      </c>
      <c r="AN14" s="14">
        <v>5.9945272841065399E-2</v>
      </c>
      <c r="AO14" s="14"/>
      <c r="AP14" s="14">
        <v>2.34656684180896E-2</v>
      </c>
      <c r="AQ14" s="14">
        <v>3.04408168669629E-2</v>
      </c>
      <c r="AR14" s="14">
        <v>0</v>
      </c>
      <c r="AS14" s="14">
        <v>7.6935345222133101E-3</v>
      </c>
      <c r="AT14" s="14">
        <v>9.1432624287352104E-2</v>
      </c>
      <c r="AU14" s="14"/>
      <c r="AV14" s="14">
        <v>3.9890198355568E-2</v>
      </c>
      <c r="AW14" s="14">
        <v>3.6800891325125797E-2</v>
      </c>
      <c r="AX14" s="14">
        <v>2.9863717191300501E-2</v>
      </c>
      <c r="AY14" s="14">
        <v>1.6431073606108099E-2</v>
      </c>
      <c r="AZ14" s="14">
        <v>2.50260182976874E-2</v>
      </c>
      <c r="BA14" s="14"/>
      <c r="BB14" s="14">
        <v>1.01897543234602E-2</v>
      </c>
      <c r="BC14" s="14">
        <v>6.4365864479998198E-3</v>
      </c>
      <c r="BD14" s="14">
        <v>5.9976392710485799E-2</v>
      </c>
      <c r="BE14" s="14"/>
      <c r="BF14" s="14">
        <v>1.65948162246458E-2</v>
      </c>
    </row>
    <row r="15" spans="2:58" x14ac:dyDescent="0.35">
      <c r="B15" s="15" t="s">
        <v>84</v>
      </c>
      <c r="C15" s="18">
        <v>0.32332227370094602</v>
      </c>
      <c r="D15" s="18">
        <v>0.374335674415394</v>
      </c>
      <c r="E15" s="18">
        <v>0.27358531349326398</v>
      </c>
      <c r="F15" s="18"/>
      <c r="G15" s="18">
        <v>0.22586490389443201</v>
      </c>
      <c r="H15" s="18">
        <v>0.26017151063327698</v>
      </c>
      <c r="I15" s="18">
        <v>0.29393310232463499</v>
      </c>
      <c r="J15" s="18">
        <v>0.337703667786659</v>
      </c>
      <c r="K15" s="18">
        <v>0.40319786548134601</v>
      </c>
      <c r="L15" s="18">
        <v>0.39836462396714101</v>
      </c>
      <c r="M15" s="18"/>
      <c r="N15" s="18">
        <v>0.29567670128139201</v>
      </c>
      <c r="O15" s="18">
        <v>0.31744199694799102</v>
      </c>
      <c r="P15" s="18">
        <v>0.35491726731614698</v>
      </c>
      <c r="Q15" s="18">
        <v>0.33337721057564601</v>
      </c>
      <c r="R15" s="18"/>
      <c r="S15" s="18">
        <v>0.24741460432204801</v>
      </c>
      <c r="T15" s="18">
        <v>0.29349319732927098</v>
      </c>
      <c r="U15" s="18">
        <v>0.32493145411117702</v>
      </c>
      <c r="V15" s="18">
        <v>0.36107444246499598</v>
      </c>
      <c r="W15" s="18">
        <v>0.29287248116792303</v>
      </c>
      <c r="X15" s="18">
        <v>0.35802753553002697</v>
      </c>
      <c r="Y15" s="18">
        <v>0.35631573362956198</v>
      </c>
      <c r="Z15" s="18">
        <v>0.38665591104388702</v>
      </c>
      <c r="AA15" s="18">
        <v>0.32289160613600298</v>
      </c>
      <c r="AB15" s="18">
        <v>0.32702111942068302</v>
      </c>
      <c r="AC15" s="18">
        <v>0.36059001378321098</v>
      </c>
      <c r="AD15" s="18">
        <v>0.41321061208108301</v>
      </c>
      <c r="AE15" s="18"/>
      <c r="AF15" s="18">
        <v>0.48687455418209902</v>
      </c>
      <c r="AG15" s="18">
        <v>0.21320437495376299</v>
      </c>
      <c r="AH15" s="18">
        <v>0.26804551689952699</v>
      </c>
      <c r="AI15" s="18"/>
      <c r="AJ15" s="18">
        <v>0.44554935112600402</v>
      </c>
      <c r="AK15" s="18">
        <v>0.252114881632722</v>
      </c>
      <c r="AL15" s="18">
        <v>4.6424865902579097E-2</v>
      </c>
      <c r="AM15" s="18">
        <v>0.58555549745876301</v>
      </c>
      <c r="AN15" s="18">
        <v>0.38807338705572603</v>
      </c>
      <c r="AO15" s="18"/>
      <c r="AP15" s="18">
        <v>0.40332656777655901</v>
      </c>
      <c r="AQ15" s="18">
        <v>0.225771528021253</v>
      </c>
      <c r="AR15" s="18">
        <v>2.9753098586712601E-2</v>
      </c>
      <c r="AS15" s="18">
        <v>0.68353351547918995</v>
      </c>
      <c r="AT15" s="18">
        <v>0.28694309173103899</v>
      </c>
      <c r="AU15" s="18"/>
      <c r="AV15" s="18">
        <v>0.35633662653883902</v>
      </c>
      <c r="AW15" s="18">
        <v>0.314835235113479</v>
      </c>
      <c r="AX15" s="18">
        <v>0.26846318251388701</v>
      </c>
      <c r="AY15" s="18">
        <v>0.26706042186788298</v>
      </c>
      <c r="AZ15" s="18">
        <v>0.188918736069003</v>
      </c>
      <c r="BA15" s="18"/>
      <c r="BB15" s="18">
        <v>0.20230858593808301</v>
      </c>
      <c r="BC15" s="18">
        <v>0.75170367232286295</v>
      </c>
      <c r="BD15" s="18">
        <v>0.33856722802476202</v>
      </c>
      <c r="BE15" s="18"/>
      <c r="BF15" s="18">
        <v>0.45314870951802</v>
      </c>
    </row>
    <row r="16" spans="2:58" x14ac:dyDescent="0.35">
      <c r="B16" s="15" t="s">
        <v>85</v>
      </c>
      <c r="C16" s="18">
        <v>0.25126522192628098</v>
      </c>
      <c r="D16" s="18">
        <v>0.233232345170301</v>
      </c>
      <c r="E16" s="18">
        <v>0.26834935376376201</v>
      </c>
      <c r="F16" s="18"/>
      <c r="G16" s="18">
        <v>0.32088369952121798</v>
      </c>
      <c r="H16" s="18">
        <v>0.28323282062235899</v>
      </c>
      <c r="I16" s="18">
        <v>0.26256811997295698</v>
      </c>
      <c r="J16" s="18">
        <v>0.24264700551968699</v>
      </c>
      <c r="K16" s="18">
        <v>0.189386644700649</v>
      </c>
      <c r="L16" s="18">
        <v>0.21805367024976699</v>
      </c>
      <c r="M16" s="18"/>
      <c r="N16" s="18">
        <v>0.325768140167777</v>
      </c>
      <c r="O16" s="18">
        <v>0.25365551906244299</v>
      </c>
      <c r="P16" s="18">
        <v>0.21553843481651699</v>
      </c>
      <c r="Q16" s="18">
        <v>0.19845026693058701</v>
      </c>
      <c r="R16" s="18"/>
      <c r="S16" s="18">
        <v>0.27460640435137001</v>
      </c>
      <c r="T16" s="18">
        <v>0.30009529028029502</v>
      </c>
      <c r="U16" s="18">
        <v>0.29298626925684101</v>
      </c>
      <c r="V16" s="18">
        <v>0.219967738269574</v>
      </c>
      <c r="W16" s="18">
        <v>0.22038714795431599</v>
      </c>
      <c r="X16" s="18">
        <v>0.26770087244582502</v>
      </c>
      <c r="Y16" s="18">
        <v>0.18805804992196001</v>
      </c>
      <c r="Z16" s="18">
        <v>0.19644242652129201</v>
      </c>
      <c r="AA16" s="18">
        <v>0.249472890122938</v>
      </c>
      <c r="AB16" s="18">
        <v>0.24995968456155901</v>
      </c>
      <c r="AC16" s="18">
        <v>0.23613491355688301</v>
      </c>
      <c r="AD16" s="18">
        <v>0.21327459177251901</v>
      </c>
      <c r="AE16" s="18"/>
      <c r="AF16" s="18">
        <v>0.15859610638101099</v>
      </c>
      <c r="AG16" s="18">
        <v>0.337296375713727</v>
      </c>
      <c r="AH16" s="18">
        <v>0.22623863727624499</v>
      </c>
      <c r="AI16" s="18"/>
      <c r="AJ16" s="18">
        <v>0.14140875674518599</v>
      </c>
      <c r="AK16" s="18">
        <v>0.30585653523880102</v>
      </c>
      <c r="AL16" s="18">
        <v>0.73946813810657497</v>
      </c>
      <c r="AM16" s="18">
        <v>0.168049985792246</v>
      </c>
      <c r="AN16" s="18">
        <v>0.144251685272244</v>
      </c>
      <c r="AO16" s="18"/>
      <c r="AP16" s="18">
        <v>0.13256725553155299</v>
      </c>
      <c r="AQ16" s="18">
        <v>0.28738736661652398</v>
      </c>
      <c r="AR16" s="18">
        <v>0.86880454469035295</v>
      </c>
      <c r="AS16" s="18">
        <v>8.4061404026783207E-2</v>
      </c>
      <c r="AT16" s="18">
        <v>0.14244323326042199</v>
      </c>
      <c r="AU16" s="18"/>
      <c r="AV16" s="18">
        <v>0.16104400510507799</v>
      </c>
      <c r="AW16" s="18">
        <v>0.282529226479597</v>
      </c>
      <c r="AX16" s="18">
        <v>0.29965253154642502</v>
      </c>
      <c r="AY16" s="18">
        <v>0.305205334799871</v>
      </c>
      <c r="AZ16" s="18">
        <v>0.41489105180656899</v>
      </c>
      <c r="BA16" s="18"/>
      <c r="BB16" s="18">
        <v>0.21384572071185601</v>
      </c>
      <c r="BC16" s="18">
        <v>6.3296357089433403E-2</v>
      </c>
      <c r="BD16" s="18">
        <v>0.116101563989119</v>
      </c>
      <c r="BE16" s="18"/>
      <c r="BF16" s="18">
        <v>0.169022951663653</v>
      </c>
    </row>
    <row r="17" spans="2:58" x14ac:dyDescent="0.35">
      <c r="B17" s="15" t="s">
        <v>86</v>
      </c>
      <c r="C17" s="19">
        <v>7.2057051774665301E-2</v>
      </c>
      <c r="D17" s="19">
        <v>0.141103329245093</v>
      </c>
      <c r="E17" s="19">
        <v>5.2359597295018002E-3</v>
      </c>
      <c r="F17" s="19"/>
      <c r="G17" s="19">
        <v>-9.5018795626786307E-2</v>
      </c>
      <c r="H17" s="19">
        <v>-2.3061309989081898E-2</v>
      </c>
      <c r="I17" s="19">
        <v>3.1364982351678901E-2</v>
      </c>
      <c r="J17" s="19">
        <v>9.5056662266972305E-2</v>
      </c>
      <c r="K17" s="19">
        <v>0.213811220780697</v>
      </c>
      <c r="L17" s="19">
        <v>0.18031095371737499</v>
      </c>
      <c r="M17" s="19"/>
      <c r="N17" s="19">
        <v>-3.00914388863853E-2</v>
      </c>
      <c r="O17" s="19">
        <v>6.3786477885548407E-2</v>
      </c>
      <c r="P17" s="19">
        <v>0.13937883249963001</v>
      </c>
      <c r="Q17" s="19">
        <v>0.13492694364506</v>
      </c>
      <c r="R17" s="19"/>
      <c r="S17" s="19">
        <v>-2.7191800029321801E-2</v>
      </c>
      <c r="T17" s="19">
        <v>-6.6020929510245399E-3</v>
      </c>
      <c r="U17" s="19">
        <v>3.1945184854336298E-2</v>
      </c>
      <c r="V17" s="19">
        <v>0.14110670419542301</v>
      </c>
      <c r="W17" s="19">
        <v>7.2485333213607603E-2</v>
      </c>
      <c r="X17" s="19">
        <v>9.0326663084201994E-2</v>
      </c>
      <c r="Y17" s="19">
        <v>0.168257683707602</v>
      </c>
      <c r="Z17" s="19">
        <v>0.19021348452259501</v>
      </c>
      <c r="AA17" s="19">
        <v>7.3418716013065294E-2</v>
      </c>
      <c r="AB17" s="19">
        <v>7.7061434859124298E-2</v>
      </c>
      <c r="AC17" s="19">
        <v>0.124455100226329</v>
      </c>
      <c r="AD17" s="19">
        <v>0.199936020308564</v>
      </c>
      <c r="AE17" s="19"/>
      <c r="AF17" s="19">
        <v>0.328278447801088</v>
      </c>
      <c r="AG17" s="19">
        <v>-0.124092000759964</v>
      </c>
      <c r="AH17" s="19">
        <v>4.18068796232813E-2</v>
      </c>
      <c r="AI17" s="19"/>
      <c r="AJ17" s="19">
        <v>0.30414059438081897</v>
      </c>
      <c r="AK17" s="19">
        <v>-5.3741653606078701E-2</v>
      </c>
      <c r="AL17" s="19">
        <v>-0.69304327220399597</v>
      </c>
      <c r="AM17" s="19">
        <v>0.417505511666517</v>
      </c>
      <c r="AN17" s="19">
        <v>0.243821701783482</v>
      </c>
      <c r="AO17" s="19"/>
      <c r="AP17" s="19">
        <v>0.27075931224500599</v>
      </c>
      <c r="AQ17" s="19">
        <v>-6.16158385952707E-2</v>
      </c>
      <c r="AR17" s="19">
        <v>-0.83905144610364102</v>
      </c>
      <c r="AS17" s="19">
        <v>0.59947211145240697</v>
      </c>
      <c r="AT17" s="19">
        <v>0.144499858470617</v>
      </c>
      <c r="AU17" s="19"/>
      <c r="AV17" s="19">
        <v>0.195292621433761</v>
      </c>
      <c r="AW17" s="19">
        <v>3.2306008633881902E-2</v>
      </c>
      <c r="AX17" s="19">
        <v>-3.1189349032537499E-2</v>
      </c>
      <c r="AY17" s="19">
        <v>-3.8144912931988399E-2</v>
      </c>
      <c r="AZ17" s="19">
        <v>-0.22597231573756599</v>
      </c>
      <c r="BA17" s="19"/>
      <c r="BB17" s="19">
        <v>-1.1537134773773E-2</v>
      </c>
      <c r="BC17" s="19">
        <v>0.68840731523343002</v>
      </c>
      <c r="BD17" s="19">
        <v>0.222465664035643</v>
      </c>
      <c r="BE17" s="19"/>
      <c r="BF17" s="19">
        <v>0.284125757854367</v>
      </c>
    </row>
    <row r="18" spans="2:58" x14ac:dyDescent="0.35">
      <c r="B18" s="16"/>
    </row>
    <row r="19" spans="2:58" x14ac:dyDescent="0.35">
      <c r="B19" t="s">
        <v>88</v>
      </c>
    </row>
    <row r="20" spans="2:58" x14ac:dyDescent="0.35">
      <c r="B20" t="s">
        <v>89</v>
      </c>
    </row>
    <row r="22" spans="2:58" x14ac:dyDescent="0.35">
      <c r="B22"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254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1012</v>
      </c>
      <c r="D7" s="10">
        <v>506</v>
      </c>
      <c r="E7" s="10">
        <v>502</v>
      </c>
      <c r="F7" s="10"/>
      <c r="G7" s="10">
        <v>139</v>
      </c>
      <c r="H7" s="10">
        <v>186</v>
      </c>
      <c r="I7" s="10">
        <v>143</v>
      </c>
      <c r="J7" s="10">
        <v>155</v>
      </c>
      <c r="K7" s="10">
        <v>153</v>
      </c>
      <c r="L7" s="10">
        <v>236</v>
      </c>
      <c r="M7" s="10"/>
      <c r="N7" s="10">
        <v>274</v>
      </c>
      <c r="O7" s="10">
        <v>247</v>
      </c>
      <c r="P7" s="10">
        <v>247</v>
      </c>
      <c r="Q7" s="10">
        <v>238</v>
      </c>
      <c r="R7" s="10"/>
      <c r="S7" s="10">
        <v>123</v>
      </c>
      <c r="T7" s="10">
        <v>135</v>
      </c>
      <c r="U7" s="10">
        <v>75</v>
      </c>
      <c r="V7" s="10">
        <v>85</v>
      </c>
      <c r="W7" s="10">
        <v>82</v>
      </c>
      <c r="X7" s="10">
        <v>92</v>
      </c>
      <c r="Y7" s="10">
        <v>90</v>
      </c>
      <c r="Z7" s="10">
        <v>32</v>
      </c>
      <c r="AA7" s="10">
        <v>126</v>
      </c>
      <c r="AB7" s="10">
        <v>95</v>
      </c>
      <c r="AC7" s="10">
        <v>45</v>
      </c>
      <c r="AD7" s="10">
        <v>32</v>
      </c>
      <c r="AE7" s="10"/>
      <c r="AF7" s="10">
        <v>386</v>
      </c>
      <c r="AG7" s="10">
        <v>405</v>
      </c>
      <c r="AH7" s="10">
        <v>124</v>
      </c>
      <c r="AI7" s="10"/>
      <c r="AJ7" s="10">
        <v>336</v>
      </c>
      <c r="AK7" s="10">
        <v>329</v>
      </c>
      <c r="AL7" s="10">
        <v>64</v>
      </c>
      <c r="AM7" s="10">
        <v>14</v>
      </c>
      <c r="AN7" s="10">
        <v>101</v>
      </c>
      <c r="AO7" s="10"/>
      <c r="AP7" s="10">
        <v>204</v>
      </c>
      <c r="AQ7" s="10">
        <v>383</v>
      </c>
      <c r="AR7" s="10">
        <v>74</v>
      </c>
      <c r="AS7" s="10">
        <v>118</v>
      </c>
      <c r="AT7" s="10">
        <v>87</v>
      </c>
      <c r="AU7" s="10"/>
      <c r="AV7" s="10">
        <v>211</v>
      </c>
      <c r="AW7" s="10">
        <v>246</v>
      </c>
      <c r="AX7" s="10">
        <v>270</v>
      </c>
      <c r="AY7" s="10">
        <v>123</v>
      </c>
      <c r="AZ7" s="10">
        <v>24</v>
      </c>
      <c r="BA7" s="10"/>
      <c r="BB7" s="10">
        <v>42</v>
      </c>
      <c r="BC7" s="10">
        <v>67</v>
      </c>
      <c r="BD7" s="10">
        <v>32</v>
      </c>
      <c r="BE7" s="10"/>
      <c r="BF7" s="10">
        <v>167</v>
      </c>
    </row>
    <row r="8" spans="2:58" ht="30" customHeight="1" x14ac:dyDescent="0.35">
      <c r="B8" s="11" t="s">
        <v>20</v>
      </c>
      <c r="C8" s="11">
        <v>1012</v>
      </c>
      <c r="D8" s="11">
        <v>512</v>
      </c>
      <c r="E8" s="11">
        <v>496</v>
      </c>
      <c r="F8" s="11"/>
      <c r="G8" s="11">
        <v>134</v>
      </c>
      <c r="H8" s="11">
        <v>179</v>
      </c>
      <c r="I8" s="11">
        <v>164</v>
      </c>
      <c r="J8" s="11">
        <v>167</v>
      </c>
      <c r="K8" s="11">
        <v>144</v>
      </c>
      <c r="L8" s="11">
        <v>224</v>
      </c>
      <c r="M8" s="11"/>
      <c r="N8" s="11">
        <v>267</v>
      </c>
      <c r="O8" s="11">
        <v>259</v>
      </c>
      <c r="P8" s="11">
        <v>245</v>
      </c>
      <c r="Q8" s="11">
        <v>235</v>
      </c>
      <c r="R8" s="11"/>
      <c r="S8" s="11">
        <v>131</v>
      </c>
      <c r="T8" s="11">
        <v>142</v>
      </c>
      <c r="U8" s="11">
        <v>74</v>
      </c>
      <c r="V8" s="11">
        <v>86</v>
      </c>
      <c r="W8" s="11">
        <v>79</v>
      </c>
      <c r="X8" s="11">
        <v>94</v>
      </c>
      <c r="Y8" s="11">
        <v>89</v>
      </c>
      <c r="Z8" s="11">
        <v>30</v>
      </c>
      <c r="AA8" s="11">
        <v>121</v>
      </c>
      <c r="AB8" s="11">
        <v>95</v>
      </c>
      <c r="AC8" s="11">
        <v>43</v>
      </c>
      <c r="AD8" s="11">
        <v>29</v>
      </c>
      <c r="AE8" s="11"/>
      <c r="AF8" s="11">
        <v>386</v>
      </c>
      <c r="AG8" s="11">
        <v>408</v>
      </c>
      <c r="AH8" s="11">
        <v>125</v>
      </c>
      <c r="AI8" s="11"/>
      <c r="AJ8" s="11">
        <v>335</v>
      </c>
      <c r="AK8" s="11">
        <v>334</v>
      </c>
      <c r="AL8" s="11">
        <v>64</v>
      </c>
      <c r="AM8" s="11">
        <v>14</v>
      </c>
      <c r="AN8" s="11">
        <v>102</v>
      </c>
      <c r="AO8" s="11"/>
      <c r="AP8" s="11">
        <v>203</v>
      </c>
      <c r="AQ8" s="11">
        <v>386</v>
      </c>
      <c r="AR8" s="11">
        <v>73</v>
      </c>
      <c r="AS8" s="11">
        <v>120</v>
      </c>
      <c r="AT8" s="11">
        <v>87</v>
      </c>
      <c r="AU8" s="11"/>
      <c r="AV8" s="11">
        <v>209</v>
      </c>
      <c r="AW8" s="11">
        <v>249</v>
      </c>
      <c r="AX8" s="11">
        <v>272</v>
      </c>
      <c r="AY8" s="11">
        <v>123</v>
      </c>
      <c r="AZ8" s="11">
        <v>23</v>
      </c>
      <c r="BA8" s="11"/>
      <c r="BB8" s="11">
        <v>42</v>
      </c>
      <c r="BC8" s="11">
        <v>68</v>
      </c>
      <c r="BD8" s="11">
        <v>32</v>
      </c>
      <c r="BE8" s="11"/>
      <c r="BF8" s="11">
        <v>168</v>
      </c>
    </row>
    <row r="9" spans="2:58" x14ac:dyDescent="0.35">
      <c r="B9" s="15" t="s">
        <v>207</v>
      </c>
      <c r="C9" s="14">
        <v>0.16765713429219001</v>
      </c>
      <c r="D9" s="14">
        <v>0.16833176025982699</v>
      </c>
      <c r="E9" s="14">
        <v>0.162201654405702</v>
      </c>
      <c r="F9" s="14"/>
      <c r="G9" s="14">
        <v>0.21546276276436799</v>
      </c>
      <c r="H9" s="14">
        <v>0.221221337204072</v>
      </c>
      <c r="I9" s="14">
        <v>0.17428434709735899</v>
      </c>
      <c r="J9" s="14">
        <v>0.17573982207502001</v>
      </c>
      <c r="K9" s="14">
        <v>0.13868018742011801</v>
      </c>
      <c r="L9" s="14">
        <v>0.10420404763708099</v>
      </c>
      <c r="M9" s="14"/>
      <c r="N9" s="14">
        <v>0.152991824413415</v>
      </c>
      <c r="O9" s="14">
        <v>0.18430352848761</v>
      </c>
      <c r="P9" s="14">
        <v>0.16509445256852701</v>
      </c>
      <c r="Q9" s="14">
        <v>0.17298574995757299</v>
      </c>
      <c r="R9" s="14"/>
      <c r="S9" s="14">
        <v>0.12806751703239899</v>
      </c>
      <c r="T9" s="14">
        <v>0.14170869680996301</v>
      </c>
      <c r="U9" s="14">
        <v>0.187356567529854</v>
      </c>
      <c r="V9" s="14">
        <v>0.166073500428949</v>
      </c>
      <c r="W9" s="14">
        <v>0.14642717364934801</v>
      </c>
      <c r="X9" s="14">
        <v>0.12697988461759299</v>
      </c>
      <c r="Y9" s="14">
        <v>0.186035551393927</v>
      </c>
      <c r="Z9" s="14">
        <v>0.15425242543623699</v>
      </c>
      <c r="AA9" s="14">
        <v>0.18069687239746501</v>
      </c>
      <c r="AB9" s="14">
        <v>0.19896591101154401</v>
      </c>
      <c r="AC9" s="14">
        <v>0.32250269933807102</v>
      </c>
      <c r="AD9" s="14">
        <v>0.18743537302611901</v>
      </c>
      <c r="AE9" s="14"/>
      <c r="AF9" s="14">
        <v>0.11820918263456801</v>
      </c>
      <c r="AG9" s="14">
        <v>0.177136128816301</v>
      </c>
      <c r="AH9" s="14">
        <v>0.23128474362798701</v>
      </c>
      <c r="AI9" s="14"/>
      <c r="AJ9" s="14">
        <v>7.0425159953987099E-2</v>
      </c>
      <c r="AK9" s="14">
        <v>0.24732208993836899</v>
      </c>
      <c r="AL9" s="14">
        <v>0.15294028285817099</v>
      </c>
      <c r="AM9" s="14">
        <v>0</v>
      </c>
      <c r="AN9" s="14">
        <v>0.154431508067019</v>
      </c>
      <c r="AO9" s="14"/>
      <c r="AP9" s="14">
        <v>3.1082482417106799E-2</v>
      </c>
      <c r="AQ9" s="14">
        <v>0.22831430873629999</v>
      </c>
      <c r="AR9" s="14">
        <v>0.16233240193893</v>
      </c>
      <c r="AS9" s="14">
        <v>0.17171435782324401</v>
      </c>
      <c r="AT9" s="14">
        <v>0.117296052225989</v>
      </c>
      <c r="AU9" s="14"/>
      <c r="AV9" s="14">
        <v>0.13625506429366799</v>
      </c>
      <c r="AW9" s="14">
        <v>0.17086977569318701</v>
      </c>
      <c r="AX9" s="14">
        <v>0.183061795067958</v>
      </c>
      <c r="AY9" s="14">
        <v>0.17736651390463701</v>
      </c>
      <c r="AZ9" s="14">
        <v>0.161532261970493</v>
      </c>
      <c r="BA9" s="14"/>
      <c r="BB9" s="14">
        <v>0.11402993391121</v>
      </c>
      <c r="BC9" s="14">
        <v>0.148797657499116</v>
      </c>
      <c r="BD9" s="14">
        <v>6.1074315501459003E-2</v>
      </c>
      <c r="BE9" s="14"/>
      <c r="BF9" s="14">
        <v>0.11430201395475401</v>
      </c>
    </row>
    <row r="10" spans="2:58" x14ac:dyDescent="0.35">
      <c r="B10" s="15" t="s">
        <v>208</v>
      </c>
      <c r="C10" s="14">
        <v>0.15589374952419699</v>
      </c>
      <c r="D10" s="14">
        <v>0.15402048644448499</v>
      </c>
      <c r="E10" s="14">
        <v>0.159070459053121</v>
      </c>
      <c r="F10" s="14"/>
      <c r="G10" s="14">
        <v>0.18009150783048899</v>
      </c>
      <c r="H10" s="14">
        <v>0.149073927403683</v>
      </c>
      <c r="I10" s="14">
        <v>0.17434675158672</v>
      </c>
      <c r="J10" s="14">
        <v>0.186889251671011</v>
      </c>
      <c r="K10" s="14">
        <v>0.127948457832366</v>
      </c>
      <c r="L10" s="14">
        <v>0.128273173965021</v>
      </c>
      <c r="M10" s="14"/>
      <c r="N10" s="14">
        <v>0.17295542790452101</v>
      </c>
      <c r="O10" s="14">
        <v>0.17949026195703499</v>
      </c>
      <c r="P10" s="14">
        <v>0.137522801876894</v>
      </c>
      <c r="Q10" s="14">
        <v>0.12925826569809201</v>
      </c>
      <c r="R10" s="14"/>
      <c r="S10" s="14">
        <v>0.148965613021912</v>
      </c>
      <c r="T10" s="14">
        <v>0.17510152449177999</v>
      </c>
      <c r="U10" s="14">
        <v>0.103324454721479</v>
      </c>
      <c r="V10" s="14">
        <v>0.166035298277941</v>
      </c>
      <c r="W10" s="14">
        <v>0.13802159941758901</v>
      </c>
      <c r="X10" s="14">
        <v>0.17887769433571199</v>
      </c>
      <c r="Y10" s="14">
        <v>0.13901876636296501</v>
      </c>
      <c r="Z10" s="14">
        <v>0.18048055824404199</v>
      </c>
      <c r="AA10" s="14">
        <v>0.160832196256433</v>
      </c>
      <c r="AB10" s="14">
        <v>0.11186596193838701</v>
      </c>
      <c r="AC10" s="14">
        <v>0.20387784532514799</v>
      </c>
      <c r="AD10" s="14">
        <v>0.25087396977474402</v>
      </c>
      <c r="AE10" s="14"/>
      <c r="AF10" s="14">
        <v>0.10718126144835299</v>
      </c>
      <c r="AG10" s="14">
        <v>0.193269749590849</v>
      </c>
      <c r="AH10" s="14">
        <v>0.137228407962219</v>
      </c>
      <c r="AI10" s="14"/>
      <c r="AJ10" s="14">
        <v>9.2542920517001498E-2</v>
      </c>
      <c r="AK10" s="14">
        <v>0.205787397310771</v>
      </c>
      <c r="AL10" s="14">
        <v>0.187778882841802</v>
      </c>
      <c r="AM10" s="14">
        <v>0.12548972308279499</v>
      </c>
      <c r="AN10" s="14">
        <v>0.18028503924699699</v>
      </c>
      <c r="AO10" s="14"/>
      <c r="AP10" s="14">
        <v>5.45156467385145E-2</v>
      </c>
      <c r="AQ10" s="14">
        <v>0.20593938132040401</v>
      </c>
      <c r="AR10" s="14">
        <v>0.15283915263724299</v>
      </c>
      <c r="AS10" s="14">
        <v>0.118684465709</v>
      </c>
      <c r="AT10" s="14">
        <v>0.113972603634953</v>
      </c>
      <c r="AU10" s="14"/>
      <c r="AV10" s="14">
        <v>0.12288688674175401</v>
      </c>
      <c r="AW10" s="14">
        <v>0.18005077266306799</v>
      </c>
      <c r="AX10" s="14">
        <v>0.170065384745054</v>
      </c>
      <c r="AY10" s="14">
        <v>0.14445767955293301</v>
      </c>
      <c r="AZ10" s="14">
        <v>0.117350446069391</v>
      </c>
      <c r="BA10" s="14"/>
      <c r="BB10" s="14">
        <v>0.11976143450167701</v>
      </c>
      <c r="BC10" s="14">
        <v>9.7168120782939502E-2</v>
      </c>
      <c r="BD10" s="14">
        <v>0.180293941171706</v>
      </c>
      <c r="BE10" s="14"/>
      <c r="BF10" s="14">
        <v>0.133714347554651</v>
      </c>
    </row>
    <row r="11" spans="2:58" x14ac:dyDescent="0.35">
      <c r="B11" s="15" t="s">
        <v>209</v>
      </c>
      <c r="C11" s="14">
        <v>0.196723917912038</v>
      </c>
      <c r="D11" s="14">
        <v>0.201418422248619</v>
      </c>
      <c r="E11" s="14">
        <v>0.193451527743042</v>
      </c>
      <c r="F11" s="14"/>
      <c r="G11" s="14">
        <v>0.22323635226029501</v>
      </c>
      <c r="H11" s="14">
        <v>0.24213183424319801</v>
      </c>
      <c r="I11" s="14">
        <v>0.23173686273639299</v>
      </c>
      <c r="J11" s="14">
        <v>0.155179179002333</v>
      </c>
      <c r="K11" s="14">
        <v>0.18559762971310301</v>
      </c>
      <c r="L11" s="14">
        <v>0.15733056694176001</v>
      </c>
      <c r="M11" s="14"/>
      <c r="N11" s="14">
        <v>0.1717590517025</v>
      </c>
      <c r="O11" s="14">
        <v>0.19926196575246199</v>
      </c>
      <c r="P11" s="14">
        <v>0.216652461172511</v>
      </c>
      <c r="Q11" s="14">
        <v>0.20247403087469201</v>
      </c>
      <c r="R11" s="14"/>
      <c r="S11" s="14">
        <v>0.215486406361872</v>
      </c>
      <c r="T11" s="14">
        <v>0.170808655398378</v>
      </c>
      <c r="U11" s="14">
        <v>0.172425623229369</v>
      </c>
      <c r="V11" s="14">
        <v>0.221720455786903</v>
      </c>
      <c r="W11" s="14">
        <v>0.211105284110917</v>
      </c>
      <c r="X11" s="14">
        <v>0.29424380291376701</v>
      </c>
      <c r="Y11" s="14">
        <v>0.25490220074220699</v>
      </c>
      <c r="Z11" s="14">
        <v>0.12675070978573599</v>
      </c>
      <c r="AA11" s="14">
        <v>0.13310312263861701</v>
      </c>
      <c r="AB11" s="14">
        <v>0.171094174089338</v>
      </c>
      <c r="AC11" s="14">
        <v>0.185964301626377</v>
      </c>
      <c r="AD11" s="14">
        <v>0.12919302270109601</v>
      </c>
      <c r="AE11" s="14"/>
      <c r="AF11" s="14">
        <v>0.203164991728497</v>
      </c>
      <c r="AG11" s="14">
        <v>0.205990626263784</v>
      </c>
      <c r="AH11" s="14">
        <v>0.16291461261794901</v>
      </c>
      <c r="AI11" s="14"/>
      <c r="AJ11" s="14">
        <v>0.16658289100290199</v>
      </c>
      <c r="AK11" s="14">
        <v>0.21064755500165699</v>
      </c>
      <c r="AL11" s="14">
        <v>0.28636072663338202</v>
      </c>
      <c r="AM11" s="14">
        <v>0.28260555909478802</v>
      </c>
      <c r="AN11" s="14">
        <v>0.18781127901973499</v>
      </c>
      <c r="AO11" s="14"/>
      <c r="AP11" s="14">
        <v>9.6383734628363901E-2</v>
      </c>
      <c r="AQ11" s="14">
        <v>0.23180030317383399</v>
      </c>
      <c r="AR11" s="14">
        <v>0.21767264202494599</v>
      </c>
      <c r="AS11" s="14">
        <v>0.250391785688798</v>
      </c>
      <c r="AT11" s="14">
        <v>0.194178555740739</v>
      </c>
      <c r="AU11" s="14"/>
      <c r="AV11" s="14">
        <v>0.18329732256123701</v>
      </c>
      <c r="AW11" s="14">
        <v>0.232696998181704</v>
      </c>
      <c r="AX11" s="14">
        <v>0.20621676145156401</v>
      </c>
      <c r="AY11" s="14">
        <v>0.13115010634848501</v>
      </c>
      <c r="AZ11" s="14">
        <v>0.33855235425177899</v>
      </c>
      <c r="BA11" s="14"/>
      <c r="BB11" s="14">
        <v>0.26779716735060699</v>
      </c>
      <c r="BC11" s="14">
        <v>0.279507362553717</v>
      </c>
      <c r="BD11" s="14">
        <v>0.15732812865648699</v>
      </c>
      <c r="BE11" s="14"/>
      <c r="BF11" s="14">
        <v>0.23846824132154701</v>
      </c>
    </row>
    <row r="12" spans="2:58" x14ac:dyDescent="0.35">
      <c r="B12" s="15" t="s">
        <v>122</v>
      </c>
      <c r="C12" s="14">
        <v>0.23336458319391001</v>
      </c>
      <c r="D12" s="14">
        <v>0.225330439505777</v>
      </c>
      <c r="E12" s="14">
        <v>0.24351494104832599</v>
      </c>
      <c r="F12" s="14"/>
      <c r="G12" s="14">
        <v>0.19455840654088499</v>
      </c>
      <c r="H12" s="14">
        <v>0.172841345557215</v>
      </c>
      <c r="I12" s="14">
        <v>0.209434592289411</v>
      </c>
      <c r="J12" s="14">
        <v>0.28988093542868199</v>
      </c>
      <c r="K12" s="14">
        <v>0.25795418059815201</v>
      </c>
      <c r="L12" s="14">
        <v>0.26424420775552299</v>
      </c>
      <c r="M12" s="14"/>
      <c r="N12" s="14">
        <v>0.21593806360597101</v>
      </c>
      <c r="O12" s="14">
        <v>0.22099532414855899</v>
      </c>
      <c r="P12" s="14">
        <v>0.23143484997576699</v>
      </c>
      <c r="Q12" s="14">
        <v>0.270566294480727</v>
      </c>
      <c r="R12" s="14"/>
      <c r="S12" s="14">
        <v>0.208998623421221</v>
      </c>
      <c r="T12" s="14">
        <v>0.25992728782427299</v>
      </c>
      <c r="U12" s="14">
        <v>0.30608910268546102</v>
      </c>
      <c r="V12" s="14">
        <v>0.23716939676492901</v>
      </c>
      <c r="W12" s="14">
        <v>0.24599556492056801</v>
      </c>
      <c r="X12" s="14">
        <v>0.219732307410998</v>
      </c>
      <c r="Y12" s="14">
        <v>0.202327163756437</v>
      </c>
      <c r="Z12" s="14">
        <v>0.25699932047709001</v>
      </c>
      <c r="AA12" s="14">
        <v>0.25464422732082598</v>
      </c>
      <c r="AB12" s="14">
        <v>0.26140118790816702</v>
      </c>
      <c r="AC12" s="14">
        <v>0.13226078337849101</v>
      </c>
      <c r="AD12" s="14">
        <v>6.6159743889373804E-2</v>
      </c>
      <c r="AE12" s="14"/>
      <c r="AF12" s="14">
        <v>0.28681226257545001</v>
      </c>
      <c r="AG12" s="14">
        <v>0.19587164175730101</v>
      </c>
      <c r="AH12" s="14">
        <v>0.21179791954715699</v>
      </c>
      <c r="AI12" s="14"/>
      <c r="AJ12" s="14">
        <v>0.248486050579206</v>
      </c>
      <c r="AK12" s="14">
        <v>0.18923920828993901</v>
      </c>
      <c r="AL12" s="14">
        <v>0.236547787029003</v>
      </c>
      <c r="AM12" s="14">
        <v>0.38428649870841503</v>
      </c>
      <c r="AN12" s="14">
        <v>0.31092155831479101</v>
      </c>
      <c r="AO12" s="14"/>
      <c r="AP12" s="14">
        <v>0.21955395977314701</v>
      </c>
      <c r="AQ12" s="14">
        <v>0.19664805393016499</v>
      </c>
      <c r="AR12" s="14">
        <v>0.314061017952392</v>
      </c>
      <c r="AS12" s="14">
        <v>0.26570035715635798</v>
      </c>
      <c r="AT12" s="14">
        <v>0.411548079103638</v>
      </c>
      <c r="AU12" s="14"/>
      <c r="AV12" s="14">
        <v>0.29145980061034399</v>
      </c>
      <c r="AW12" s="14">
        <v>0.23736499544575701</v>
      </c>
      <c r="AX12" s="14">
        <v>0.20297793960220201</v>
      </c>
      <c r="AY12" s="14">
        <v>0.18789609193000201</v>
      </c>
      <c r="AZ12" s="14">
        <v>0.17510360608292</v>
      </c>
      <c r="BA12" s="14"/>
      <c r="BB12" s="14">
        <v>0.34725825133424099</v>
      </c>
      <c r="BC12" s="14">
        <v>0.29264929517336002</v>
      </c>
      <c r="BD12" s="14">
        <v>0.28095359106516199</v>
      </c>
      <c r="BE12" s="14"/>
      <c r="BF12" s="14">
        <v>0.29667640602641498</v>
      </c>
    </row>
    <row r="13" spans="2:58" x14ac:dyDescent="0.35">
      <c r="B13" s="15" t="s">
        <v>210</v>
      </c>
      <c r="C13" s="14">
        <v>0.16352153429532301</v>
      </c>
      <c r="D13" s="14">
        <v>0.17795988309772601</v>
      </c>
      <c r="E13" s="14">
        <v>0.14804866253784099</v>
      </c>
      <c r="F13" s="14"/>
      <c r="G13" s="14">
        <v>0.12859021114883401</v>
      </c>
      <c r="H13" s="14">
        <v>0.15994346737700099</v>
      </c>
      <c r="I13" s="14">
        <v>0.148815400410376</v>
      </c>
      <c r="J13" s="14">
        <v>0.110829337497879</v>
      </c>
      <c r="K13" s="14">
        <v>0.20452604221849099</v>
      </c>
      <c r="L13" s="14">
        <v>0.21090162779917501</v>
      </c>
      <c r="M13" s="14"/>
      <c r="N13" s="14">
        <v>0.19210450826686701</v>
      </c>
      <c r="O13" s="14">
        <v>0.15563455763815201</v>
      </c>
      <c r="P13" s="14">
        <v>0.14604381460972099</v>
      </c>
      <c r="Q13" s="14">
        <v>0.149190227158393</v>
      </c>
      <c r="R13" s="14"/>
      <c r="S13" s="14">
        <v>0.23398534059044901</v>
      </c>
      <c r="T13" s="14">
        <v>0.12519178693910499</v>
      </c>
      <c r="U13" s="14">
        <v>0.20109136444585199</v>
      </c>
      <c r="V13" s="14">
        <v>0.11467756505617099</v>
      </c>
      <c r="W13" s="14">
        <v>0.198577894290518</v>
      </c>
      <c r="X13" s="14">
        <v>0.117643346634997</v>
      </c>
      <c r="Y13" s="14">
        <v>0.111669693235795</v>
      </c>
      <c r="Z13" s="14">
        <v>0.186110185104368</v>
      </c>
      <c r="AA13" s="14">
        <v>0.17380513237708201</v>
      </c>
      <c r="AB13" s="14">
        <v>0.173773219404492</v>
      </c>
      <c r="AC13" s="14">
        <v>0.12915179094490301</v>
      </c>
      <c r="AD13" s="14">
        <v>0.24712369720463101</v>
      </c>
      <c r="AE13" s="14"/>
      <c r="AF13" s="14">
        <v>0.189588691308373</v>
      </c>
      <c r="AG13" s="14">
        <v>0.14806476231379101</v>
      </c>
      <c r="AH13" s="14">
        <v>0.146543070463865</v>
      </c>
      <c r="AI13" s="14"/>
      <c r="AJ13" s="14">
        <v>0.261951041890363</v>
      </c>
      <c r="AK13" s="14">
        <v>0.11048665334135301</v>
      </c>
      <c r="AL13" s="14">
        <v>0.10765771206081499</v>
      </c>
      <c r="AM13" s="14">
        <v>0.14041885064155199</v>
      </c>
      <c r="AN13" s="14">
        <v>9.85450656052482E-2</v>
      </c>
      <c r="AO13" s="14"/>
      <c r="AP13" s="14">
        <v>0.36639860660045498</v>
      </c>
      <c r="AQ13" s="14">
        <v>9.3340757775502103E-2</v>
      </c>
      <c r="AR13" s="14">
        <v>0.115687864676128</v>
      </c>
      <c r="AS13" s="14">
        <v>0.121657793898542</v>
      </c>
      <c r="AT13" s="14">
        <v>0.13990716946214701</v>
      </c>
      <c r="AU13" s="14"/>
      <c r="AV13" s="14">
        <v>0.14255631189959</v>
      </c>
      <c r="AW13" s="14">
        <v>0.13112001415493099</v>
      </c>
      <c r="AX13" s="14">
        <v>0.18963749745575201</v>
      </c>
      <c r="AY13" s="14">
        <v>0.21576479468662199</v>
      </c>
      <c r="AZ13" s="14">
        <v>0.121549590597096</v>
      </c>
      <c r="BA13" s="14"/>
      <c r="BB13" s="14">
        <v>7.8091285801902804E-2</v>
      </c>
      <c r="BC13" s="14">
        <v>0.117763243098</v>
      </c>
      <c r="BD13" s="14">
        <v>0.25694451732025297</v>
      </c>
      <c r="BE13" s="14"/>
      <c r="BF13" s="14">
        <v>0.150084894720175</v>
      </c>
    </row>
    <row r="14" spans="2:58" x14ac:dyDescent="0.35">
      <c r="B14" s="15" t="s">
        <v>211</v>
      </c>
      <c r="C14" s="14">
        <v>6.4787359147884499E-2</v>
      </c>
      <c r="D14" s="14">
        <v>5.4972260752066397E-2</v>
      </c>
      <c r="E14" s="14">
        <v>7.5429290222624706E-2</v>
      </c>
      <c r="F14" s="14"/>
      <c r="G14" s="14">
        <v>5.80607594551295E-2</v>
      </c>
      <c r="H14" s="14">
        <v>4.8984897631346502E-2</v>
      </c>
      <c r="I14" s="14">
        <v>5.4035487366889803E-2</v>
      </c>
      <c r="J14" s="14">
        <v>5.46798460214993E-2</v>
      </c>
      <c r="K14" s="14">
        <v>8.5293502217770698E-2</v>
      </c>
      <c r="L14" s="14">
        <v>8.3617200289249002E-2</v>
      </c>
      <c r="M14" s="14"/>
      <c r="N14" s="14">
        <v>7.8828033641531403E-2</v>
      </c>
      <c r="O14" s="14">
        <v>4.8321918746635002E-2</v>
      </c>
      <c r="P14" s="14">
        <v>8.3450732402975195E-2</v>
      </c>
      <c r="Q14" s="14">
        <v>4.9161494169098298E-2</v>
      </c>
      <c r="R14" s="14"/>
      <c r="S14" s="14">
        <v>4.8637638162050703E-2</v>
      </c>
      <c r="T14" s="14">
        <v>0.10499751739684</v>
      </c>
      <c r="U14" s="14">
        <v>2.97128873879841E-2</v>
      </c>
      <c r="V14" s="14">
        <v>6.7235306853382804E-2</v>
      </c>
      <c r="W14" s="14">
        <v>4.7789980573442699E-2</v>
      </c>
      <c r="X14" s="14">
        <v>5.1927530051243599E-2</v>
      </c>
      <c r="Y14" s="14">
        <v>6.4316850335321599E-2</v>
      </c>
      <c r="Z14" s="14">
        <v>9.5406800952527404E-2</v>
      </c>
      <c r="AA14" s="14">
        <v>7.2036959354651001E-2</v>
      </c>
      <c r="AB14" s="14">
        <v>7.3418745431431995E-2</v>
      </c>
      <c r="AC14" s="14">
        <v>0</v>
      </c>
      <c r="AD14" s="14">
        <v>0.119214193404036</v>
      </c>
      <c r="AE14" s="14"/>
      <c r="AF14" s="14">
        <v>6.8441742631320898E-2</v>
      </c>
      <c r="AG14" s="14">
        <v>6.5041469514828698E-2</v>
      </c>
      <c r="AH14" s="14">
        <v>9.3847563556894997E-2</v>
      </c>
      <c r="AI14" s="14"/>
      <c r="AJ14" s="14">
        <v>0.114348322340336</v>
      </c>
      <c r="AK14" s="14">
        <v>3.65170961179117E-2</v>
      </c>
      <c r="AL14" s="14">
        <v>1.45278097525473E-2</v>
      </c>
      <c r="AM14" s="14">
        <v>6.7199368472450893E-2</v>
      </c>
      <c r="AN14" s="14">
        <v>5.7849707297129099E-2</v>
      </c>
      <c r="AO14" s="14"/>
      <c r="AP14" s="14">
        <v>0.15293619908518799</v>
      </c>
      <c r="AQ14" s="14">
        <v>4.39571950637953E-2</v>
      </c>
      <c r="AR14" s="14">
        <v>3.7406920770360397E-2</v>
      </c>
      <c r="AS14" s="14">
        <v>5.3610352163059698E-2</v>
      </c>
      <c r="AT14" s="14">
        <v>2.3097539832533601E-2</v>
      </c>
      <c r="AU14" s="14"/>
      <c r="AV14" s="14">
        <v>7.9338352982992202E-2</v>
      </c>
      <c r="AW14" s="14">
        <v>3.5888888328285101E-2</v>
      </c>
      <c r="AX14" s="14">
        <v>4.11459812795789E-2</v>
      </c>
      <c r="AY14" s="14">
        <v>0.13359701120424899</v>
      </c>
      <c r="AZ14" s="14">
        <v>8.5911741028321206E-2</v>
      </c>
      <c r="BA14" s="14"/>
      <c r="BB14" s="14">
        <v>7.3061927100362897E-2</v>
      </c>
      <c r="BC14" s="14">
        <v>4.7085157992519999E-2</v>
      </c>
      <c r="BD14" s="14">
        <v>6.3405506284932397E-2</v>
      </c>
      <c r="BE14" s="14"/>
      <c r="BF14" s="14">
        <v>5.9884055924295403E-2</v>
      </c>
    </row>
    <row r="15" spans="2:58" x14ac:dyDescent="0.35">
      <c r="B15" s="15" t="s">
        <v>212</v>
      </c>
      <c r="C15" s="23">
        <v>1.8051721634457799E-2</v>
      </c>
      <c r="D15" s="23">
        <v>1.7966747691500601E-2</v>
      </c>
      <c r="E15" s="23">
        <v>1.82834649893431E-2</v>
      </c>
      <c r="F15" s="23"/>
      <c r="G15" s="23">
        <v>0</v>
      </c>
      <c r="H15" s="23">
        <v>5.80319058348484E-3</v>
      </c>
      <c r="I15" s="23">
        <v>7.3465585128517103E-3</v>
      </c>
      <c r="J15" s="23">
        <v>2.6801628303575499E-2</v>
      </c>
      <c r="K15" s="23">
        <v>0</v>
      </c>
      <c r="L15" s="23">
        <v>5.1429175612191097E-2</v>
      </c>
      <c r="M15" s="23"/>
      <c r="N15" s="23">
        <v>1.54230904651957E-2</v>
      </c>
      <c r="O15" s="23">
        <v>1.19924432695473E-2</v>
      </c>
      <c r="P15" s="23">
        <v>1.9800887393604499E-2</v>
      </c>
      <c r="Q15" s="23">
        <v>2.6363937661425901E-2</v>
      </c>
      <c r="R15" s="23"/>
      <c r="S15" s="23">
        <v>1.5858861410095099E-2</v>
      </c>
      <c r="T15" s="23">
        <v>2.2264531139660801E-2</v>
      </c>
      <c r="U15" s="23">
        <v>0</v>
      </c>
      <c r="V15" s="23">
        <v>2.7088476831724901E-2</v>
      </c>
      <c r="W15" s="23">
        <v>1.2082503037616901E-2</v>
      </c>
      <c r="X15" s="23">
        <v>1.05954340356893E-2</v>
      </c>
      <c r="Y15" s="23">
        <v>4.1729774173346501E-2</v>
      </c>
      <c r="Z15" s="23">
        <v>0</v>
      </c>
      <c r="AA15" s="23">
        <v>2.4881489654925999E-2</v>
      </c>
      <c r="AB15" s="23">
        <v>9.48080021664016E-3</v>
      </c>
      <c r="AC15" s="23">
        <v>2.6242579387009999E-2</v>
      </c>
      <c r="AD15" s="23">
        <v>0</v>
      </c>
      <c r="AE15" s="23"/>
      <c r="AF15" s="23">
        <v>2.6601867673438698E-2</v>
      </c>
      <c r="AG15" s="23">
        <v>1.46256217431446E-2</v>
      </c>
      <c r="AH15" s="23">
        <v>1.6383682223927502E-2</v>
      </c>
      <c r="AI15" s="23"/>
      <c r="AJ15" s="23">
        <v>4.5663613716203998E-2</v>
      </c>
      <c r="AK15" s="23">
        <v>0</v>
      </c>
      <c r="AL15" s="23">
        <v>1.4186798824279799E-2</v>
      </c>
      <c r="AM15" s="23">
        <v>0</v>
      </c>
      <c r="AN15" s="23">
        <v>1.0155842449080301E-2</v>
      </c>
      <c r="AO15" s="23"/>
      <c r="AP15" s="23">
        <v>7.9129370757224399E-2</v>
      </c>
      <c r="AQ15" s="23">
        <v>0</v>
      </c>
      <c r="AR15" s="23">
        <v>0</v>
      </c>
      <c r="AS15" s="23">
        <v>1.8240887560997E-2</v>
      </c>
      <c r="AT15" s="23">
        <v>0</v>
      </c>
      <c r="AU15" s="23"/>
      <c r="AV15" s="23">
        <v>4.4206260910414602E-2</v>
      </c>
      <c r="AW15" s="23">
        <v>1.20085555330682E-2</v>
      </c>
      <c r="AX15" s="23">
        <v>6.8946403978907E-3</v>
      </c>
      <c r="AY15" s="23">
        <v>9.7678023730722197E-3</v>
      </c>
      <c r="AZ15" s="23">
        <v>0</v>
      </c>
      <c r="BA15" s="23"/>
      <c r="BB15" s="23">
        <v>0</v>
      </c>
      <c r="BC15" s="23">
        <v>1.7029162900347498E-2</v>
      </c>
      <c r="BD15" s="23">
        <v>0</v>
      </c>
      <c r="BE15" s="23"/>
      <c r="BF15" s="23">
        <v>6.8700404981623204E-3</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255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1012</v>
      </c>
      <c r="D7" s="10">
        <v>506</v>
      </c>
      <c r="E7" s="10">
        <v>502</v>
      </c>
      <c r="F7" s="10"/>
      <c r="G7" s="10">
        <v>139</v>
      </c>
      <c r="H7" s="10">
        <v>186</v>
      </c>
      <c r="I7" s="10">
        <v>143</v>
      </c>
      <c r="J7" s="10">
        <v>155</v>
      </c>
      <c r="K7" s="10">
        <v>153</v>
      </c>
      <c r="L7" s="10">
        <v>236</v>
      </c>
      <c r="M7" s="10"/>
      <c r="N7" s="10">
        <v>274</v>
      </c>
      <c r="O7" s="10">
        <v>247</v>
      </c>
      <c r="P7" s="10">
        <v>247</v>
      </c>
      <c r="Q7" s="10">
        <v>238</v>
      </c>
      <c r="R7" s="10"/>
      <c r="S7" s="10">
        <v>123</v>
      </c>
      <c r="T7" s="10">
        <v>135</v>
      </c>
      <c r="U7" s="10">
        <v>75</v>
      </c>
      <c r="V7" s="10">
        <v>85</v>
      </c>
      <c r="W7" s="10">
        <v>82</v>
      </c>
      <c r="X7" s="10">
        <v>92</v>
      </c>
      <c r="Y7" s="10">
        <v>90</v>
      </c>
      <c r="Z7" s="10">
        <v>32</v>
      </c>
      <c r="AA7" s="10">
        <v>126</v>
      </c>
      <c r="AB7" s="10">
        <v>95</v>
      </c>
      <c r="AC7" s="10">
        <v>45</v>
      </c>
      <c r="AD7" s="10">
        <v>32</v>
      </c>
      <c r="AE7" s="10"/>
      <c r="AF7" s="10">
        <v>386</v>
      </c>
      <c r="AG7" s="10">
        <v>405</v>
      </c>
      <c r="AH7" s="10">
        <v>124</v>
      </c>
      <c r="AI7" s="10"/>
      <c r="AJ7" s="10">
        <v>336</v>
      </c>
      <c r="AK7" s="10">
        <v>329</v>
      </c>
      <c r="AL7" s="10">
        <v>64</v>
      </c>
      <c r="AM7" s="10">
        <v>14</v>
      </c>
      <c r="AN7" s="10">
        <v>101</v>
      </c>
      <c r="AO7" s="10"/>
      <c r="AP7" s="10">
        <v>204</v>
      </c>
      <c r="AQ7" s="10">
        <v>383</v>
      </c>
      <c r="AR7" s="10">
        <v>74</v>
      </c>
      <c r="AS7" s="10">
        <v>118</v>
      </c>
      <c r="AT7" s="10">
        <v>87</v>
      </c>
      <c r="AU7" s="10"/>
      <c r="AV7" s="10">
        <v>211</v>
      </c>
      <c r="AW7" s="10">
        <v>246</v>
      </c>
      <c r="AX7" s="10">
        <v>270</v>
      </c>
      <c r="AY7" s="10">
        <v>123</v>
      </c>
      <c r="AZ7" s="10">
        <v>24</v>
      </c>
      <c r="BA7" s="10"/>
      <c r="BB7" s="10">
        <v>42</v>
      </c>
      <c r="BC7" s="10">
        <v>67</v>
      </c>
      <c r="BD7" s="10">
        <v>32</v>
      </c>
      <c r="BE7" s="10"/>
      <c r="BF7" s="10">
        <v>167</v>
      </c>
    </row>
    <row r="8" spans="2:58" ht="30" customHeight="1" x14ac:dyDescent="0.35">
      <c r="B8" s="11" t="s">
        <v>20</v>
      </c>
      <c r="C8" s="11">
        <v>1012</v>
      </c>
      <c r="D8" s="11">
        <v>512</v>
      </c>
      <c r="E8" s="11">
        <v>496</v>
      </c>
      <c r="F8" s="11"/>
      <c r="G8" s="11">
        <v>134</v>
      </c>
      <c r="H8" s="11">
        <v>179</v>
      </c>
      <c r="I8" s="11">
        <v>164</v>
      </c>
      <c r="J8" s="11">
        <v>167</v>
      </c>
      <c r="K8" s="11">
        <v>144</v>
      </c>
      <c r="L8" s="11">
        <v>224</v>
      </c>
      <c r="M8" s="11"/>
      <c r="N8" s="11">
        <v>267</v>
      </c>
      <c r="O8" s="11">
        <v>259</v>
      </c>
      <c r="P8" s="11">
        <v>245</v>
      </c>
      <c r="Q8" s="11">
        <v>235</v>
      </c>
      <c r="R8" s="11"/>
      <c r="S8" s="11">
        <v>131</v>
      </c>
      <c r="T8" s="11">
        <v>142</v>
      </c>
      <c r="U8" s="11">
        <v>74</v>
      </c>
      <c r="V8" s="11">
        <v>86</v>
      </c>
      <c r="W8" s="11">
        <v>79</v>
      </c>
      <c r="X8" s="11">
        <v>94</v>
      </c>
      <c r="Y8" s="11">
        <v>89</v>
      </c>
      <c r="Z8" s="11">
        <v>30</v>
      </c>
      <c r="AA8" s="11">
        <v>121</v>
      </c>
      <c r="AB8" s="11">
        <v>95</v>
      </c>
      <c r="AC8" s="11">
        <v>43</v>
      </c>
      <c r="AD8" s="11">
        <v>29</v>
      </c>
      <c r="AE8" s="11"/>
      <c r="AF8" s="11">
        <v>386</v>
      </c>
      <c r="AG8" s="11">
        <v>408</v>
      </c>
      <c r="AH8" s="11">
        <v>125</v>
      </c>
      <c r="AI8" s="11"/>
      <c r="AJ8" s="11">
        <v>335</v>
      </c>
      <c r="AK8" s="11">
        <v>334</v>
      </c>
      <c r="AL8" s="11">
        <v>64</v>
      </c>
      <c r="AM8" s="11">
        <v>14</v>
      </c>
      <c r="AN8" s="11">
        <v>102</v>
      </c>
      <c r="AO8" s="11"/>
      <c r="AP8" s="11">
        <v>203</v>
      </c>
      <c r="AQ8" s="11">
        <v>386</v>
      </c>
      <c r="AR8" s="11">
        <v>73</v>
      </c>
      <c r="AS8" s="11">
        <v>120</v>
      </c>
      <c r="AT8" s="11">
        <v>87</v>
      </c>
      <c r="AU8" s="11"/>
      <c r="AV8" s="11">
        <v>209</v>
      </c>
      <c r="AW8" s="11">
        <v>249</v>
      </c>
      <c r="AX8" s="11">
        <v>272</v>
      </c>
      <c r="AY8" s="11">
        <v>123</v>
      </c>
      <c r="AZ8" s="11">
        <v>23</v>
      </c>
      <c r="BA8" s="11"/>
      <c r="BB8" s="11">
        <v>42</v>
      </c>
      <c r="BC8" s="11">
        <v>68</v>
      </c>
      <c r="BD8" s="11">
        <v>32</v>
      </c>
      <c r="BE8" s="11"/>
      <c r="BF8" s="11">
        <v>168</v>
      </c>
    </row>
    <row r="9" spans="2:58" x14ac:dyDescent="0.35">
      <c r="B9" s="15" t="s">
        <v>207</v>
      </c>
      <c r="C9" s="14">
        <v>0.20888878683377199</v>
      </c>
      <c r="D9" s="14">
        <v>0.20369880054379999</v>
      </c>
      <c r="E9" s="14">
        <v>0.209812078769198</v>
      </c>
      <c r="F9" s="14"/>
      <c r="G9" s="14">
        <v>0.257618106784613</v>
      </c>
      <c r="H9" s="14">
        <v>0.25401757539112702</v>
      </c>
      <c r="I9" s="14">
        <v>0.22498766614253299</v>
      </c>
      <c r="J9" s="14">
        <v>0.230297381923218</v>
      </c>
      <c r="K9" s="14">
        <v>0.18627444902097201</v>
      </c>
      <c r="L9" s="14">
        <v>0.13068223087608299</v>
      </c>
      <c r="M9" s="14"/>
      <c r="N9" s="14">
        <v>0.21574045216113799</v>
      </c>
      <c r="O9" s="14">
        <v>0.20461014708411199</v>
      </c>
      <c r="P9" s="14">
        <v>0.19470441394981</v>
      </c>
      <c r="Q9" s="14">
        <v>0.226034626366137</v>
      </c>
      <c r="R9" s="14"/>
      <c r="S9" s="14">
        <v>0.17505938651876199</v>
      </c>
      <c r="T9" s="14">
        <v>0.21045466847428801</v>
      </c>
      <c r="U9" s="14">
        <v>0.24978699473034899</v>
      </c>
      <c r="V9" s="14">
        <v>0.208210174741076</v>
      </c>
      <c r="W9" s="14">
        <v>0.17299666306874001</v>
      </c>
      <c r="X9" s="14">
        <v>0.20144645912426501</v>
      </c>
      <c r="Y9" s="14">
        <v>0.24363908949582899</v>
      </c>
      <c r="Z9" s="14">
        <v>0.18202200728026599</v>
      </c>
      <c r="AA9" s="14">
        <v>0.198545374629991</v>
      </c>
      <c r="AB9" s="14">
        <v>0.24152052780806799</v>
      </c>
      <c r="AC9" s="14">
        <v>0.27936602555965101</v>
      </c>
      <c r="AD9" s="14">
        <v>0.12419237609071999</v>
      </c>
      <c r="AE9" s="14"/>
      <c r="AF9" s="14">
        <v>0.15824866789046499</v>
      </c>
      <c r="AG9" s="14">
        <v>0.22887662346805199</v>
      </c>
      <c r="AH9" s="14">
        <v>0.26492334218296898</v>
      </c>
      <c r="AI9" s="14"/>
      <c r="AJ9" s="14">
        <v>7.8533844092846902E-2</v>
      </c>
      <c r="AK9" s="14">
        <v>0.31431529774472799</v>
      </c>
      <c r="AL9" s="14">
        <v>0.20236186955531499</v>
      </c>
      <c r="AM9" s="14">
        <v>0.132871419969741</v>
      </c>
      <c r="AN9" s="14">
        <v>0.201572119365273</v>
      </c>
      <c r="AO9" s="14"/>
      <c r="AP9" s="14">
        <v>3.4285703549882598E-2</v>
      </c>
      <c r="AQ9" s="14">
        <v>0.276035271585238</v>
      </c>
      <c r="AR9" s="14">
        <v>0.20806653807158801</v>
      </c>
      <c r="AS9" s="14">
        <v>0.22415777152600799</v>
      </c>
      <c r="AT9" s="14">
        <v>0.11812109715001599</v>
      </c>
      <c r="AU9" s="14"/>
      <c r="AV9" s="14">
        <v>0.21521548534309801</v>
      </c>
      <c r="AW9" s="14">
        <v>0.19898190757730899</v>
      </c>
      <c r="AX9" s="14">
        <v>0.211645487102186</v>
      </c>
      <c r="AY9" s="14">
        <v>0.19481251755699899</v>
      </c>
      <c r="AZ9" s="14">
        <v>0.23968309517807401</v>
      </c>
      <c r="BA9" s="14"/>
      <c r="BB9" s="14">
        <v>0.110703862374894</v>
      </c>
      <c r="BC9" s="14">
        <v>0.16814466027782901</v>
      </c>
      <c r="BD9" s="14">
        <v>3.08288701361931E-2</v>
      </c>
      <c r="BE9" s="14"/>
      <c r="BF9" s="14">
        <v>0.12657883302973499</v>
      </c>
    </row>
    <row r="10" spans="2:58" x14ac:dyDescent="0.35">
      <c r="B10" s="15" t="s">
        <v>208</v>
      </c>
      <c r="C10" s="14">
        <v>0.14460762189418</v>
      </c>
      <c r="D10" s="14">
        <v>0.166513757777806</v>
      </c>
      <c r="E10" s="14">
        <v>0.12316451968342799</v>
      </c>
      <c r="F10" s="14"/>
      <c r="G10" s="14">
        <v>0.16639852398482899</v>
      </c>
      <c r="H10" s="14">
        <v>0.15386506663101601</v>
      </c>
      <c r="I10" s="14">
        <v>0.15508186622487799</v>
      </c>
      <c r="J10" s="14">
        <v>0.144513455147597</v>
      </c>
      <c r="K10" s="14">
        <v>0.148860950640088</v>
      </c>
      <c r="L10" s="14">
        <v>0.113952554830571</v>
      </c>
      <c r="M10" s="14"/>
      <c r="N10" s="14">
        <v>8.4211436147688001E-2</v>
      </c>
      <c r="O10" s="14">
        <v>0.17571989882962</v>
      </c>
      <c r="P10" s="14">
        <v>0.13775035540059499</v>
      </c>
      <c r="Q10" s="14">
        <v>0.18987524521749899</v>
      </c>
      <c r="R10" s="14"/>
      <c r="S10" s="14">
        <v>0.12992240384347301</v>
      </c>
      <c r="T10" s="14">
        <v>0.123418729631125</v>
      </c>
      <c r="U10" s="14">
        <v>0.14751453513502899</v>
      </c>
      <c r="V10" s="14">
        <v>0.16225934121334301</v>
      </c>
      <c r="W10" s="14">
        <v>0.13948270844749999</v>
      </c>
      <c r="X10" s="14">
        <v>0.18492662889278499</v>
      </c>
      <c r="Y10" s="14">
        <v>0.11001508262335501</v>
      </c>
      <c r="Z10" s="14">
        <v>0.18779633869148599</v>
      </c>
      <c r="AA10" s="14">
        <v>0.14573070369001601</v>
      </c>
      <c r="AB10" s="14">
        <v>0.13308863132141399</v>
      </c>
      <c r="AC10" s="14">
        <v>0.158199995973515</v>
      </c>
      <c r="AD10" s="14">
        <v>0.213755599882889</v>
      </c>
      <c r="AE10" s="14"/>
      <c r="AF10" s="14">
        <v>0.11217598668049</v>
      </c>
      <c r="AG10" s="14">
        <v>0.166009861757099</v>
      </c>
      <c r="AH10" s="14">
        <v>0.13458410920580799</v>
      </c>
      <c r="AI10" s="14"/>
      <c r="AJ10" s="14">
        <v>7.5161947676713206E-2</v>
      </c>
      <c r="AK10" s="14">
        <v>0.18854716757871201</v>
      </c>
      <c r="AL10" s="14">
        <v>0.16913562548581401</v>
      </c>
      <c r="AM10" s="14">
        <v>0.128508633889657</v>
      </c>
      <c r="AN10" s="14">
        <v>0.134127456473256</v>
      </c>
      <c r="AO10" s="14"/>
      <c r="AP10" s="14">
        <v>1.4898689936389599E-2</v>
      </c>
      <c r="AQ10" s="14">
        <v>0.197674672168377</v>
      </c>
      <c r="AR10" s="14">
        <v>0.20052877703548699</v>
      </c>
      <c r="AS10" s="14">
        <v>0.158010376658199</v>
      </c>
      <c r="AT10" s="14">
        <v>7.1632191356668803E-2</v>
      </c>
      <c r="AU10" s="14"/>
      <c r="AV10" s="14">
        <v>0.129099928169013</v>
      </c>
      <c r="AW10" s="14">
        <v>0.17292507099776699</v>
      </c>
      <c r="AX10" s="14">
        <v>0.13585973650709099</v>
      </c>
      <c r="AY10" s="14">
        <v>0.114415902109694</v>
      </c>
      <c r="AZ10" s="14">
        <v>0.13593652315479901</v>
      </c>
      <c r="BA10" s="14"/>
      <c r="BB10" s="14">
        <v>0.14556918927061699</v>
      </c>
      <c r="BC10" s="14">
        <v>0.16180687115481501</v>
      </c>
      <c r="BD10" s="14">
        <v>9.5992664541383804E-2</v>
      </c>
      <c r="BE10" s="14"/>
      <c r="BF10" s="14">
        <v>0.131673596485712</v>
      </c>
    </row>
    <row r="11" spans="2:58" x14ac:dyDescent="0.35">
      <c r="B11" s="15" t="s">
        <v>209</v>
      </c>
      <c r="C11" s="14">
        <v>0.17572655728441799</v>
      </c>
      <c r="D11" s="14">
        <v>0.14932388595681101</v>
      </c>
      <c r="E11" s="14">
        <v>0.20436497266716599</v>
      </c>
      <c r="F11" s="14"/>
      <c r="G11" s="14">
        <v>0.21517857157328199</v>
      </c>
      <c r="H11" s="14">
        <v>0.21035422231011799</v>
      </c>
      <c r="I11" s="14">
        <v>0.156295094985233</v>
      </c>
      <c r="J11" s="14">
        <v>0.18160484058768001</v>
      </c>
      <c r="K11" s="14">
        <v>0.176911366779409</v>
      </c>
      <c r="L11" s="14">
        <v>0.133640403387108</v>
      </c>
      <c r="M11" s="14"/>
      <c r="N11" s="14">
        <v>0.16886844263453701</v>
      </c>
      <c r="O11" s="14">
        <v>0.172883191372462</v>
      </c>
      <c r="P11" s="14">
        <v>0.21375173708353701</v>
      </c>
      <c r="Q11" s="14">
        <v>0.14705776903995799</v>
      </c>
      <c r="R11" s="14"/>
      <c r="S11" s="14">
        <v>0.134674760313331</v>
      </c>
      <c r="T11" s="14">
        <v>0.220357744095832</v>
      </c>
      <c r="U11" s="14">
        <v>0.13317877222188301</v>
      </c>
      <c r="V11" s="14">
        <v>0.166178449075225</v>
      </c>
      <c r="W11" s="14">
        <v>0.20170998428207701</v>
      </c>
      <c r="X11" s="14">
        <v>0.23387485558990201</v>
      </c>
      <c r="Y11" s="14">
        <v>0.20622804156656599</v>
      </c>
      <c r="Z11" s="14">
        <v>0.125353829597394</v>
      </c>
      <c r="AA11" s="14">
        <v>0.16007810384023199</v>
      </c>
      <c r="AB11" s="14">
        <v>0.14873264841818601</v>
      </c>
      <c r="AC11" s="14">
        <v>0.17661242994368501</v>
      </c>
      <c r="AD11" s="14">
        <v>0.12994410432831799</v>
      </c>
      <c r="AE11" s="14"/>
      <c r="AF11" s="14">
        <v>0.147223644009566</v>
      </c>
      <c r="AG11" s="14">
        <v>0.19796305419469501</v>
      </c>
      <c r="AH11" s="14">
        <v>0.1454060147572</v>
      </c>
      <c r="AI11" s="14"/>
      <c r="AJ11" s="14">
        <v>0.14812874984643501</v>
      </c>
      <c r="AK11" s="14">
        <v>0.20329330927883901</v>
      </c>
      <c r="AL11" s="14">
        <v>0.226003237595093</v>
      </c>
      <c r="AM11" s="14">
        <v>6.6837191412703098E-2</v>
      </c>
      <c r="AN11" s="14">
        <v>0.16472305516989699</v>
      </c>
      <c r="AO11" s="14"/>
      <c r="AP11" s="14">
        <v>7.6576172511208504E-2</v>
      </c>
      <c r="AQ11" s="14">
        <v>0.21590199686731401</v>
      </c>
      <c r="AR11" s="14">
        <v>0.20690071152147699</v>
      </c>
      <c r="AS11" s="14">
        <v>0.17508518992370101</v>
      </c>
      <c r="AT11" s="14">
        <v>0.25208966189601001</v>
      </c>
      <c r="AU11" s="14"/>
      <c r="AV11" s="14">
        <v>0.16154716148190801</v>
      </c>
      <c r="AW11" s="14">
        <v>0.226743511940069</v>
      </c>
      <c r="AX11" s="14">
        <v>0.17760986452521499</v>
      </c>
      <c r="AY11" s="14">
        <v>0.15522482754837399</v>
      </c>
      <c r="AZ11" s="14">
        <v>0.21253870071234701</v>
      </c>
      <c r="BA11" s="14"/>
      <c r="BB11" s="14">
        <v>0.203055085404441</v>
      </c>
      <c r="BC11" s="14">
        <v>0.19273314333598901</v>
      </c>
      <c r="BD11" s="14">
        <v>0.31293024115872198</v>
      </c>
      <c r="BE11" s="14"/>
      <c r="BF11" s="14">
        <v>0.23187632930494201</v>
      </c>
    </row>
    <row r="12" spans="2:58" x14ac:dyDescent="0.35">
      <c r="B12" s="15" t="s">
        <v>122</v>
      </c>
      <c r="C12" s="14">
        <v>0.19197967009022901</v>
      </c>
      <c r="D12" s="14">
        <v>0.20537431511547799</v>
      </c>
      <c r="E12" s="14">
        <v>0.17969474944814601</v>
      </c>
      <c r="F12" s="14"/>
      <c r="G12" s="14">
        <v>0.15948245449970599</v>
      </c>
      <c r="H12" s="14">
        <v>0.12781030726332401</v>
      </c>
      <c r="I12" s="14">
        <v>0.21263277599069999</v>
      </c>
      <c r="J12" s="14">
        <v>0.20586009308851</v>
      </c>
      <c r="K12" s="14">
        <v>0.19935449602734401</v>
      </c>
      <c r="L12" s="14">
        <v>0.232357303924521</v>
      </c>
      <c r="M12" s="14"/>
      <c r="N12" s="14">
        <v>0.17828926467912801</v>
      </c>
      <c r="O12" s="14">
        <v>0.19537114028559199</v>
      </c>
      <c r="P12" s="14">
        <v>0.180789386748856</v>
      </c>
      <c r="Q12" s="14">
        <v>0.21204195901401701</v>
      </c>
      <c r="R12" s="14"/>
      <c r="S12" s="14">
        <v>0.213649180638634</v>
      </c>
      <c r="T12" s="14">
        <v>0.159963814308552</v>
      </c>
      <c r="U12" s="14">
        <v>0.162010745886317</v>
      </c>
      <c r="V12" s="14">
        <v>0.15226376058496499</v>
      </c>
      <c r="W12" s="14">
        <v>0.20027249723350901</v>
      </c>
      <c r="X12" s="14">
        <v>0.22025862255574299</v>
      </c>
      <c r="Y12" s="14">
        <v>0.19187934399333301</v>
      </c>
      <c r="Z12" s="14">
        <v>0.16068650873960799</v>
      </c>
      <c r="AA12" s="14">
        <v>0.17786867358949501</v>
      </c>
      <c r="AB12" s="14">
        <v>0.287862691394279</v>
      </c>
      <c r="AC12" s="14">
        <v>0.17696540042217601</v>
      </c>
      <c r="AD12" s="14">
        <v>0.129150152708883</v>
      </c>
      <c r="AE12" s="14"/>
      <c r="AF12" s="14">
        <v>0.25482437582818901</v>
      </c>
      <c r="AG12" s="14">
        <v>0.151247477134069</v>
      </c>
      <c r="AH12" s="14">
        <v>0.174485340811214</v>
      </c>
      <c r="AI12" s="14"/>
      <c r="AJ12" s="14">
        <v>0.216847304824209</v>
      </c>
      <c r="AK12" s="14">
        <v>0.15490855702367701</v>
      </c>
      <c r="AL12" s="14">
        <v>0.20011659920723099</v>
      </c>
      <c r="AM12" s="14">
        <v>0.36201613151026601</v>
      </c>
      <c r="AN12" s="14">
        <v>0.24057078347223301</v>
      </c>
      <c r="AO12" s="14"/>
      <c r="AP12" s="14">
        <v>0.198624199576141</v>
      </c>
      <c r="AQ12" s="14">
        <v>0.16348548818658201</v>
      </c>
      <c r="AR12" s="14">
        <v>0.191169619398912</v>
      </c>
      <c r="AS12" s="14">
        <v>0.22863796765393499</v>
      </c>
      <c r="AT12" s="14">
        <v>0.32827267372185498</v>
      </c>
      <c r="AU12" s="14"/>
      <c r="AV12" s="14">
        <v>0.211199717731228</v>
      </c>
      <c r="AW12" s="14">
        <v>0.190247297248608</v>
      </c>
      <c r="AX12" s="14">
        <v>0.201755996254699</v>
      </c>
      <c r="AY12" s="14">
        <v>0.16012567851968201</v>
      </c>
      <c r="AZ12" s="14">
        <v>0.12556094638998599</v>
      </c>
      <c r="BA12" s="14"/>
      <c r="BB12" s="14">
        <v>0.34418747746853701</v>
      </c>
      <c r="BC12" s="14">
        <v>0.22993320413379101</v>
      </c>
      <c r="BD12" s="14">
        <v>0.21462865951835799</v>
      </c>
      <c r="BE12" s="14"/>
      <c r="BF12" s="14">
        <v>0.233422227042586</v>
      </c>
    </row>
    <row r="13" spans="2:58" x14ac:dyDescent="0.35">
      <c r="B13" s="15" t="s">
        <v>210</v>
      </c>
      <c r="C13" s="14">
        <v>0.176786190495896</v>
      </c>
      <c r="D13" s="14">
        <v>0.18134238446236001</v>
      </c>
      <c r="E13" s="14">
        <v>0.17161316982739699</v>
      </c>
      <c r="F13" s="14"/>
      <c r="G13" s="14">
        <v>0.115802114402543</v>
      </c>
      <c r="H13" s="14">
        <v>0.14025104322317899</v>
      </c>
      <c r="I13" s="14">
        <v>0.17165761690801301</v>
      </c>
      <c r="J13" s="14">
        <v>0.15990121275710101</v>
      </c>
      <c r="K13" s="14">
        <v>0.22317400264126</v>
      </c>
      <c r="L13" s="14">
        <v>0.228811559271582</v>
      </c>
      <c r="M13" s="14"/>
      <c r="N13" s="14">
        <v>0.223283647446334</v>
      </c>
      <c r="O13" s="14">
        <v>0.16280941363162199</v>
      </c>
      <c r="P13" s="14">
        <v>0.16451498667938</v>
      </c>
      <c r="Q13" s="14">
        <v>0.14370405925773899</v>
      </c>
      <c r="R13" s="14"/>
      <c r="S13" s="14">
        <v>0.227262862946981</v>
      </c>
      <c r="T13" s="14">
        <v>0.16023379478417599</v>
      </c>
      <c r="U13" s="14">
        <v>0.251496036084635</v>
      </c>
      <c r="V13" s="14">
        <v>0.20614421789232401</v>
      </c>
      <c r="W13" s="14">
        <v>0.178388696459756</v>
      </c>
      <c r="X13" s="14">
        <v>9.7492287031095595E-2</v>
      </c>
      <c r="Y13" s="14">
        <v>9.9250238654556996E-2</v>
      </c>
      <c r="Z13" s="14">
        <v>0.24873451473871899</v>
      </c>
      <c r="AA13" s="14">
        <v>0.193886170684197</v>
      </c>
      <c r="AB13" s="14">
        <v>0.15044027964937201</v>
      </c>
      <c r="AC13" s="14">
        <v>0.113740663043634</v>
      </c>
      <c r="AD13" s="14">
        <v>0.28039686493733701</v>
      </c>
      <c r="AE13" s="14"/>
      <c r="AF13" s="14">
        <v>0.20626581531535701</v>
      </c>
      <c r="AG13" s="14">
        <v>0.15925284675880499</v>
      </c>
      <c r="AH13" s="14">
        <v>0.159015540513402</v>
      </c>
      <c r="AI13" s="14"/>
      <c r="AJ13" s="14">
        <v>0.282268468098751</v>
      </c>
      <c r="AK13" s="14">
        <v>8.9657185616146995E-2</v>
      </c>
      <c r="AL13" s="14">
        <v>0.128161154959303</v>
      </c>
      <c r="AM13" s="14">
        <v>0.30976662321763199</v>
      </c>
      <c r="AN13" s="14">
        <v>0.21951509349146101</v>
      </c>
      <c r="AO13" s="14"/>
      <c r="AP13" s="14">
        <v>0.34650141444185201</v>
      </c>
      <c r="AQ13" s="14">
        <v>9.2382422918020901E-2</v>
      </c>
      <c r="AR13" s="14">
        <v>0.15652712341976099</v>
      </c>
      <c r="AS13" s="14">
        <v>0.18834315987363301</v>
      </c>
      <c r="AT13" s="14">
        <v>0.19671947118908101</v>
      </c>
      <c r="AU13" s="14"/>
      <c r="AV13" s="14">
        <v>0.15968036198177299</v>
      </c>
      <c r="AW13" s="14">
        <v>0.14694854678613201</v>
      </c>
      <c r="AX13" s="14">
        <v>0.195292510401265</v>
      </c>
      <c r="AY13" s="14">
        <v>0.216804247855229</v>
      </c>
      <c r="AZ13" s="14">
        <v>7.9342734467599804E-2</v>
      </c>
      <c r="BA13" s="14"/>
      <c r="BB13" s="14">
        <v>0.10028524560831199</v>
      </c>
      <c r="BC13" s="14">
        <v>0.23035295819722801</v>
      </c>
      <c r="BD13" s="14">
        <v>0.28520819678611797</v>
      </c>
      <c r="BE13" s="14"/>
      <c r="BF13" s="14">
        <v>0.223449918929017</v>
      </c>
    </row>
    <row r="14" spans="2:58" x14ac:dyDescent="0.35">
      <c r="B14" s="15" t="s">
        <v>211</v>
      </c>
      <c r="C14" s="14">
        <v>8.1492924466815594E-2</v>
      </c>
      <c r="D14" s="14">
        <v>7.6722443131325202E-2</v>
      </c>
      <c r="E14" s="14">
        <v>8.7064405498033903E-2</v>
      </c>
      <c r="F14" s="14"/>
      <c r="G14" s="14">
        <v>8.5520228755028502E-2</v>
      </c>
      <c r="H14" s="14">
        <v>0.1024440007094</v>
      </c>
      <c r="I14" s="14">
        <v>7.9344979748644004E-2</v>
      </c>
      <c r="J14" s="14">
        <v>5.2352461804549201E-2</v>
      </c>
      <c r="K14" s="14">
        <v>6.5424734890928093E-2</v>
      </c>
      <c r="L14" s="14">
        <v>9.6003543689706705E-2</v>
      </c>
      <c r="M14" s="14"/>
      <c r="N14" s="14">
        <v>0.111156658153338</v>
      </c>
      <c r="O14" s="14">
        <v>7.27046316914403E-2</v>
      </c>
      <c r="P14" s="14">
        <v>8.9508280574485899E-2</v>
      </c>
      <c r="Q14" s="14">
        <v>5.11875514748584E-2</v>
      </c>
      <c r="R14" s="14"/>
      <c r="S14" s="14">
        <v>8.8221355567243906E-2</v>
      </c>
      <c r="T14" s="14">
        <v>0.103306717566366</v>
      </c>
      <c r="U14" s="14">
        <v>5.6012915941787499E-2</v>
      </c>
      <c r="V14" s="14">
        <v>8.0533088899492997E-2</v>
      </c>
      <c r="W14" s="14">
        <v>9.5066947470801105E-2</v>
      </c>
      <c r="X14" s="14">
        <v>5.14057127705193E-2</v>
      </c>
      <c r="Y14" s="14">
        <v>0.10604893859068899</v>
      </c>
      <c r="Z14" s="14">
        <v>6.6020554722327096E-2</v>
      </c>
      <c r="AA14" s="14">
        <v>0.101241090285384</v>
      </c>
      <c r="AB14" s="14">
        <v>2.8874421192040499E-2</v>
      </c>
      <c r="AC14" s="14">
        <v>6.8872905670328902E-2</v>
      </c>
      <c r="AD14" s="14">
        <v>0.12256090205185199</v>
      </c>
      <c r="AE14" s="14"/>
      <c r="AF14" s="14">
        <v>9.0073136492668002E-2</v>
      </c>
      <c r="AG14" s="14">
        <v>8.0238329368478994E-2</v>
      </c>
      <c r="AH14" s="14">
        <v>0.10520197030547999</v>
      </c>
      <c r="AI14" s="14"/>
      <c r="AJ14" s="14">
        <v>0.15440590572405</v>
      </c>
      <c r="AK14" s="14">
        <v>4.3557720997702797E-2</v>
      </c>
      <c r="AL14" s="14">
        <v>4.5506904620417003E-2</v>
      </c>
      <c r="AM14" s="14">
        <v>0</v>
      </c>
      <c r="AN14" s="14">
        <v>2.9335649578800499E-2</v>
      </c>
      <c r="AO14" s="14"/>
      <c r="AP14" s="14">
        <v>0.241158790203224</v>
      </c>
      <c r="AQ14" s="14">
        <v>5.2103080252008098E-2</v>
      </c>
      <c r="AR14" s="14">
        <v>2.4175426241653E-2</v>
      </c>
      <c r="AS14" s="14">
        <v>1.7130737481256601E-2</v>
      </c>
      <c r="AT14" s="14">
        <v>3.3164904686368998E-2</v>
      </c>
      <c r="AU14" s="14"/>
      <c r="AV14" s="14">
        <v>7.5405651224376799E-2</v>
      </c>
      <c r="AW14" s="14">
        <v>5.2145109917047398E-2</v>
      </c>
      <c r="AX14" s="14">
        <v>6.7144237135735793E-2</v>
      </c>
      <c r="AY14" s="14">
        <v>0.15861682641002101</v>
      </c>
      <c r="AZ14" s="14">
        <v>0.164361279758693</v>
      </c>
      <c r="BA14" s="14"/>
      <c r="BB14" s="14">
        <v>9.6199139873198794E-2</v>
      </c>
      <c r="BC14" s="14">
        <v>1.7029162900347498E-2</v>
      </c>
      <c r="BD14" s="14">
        <v>6.0411367859226003E-2</v>
      </c>
      <c r="BE14" s="14"/>
      <c r="BF14" s="14">
        <v>5.2999095208007399E-2</v>
      </c>
    </row>
    <row r="15" spans="2:58" x14ac:dyDescent="0.35">
      <c r="B15" s="15" t="s">
        <v>212</v>
      </c>
      <c r="C15" s="23">
        <v>2.05182489346891E-2</v>
      </c>
      <c r="D15" s="23">
        <v>1.7024413012419099E-2</v>
      </c>
      <c r="E15" s="23">
        <v>2.42861041066313E-2</v>
      </c>
      <c r="F15" s="23"/>
      <c r="G15" s="23">
        <v>0</v>
      </c>
      <c r="H15" s="23">
        <v>1.1257784471835799E-2</v>
      </c>
      <c r="I15" s="23">
        <v>0</v>
      </c>
      <c r="J15" s="23">
        <v>2.5470554691344901E-2</v>
      </c>
      <c r="K15" s="23">
        <v>0</v>
      </c>
      <c r="L15" s="23">
        <v>6.4552404020428E-2</v>
      </c>
      <c r="M15" s="23"/>
      <c r="N15" s="23">
        <v>1.8450098777835901E-2</v>
      </c>
      <c r="O15" s="23">
        <v>1.5901577105151499E-2</v>
      </c>
      <c r="P15" s="23">
        <v>1.8980839563336901E-2</v>
      </c>
      <c r="Q15" s="23">
        <v>3.00987896297913E-2</v>
      </c>
      <c r="R15" s="23"/>
      <c r="S15" s="23">
        <v>3.12100501715744E-2</v>
      </c>
      <c r="T15" s="23">
        <v>2.2264531139660801E-2</v>
      </c>
      <c r="U15" s="23">
        <v>0</v>
      </c>
      <c r="V15" s="23">
        <v>2.44109675935744E-2</v>
      </c>
      <c r="W15" s="23">
        <v>1.2082503037616901E-2</v>
      </c>
      <c r="X15" s="23">
        <v>1.05954340356893E-2</v>
      </c>
      <c r="Y15" s="23">
        <v>4.2939265075670502E-2</v>
      </c>
      <c r="Z15" s="23">
        <v>2.9386246230200301E-2</v>
      </c>
      <c r="AA15" s="23">
        <v>2.2649883280683701E-2</v>
      </c>
      <c r="AB15" s="23">
        <v>9.48080021664016E-3</v>
      </c>
      <c r="AC15" s="23">
        <v>2.6242579387009999E-2</v>
      </c>
      <c r="AD15" s="23">
        <v>0</v>
      </c>
      <c r="AE15" s="23"/>
      <c r="AF15" s="23">
        <v>3.1188373783264799E-2</v>
      </c>
      <c r="AG15" s="23">
        <v>1.64118073187998E-2</v>
      </c>
      <c r="AH15" s="23">
        <v>1.6383682223927502E-2</v>
      </c>
      <c r="AI15" s="23"/>
      <c r="AJ15" s="23">
        <v>4.4653779736995101E-2</v>
      </c>
      <c r="AK15" s="23">
        <v>5.7207617601938102E-3</v>
      </c>
      <c r="AL15" s="23">
        <v>2.8714608576826998E-2</v>
      </c>
      <c r="AM15" s="23">
        <v>0</v>
      </c>
      <c r="AN15" s="23">
        <v>1.0155842449080301E-2</v>
      </c>
      <c r="AO15" s="23"/>
      <c r="AP15" s="23">
        <v>8.7955029781302499E-2</v>
      </c>
      <c r="AQ15" s="23">
        <v>2.4170680224600599E-3</v>
      </c>
      <c r="AR15" s="23">
        <v>1.2631804311122E-2</v>
      </c>
      <c r="AS15" s="23">
        <v>8.6347968832670499E-3</v>
      </c>
      <c r="AT15" s="23">
        <v>0</v>
      </c>
      <c r="AU15" s="23"/>
      <c r="AV15" s="23">
        <v>4.7851694068603498E-2</v>
      </c>
      <c r="AW15" s="23">
        <v>1.20085555330682E-2</v>
      </c>
      <c r="AX15" s="23">
        <v>1.06921680738081E-2</v>
      </c>
      <c r="AY15" s="23">
        <v>0</v>
      </c>
      <c r="AZ15" s="23">
        <v>4.2576720338501003E-2</v>
      </c>
      <c r="BA15" s="23"/>
      <c r="BB15" s="23">
        <v>0</v>
      </c>
      <c r="BC15" s="23">
        <v>0</v>
      </c>
      <c r="BD15" s="23">
        <v>0</v>
      </c>
      <c r="BE15" s="23"/>
      <c r="BF15" s="23">
        <v>0</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256</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1012</v>
      </c>
      <c r="D7" s="10">
        <v>506</v>
      </c>
      <c r="E7" s="10">
        <v>502</v>
      </c>
      <c r="F7" s="10"/>
      <c r="G7" s="10">
        <v>139</v>
      </c>
      <c r="H7" s="10">
        <v>186</v>
      </c>
      <c r="I7" s="10">
        <v>143</v>
      </c>
      <c r="J7" s="10">
        <v>155</v>
      </c>
      <c r="K7" s="10">
        <v>153</v>
      </c>
      <c r="L7" s="10">
        <v>236</v>
      </c>
      <c r="M7" s="10"/>
      <c r="N7" s="10">
        <v>274</v>
      </c>
      <c r="O7" s="10">
        <v>247</v>
      </c>
      <c r="P7" s="10">
        <v>247</v>
      </c>
      <c r="Q7" s="10">
        <v>238</v>
      </c>
      <c r="R7" s="10"/>
      <c r="S7" s="10">
        <v>123</v>
      </c>
      <c r="T7" s="10">
        <v>135</v>
      </c>
      <c r="U7" s="10">
        <v>75</v>
      </c>
      <c r="V7" s="10">
        <v>85</v>
      </c>
      <c r="W7" s="10">
        <v>82</v>
      </c>
      <c r="X7" s="10">
        <v>92</v>
      </c>
      <c r="Y7" s="10">
        <v>90</v>
      </c>
      <c r="Z7" s="10">
        <v>32</v>
      </c>
      <c r="AA7" s="10">
        <v>126</v>
      </c>
      <c r="AB7" s="10">
        <v>95</v>
      </c>
      <c r="AC7" s="10">
        <v>45</v>
      </c>
      <c r="AD7" s="10">
        <v>32</v>
      </c>
      <c r="AE7" s="10"/>
      <c r="AF7" s="10">
        <v>386</v>
      </c>
      <c r="AG7" s="10">
        <v>405</v>
      </c>
      <c r="AH7" s="10">
        <v>124</v>
      </c>
      <c r="AI7" s="10"/>
      <c r="AJ7" s="10">
        <v>336</v>
      </c>
      <c r="AK7" s="10">
        <v>329</v>
      </c>
      <c r="AL7" s="10">
        <v>64</v>
      </c>
      <c r="AM7" s="10">
        <v>14</v>
      </c>
      <c r="AN7" s="10">
        <v>101</v>
      </c>
      <c r="AO7" s="10"/>
      <c r="AP7" s="10">
        <v>204</v>
      </c>
      <c r="AQ7" s="10">
        <v>383</v>
      </c>
      <c r="AR7" s="10">
        <v>74</v>
      </c>
      <c r="AS7" s="10">
        <v>118</v>
      </c>
      <c r="AT7" s="10">
        <v>87</v>
      </c>
      <c r="AU7" s="10"/>
      <c r="AV7" s="10">
        <v>211</v>
      </c>
      <c r="AW7" s="10">
        <v>246</v>
      </c>
      <c r="AX7" s="10">
        <v>270</v>
      </c>
      <c r="AY7" s="10">
        <v>123</v>
      </c>
      <c r="AZ7" s="10">
        <v>24</v>
      </c>
      <c r="BA7" s="10"/>
      <c r="BB7" s="10">
        <v>42</v>
      </c>
      <c r="BC7" s="10">
        <v>67</v>
      </c>
      <c r="BD7" s="10">
        <v>32</v>
      </c>
      <c r="BE7" s="10"/>
      <c r="BF7" s="10">
        <v>167</v>
      </c>
    </row>
    <row r="8" spans="2:58" ht="30" customHeight="1" x14ac:dyDescent="0.35">
      <c r="B8" s="11" t="s">
        <v>20</v>
      </c>
      <c r="C8" s="11">
        <v>1012</v>
      </c>
      <c r="D8" s="11">
        <v>512</v>
      </c>
      <c r="E8" s="11">
        <v>496</v>
      </c>
      <c r="F8" s="11"/>
      <c r="G8" s="11">
        <v>134</v>
      </c>
      <c r="H8" s="11">
        <v>179</v>
      </c>
      <c r="I8" s="11">
        <v>164</v>
      </c>
      <c r="J8" s="11">
        <v>167</v>
      </c>
      <c r="K8" s="11">
        <v>144</v>
      </c>
      <c r="L8" s="11">
        <v>224</v>
      </c>
      <c r="M8" s="11"/>
      <c r="N8" s="11">
        <v>267</v>
      </c>
      <c r="O8" s="11">
        <v>259</v>
      </c>
      <c r="P8" s="11">
        <v>245</v>
      </c>
      <c r="Q8" s="11">
        <v>235</v>
      </c>
      <c r="R8" s="11"/>
      <c r="S8" s="11">
        <v>131</v>
      </c>
      <c r="T8" s="11">
        <v>142</v>
      </c>
      <c r="U8" s="11">
        <v>74</v>
      </c>
      <c r="V8" s="11">
        <v>86</v>
      </c>
      <c r="W8" s="11">
        <v>79</v>
      </c>
      <c r="X8" s="11">
        <v>94</v>
      </c>
      <c r="Y8" s="11">
        <v>89</v>
      </c>
      <c r="Z8" s="11">
        <v>30</v>
      </c>
      <c r="AA8" s="11">
        <v>121</v>
      </c>
      <c r="AB8" s="11">
        <v>95</v>
      </c>
      <c r="AC8" s="11">
        <v>43</v>
      </c>
      <c r="AD8" s="11">
        <v>29</v>
      </c>
      <c r="AE8" s="11"/>
      <c r="AF8" s="11">
        <v>386</v>
      </c>
      <c r="AG8" s="11">
        <v>408</v>
      </c>
      <c r="AH8" s="11">
        <v>125</v>
      </c>
      <c r="AI8" s="11"/>
      <c r="AJ8" s="11">
        <v>335</v>
      </c>
      <c r="AK8" s="11">
        <v>334</v>
      </c>
      <c r="AL8" s="11">
        <v>64</v>
      </c>
      <c r="AM8" s="11">
        <v>14</v>
      </c>
      <c r="AN8" s="11">
        <v>102</v>
      </c>
      <c r="AO8" s="11"/>
      <c r="AP8" s="11">
        <v>203</v>
      </c>
      <c r="AQ8" s="11">
        <v>386</v>
      </c>
      <c r="AR8" s="11">
        <v>73</v>
      </c>
      <c r="AS8" s="11">
        <v>120</v>
      </c>
      <c r="AT8" s="11">
        <v>87</v>
      </c>
      <c r="AU8" s="11"/>
      <c r="AV8" s="11">
        <v>209</v>
      </c>
      <c r="AW8" s="11">
        <v>249</v>
      </c>
      <c r="AX8" s="11">
        <v>272</v>
      </c>
      <c r="AY8" s="11">
        <v>123</v>
      </c>
      <c r="AZ8" s="11">
        <v>23</v>
      </c>
      <c r="BA8" s="11"/>
      <c r="BB8" s="11">
        <v>42</v>
      </c>
      <c r="BC8" s="11">
        <v>68</v>
      </c>
      <c r="BD8" s="11">
        <v>32</v>
      </c>
      <c r="BE8" s="11"/>
      <c r="BF8" s="11">
        <v>168</v>
      </c>
    </row>
    <row r="9" spans="2:58" x14ac:dyDescent="0.35">
      <c r="B9" s="15" t="s">
        <v>207</v>
      </c>
      <c r="C9" s="14">
        <v>0.21233221547494999</v>
      </c>
      <c r="D9" s="14">
        <v>0.20809699931623499</v>
      </c>
      <c r="E9" s="14">
        <v>0.21229809609641201</v>
      </c>
      <c r="F9" s="14"/>
      <c r="G9" s="14">
        <v>0.27185669704263299</v>
      </c>
      <c r="H9" s="14">
        <v>0.26921708008150502</v>
      </c>
      <c r="I9" s="14">
        <v>0.18588805194366201</v>
      </c>
      <c r="J9" s="14">
        <v>0.233469233290441</v>
      </c>
      <c r="K9" s="14">
        <v>0.21331245956794001</v>
      </c>
      <c r="L9" s="14">
        <v>0.13440437187861901</v>
      </c>
      <c r="M9" s="14"/>
      <c r="N9" s="14">
        <v>0.20861512307218599</v>
      </c>
      <c r="O9" s="14">
        <v>0.21330894367487699</v>
      </c>
      <c r="P9" s="14">
        <v>0.20592933531267099</v>
      </c>
      <c r="Q9" s="14">
        <v>0.22766074115395499</v>
      </c>
      <c r="R9" s="14"/>
      <c r="S9" s="14">
        <v>0.175096445502644</v>
      </c>
      <c r="T9" s="14">
        <v>0.207550133013263</v>
      </c>
      <c r="U9" s="14">
        <v>0.24125950842670699</v>
      </c>
      <c r="V9" s="14">
        <v>0.18671217228645201</v>
      </c>
      <c r="W9" s="14">
        <v>0.24857092896487401</v>
      </c>
      <c r="X9" s="14">
        <v>0.16795231174195699</v>
      </c>
      <c r="Y9" s="14">
        <v>0.227145820157477</v>
      </c>
      <c r="Z9" s="14">
        <v>0.21369739427960699</v>
      </c>
      <c r="AA9" s="14">
        <v>0.240023203411179</v>
      </c>
      <c r="AB9" s="14">
        <v>0.20260215425846201</v>
      </c>
      <c r="AC9" s="14">
        <v>0.32299297145279698</v>
      </c>
      <c r="AD9" s="14">
        <v>0.15571588390448601</v>
      </c>
      <c r="AE9" s="14"/>
      <c r="AF9" s="14">
        <v>0.173979086911424</v>
      </c>
      <c r="AG9" s="14">
        <v>0.23521649531749</v>
      </c>
      <c r="AH9" s="14">
        <v>0.21032690087112599</v>
      </c>
      <c r="AI9" s="14"/>
      <c r="AJ9" s="14">
        <v>8.7517394895274506E-2</v>
      </c>
      <c r="AK9" s="14">
        <v>0.33075962607091403</v>
      </c>
      <c r="AL9" s="14">
        <v>0.20149564511861701</v>
      </c>
      <c r="AM9" s="14">
        <v>0.14347437983761699</v>
      </c>
      <c r="AN9" s="14">
        <v>0.165993471380282</v>
      </c>
      <c r="AO9" s="14"/>
      <c r="AP9" s="14">
        <v>2.85536914245712E-2</v>
      </c>
      <c r="AQ9" s="14">
        <v>0.29432727068909398</v>
      </c>
      <c r="AR9" s="14">
        <v>0.23397516681859501</v>
      </c>
      <c r="AS9" s="14">
        <v>0.26060924884578102</v>
      </c>
      <c r="AT9" s="14">
        <v>0.113241350670491</v>
      </c>
      <c r="AU9" s="14"/>
      <c r="AV9" s="14">
        <v>0.19469872134454799</v>
      </c>
      <c r="AW9" s="14">
        <v>0.20794688514583501</v>
      </c>
      <c r="AX9" s="14">
        <v>0.20712692378971601</v>
      </c>
      <c r="AY9" s="14">
        <v>0.25134643794991901</v>
      </c>
      <c r="AZ9" s="14">
        <v>0.32594672451337597</v>
      </c>
      <c r="BA9" s="14"/>
      <c r="BB9" s="14">
        <v>0.13873150842652701</v>
      </c>
      <c r="BC9" s="14">
        <v>0.22452727711780501</v>
      </c>
      <c r="BD9" s="14">
        <v>9.2997510904222203E-2</v>
      </c>
      <c r="BE9" s="14"/>
      <c r="BF9" s="14">
        <v>0.15708051130435999</v>
      </c>
    </row>
    <row r="10" spans="2:58" x14ac:dyDescent="0.35">
      <c r="B10" s="15" t="s">
        <v>208</v>
      </c>
      <c r="C10" s="14">
        <v>0.13214727226529999</v>
      </c>
      <c r="D10" s="14">
        <v>0.147280021215316</v>
      </c>
      <c r="E10" s="14">
        <v>0.117591824160741</v>
      </c>
      <c r="F10" s="14"/>
      <c r="G10" s="14">
        <v>0.14432605890736899</v>
      </c>
      <c r="H10" s="14">
        <v>0.13858696639190099</v>
      </c>
      <c r="I10" s="14">
        <v>0.20803635017557301</v>
      </c>
      <c r="J10" s="14">
        <v>0.11775826777637501</v>
      </c>
      <c r="K10" s="14">
        <v>0.109762028094402</v>
      </c>
      <c r="L10" s="14">
        <v>8.9525736325135094E-2</v>
      </c>
      <c r="M10" s="14"/>
      <c r="N10" s="14">
        <v>0.10301292389266301</v>
      </c>
      <c r="O10" s="14">
        <v>0.154119034438123</v>
      </c>
      <c r="P10" s="14">
        <v>0.14575941403190701</v>
      </c>
      <c r="Q10" s="14">
        <v>0.13024194264521999</v>
      </c>
      <c r="R10" s="14"/>
      <c r="S10" s="14">
        <v>0.14559910777899801</v>
      </c>
      <c r="T10" s="14">
        <v>0.13453502305645401</v>
      </c>
      <c r="U10" s="14">
        <v>0.14583740015851901</v>
      </c>
      <c r="V10" s="14">
        <v>0.118617728933737</v>
      </c>
      <c r="W10" s="14">
        <v>4.8742912639584399E-2</v>
      </c>
      <c r="X10" s="14">
        <v>0.18585257938467301</v>
      </c>
      <c r="Y10" s="14">
        <v>9.8746837133542598E-2</v>
      </c>
      <c r="Z10" s="14">
        <v>5.9098766483008103E-2</v>
      </c>
      <c r="AA10" s="14">
        <v>0.15944931542677199</v>
      </c>
      <c r="AB10" s="14">
        <v>0.14841953704153801</v>
      </c>
      <c r="AC10" s="14">
        <v>8.9151825449650293E-2</v>
      </c>
      <c r="AD10" s="14">
        <v>0.19158026192854199</v>
      </c>
      <c r="AE10" s="14"/>
      <c r="AF10" s="14">
        <v>0.101587251524723</v>
      </c>
      <c r="AG10" s="14">
        <v>0.14329254385281601</v>
      </c>
      <c r="AH10" s="14">
        <v>0.15537415695079301</v>
      </c>
      <c r="AI10" s="14"/>
      <c r="AJ10" s="14">
        <v>8.3022553739931504E-2</v>
      </c>
      <c r="AK10" s="14">
        <v>0.14871383456503801</v>
      </c>
      <c r="AL10" s="14">
        <v>0.14572404349740301</v>
      </c>
      <c r="AM10" s="14">
        <v>0.19805248653653801</v>
      </c>
      <c r="AN10" s="14">
        <v>0.178414412523627</v>
      </c>
      <c r="AO10" s="14"/>
      <c r="AP10" s="14">
        <v>4.0211991822727097E-2</v>
      </c>
      <c r="AQ10" s="14">
        <v>0.157685016885621</v>
      </c>
      <c r="AR10" s="14">
        <v>0.167186727361227</v>
      </c>
      <c r="AS10" s="14">
        <v>0.16451682204596099</v>
      </c>
      <c r="AT10" s="14">
        <v>0.118695403135883</v>
      </c>
      <c r="AU10" s="14"/>
      <c r="AV10" s="14">
        <v>0.122608109405471</v>
      </c>
      <c r="AW10" s="14">
        <v>0.19348763952252099</v>
      </c>
      <c r="AX10" s="14">
        <v>0.13269533255394</v>
      </c>
      <c r="AY10" s="14">
        <v>5.0782615424891799E-2</v>
      </c>
      <c r="AZ10" s="14">
        <v>4.8851567022616997E-2</v>
      </c>
      <c r="BA10" s="14"/>
      <c r="BB10" s="14">
        <v>0.12683099621211499</v>
      </c>
      <c r="BC10" s="14">
        <v>0.13275948463651499</v>
      </c>
      <c r="BD10" s="14">
        <v>9.0680981174933006E-2</v>
      </c>
      <c r="BE10" s="14"/>
      <c r="BF10" s="14">
        <v>0.116738480918139</v>
      </c>
    </row>
    <row r="11" spans="2:58" x14ac:dyDescent="0.35">
      <c r="B11" s="15" t="s">
        <v>209</v>
      </c>
      <c r="C11" s="14">
        <v>0.17456579454438001</v>
      </c>
      <c r="D11" s="14">
        <v>0.18117803691360199</v>
      </c>
      <c r="E11" s="14">
        <v>0.16913828935001801</v>
      </c>
      <c r="F11" s="14"/>
      <c r="G11" s="14">
        <v>0.187372200102075</v>
      </c>
      <c r="H11" s="14">
        <v>0.16733950671703801</v>
      </c>
      <c r="I11" s="14">
        <v>0.14741030075872499</v>
      </c>
      <c r="J11" s="14">
        <v>0.19790341000223999</v>
      </c>
      <c r="K11" s="14">
        <v>0.161528583636454</v>
      </c>
      <c r="L11" s="14">
        <v>0.183454544712567</v>
      </c>
      <c r="M11" s="14"/>
      <c r="N11" s="14">
        <v>0.15511842143117799</v>
      </c>
      <c r="O11" s="14">
        <v>0.17019728416048399</v>
      </c>
      <c r="P11" s="14">
        <v>0.20457493017085099</v>
      </c>
      <c r="Q11" s="14">
        <v>0.17023902239545599</v>
      </c>
      <c r="R11" s="14"/>
      <c r="S11" s="14">
        <v>0.161849527262832</v>
      </c>
      <c r="T11" s="14">
        <v>0.16621888131864099</v>
      </c>
      <c r="U11" s="14">
        <v>0.14643658959918299</v>
      </c>
      <c r="V11" s="14">
        <v>0.21100082827744099</v>
      </c>
      <c r="W11" s="14">
        <v>0.22178253759165401</v>
      </c>
      <c r="X11" s="14">
        <v>0.183011486255478</v>
      </c>
      <c r="Y11" s="14">
        <v>0.19726872231954901</v>
      </c>
      <c r="Z11" s="14">
        <v>0.193247076706444</v>
      </c>
      <c r="AA11" s="14">
        <v>0.13807966181179501</v>
      </c>
      <c r="AB11" s="14">
        <v>0.177562357848779</v>
      </c>
      <c r="AC11" s="14">
        <v>0.18264832564434599</v>
      </c>
      <c r="AD11" s="14">
        <v>0.12259473491794801</v>
      </c>
      <c r="AE11" s="14"/>
      <c r="AF11" s="14">
        <v>0.15339906236807699</v>
      </c>
      <c r="AG11" s="14">
        <v>0.19422243760222399</v>
      </c>
      <c r="AH11" s="14">
        <v>0.17540939007620801</v>
      </c>
      <c r="AI11" s="14"/>
      <c r="AJ11" s="14">
        <v>0.143991177908113</v>
      </c>
      <c r="AK11" s="14">
        <v>0.21149519383483301</v>
      </c>
      <c r="AL11" s="14">
        <v>0.229693762701111</v>
      </c>
      <c r="AM11" s="14">
        <v>0.138498144705335</v>
      </c>
      <c r="AN11" s="14">
        <v>0.15562271534395999</v>
      </c>
      <c r="AO11" s="14"/>
      <c r="AP11" s="14">
        <v>6.5397986248886597E-2</v>
      </c>
      <c r="AQ11" s="14">
        <v>0.227919980538068</v>
      </c>
      <c r="AR11" s="14">
        <v>0.212645740612565</v>
      </c>
      <c r="AS11" s="14">
        <v>0.16649371283870601</v>
      </c>
      <c r="AT11" s="14">
        <v>0.170783543167668</v>
      </c>
      <c r="AU11" s="14"/>
      <c r="AV11" s="14">
        <v>0.178870290583</v>
      </c>
      <c r="AW11" s="14">
        <v>0.208094404339108</v>
      </c>
      <c r="AX11" s="14">
        <v>0.16169623796399399</v>
      </c>
      <c r="AY11" s="14">
        <v>0.13569791758073099</v>
      </c>
      <c r="AZ11" s="14">
        <v>0.25523556532359698</v>
      </c>
      <c r="BA11" s="14"/>
      <c r="BB11" s="14">
        <v>0.220230957381465</v>
      </c>
      <c r="BC11" s="14">
        <v>0.20240455804299001</v>
      </c>
      <c r="BD11" s="14">
        <v>0.21972616186895899</v>
      </c>
      <c r="BE11" s="14"/>
      <c r="BF11" s="14">
        <v>0.21914167407080601</v>
      </c>
    </row>
    <row r="12" spans="2:58" x14ac:dyDescent="0.35">
      <c r="B12" s="15" t="s">
        <v>122</v>
      </c>
      <c r="C12" s="14">
        <v>0.16457606639993</v>
      </c>
      <c r="D12" s="14">
        <v>0.14914135214408</v>
      </c>
      <c r="E12" s="14">
        <v>0.18181144260076301</v>
      </c>
      <c r="F12" s="14"/>
      <c r="G12" s="14">
        <v>0.180775243311875</v>
      </c>
      <c r="H12" s="14">
        <v>0.15185450132720499</v>
      </c>
      <c r="I12" s="14">
        <v>0.19261518037991099</v>
      </c>
      <c r="J12" s="14">
        <v>0.145369725018516</v>
      </c>
      <c r="K12" s="14">
        <v>0.17295078279923901</v>
      </c>
      <c r="L12" s="14">
        <v>0.15358500684010501</v>
      </c>
      <c r="M12" s="14"/>
      <c r="N12" s="14">
        <v>0.14796174611082899</v>
      </c>
      <c r="O12" s="14">
        <v>0.15882310249734</v>
      </c>
      <c r="P12" s="14">
        <v>0.15896501514629099</v>
      </c>
      <c r="Q12" s="14">
        <v>0.195821892591206</v>
      </c>
      <c r="R12" s="14"/>
      <c r="S12" s="14">
        <v>0.16194440131020099</v>
      </c>
      <c r="T12" s="14">
        <v>0.17565144606265001</v>
      </c>
      <c r="U12" s="14">
        <v>0.198120470306406</v>
      </c>
      <c r="V12" s="14">
        <v>0.17526973535903501</v>
      </c>
      <c r="W12" s="14">
        <v>0.205090425144665</v>
      </c>
      <c r="X12" s="14">
        <v>0.16376551197479899</v>
      </c>
      <c r="Y12" s="14">
        <v>0.15429310458991799</v>
      </c>
      <c r="Z12" s="14">
        <v>9.5087195419975304E-2</v>
      </c>
      <c r="AA12" s="14">
        <v>0.13551140564589001</v>
      </c>
      <c r="AB12" s="14">
        <v>0.15630629559984199</v>
      </c>
      <c r="AC12" s="14">
        <v>0.15710845411525401</v>
      </c>
      <c r="AD12" s="14">
        <v>0.16060189357049201</v>
      </c>
      <c r="AE12" s="14"/>
      <c r="AF12" s="14">
        <v>0.20617366455481301</v>
      </c>
      <c r="AG12" s="14">
        <v>0.116781435973538</v>
      </c>
      <c r="AH12" s="14">
        <v>0.17549988935458899</v>
      </c>
      <c r="AI12" s="14"/>
      <c r="AJ12" s="14">
        <v>0.14176790030061201</v>
      </c>
      <c r="AK12" s="14">
        <v>0.156167298257716</v>
      </c>
      <c r="AL12" s="14">
        <v>0.15929200449822001</v>
      </c>
      <c r="AM12" s="14">
        <v>0.13825917065839699</v>
      </c>
      <c r="AN12" s="14">
        <v>0.24012352631306799</v>
      </c>
      <c r="AO12" s="14"/>
      <c r="AP12" s="14">
        <v>9.55726290714113E-2</v>
      </c>
      <c r="AQ12" s="14">
        <v>0.151507283670856</v>
      </c>
      <c r="AR12" s="14">
        <v>0.15215152942954599</v>
      </c>
      <c r="AS12" s="14">
        <v>0.177839519755461</v>
      </c>
      <c r="AT12" s="14">
        <v>0.33541946994188698</v>
      </c>
      <c r="AU12" s="14"/>
      <c r="AV12" s="14">
        <v>0.19877138982466899</v>
      </c>
      <c r="AW12" s="14">
        <v>0.14844059852410599</v>
      </c>
      <c r="AX12" s="14">
        <v>0.16317560086840799</v>
      </c>
      <c r="AY12" s="14">
        <v>0.136443695183467</v>
      </c>
      <c r="AZ12" s="14">
        <v>8.3685408575616502E-2</v>
      </c>
      <c r="BA12" s="14"/>
      <c r="BB12" s="14">
        <v>0.168883498636935</v>
      </c>
      <c r="BC12" s="14">
        <v>0.21783735327648901</v>
      </c>
      <c r="BD12" s="14">
        <v>0.19553305464576801</v>
      </c>
      <c r="BE12" s="14"/>
      <c r="BF12" s="14">
        <v>0.204867094409942</v>
      </c>
    </row>
    <row r="13" spans="2:58" x14ac:dyDescent="0.35">
      <c r="B13" s="15" t="s">
        <v>210</v>
      </c>
      <c r="C13" s="14">
        <v>0.18108013803682901</v>
      </c>
      <c r="D13" s="14">
        <v>0.19415299447409601</v>
      </c>
      <c r="E13" s="14">
        <v>0.16904015993354499</v>
      </c>
      <c r="F13" s="14"/>
      <c r="G13" s="14">
        <v>0.15731115979747101</v>
      </c>
      <c r="H13" s="14">
        <v>0.16557032287917101</v>
      </c>
      <c r="I13" s="14">
        <v>0.14668769421699299</v>
      </c>
      <c r="J13" s="14">
        <v>0.16471039091390499</v>
      </c>
      <c r="K13" s="14">
        <v>0.20100921956498399</v>
      </c>
      <c r="L13" s="14">
        <v>0.232104712100212</v>
      </c>
      <c r="M13" s="14"/>
      <c r="N13" s="14">
        <v>0.20613700341433799</v>
      </c>
      <c r="O13" s="14">
        <v>0.18846672692222799</v>
      </c>
      <c r="P13" s="14">
        <v>0.15401192368140501</v>
      </c>
      <c r="Q13" s="14">
        <v>0.16483302379255199</v>
      </c>
      <c r="R13" s="14"/>
      <c r="S13" s="14">
        <v>0.177731395987862</v>
      </c>
      <c r="T13" s="14">
        <v>0.151212729689926</v>
      </c>
      <c r="U13" s="14">
        <v>0.218560856856192</v>
      </c>
      <c r="V13" s="14">
        <v>0.191159199979965</v>
      </c>
      <c r="W13" s="14">
        <v>0.179299061058322</v>
      </c>
      <c r="X13" s="14">
        <v>0.18517325737429199</v>
      </c>
      <c r="Y13" s="14">
        <v>0.150629209636474</v>
      </c>
      <c r="Z13" s="14">
        <v>0.35089241112493302</v>
      </c>
      <c r="AA13" s="14">
        <v>0.17457019539846899</v>
      </c>
      <c r="AB13" s="14">
        <v>0.18287101249983201</v>
      </c>
      <c r="AC13" s="14">
        <v>0.176503302390175</v>
      </c>
      <c r="AD13" s="14">
        <v>0.15554351146322301</v>
      </c>
      <c r="AE13" s="14"/>
      <c r="AF13" s="14">
        <v>0.21112284404121201</v>
      </c>
      <c r="AG13" s="14">
        <v>0.17651496022342</v>
      </c>
      <c r="AH13" s="14">
        <v>0.122593865864463</v>
      </c>
      <c r="AI13" s="14"/>
      <c r="AJ13" s="14">
        <v>0.28431413672601702</v>
      </c>
      <c r="AK13" s="14">
        <v>9.9808229488913394E-2</v>
      </c>
      <c r="AL13" s="14">
        <v>0.123316687749545</v>
      </c>
      <c r="AM13" s="14">
        <v>0.38171581826211298</v>
      </c>
      <c r="AN13" s="14">
        <v>0.16298812695366399</v>
      </c>
      <c r="AO13" s="14"/>
      <c r="AP13" s="14">
        <v>0.35482599175408602</v>
      </c>
      <c r="AQ13" s="14">
        <v>0.109709897441509</v>
      </c>
      <c r="AR13" s="14">
        <v>0.12917842357607401</v>
      </c>
      <c r="AS13" s="14">
        <v>0.161440536117919</v>
      </c>
      <c r="AT13" s="14">
        <v>0.20268785543297399</v>
      </c>
      <c r="AU13" s="14"/>
      <c r="AV13" s="14">
        <v>0.16640021497962501</v>
      </c>
      <c r="AW13" s="14">
        <v>0.143792882221107</v>
      </c>
      <c r="AX13" s="14">
        <v>0.20862362870238699</v>
      </c>
      <c r="AY13" s="14">
        <v>0.23162466370253501</v>
      </c>
      <c r="AZ13" s="14">
        <v>0.12036509984589901</v>
      </c>
      <c r="BA13" s="14"/>
      <c r="BB13" s="14">
        <v>0.208794800251037</v>
      </c>
      <c r="BC13" s="14">
        <v>0.16502850130708199</v>
      </c>
      <c r="BD13" s="14">
        <v>0.27311511385965098</v>
      </c>
      <c r="BE13" s="14"/>
      <c r="BF13" s="14">
        <v>0.19917267478961401</v>
      </c>
    </row>
    <row r="14" spans="2:58" x14ac:dyDescent="0.35">
      <c r="B14" s="15" t="s">
        <v>211</v>
      </c>
      <c r="C14" s="14">
        <v>0.11397056143173501</v>
      </c>
      <c r="D14" s="14">
        <v>0.101346703703189</v>
      </c>
      <c r="E14" s="14">
        <v>0.12601829413229201</v>
      </c>
      <c r="F14" s="14"/>
      <c r="G14" s="14">
        <v>5.8358640838577301E-2</v>
      </c>
      <c r="H14" s="14">
        <v>9.6173838131345099E-2</v>
      </c>
      <c r="I14" s="14">
        <v>0.119362422525136</v>
      </c>
      <c r="J14" s="14">
        <v>0.115258642318115</v>
      </c>
      <c r="K14" s="14">
        <v>0.121316596699104</v>
      </c>
      <c r="L14" s="14">
        <v>0.15167584635563</v>
      </c>
      <c r="M14" s="14"/>
      <c r="N14" s="14">
        <v>0.153301452865235</v>
      </c>
      <c r="O14" s="14">
        <v>9.9912798820653501E-2</v>
      </c>
      <c r="P14" s="14">
        <v>0.119608453279357</v>
      </c>
      <c r="Q14" s="14">
        <v>7.7049554878745902E-2</v>
      </c>
      <c r="R14" s="14"/>
      <c r="S14" s="14">
        <v>0.15446621108804401</v>
      </c>
      <c r="T14" s="14">
        <v>0.14270335875468501</v>
      </c>
      <c r="U14" s="14">
        <v>4.97851746529933E-2</v>
      </c>
      <c r="V14" s="14">
        <v>8.1810591554674794E-2</v>
      </c>
      <c r="W14" s="14">
        <v>8.4431631563283593E-2</v>
      </c>
      <c r="X14" s="14">
        <v>9.3670015665164003E-2</v>
      </c>
      <c r="Y14" s="14">
        <v>0.11945801933934599</v>
      </c>
      <c r="Z14" s="14">
        <v>5.8590909755831498E-2</v>
      </c>
      <c r="AA14" s="14">
        <v>0.144687319069357</v>
      </c>
      <c r="AB14" s="14">
        <v>0.11273718825033301</v>
      </c>
      <c r="AC14" s="14">
        <v>4.5352541560767901E-2</v>
      </c>
      <c r="AD14" s="14">
        <v>0.21396371421530899</v>
      </c>
      <c r="AE14" s="14"/>
      <c r="AF14" s="14">
        <v>0.120230139903796</v>
      </c>
      <c r="AG14" s="14">
        <v>0.11756775370641299</v>
      </c>
      <c r="AH14" s="14">
        <v>0.144985323487027</v>
      </c>
      <c r="AI14" s="14"/>
      <c r="AJ14" s="14">
        <v>0.21515895382887501</v>
      </c>
      <c r="AK14" s="14">
        <v>5.0129564535940301E-2</v>
      </c>
      <c r="AL14" s="14">
        <v>9.6828021815825005E-2</v>
      </c>
      <c r="AM14" s="14">
        <v>0</v>
      </c>
      <c r="AN14" s="14">
        <v>7.74880177489886E-2</v>
      </c>
      <c r="AO14" s="14"/>
      <c r="AP14" s="14">
        <v>0.32349839181686202</v>
      </c>
      <c r="AQ14" s="14">
        <v>5.8850550774851497E-2</v>
      </c>
      <c r="AR14" s="14">
        <v>7.9379222910165401E-2</v>
      </c>
      <c r="AS14" s="14">
        <v>6.0465363512905601E-2</v>
      </c>
      <c r="AT14" s="14">
        <v>5.9172377651096203E-2</v>
      </c>
      <c r="AU14" s="14"/>
      <c r="AV14" s="14">
        <v>0.104854966805354</v>
      </c>
      <c r="AW14" s="14">
        <v>7.8177777139382107E-2</v>
      </c>
      <c r="AX14" s="14">
        <v>0.116063226894334</v>
      </c>
      <c r="AY14" s="14">
        <v>0.186448688402613</v>
      </c>
      <c r="AZ14" s="14">
        <v>0.123338914380394</v>
      </c>
      <c r="BA14" s="14"/>
      <c r="BB14" s="14">
        <v>0.13652823909192199</v>
      </c>
      <c r="BC14" s="14">
        <v>5.7442825619118801E-2</v>
      </c>
      <c r="BD14" s="14">
        <v>0.12794717754646701</v>
      </c>
      <c r="BE14" s="14"/>
      <c r="BF14" s="14">
        <v>0.102999564507138</v>
      </c>
    </row>
    <row r="15" spans="2:58" x14ac:dyDescent="0.35">
      <c r="B15" s="15" t="s">
        <v>212</v>
      </c>
      <c r="C15" s="23">
        <v>2.1327951846876601E-2</v>
      </c>
      <c r="D15" s="23">
        <v>1.8803892233481601E-2</v>
      </c>
      <c r="E15" s="23">
        <v>2.4101893726229E-2</v>
      </c>
      <c r="F15" s="23"/>
      <c r="G15" s="23">
        <v>0</v>
      </c>
      <c r="H15" s="23">
        <v>1.1257784471835799E-2</v>
      </c>
      <c r="I15" s="23">
        <v>0</v>
      </c>
      <c r="J15" s="23">
        <v>2.5530330680406998E-2</v>
      </c>
      <c r="K15" s="23">
        <v>2.0120329637878E-2</v>
      </c>
      <c r="L15" s="23">
        <v>5.5249781787732398E-2</v>
      </c>
      <c r="M15" s="23"/>
      <c r="N15" s="23">
        <v>2.5853329213570801E-2</v>
      </c>
      <c r="O15" s="23">
        <v>1.51721094862952E-2</v>
      </c>
      <c r="P15" s="23">
        <v>1.1150928377516699E-2</v>
      </c>
      <c r="Q15" s="23">
        <v>3.4153822542864101E-2</v>
      </c>
      <c r="R15" s="23"/>
      <c r="S15" s="23">
        <v>2.3312911069420201E-2</v>
      </c>
      <c r="T15" s="23">
        <v>2.2128428104381401E-2</v>
      </c>
      <c r="U15" s="23">
        <v>0</v>
      </c>
      <c r="V15" s="23">
        <v>3.5429743608693401E-2</v>
      </c>
      <c r="W15" s="23">
        <v>1.2082503037616901E-2</v>
      </c>
      <c r="X15" s="23">
        <v>2.0574837603636799E-2</v>
      </c>
      <c r="Y15" s="23">
        <v>5.2458286823693301E-2</v>
      </c>
      <c r="Z15" s="23">
        <v>2.9386246230200301E-2</v>
      </c>
      <c r="AA15" s="23">
        <v>7.6788992365384497E-3</v>
      </c>
      <c r="AB15" s="23">
        <v>1.9501454501213301E-2</v>
      </c>
      <c r="AC15" s="23">
        <v>2.6242579387009999E-2</v>
      </c>
      <c r="AD15" s="23">
        <v>0</v>
      </c>
      <c r="AE15" s="23"/>
      <c r="AF15" s="23">
        <v>3.35079506959539E-2</v>
      </c>
      <c r="AG15" s="23">
        <v>1.6404373324099102E-2</v>
      </c>
      <c r="AH15" s="23">
        <v>1.5810473395794399E-2</v>
      </c>
      <c r="AI15" s="23"/>
      <c r="AJ15" s="23">
        <v>4.4227882601177701E-2</v>
      </c>
      <c r="AK15" s="23">
        <v>2.92625324664557E-3</v>
      </c>
      <c r="AL15" s="23">
        <v>4.3649834619278197E-2</v>
      </c>
      <c r="AM15" s="23">
        <v>0</v>
      </c>
      <c r="AN15" s="23">
        <v>1.93697297364115E-2</v>
      </c>
      <c r="AO15" s="23"/>
      <c r="AP15" s="23">
        <v>9.1939317861455802E-2</v>
      </c>
      <c r="AQ15" s="23">
        <v>0</v>
      </c>
      <c r="AR15" s="23">
        <v>2.5483189291828998E-2</v>
      </c>
      <c r="AS15" s="23">
        <v>8.6347968832670499E-3</v>
      </c>
      <c r="AT15" s="23">
        <v>0</v>
      </c>
      <c r="AU15" s="23"/>
      <c r="AV15" s="23">
        <v>3.3796307057333198E-2</v>
      </c>
      <c r="AW15" s="23">
        <v>2.00598131079394E-2</v>
      </c>
      <c r="AX15" s="23">
        <v>1.0619049227220701E-2</v>
      </c>
      <c r="AY15" s="23">
        <v>7.6559817558428302E-3</v>
      </c>
      <c r="AZ15" s="23">
        <v>4.2576720338501003E-2</v>
      </c>
      <c r="BA15" s="23"/>
      <c r="BB15" s="23">
        <v>0</v>
      </c>
      <c r="BC15" s="23">
        <v>0</v>
      </c>
      <c r="BD15" s="23">
        <v>0</v>
      </c>
      <c r="BE15" s="23"/>
      <c r="BF15" s="23">
        <v>0</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257</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1012</v>
      </c>
      <c r="D7" s="10">
        <v>506</v>
      </c>
      <c r="E7" s="10">
        <v>502</v>
      </c>
      <c r="F7" s="10"/>
      <c r="G7" s="10">
        <v>139</v>
      </c>
      <c r="H7" s="10">
        <v>186</v>
      </c>
      <c r="I7" s="10">
        <v>143</v>
      </c>
      <c r="J7" s="10">
        <v>155</v>
      </c>
      <c r="K7" s="10">
        <v>153</v>
      </c>
      <c r="L7" s="10">
        <v>236</v>
      </c>
      <c r="M7" s="10"/>
      <c r="N7" s="10">
        <v>274</v>
      </c>
      <c r="O7" s="10">
        <v>247</v>
      </c>
      <c r="P7" s="10">
        <v>247</v>
      </c>
      <c r="Q7" s="10">
        <v>238</v>
      </c>
      <c r="R7" s="10"/>
      <c r="S7" s="10">
        <v>123</v>
      </c>
      <c r="T7" s="10">
        <v>135</v>
      </c>
      <c r="U7" s="10">
        <v>75</v>
      </c>
      <c r="V7" s="10">
        <v>85</v>
      </c>
      <c r="W7" s="10">
        <v>82</v>
      </c>
      <c r="X7" s="10">
        <v>92</v>
      </c>
      <c r="Y7" s="10">
        <v>90</v>
      </c>
      <c r="Z7" s="10">
        <v>32</v>
      </c>
      <c r="AA7" s="10">
        <v>126</v>
      </c>
      <c r="AB7" s="10">
        <v>95</v>
      </c>
      <c r="AC7" s="10">
        <v>45</v>
      </c>
      <c r="AD7" s="10">
        <v>32</v>
      </c>
      <c r="AE7" s="10"/>
      <c r="AF7" s="10">
        <v>386</v>
      </c>
      <c r="AG7" s="10">
        <v>405</v>
      </c>
      <c r="AH7" s="10">
        <v>124</v>
      </c>
      <c r="AI7" s="10"/>
      <c r="AJ7" s="10">
        <v>336</v>
      </c>
      <c r="AK7" s="10">
        <v>329</v>
      </c>
      <c r="AL7" s="10">
        <v>64</v>
      </c>
      <c r="AM7" s="10">
        <v>14</v>
      </c>
      <c r="AN7" s="10">
        <v>101</v>
      </c>
      <c r="AO7" s="10"/>
      <c r="AP7" s="10">
        <v>204</v>
      </c>
      <c r="AQ7" s="10">
        <v>383</v>
      </c>
      <c r="AR7" s="10">
        <v>74</v>
      </c>
      <c r="AS7" s="10">
        <v>118</v>
      </c>
      <c r="AT7" s="10">
        <v>87</v>
      </c>
      <c r="AU7" s="10"/>
      <c r="AV7" s="10">
        <v>211</v>
      </c>
      <c r="AW7" s="10">
        <v>246</v>
      </c>
      <c r="AX7" s="10">
        <v>270</v>
      </c>
      <c r="AY7" s="10">
        <v>123</v>
      </c>
      <c r="AZ7" s="10">
        <v>24</v>
      </c>
      <c r="BA7" s="10"/>
      <c r="BB7" s="10">
        <v>42</v>
      </c>
      <c r="BC7" s="10">
        <v>67</v>
      </c>
      <c r="BD7" s="10">
        <v>32</v>
      </c>
      <c r="BE7" s="10"/>
      <c r="BF7" s="10">
        <v>167</v>
      </c>
    </row>
    <row r="8" spans="2:58" ht="30" customHeight="1" x14ac:dyDescent="0.35">
      <c r="B8" s="11" t="s">
        <v>20</v>
      </c>
      <c r="C8" s="11">
        <v>1012</v>
      </c>
      <c r="D8" s="11">
        <v>512</v>
      </c>
      <c r="E8" s="11">
        <v>496</v>
      </c>
      <c r="F8" s="11"/>
      <c r="G8" s="11">
        <v>134</v>
      </c>
      <c r="H8" s="11">
        <v>179</v>
      </c>
      <c r="I8" s="11">
        <v>164</v>
      </c>
      <c r="J8" s="11">
        <v>167</v>
      </c>
      <c r="K8" s="11">
        <v>144</v>
      </c>
      <c r="L8" s="11">
        <v>224</v>
      </c>
      <c r="M8" s="11"/>
      <c r="N8" s="11">
        <v>267</v>
      </c>
      <c r="O8" s="11">
        <v>259</v>
      </c>
      <c r="P8" s="11">
        <v>245</v>
      </c>
      <c r="Q8" s="11">
        <v>235</v>
      </c>
      <c r="R8" s="11"/>
      <c r="S8" s="11">
        <v>131</v>
      </c>
      <c r="T8" s="11">
        <v>142</v>
      </c>
      <c r="U8" s="11">
        <v>74</v>
      </c>
      <c r="V8" s="11">
        <v>86</v>
      </c>
      <c r="W8" s="11">
        <v>79</v>
      </c>
      <c r="X8" s="11">
        <v>94</v>
      </c>
      <c r="Y8" s="11">
        <v>89</v>
      </c>
      <c r="Z8" s="11">
        <v>30</v>
      </c>
      <c r="AA8" s="11">
        <v>121</v>
      </c>
      <c r="AB8" s="11">
        <v>95</v>
      </c>
      <c r="AC8" s="11">
        <v>43</v>
      </c>
      <c r="AD8" s="11">
        <v>29</v>
      </c>
      <c r="AE8" s="11"/>
      <c r="AF8" s="11">
        <v>386</v>
      </c>
      <c r="AG8" s="11">
        <v>408</v>
      </c>
      <c r="AH8" s="11">
        <v>125</v>
      </c>
      <c r="AI8" s="11"/>
      <c r="AJ8" s="11">
        <v>335</v>
      </c>
      <c r="AK8" s="11">
        <v>334</v>
      </c>
      <c r="AL8" s="11">
        <v>64</v>
      </c>
      <c r="AM8" s="11">
        <v>14</v>
      </c>
      <c r="AN8" s="11">
        <v>102</v>
      </c>
      <c r="AO8" s="11"/>
      <c r="AP8" s="11">
        <v>203</v>
      </c>
      <c r="AQ8" s="11">
        <v>386</v>
      </c>
      <c r="AR8" s="11">
        <v>73</v>
      </c>
      <c r="AS8" s="11">
        <v>120</v>
      </c>
      <c r="AT8" s="11">
        <v>87</v>
      </c>
      <c r="AU8" s="11"/>
      <c r="AV8" s="11">
        <v>209</v>
      </c>
      <c r="AW8" s="11">
        <v>249</v>
      </c>
      <c r="AX8" s="11">
        <v>272</v>
      </c>
      <c r="AY8" s="11">
        <v>123</v>
      </c>
      <c r="AZ8" s="11">
        <v>23</v>
      </c>
      <c r="BA8" s="11"/>
      <c r="BB8" s="11">
        <v>42</v>
      </c>
      <c r="BC8" s="11">
        <v>68</v>
      </c>
      <c r="BD8" s="11">
        <v>32</v>
      </c>
      <c r="BE8" s="11"/>
      <c r="BF8" s="11">
        <v>168</v>
      </c>
    </row>
    <row r="9" spans="2:58" x14ac:dyDescent="0.35">
      <c r="B9" s="15" t="s">
        <v>207</v>
      </c>
      <c r="C9" s="14">
        <v>6.02403145980559E-2</v>
      </c>
      <c r="D9" s="14">
        <v>6.2280002955672702E-2</v>
      </c>
      <c r="E9" s="14">
        <v>5.65594434897485E-2</v>
      </c>
      <c r="F9" s="14"/>
      <c r="G9" s="14">
        <v>5.0911760334053903E-2</v>
      </c>
      <c r="H9" s="14">
        <v>8.6388883089070403E-2</v>
      </c>
      <c r="I9" s="14">
        <v>6.6003425606203495E-2</v>
      </c>
      <c r="J9" s="14">
        <v>4.1531453173586301E-2</v>
      </c>
      <c r="K9" s="14">
        <v>5.9400170084868503E-2</v>
      </c>
      <c r="L9" s="14">
        <v>5.5239441699172602E-2</v>
      </c>
      <c r="M9" s="14"/>
      <c r="N9" s="14">
        <v>5.5524036805130898E-2</v>
      </c>
      <c r="O9" s="14">
        <v>6.7151476469653207E-2</v>
      </c>
      <c r="P9" s="14">
        <v>5.7351501471842002E-2</v>
      </c>
      <c r="Q9" s="14">
        <v>6.2555962330420697E-2</v>
      </c>
      <c r="R9" s="14"/>
      <c r="S9" s="14">
        <v>8.6509315428307504E-2</v>
      </c>
      <c r="T9" s="14">
        <v>7.1996728136182797E-2</v>
      </c>
      <c r="U9" s="14">
        <v>3.79204967319169E-2</v>
      </c>
      <c r="V9" s="14">
        <v>2.5011596460673399E-2</v>
      </c>
      <c r="W9" s="14">
        <v>5.9025517779641198E-2</v>
      </c>
      <c r="X9" s="14">
        <v>4.0275524492226801E-2</v>
      </c>
      <c r="Y9" s="14">
        <v>7.3524661859684204E-2</v>
      </c>
      <c r="Z9" s="14">
        <v>9.2581079889052995E-2</v>
      </c>
      <c r="AA9" s="14">
        <v>7.8856209975331298E-2</v>
      </c>
      <c r="AB9" s="14">
        <v>4.4564135453930898E-2</v>
      </c>
      <c r="AC9" s="14">
        <v>2.2157732463202399E-2</v>
      </c>
      <c r="AD9" s="14">
        <v>6.9272472151214695E-2</v>
      </c>
      <c r="AE9" s="14"/>
      <c r="AF9" s="14">
        <v>6.5900097484912906E-2</v>
      </c>
      <c r="AG9" s="14">
        <v>5.7852173124993501E-2</v>
      </c>
      <c r="AH9" s="14">
        <v>6.47893467542804E-2</v>
      </c>
      <c r="AI9" s="14"/>
      <c r="AJ9" s="14">
        <v>6.1289969640452198E-2</v>
      </c>
      <c r="AK9" s="14">
        <v>6.67934871153993E-2</v>
      </c>
      <c r="AL9" s="14">
        <v>3.1100412961379501E-2</v>
      </c>
      <c r="AM9" s="14">
        <v>6.7199368472450893E-2</v>
      </c>
      <c r="AN9" s="14">
        <v>8.94692650788904E-2</v>
      </c>
      <c r="AO9" s="14"/>
      <c r="AP9" s="14">
        <v>7.4501240241057295E-2</v>
      </c>
      <c r="AQ9" s="14">
        <v>6.4004029740598295E-2</v>
      </c>
      <c r="AR9" s="14">
        <v>2.62206312958548E-2</v>
      </c>
      <c r="AS9" s="14">
        <v>6.6548830599178099E-2</v>
      </c>
      <c r="AT9" s="14">
        <v>3.9678119417340098E-2</v>
      </c>
      <c r="AU9" s="14"/>
      <c r="AV9" s="14">
        <v>4.6765531031478701E-2</v>
      </c>
      <c r="AW9" s="14">
        <v>4.4073449799455801E-2</v>
      </c>
      <c r="AX9" s="14">
        <v>5.5486641265326098E-2</v>
      </c>
      <c r="AY9" s="14">
        <v>8.31684479559366E-2</v>
      </c>
      <c r="AZ9" s="14">
        <v>0.118843711274533</v>
      </c>
      <c r="BA9" s="14"/>
      <c r="BB9" s="14">
        <v>6.8891276631482007E-2</v>
      </c>
      <c r="BC9" s="14">
        <v>5.9563025416338303E-2</v>
      </c>
      <c r="BD9" s="14">
        <v>3.3824023773354701E-2</v>
      </c>
      <c r="BE9" s="14"/>
      <c r="BF9" s="14">
        <v>6.0139018313684102E-2</v>
      </c>
    </row>
    <row r="10" spans="2:58" x14ac:dyDescent="0.35">
      <c r="B10" s="15" t="s">
        <v>208</v>
      </c>
      <c r="C10" s="14">
        <v>0.14332970166476999</v>
      </c>
      <c r="D10" s="14">
        <v>0.151200665525411</v>
      </c>
      <c r="E10" s="14">
        <v>0.13635443236147399</v>
      </c>
      <c r="F10" s="14"/>
      <c r="G10" s="14">
        <v>0.11497997290767401</v>
      </c>
      <c r="H10" s="14">
        <v>9.9959877124935398E-2</v>
      </c>
      <c r="I10" s="14">
        <v>0.15020224986479599</v>
      </c>
      <c r="J10" s="14">
        <v>0.18109103145793101</v>
      </c>
      <c r="K10" s="14">
        <v>0.139040634377574</v>
      </c>
      <c r="L10" s="14">
        <v>0.16436654086479299</v>
      </c>
      <c r="M10" s="14"/>
      <c r="N10" s="14">
        <v>0.16083996156654701</v>
      </c>
      <c r="O10" s="14">
        <v>7.2686122352631694E-2</v>
      </c>
      <c r="P10" s="14">
        <v>0.19847387881381601</v>
      </c>
      <c r="Q10" s="14">
        <v>0.13857220952500199</v>
      </c>
      <c r="R10" s="14"/>
      <c r="S10" s="14">
        <v>0.123239224396906</v>
      </c>
      <c r="T10" s="14">
        <v>0.14334414522643699</v>
      </c>
      <c r="U10" s="14">
        <v>0.13168263296132601</v>
      </c>
      <c r="V10" s="14">
        <v>0.17184941061190701</v>
      </c>
      <c r="W10" s="14">
        <v>0.165430726746153</v>
      </c>
      <c r="X10" s="14">
        <v>9.6640827114442995E-2</v>
      </c>
      <c r="Y10" s="14">
        <v>0.14781161996303899</v>
      </c>
      <c r="Z10" s="14">
        <v>5.5539163688058002E-2</v>
      </c>
      <c r="AA10" s="14">
        <v>0.16649048683738801</v>
      </c>
      <c r="AB10" s="14">
        <v>0.16363434486124601</v>
      </c>
      <c r="AC10" s="14">
        <v>9.4837672898733794E-2</v>
      </c>
      <c r="AD10" s="14">
        <v>0.258035085669586</v>
      </c>
      <c r="AE10" s="14"/>
      <c r="AF10" s="14">
        <v>0.13058328991330201</v>
      </c>
      <c r="AG10" s="14">
        <v>0.16219244682374301</v>
      </c>
      <c r="AH10" s="14">
        <v>0.13346500150180901</v>
      </c>
      <c r="AI10" s="14"/>
      <c r="AJ10" s="14">
        <v>0.17292854769133201</v>
      </c>
      <c r="AK10" s="14">
        <v>0.151572289444762</v>
      </c>
      <c r="AL10" s="14">
        <v>6.1162622281438497E-2</v>
      </c>
      <c r="AM10" s="14">
        <v>6.9275077037604896E-2</v>
      </c>
      <c r="AN10" s="14">
        <v>0.14190724978512301</v>
      </c>
      <c r="AO10" s="14"/>
      <c r="AP10" s="14">
        <v>0.18411687327467599</v>
      </c>
      <c r="AQ10" s="14">
        <v>0.12874440239492399</v>
      </c>
      <c r="AR10" s="14">
        <v>6.5428845548870698E-2</v>
      </c>
      <c r="AS10" s="14">
        <v>0.15819579571612499</v>
      </c>
      <c r="AT10" s="14">
        <v>0.14686369603027999</v>
      </c>
      <c r="AU10" s="14"/>
      <c r="AV10" s="14">
        <v>0.14151594581809099</v>
      </c>
      <c r="AW10" s="14">
        <v>0.141474625063083</v>
      </c>
      <c r="AX10" s="14">
        <v>0.11963299590425901</v>
      </c>
      <c r="AY10" s="14">
        <v>0.18998347752355299</v>
      </c>
      <c r="AZ10" s="14">
        <v>0.21119226112286399</v>
      </c>
      <c r="BA10" s="14"/>
      <c r="BB10" s="14">
        <v>7.82630393455125E-2</v>
      </c>
      <c r="BC10" s="14">
        <v>0.184328805332202</v>
      </c>
      <c r="BD10" s="14">
        <v>0.148193437678977</v>
      </c>
      <c r="BE10" s="14"/>
      <c r="BF10" s="14">
        <v>0.13918447425816399</v>
      </c>
    </row>
    <row r="11" spans="2:58" x14ac:dyDescent="0.35">
      <c r="B11" s="15" t="s">
        <v>209</v>
      </c>
      <c r="C11" s="14">
        <v>0.313160274977062</v>
      </c>
      <c r="D11" s="14">
        <v>0.32819921562718701</v>
      </c>
      <c r="E11" s="14">
        <v>0.29610629327268301</v>
      </c>
      <c r="F11" s="14"/>
      <c r="G11" s="14">
        <v>0.29322655177141799</v>
      </c>
      <c r="H11" s="14">
        <v>0.28025677924812198</v>
      </c>
      <c r="I11" s="14">
        <v>0.27603115209611601</v>
      </c>
      <c r="J11" s="14">
        <v>0.368474426615922</v>
      </c>
      <c r="K11" s="14">
        <v>0.345711212737007</v>
      </c>
      <c r="L11" s="14">
        <v>0.31618842221934201</v>
      </c>
      <c r="M11" s="14"/>
      <c r="N11" s="14">
        <v>0.307778489854444</v>
      </c>
      <c r="O11" s="14">
        <v>0.357279627649286</v>
      </c>
      <c r="P11" s="14">
        <v>0.30198195974562297</v>
      </c>
      <c r="Q11" s="14">
        <v>0.28219397919621803</v>
      </c>
      <c r="R11" s="14"/>
      <c r="S11" s="14">
        <v>0.29307981453250798</v>
      </c>
      <c r="T11" s="14">
        <v>0.29589645359706701</v>
      </c>
      <c r="U11" s="14">
        <v>0.412388713924151</v>
      </c>
      <c r="V11" s="14">
        <v>0.35043627990729798</v>
      </c>
      <c r="W11" s="14">
        <v>0.23721959167123199</v>
      </c>
      <c r="X11" s="14">
        <v>0.30543876541168502</v>
      </c>
      <c r="Y11" s="14">
        <v>0.30019250423385802</v>
      </c>
      <c r="Z11" s="14">
        <v>0.18352292320508901</v>
      </c>
      <c r="AA11" s="14">
        <v>0.29957941684126599</v>
      </c>
      <c r="AB11" s="14">
        <v>0.28277686930144902</v>
      </c>
      <c r="AC11" s="14">
        <v>0.50953465650458496</v>
      </c>
      <c r="AD11" s="14">
        <v>0.39407880322147498</v>
      </c>
      <c r="AE11" s="14"/>
      <c r="AF11" s="14">
        <v>0.31062889547978401</v>
      </c>
      <c r="AG11" s="14">
        <v>0.32904688490909301</v>
      </c>
      <c r="AH11" s="14">
        <v>0.24917180413790799</v>
      </c>
      <c r="AI11" s="14"/>
      <c r="AJ11" s="14">
        <v>0.32342229411312401</v>
      </c>
      <c r="AK11" s="14">
        <v>0.27850079293381302</v>
      </c>
      <c r="AL11" s="14">
        <v>0.41241284663207101</v>
      </c>
      <c r="AM11" s="14">
        <v>0.42027427453875299</v>
      </c>
      <c r="AN11" s="14">
        <v>0.25606538220466801</v>
      </c>
      <c r="AO11" s="14"/>
      <c r="AP11" s="14">
        <v>0.283061700674408</v>
      </c>
      <c r="AQ11" s="14">
        <v>0.317344575000928</v>
      </c>
      <c r="AR11" s="14">
        <v>0.40101164840557302</v>
      </c>
      <c r="AS11" s="14">
        <v>0.33969196575742999</v>
      </c>
      <c r="AT11" s="14">
        <v>0.29689597889736902</v>
      </c>
      <c r="AU11" s="14"/>
      <c r="AV11" s="14">
        <v>0.325108091630325</v>
      </c>
      <c r="AW11" s="14">
        <v>0.31024659511036401</v>
      </c>
      <c r="AX11" s="14">
        <v>0.31132728603274301</v>
      </c>
      <c r="AY11" s="14">
        <v>0.26804973224274498</v>
      </c>
      <c r="AZ11" s="14">
        <v>0.32979232826966798</v>
      </c>
      <c r="BA11" s="14"/>
      <c r="BB11" s="14">
        <v>0.386014032462209</v>
      </c>
      <c r="BC11" s="14">
        <v>0.36158275502256498</v>
      </c>
      <c r="BD11" s="14">
        <v>0.35105145820858402</v>
      </c>
      <c r="BE11" s="14"/>
      <c r="BF11" s="14">
        <v>0.36596897612721802</v>
      </c>
    </row>
    <row r="12" spans="2:58" x14ac:dyDescent="0.35">
      <c r="B12" s="15" t="s">
        <v>122</v>
      </c>
      <c r="C12" s="14">
        <v>0.313323131605799</v>
      </c>
      <c r="D12" s="14">
        <v>0.30194203356497301</v>
      </c>
      <c r="E12" s="14">
        <v>0.32568011580502798</v>
      </c>
      <c r="F12" s="14"/>
      <c r="G12" s="14">
        <v>0.238976076356713</v>
      </c>
      <c r="H12" s="14">
        <v>0.328047333877313</v>
      </c>
      <c r="I12" s="14">
        <v>0.26860062918935101</v>
      </c>
      <c r="J12" s="14">
        <v>0.32011701969772499</v>
      </c>
      <c r="K12" s="14">
        <v>0.351839429735544</v>
      </c>
      <c r="L12" s="14">
        <v>0.34868504101939402</v>
      </c>
      <c r="M12" s="14"/>
      <c r="N12" s="14">
        <v>0.28883036786723898</v>
      </c>
      <c r="O12" s="14">
        <v>0.33890733854197302</v>
      </c>
      <c r="P12" s="14">
        <v>0.30626288496859999</v>
      </c>
      <c r="Q12" s="14">
        <v>0.32406859153645601</v>
      </c>
      <c r="R12" s="14"/>
      <c r="S12" s="14">
        <v>0.30641542878655498</v>
      </c>
      <c r="T12" s="14">
        <v>0.33242451144331803</v>
      </c>
      <c r="U12" s="14">
        <v>0.333098366298547</v>
      </c>
      <c r="V12" s="14">
        <v>0.315073759402695</v>
      </c>
      <c r="W12" s="14">
        <v>0.35980733312986501</v>
      </c>
      <c r="X12" s="14">
        <v>0.36276240384159703</v>
      </c>
      <c r="Y12" s="14">
        <v>0.26619481072694101</v>
      </c>
      <c r="Z12" s="14">
        <v>0.50573938132047702</v>
      </c>
      <c r="AA12" s="14">
        <v>0.25975271850334097</v>
      </c>
      <c r="AB12" s="14">
        <v>0.32218988778385499</v>
      </c>
      <c r="AC12" s="14">
        <v>0.240278727168898</v>
      </c>
      <c r="AD12" s="14">
        <v>0.157673692772861</v>
      </c>
      <c r="AE12" s="14"/>
      <c r="AF12" s="14">
        <v>0.36334259921607698</v>
      </c>
      <c r="AG12" s="14">
        <v>0.312564564792916</v>
      </c>
      <c r="AH12" s="14">
        <v>0.22718752759316799</v>
      </c>
      <c r="AI12" s="14"/>
      <c r="AJ12" s="14">
        <v>0.32545674205882102</v>
      </c>
      <c r="AK12" s="14">
        <v>0.31503268832862102</v>
      </c>
      <c r="AL12" s="14">
        <v>0.37499063193535398</v>
      </c>
      <c r="AM12" s="14">
        <v>0.269153680803081</v>
      </c>
      <c r="AN12" s="14">
        <v>0.31039426139014897</v>
      </c>
      <c r="AO12" s="14"/>
      <c r="AP12" s="14">
        <v>0.29282304564922701</v>
      </c>
      <c r="AQ12" s="14">
        <v>0.29639685094946</v>
      </c>
      <c r="AR12" s="14">
        <v>0.37128814554892497</v>
      </c>
      <c r="AS12" s="14">
        <v>0.32602329929495699</v>
      </c>
      <c r="AT12" s="14">
        <v>0.391805252138682</v>
      </c>
      <c r="AU12" s="14"/>
      <c r="AV12" s="14">
        <v>0.37292469379852</v>
      </c>
      <c r="AW12" s="14">
        <v>0.285819616452272</v>
      </c>
      <c r="AX12" s="14">
        <v>0.31476569191285098</v>
      </c>
      <c r="AY12" s="14">
        <v>0.28599867501394599</v>
      </c>
      <c r="AZ12" s="14">
        <v>0.30271562172695998</v>
      </c>
      <c r="BA12" s="14"/>
      <c r="BB12" s="14">
        <v>0.37611676311569803</v>
      </c>
      <c r="BC12" s="14">
        <v>0.33229167912874202</v>
      </c>
      <c r="BD12" s="14">
        <v>0.34228159043780598</v>
      </c>
      <c r="BE12" s="14"/>
      <c r="BF12" s="14">
        <v>0.34418055650320001</v>
      </c>
    </row>
    <row r="13" spans="2:58" x14ac:dyDescent="0.35">
      <c r="B13" s="15" t="s">
        <v>210</v>
      </c>
      <c r="C13" s="14">
        <v>0.117803639501892</v>
      </c>
      <c r="D13" s="14">
        <v>0.110229305354762</v>
      </c>
      <c r="E13" s="14">
        <v>0.12655727597284699</v>
      </c>
      <c r="F13" s="14"/>
      <c r="G13" s="14">
        <v>0.16532670050062101</v>
      </c>
      <c r="H13" s="14">
        <v>0.134640213262405</v>
      </c>
      <c r="I13" s="14">
        <v>0.17029642684493401</v>
      </c>
      <c r="J13" s="14">
        <v>6.5257250863185803E-2</v>
      </c>
      <c r="K13" s="14">
        <v>9.8380106299384706E-2</v>
      </c>
      <c r="L13" s="14">
        <v>8.9467388202499304E-2</v>
      </c>
      <c r="M13" s="14"/>
      <c r="N13" s="14">
        <v>0.125281113280028</v>
      </c>
      <c r="O13" s="14">
        <v>0.106810338858406</v>
      </c>
      <c r="P13" s="14">
        <v>0.100057227832422</v>
      </c>
      <c r="Q13" s="14">
        <v>0.14300960470264501</v>
      </c>
      <c r="R13" s="14"/>
      <c r="S13" s="14">
        <v>0.13926780234358399</v>
      </c>
      <c r="T13" s="14">
        <v>0.10662090758244901</v>
      </c>
      <c r="U13" s="14">
        <v>5.1605359752454803E-2</v>
      </c>
      <c r="V13" s="14">
        <v>0.103579430823832</v>
      </c>
      <c r="W13" s="14">
        <v>0.178516830673108</v>
      </c>
      <c r="X13" s="14">
        <v>0.138521167643577</v>
      </c>
      <c r="Y13" s="14">
        <v>0.13452062929272299</v>
      </c>
      <c r="Z13" s="14">
        <v>0.16261745189732399</v>
      </c>
      <c r="AA13" s="14">
        <v>8.9991072241529996E-2</v>
      </c>
      <c r="AB13" s="14">
        <v>0.13551988624418901</v>
      </c>
      <c r="AC13" s="14">
        <v>8.7659283352504502E-2</v>
      </c>
      <c r="AD13" s="14">
        <v>5.9430600001513498E-2</v>
      </c>
      <c r="AE13" s="14"/>
      <c r="AF13" s="14">
        <v>9.4711587459163901E-2</v>
      </c>
      <c r="AG13" s="14">
        <v>0.10873719250911799</v>
      </c>
      <c r="AH13" s="14">
        <v>0.20005021508231899</v>
      </c>
      <c r="AI13" s="14"/>
      <c r="AJ13" s="14">
        <v>0.101487038287196</v>
      </c>
      <c r="AK13" s="14">
        <v>0.123580061213984</v>
      </c>
      <c r="AL13" s="14">
        <v>6.1576665227650602E-2</v>
      </c>
      <c r="AM13" s="14">
        <v>0.17409759914810999</v>
      </c>
      <c r="AN13" s="14">
        <v>0.13958449941564299</v>
      </c>
      <c r="AO13" s="14"/>
      <c r="AP13" s="14">
        <v>0.136781079138764</v>
      </c>
      <c r="AQ13" s="14">
        <v>0.120301429412981</v>
      </c>
      <c r="AR13" s="14">
        <v>0.109922009944496</v>
      </c>
      <c r="AS13" s="14">
        <v>8.7638010883712203E-2</v>
      </c>
      <c r="AT13" s="14">
        <v>0.103392868063124</v>
      </c>
      <c r="AU13" s="14"/>
      <c r="AV13" s="14">
        <v>8.1387648092522497E-2</v>
      </c>
      <c r="AW13" s="14">
        <v>0.14719392868362799</v>
      </c>
      <c r="AX13" s="14">
        <v>0.13296519499326701</v>
      </c>
      <c r="AY13" s="14">
        <v>0.12953763473978699</v>
      </c>
      <c r="AZ13" s="14">
        <v>3.7456077605975101E-2</v>
      </c>
      <c r="BA13" s="14"/>
      <c r="BB13" s="14">
        <v>9.0714888445098493E-2</v>
      </c>
      <c r="BC13" s="14">
        <v>4.3204503066923798E-2</v>
      </c>
      <c r="BD13" s="14">
        <v>0.124649489901278</v>
      </c>
      <c r="BE13" s="14"/>
      <c r="BF13" s="14">
        <v>8.2850050483707194E-2</v>
      </c>
    </row>
    <row r="14" spans="2:58" x14ac:dyDescent="0.35">
      <c r="B14" s="15" t="s">
        <v>211</v>
      </c>
      <c r="C14" s="14">
        <v>4.7956189864760398E-2</v>
      </c>
      <c r="D14" s="14">
        <v>3.9858327821714799E-2</v>
      </c>
      <c r="E14" s="14">
        <v>5.6692353707783999E-2</v>
      </c>
      <c r="F14" s="14"/>
      <c r="G14" s="14">
        <v>0.122245169261752</v>
      </c>
      <c r="H14" s="14">
        <v>7.0706913398154603E-2</v>
      </c>
      <c r="I14" s="14">
        <v>6.0572608676104797E-2</v>
      </c>
      <c r="J14" s="14">
        <v>2.3528818191650699E-2</v>
      </c>
      <c r="K14" s="14">
        <v>5.6284467656210896E-3</v>
      </c>
      <c r="L14" s="14">
        <v>2.1755343103566301E-2</v>
      </c>
      <c r="M14" s="14"/>
      <c r="N14" s="14">
        <v>5.8381044613413702E-2</v>
      </c>
      <c r="O14" s="14">
        <v>4.7996589823431197E-2</v>
      </c>
      <c r="P14" s="14">
        <v>3.5872547167696403E-2</v>
      </c>
      <c r="Q14" s="14">
        <v>4.5491574537965401E-2</v>
      </c>
      <c r="R14" s="14"/>
      <c r="S14" s="14">
        <v>5.1488414512138703E-2</v>
      </c>
      <c r="T14" s="14">
        <v>4.2925483334939903E-2</v>
      </c>
      <c r="U14" s="14">
        <v>3.3304430331604101E-2</v>
      </c>
      <c r="V14" s="14">
        <v>3.4049522793595903E-2</v>
      </c>
      <c r="W14" s="14">
        <v>0</v>
      </c>
      <c r="X14" s="14">
        <v>4.55557961534441E-2</v>
      </c>
      <c r="Y14" s="14">
        <v>7.7755773923755003E-2</v>
      </c>
      <c r="Z14" s="14">
        <v>0</v>
      </c>
      <c r="AA14" s="14">
        <v>9.7901605393596006E-2</v>
      </c>
      <c r="AB14" s="14">
        <v>3.7031882365753298E-2</v>
      </c>
      <c r="AC14" s="14">
        <v>4.5531927612075702E-2</v>
      </c>
      <c r="AD14" s="14">
        <v>6.1509346183349897E-2</v>
      </c>
      <c r="AE14" s="14"/>
      <c r="AF14" s="14">
        <v>3.4833530446760699E-2</v>
      </c>
      <c r="AG14" s="14">
        <v>2.72401343390863E-2</v>
      </c>
      <c r="AH14" s="14">
        <v>0.11450395921303499</v>
      </c>
      <c r="AI14" s="14"/>
      <c r="AJ14" s="14">
        <v>1.25345972494793E-2</v>
      </c>
      <c r="AK14" s="14">
        <v>6.4520680963419993E-2</v>
      </c>
      <c r="AL14" s="14">
        <v>5.8756820962107E-2</v>
      </c>
      <c r="AM14" s="14">
        <v>0</v>
      </c>
      <c r="AN14" s="14">
        <v>4.93086620035229E-2</v>
      </c>
      <c r="AO14" s="14"/>
      <c r="AP14" s="14">
        <v>2.39686122561912E-2</v>
      </c>
      <c r="AQ14" s="14">
        <v>6.8241352572757499E-2</v>
      </c>
      <c r="AR14" s="14">
        <v>2.6128719256279902E-2</v>
      </c>
      <c r="AS14" s="14">
        <v>2.19020977485971E-2</v>
      </c>
      <c r="AT14" s="14">
        <v>2.1364085453205301E-2</v>
      </c>
      <c r="AU14" s="14"/>
      <c r="AV14" s="14">
        <v>3.2298089629062401E-2</v>
      </c>
      <c r="AW14" s="14">
        <v>6.3504372790485097E-2</v>
      </c>
      <c r="AX14" s="14">
        <v>6.0839027047943403E-2</v>
      </c>
      <c r="AY14" s="14">
        <v>4.3262032524031997E-2</v>
      </c>
      <c r="AZ14" s="14">
        <v>0</v>
      </c>
      <c r="BA14" s="14"/>
      <c r="BB14" s="14">
        <v>0</v>
      </c>
      <c r="BC14" s="14">
        <v>1.9029232033228701E-2</v>
      </c>
      <c r="BD14" s="14">
        <v>0</v>
      </c>
      <c r="BE14" s="14"/>
      <c r="BF14" s="14">
        <v>7.6769243140272503E-3</v>
      </c>
    </row>
    <row r="15" spans="2:58" x14ac:dyDescent="0.35">
      <c r="B15" s="15" t="s">
        <v>212</v>
      </c>
      <c r="C15" s="23">
        <v>4.18674778766049E-3</v>
      </c>
      <c r="D15" s="23">
        <v>6.2904491502796299E-3</v>
      </c>
      <c r="E15" s="23">
        <v>2.05008539043586E-3</v>
      </c>
      <c r="F15" s="23"/>
      <c r="G15" s="23">
        <v>1.43337688677689E-2</v>
      </c>
      <c r="H15" s="23">
        <v>0</v>
      </c>
      <c r="I15" s="23">
        <v>8.2935077224955498E-3</v>
      </c>
      <c r="J15" s="23">
        <v>0</v>
      </c>
      <c r="K15" s="23">
        <v>0</v>
      </c>
      <c r="L15" s="23">
        <v>4.2978228912330203E-3</v>
      </c>
      <c r="M15" s="23"/>
      <c r="N15" s="23">
        <v>3.3649860131972102E-3</v>
      </c>
      <c r="O15" s="23">
        <v>9.1685063046191909E-3</v>
      </c>
      <c r="P15" s="23">
        <v>0</v>
      </c>
      <c r="Q15" s="23">
        <v>4.1080781712927797E-3</v>
      </c>
      <c r="R15" s="23"/>
      <c r="S15" s="23">
        <v>0</v>
      </c>
      <c r="T15" s="23">
        <v>6.7917706796057197E-3</v>
      </c>
      <c r="U15" s="23">
        <v>0</v>
      </c>
      <c r="V15" s="23">
        <v>0</v>
      </c>
      <c r="W15" s="23">
        <v>0</v>
      </c>
      <c r="X15" s="23">
        <v>1.0805515343027599E-2</v>
      </c>
      <c r="Y15" s="23">
        <v>0</v>
      </c>
      <c r="Z15" s="23">
        <v>0</v>
      </c>
      <c r="AA15" s="23">
        <v>7.4284902075476798E-3</v>
      </c>
      <c r="AB15" s="23">
        <v>1.42829939895769E-2</v>
      </c>
      <c r="AC15" s="23">
        <v>0</v>
      </c>
      <c r="AD15" s="23">
        <v>0</v>
      </c>
      <c r="AE15" s="23"/>
      <c r="AF15" s="23">
        <v>0</v>
      </c>
      <c r="AG15" s="23">
        <v>2.3666035010498801E-3</v>
      </c>
      <c r="AH15" s="23">
        <v>1.0832145717480699E-2</v>
      </c>
      <c r="AI15" s="23"/>
      <c r="AJ15" s="23">
        <v>2.8808109595948599E-3</v>
      </c>
      <c r="AK15" s="23">
        <v>0</v>
      </c>
      <c r="AL15" s="23">
        <v>0</v>
      </c>
      <c r="AM15" s="23">
        <v>0</v>
      </c>
      <c r="AN15" s="23">
        <v>1.3270680122003199E-2</v>
      </c>
      <c r="AO15" s="23"/>
      <c r="AP15" s="23">
        <v>4.7474487656766901E-3</v>
      </c>
      <c r="AQ15" s="23">
        <v>4.9673599283511496E-3</v>
      </c>
      <c r="AR15" s="23">
        <v>0</v>
      </c>
      <c r="AS15" s="23">
        <v>0</v>
      </c>
      <c r="AT15" s="23">
        <v>0</v>
      </c>
      <c r="AU15" s="23"/>
      <c r="AV15" s="23">
        <v>0</v>
      </c>
      <c r="AW15" s="23">
        <v>7.6874121007114897E-3</v>
      </c>
      <c r="AX15" s="23">
        <v>4.9831628436102201E-3</v>
      </c>
      <c r="AY15" s="23">
        <v>0</v>
      </c>
      <c r="AZ15" s="23">
        <v>0</v>
      </c>
      <c r="BA15" s="23"/>
      <c r="BB15" s="23">
        <v>0</v>
      </c>
      <c r="BC15" s="23">
        <v>0</v>
      </c>
      <c r="BD15" s="23">
        <v>0</v>
      </c>
      <c r="BE15" s="23"/>
      <c r="BF15" s="23">
        <v>0</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258</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1012</v>
      </c>
      <c r="D7" s="10">
        <v>506</v>
      </c>
      <c r="E7" s="10">
        <v>502</v>
      </c>
      <c r="F7" s="10"/>
      <c r="G7" s="10">
        <v>139</v>
      </c>
      <c r="H7" s="10">
        <v>186</v>
      </c>
      <c r="I7" s="10">
        <v>143</v>
      </c>
      <c r="J7" s="10">
        <v>155</v>
      </c>
      <c r="K7" s="10">
        <v>153</v>
      </c>
      <c r="L7" s="10">
        <v>236</v>
      </c>
      <c r="M7" s="10"/>
      <c r="N7" s="10">
        <v>274</v>
      </c>
      <c r="O7" s="10">
        <v>247</v>
      </c>
      <c r="P7" s="10">
        <v>247</v>
      </c>
      <c r="Q7" s="10">
        <v>238</v>
      </c>
      <c r="R7" s="10"/>
      <c r="S7" s="10">
        <v>123</v>
      </c>
      <c r="T7" s="10">
        <v>135</v>
      </c>
      <c r="U7" s="10">
        <v>75</v>
      </c>
      <c r="V7" s="10">
        <v>85</v>
      </c>
      <c r="W7" s="10">
        <v>82</v>
      </c>
      <c r="X7" s="10">
        <v>92</v>
      </c>
      <c r="Y7" s="10">
        <v>90</v>
      </c>
      <c r="Z7" s="10">
        <v>32</v>
      </c>
      <c r="AA7" s="10">
        <v>126</v>
      </c>
      <c r="AB7" s="10">
        <v>95</v>
      </c>
      <c r="AC7" s="10">
        <v>45</v>
      </c>
      <c r="AD7" s="10">
        <v>32</v>
      </c>
      <c r="AE7" s="10"/>
      <c r="AF7" s="10">
        <v>386</v>
      </c>
      <c r="AG7" s="10">
        <v>405</v>
      </c>
      <c r="AH7" s="10">
        <v>124</v>
      </c>
      <c r="AI7" s="10"/>
      <c r="AJ7" s="10">
        <v>336</v>
      </c>
      <c r="AK7" s="10">
        <v>329</v>
      </c>
      <c r="AL7" s="10">
        <v>64</v>
      </c>
      <c r="AM7" s="10">
        <v>14</v>
      </c>
      <c r="AN7" s="10">
        <v>101</v>
      </c>
      <c r="AO7" s="10"/>
      <c r="AP7" s="10">
        <v>204</v>
      </c>
      <c r="AQ7" s="10">
        <v>383</v>
      </c>
      <c r="AR7" s="10">
        <v>74</v>
      </c>
      <c r="AS7" s="10">
        <v>118</v>
      </c>
      <c r="AT7" s="10">
        <v>87</v>
      </c>
      <c r="AU7" s="10"/>
      <c r="AV7" s="10">
        <v>211</v>
      </c>
      <c r="AW7" s="10">
        <v>246</v>
      </c>
      <c r="AX7" s="10">
        <v>270</v>
      </c>
      <c r="AY7" s="10">
        <v>123</v>
      </c>
      <c r="AZ7" s="10">
        <v>24</v>
      </c>
      <c r="BA7" s="10"/>
      <c r="BB7" s="10">
        <v>42</v>
      </c>
      <c r="BC7" s="10">
        <v>67</v>
      </c>
      <c r="BD7" s="10">
        <v>32</v>
      </c>
      <c r="BE7" s="10"/>
      <c r="BF7" s="10">
        <v>167</v>
      </c>
    </row>
    <row r="8" spans="2:58" ht="30" customHeight="1" x14ac:dyDescent="0.35">
      <c r="B8" s="11" t="s">
        <v>20</v>
      </c>
      <c r="C8" s="11">
        <v>1012</v>
      </c>
      <c r="D8" s="11">
        <v>512</v>
      </c>
      <c r="E8" s="11">
        <v>496</v>
      </c>
      <c r="F8" s="11"/>
      <c r="G8" s="11">
        <v>134</v>
      </c>
      <c r="H8" s="11">
        <v>179</v>
      </c>
      <c r="I8" s="11">
        <v>164</v>
      </c>
      <c r="J8" s="11">
        <v>167</v>
      </c>
      <c r="K8" s="11">
        <v>144</v>
      </c>
      <c r="L8" s="11">
        <v>224</v>
      </c>
      <c r="M8" s="11"/>
      <c r="N8" s="11">
        <v>267</v>
      </c>
      <c r="O8" s="11">
        <v>259</v>
      </c>
      <c r="P8" s="11">
        <v>245</v>
      </c>
      <c r="Q8" s="11">
        <v>235</v>
      </c>
      <c r="R8" s="11"/>
      <c r="S8" s="11">
        <v>131</v>
      </c>
      <c r="T8" s="11">
        <v>142</v>
      </c>
      <c r="U8" s="11">
        <v>74</v>
      </c>
      <c r="V8" s="11">
        <v>86</v>
      </c>
      <c r="W8" s="11">
        <v>79</v>
      </c>
      <c r="X8" s="11">
        <v>94</v>
      </c>
      <c r="Y8" s="11">
        <v>89</v>
      </c>
      <c r="Z8" s="11">
        <v>30</v>
      </c>
      <c r="AA8" s="11">
        <v>121</v>
      </c>
      <c r="AB8" s="11">
        <v>95</v>
      </c>
      <c r="AC8" s="11">
        <v>43</v>
      </c>
      <c r="AD8" s="11">
        <v>29</v>
      </c>
      <c r="AE8" s="11"/>
      <c r="AF8" s="11">
        <v>386</v>
      </c>
      <c r="AG8" s="11">
        <v>408</v>
      </c>
      <c r="AH8" s="11">
        <v>125</v>
      </c>
      <c r="AI8" s="11"/>
      <c r="AJ8" s="11">
        <v>335</v>
      </c>
      <c r="AK8" s="11">
        <v>334</v>
      </c>
      <c r="AL8" s="11">
        <v>64</v>
      </c>
      <c r="AM8" s="11">
        <v>14</v>
      </c>
      <c r="AN8" s="11">
        <v>102</v>
      </c>
      <c r="AO8" s="11"/>
      <c r="AP8" s="11">
        <v>203</v>
      </c>
      <c r="AQ8" s="11">
        <v>386</v>
      </c>
      <c r="AR8" s="11">
        <v>73</v>
      </c>
      <c r="AS8" s="11">
        <v>120</v>
      </c>
      <c r="AT8" s="11">
        <v>87</v>
      </c>
      <c r="AU8" s="11"/>
      <c r="AV8" s="11">
        <v>209</v>
      </c>
      <c r="AW8" s="11">
        <v>249</v>
      </c>
      <c r="AX8" s="11">
        <v>272</v>
      </c>
      <c r="AY8" s="11">
        <v>123</v>
      </c>
      <c r="AZ8" s="11">
        <v>23</v>
      </c>
      <c r="BA8" s="11"/>
      <c r="BB8" s="11">
        <v>42</v>
      </c>
      <c r="BC8" s="11">
        <v>68</v>
      </c>
      <c r="BD8" s="11">
        <v>32</v>
      </c>
      <c r="BE8" s="11"/>
      <c r="BF8" s="11">
        <v>168</v>
      </c>
    </row>
    <row r="9" spans="2:58" x14ac:dyDescent="0.35">
      <c r="B9" s="15" t="s">
        <v>207</v>
      </c>
      <c r="C9" s="14">
        <v>9.0283111680399902E-2</v>
      </c>
      <c r="D9" s="14">
        <v>9.7786125797051704E-2</v>
      </c>
      <c r="E9" s="14">
        <v>8.1206327322399297E-2</v>
      </c>
      <c r="F9" s="14"/>
      <c r="G9" s="14">
        <v>0.16521101697085699</v>
      </c>
      <c r="H9" s="14">
        <v>0.112190112210605</v>
      </c>
      <c r="I9" s="14">
        <v>8.9033121949197394E-2</v>
      </c>
      <c r="J9" s="14">
        <v>7.8427667921227698E-2</v>
      </c>
      <c r="K9" s="14">
        <v>7.0701086719549194E-2</v>
      </c>
      <c r="L9" s="14">
        <v>5.05113483592005E-2</v>
      </c>
      <c r="M9" s="14"/>
      <c r="N9" s="14">
        <v>7.7287329572568494E-2</v>
      </c>
      <c r="O9" s="14">
        <v>8.7160382146732399E-2</v>
      </c>
      <c r="P9" s="14">
        <v>8.5095378220990101E-2</v>
      </c>
      <c r="Q9" s="14">
        <v>0.116259685224572</v>
      </c>
      <c r="R9" s="14"/>
      <c r="S9" s="14">
        <v>6.4097634891096905E-2</v>
      </c>
      <c r="T9" s="14">
        <v>7.8196587891253694E-2</v>
      </c>
      <c r="U9" s="14">
        <v>9.4025721867513998E-2</v>
      </c>
      <c r="V9" s="14">
        <v>5.6278348399949801E-2</v>
      </c>
      <c r="W9" s="14">
        <v>8.6874670023852504E-2</v>
      </c>
      <c r="X9" s="14">
        <v>9.1618399839987402E-2</v>
      </c>
      <c r="Y9" s="14">
        <v>0.102386856607428</v>
      </c>
      <c r="Z9" s="14">
        <v>6.2761674394689104E-2</v>
      </c>
      <c r="AA9" s="14">
        <v>0.11827744616743301</v>
      </c>
      <c r="AB9" s="14">
        <v>0.115108562147599</v>
      </c>
      <c r="AC9" s="14">
        <v>0.174893400124215</v>
      </c>
      <c r="AD9" s="14">
        <v>2.9771648976207699E-2</v>
      </c>
      <c r="AE9" s="14"/>
      <c r="AF9" s="14">
        <v>5.7848933099632197E-2</v>
      </c>
      <c r="AG9" s="14">
        <v>8.8821461080595895E-2</v>
      </c>
      <c r="AH9" s="14">
        <v>0.16475673353360301</v>
      </c>
      <c r="AI9" s="14"/>
      <c r="AJ9" s="14">
        <v>2.0659332358978998E-2</v>
      </c>
      <c r="AK9" s="14">
        <v>0.117830055702106</v>
      </c>
      <c r="AL9" s="14">
        <v>0.137896799884134</v>
      </c>
      <c r="AM9" s="14">
        <v>6.3596342932136299E-2</v>
      </c>
      <c r="AN9" s="14">
        <v>0.123150131828329</v>
      </c>
      <c r="AO9" s="14"/>
      <c r="AP9" s="14">
        <v>1.49044304668665E-2</v>
      </c>
      <c r="AQ9" s="14">
        <v>0.106855220669292</v>
      </c>
      <c r="AR9" s="14">
        <v>0.10835370936034</v>
      </c>
      <c r="AS9" s="14">
        <v>9.0331996713336596E-2</v>
      </c>
      <c r="AT9" s="14">
        <v>6.8490287917095702E-2</v>
      </c>
      <c r="AU9" s="14"/>
      <c r="AV9" s="14">
        <v>9.4858423292554797E-2</v>
      </c>
      <c r="AW9" s="14">
        <v>8.5772746528371205E-2</v>
      </c>
      <c r="AX9" s="14">
        <v>8.7480893889076705E-2</v>
      </c>
      <c r="AY9" s="14">
        <v>7.8423034193878402E-2</v>
      </c>
      <c r="AZ9" s="14">
        <v>3.7456077605975101E-2</v>
      </c>
      <c r="BA9" s="14"/>
      <c r="BB9" s="14">
        <v>2.01945942951107E-2</v>
      </c>
      <c r="BC9" s="14">
        <v>5.6545523951722299E-2</v>
      </c>
      <c r="BD9" s="14">
        <v>0</v>
      </c>
      <c r="BE9" s="14"/>
      <c r="BF9" s="14">
        <v>3.4748146885759099E-2</v>
      </c>
    </row>
    <row r="10" spans="2:58" x14ac:dyDescent="0.35">
      <c r="B10" s="15" t="s">
        <v>208</v>
      </c>
      <c r="C10" s="14">
        <v>7.4380035757613094E-2</v>
      </c>
      <c r="D10" s="14">
        <v>7.7134917352353893E-2</v>
      </c>
      <c r="E10" s="14">
        <v>7.2131926221069897E-2</v>
      </c>
      <c r="F10" s="14"/>
      <c r="G10" s="14">
        <v>0.113716828433124</v>
      </c>
      <c r="H10" s="14">
        <v>0.121237415533568</v>
      </c>
      <c r="I10" s="14">
        <v>6.4734941187993902E-2</v>
      </c>
      <c r="J10" s="14">
        <v>8.6576174278783197E-2</v>
      </c>
      <c r="K10" s="14">
        <v>4.6375552576472301E-2</v>
      </c>
      <c r="L10" s="14">
        <v>2.9490078535791799E-2</v>
      </c>
      <c r="M10" s="14"/>
      <c r="N10" s="14">
        <v>8.5956137811023195E-2</v>
      </c>
      <c r="O10" s="14">
        <v>8.2970624260021206E-2</v>
      </c>
      <c r="P10" s="14">
        <v>4.3709168844358298E-2</v>
      </c>
      <c r="Q10" s="14">
        <v>8.1274618769109699E-2</v>
      </c>
      <c r="R10" s="14"/>
      <c r="S10" s="14">
        <v>6.8596120773285196E-2</v>
      </c>
      <c r="T10" s="14">
        <v>5.4924621104406601E-2</v>
      </c>
      <c r="U10" s="14">
        <v>5.5617865498963401E-2</v>
      </c>
      <c r="V10" s="14">
        <v>9.8777415295425997E-2</v>
      </c>
      <c r="W10" s="14">
        <v>4.8618685372015198E-2</v>
      </c>
      <c r="X10" s="14">
        <v>9.6176935626356194E-2</v>
      </c>
      <c r="Y10" s="14">
        <v>7.6856291475209407E-2</v>
      </c>
      <c r="Z10" s="14">
        <v>8.6711274657000306E-2</v>
      </c>
      <c r="AA10" s="14">
        <v>0.123413203543925</v>
      </c>
      <c r="AB10" s="14">
        <v>3.99693658658936E-2</v>
      </c>
      <c r="AC10" s="14">
        <v>7.1241102128064906E-2</v>
      </c>
      <c r="AD10" s="14">
        <v>6.3179772286280494E-2</v>
      </c>
      <c r="AE10" s="14"/>
      <c r="AF10" s="14">
        <v>4.4514182492402403E-2</v>
      </c>
      <c r="AG10" s="14">
        <v>9.4551075932574905E-2</v>
      </c>
      <c r="AH10" s="14">
        <v>9.7557329759662498E-2</v>
      </c>
      <c r="AI10" s="14"/>
      <c r="AJ10" s="14">
        <v>2.3570570070672699E-2</v>
      </c>
      <c r="AK10" s="14">
        <v>0.147415167094261</v>
      </c>
      <c r="AL10" s="14">
        <v>6.1331876466905501E-2</v>
      </c>
      <c r="AM10" s="14">
        <v>6.8984093620791706E-2</v>
      </c>
      <c r="AN10" s="14">
        <v>4.6475595082424E-2</v>
      </c>
      <c r="AO10" s="14"/>
      <c r="AP10" s="14">
        <v>1.36302618805208E-2</v>
      </c>
      <c r="AQ10" s="14">
        <v>0.118621254291549</v>
      </c>
      <c r="AR10" s="14">
        <v>4.3073999680336601E-2</v>
      </c>
      <c r="AS10" s="14">
        <v>7.5684217744372007E-2</v>
      </c>
      <c r="AT10" s="14">
        <v>1.06380978616123E-2</v>
      </c>
      <c r="AU10" s="14"/>
      <c r="AV10" s="14">
        <v>6.2115066695520402E-2</v>
      </c>
      <c r="AW10" s="14">
        <v>7.6336026727449505E-2</v>
      </c>
      <c r="AX10" s="14">
        <v>8.6984296454341303E-2</v>
      </c>
      <c r="AY10" s="14">
        <v>9.8132324994344697E-2</v>
      </c>
      <c r="AZ10" s="14">
        <v>0.12083635149699699</v>
      </c>
      <c r="BA10" s="14"/>
      <c r="BB10" s="14">
        <v>2.07158002525069E-2</v>
      </c>
      <c r="BC10" s="14">
        <v>7.6471786115153595E-2</v>
      </c>
      <c r="BD10" s="14">
        <v>0</v>
      </c>
      <c r="BE10" s="14"/>
      <c r="BF10" s="14">
        <v>3.6049145424148901E-2</v>
      </c>
    </row>
    <row r="11" spans="2:58" x14ac:dyDescent="0.35">
      <c r="B11" s="15" t="s">
        <v>209</v>
      </c>
      <c r="C11" s="14">
        <v>0.106717651554028</v>
      </c>
      <c r="D11" s="14">
        <v>0.103879366152902</v>
      </c>
      <c r="E11" s="14">
        <v>0.108511448472844</v>
      </c>
      <c r="F11" s="14"/>
      <c r="G11" s="14">
        <v>0.17334991578548101</v>
      </c>
      <c r="H11" s="14">
        <v>0.14553035147318699</v>
      </c>
      <c r="I11" s="14">
        <v>0.135357849001178</v>
      </c>
      <c r="J11" s="14">
        <v>8.2100874687192696E-2</v>
      </c>
      <c r="K11" s="14">
        <v>5.9534846991704797E-2</v>
      </c>
      <c r="L11" s="14">
        <v>6.3842112269241094E-2</v>
      </c>
      <c r="M11" s="14"/>
      <c r="N11" s="14">
        <v>8.2914631118971696E-2</v>
      </c>
      <c r="O11" s="14">
        <v>0.106763913338609</v>
      </c>
      <c r="P11" s="14">
        <v>9.1906438227721904E-2</v>
      </c>
      <c r="Q11" s="14">
        <v>0.15196623183153599</v>
      </c>
      <c r="R11" s="14"/>
      <c r="S11" s="14">
        <v>0.13949488136987601</v>
      </c>
      <c r="T11" s="14">
        <v>0.12603615597067</v>
      </c>
      <c r="U11" s="14">
        <v>0.13017019653359899</v>
      </c>
      <c r="V11" s="14">
        <v>0.119074615195781</v>
      </c>
      <c r="W11" s="14">
        <v>0.111393554902465</v>
      </c>
      <c r="X11" s="14">
        <v>7.3395852449787802E-2</v>
      </c>
      <c r="Y11" s="14">
        <v>8.53958721961839E-2</v>
      </c>
      <c r="Z11" s="14">
        <v>3.2755929427599598E-2</v>
      </c>
      <c r="AA11" s="14">
        <v>9.0604620111379902E-2</v>
      </c>
      <c r="AB11" s="14">
        <v>0.10452768402695101</v>
      </c>
      <c r="AC11" s="14">
        <v>9.7714611143170593E-2</v>
      </c>
      <c r="AD11" s="14">
        <v>9.27543358247154E-2</v>
      </c>
      <c r="AE11" s="14"/>
      <c r="AF11" s="14">
        <v>6.3084702236119103E-2</v>
      </c>
      <c r="AG11" s="14">
        <v>0.122600152658707</v>
      </c>
      <c r="AH11" s="14">
        <v>0.111204145514419</v>
      </c>
      <c r="AI11" s="14"/>
      <c r="AJ11" s="14">
        <v>6.0894259826553797E-2</v>
      </c>
      <c r="AK11" s="14">
        <v>0.117268410372295</v>
      </c>
      <c r="AL11" s="14">
        <v>0.15718382687013199</v>
      </c>
      <c r="AM11" s="14">
        <v>0.21523616802698001</v>
      </c>
      <c r="AN11" s="14">
        <v>0.135689338562204</v>
      </c>
      <c r="AO11" s="14"/>
      <c r="AP11" s="14">
        <v>4.7697351593047201E-2</v>
      </c>
      <c r="AQ11" s="14">
        <v>0.14367397543803501</v>
      </c>
      <c r="AR11" s="14">
        <v>0.14896756161056701</v>
      </c>
      <c r="AS11" s="14">
        <v>0.13882369067158101</v>
      </c>
      <c r="AT11" s="14">
        <v>3.3932891415038899E-2</v>
      </c>
      <c r="AU11" s="14"/>
      <c r="AV11" s="14">
        <v>9.7983287286152895E-2</v>
      </c>
      <c r="AW11" s="14">
        <v>0.14584488872881199</v>
      </c>
      <c r="AX11" s="14">
        <v>7.98252430557123E-2</v>
      </c>
      <c r="AY11" s="14">
        <v>0.10351773664318201</v>
      </c>
      <c r="AZ11" s="14">
        <v>0.17208529680387499</v>
      </c>
      <c r="BA11" s="14"/>
      <c r="BB11" s="14">
        <v>0.110381705874979</v>
      </c>
      <c r="BC11" s="14">
        <v>8.7435317532193593E-2</v>
      </c>
      <c r="BD11" s="14">
        <v>0</v>
      </c>
      <c r="BE11" s="14"/>
      <c r="BF11" s="14">
        <v>8.0606144867599705E-2</v>
      </c>
    </row>
    <row r="12" spans="2:58" x14ac:dyDescent="0.35">
      <c r="B12" s="15" t="s">
        <v>122</v>
      </c>
      <c r="C12" s="14">
        <v>0.22885604897346701</v>
      </c>
      <c r="D12" s="14">
        <v>0.20732871777736001</v>
      </c>
      <c r="E12" s="14">
        <v>0.25083508915220998</v>
      </c>
      <c r="F12" s="14"/>
      <c r="G12" s="14">
        <v>0.20813857641825201</v>
      </c>
      <c r="H12" s="14">
        <v>0.22645073955160699</v>
      </c>
      <c r="I12" s="14">
        <v>0.227070299792858</v>
      </c>
      <c r="J12" s="14">
        <v>0.23741423489395999</v>
      </c>
      <c r="K12" s="14">
        <v>0.27986476408858202</v>
      </c>
      <c r="L12" s="14">
        <v>0.20530141650858599</v>
      </c>
      <c r="M12" s="14"/>
      <c r="N12" s="14">
        <v>0.20802780610272401</v>
      </c>
      <c r="O12" s="14">
        <v>0.22594097160573801</v>
      </c>
      <c r="P12" s="14">
        <v>0.25356353898443901</v>
      </c>
      <c r="Q12" s="14">
        <v>0.23586573532799501</v>
      </c>
      <c r="R12" s="14"/>
      <c r="S12" s="14">
        <v>0.162711135472976</v>
      </c>
      <c r="T12" s="14">
        <v>0.231162764726143</v>
      </c>
      <c r="U12" s="14">
        <v>0.248411343415469</v>
      </c>
      <c r="V12" s="14">
        <v>0.25230070145129102</v>
      </c>
      <c r="W12" s="14">
        <v>0.30614000699407901</v>
      </c>
      <c r="X12" s="14">
        <v>0.25852780352342403</v>
      </c>
      <c r="Y12" s="14">
        <v>0.25319199480347998</v>
      </c>
      <c r="Z12" s="14">
        <v>0.259103224822258</v>
      </c>
      <c r="AA12" s="14">
        <v>0.17874636115523501</v>
      </c>
      <c r="AB12" s="14">
        <v>0.234955902603186</v>
      </c>
      <c r="AC12" s="14">
        <v>0.26297109149592801</v>
      </c>
      <c r="AD12" s="14">
        <v>0.12277803692435101</v>
      </c>
      <c r="AE12" s="14"/>
      <c r="AF12" s="14">
        <v>0.22654575780584599</v>
      </c>
      <c r="AG12" s="14">
        <v>0.230392294476821</v>
      </c>
      <c r="AH12" s="14">
        <v>0.248709668296037</v>
      </c>
      <c r="AI12" s="14"/>
      <c r="AJ12" s="14">
        <v>0.16455399262263801</v>
      </c>
      <c r="AK12" s="14">
        <v>0.27715219713762201</v>
      </c>
      <c r="AL12" s="14">
        <v>0.17419694795247001</v>
      </c>
      <c r="AM12" s="14">
        <v>0.20039152485599299</v>
      </c>
      <c r="AN12" s="14">
        <v>0.24393798308482001</v>
      </c>
      <c r="AO12" s="14"/>
      <c r="AP12" s="14">
        <v>8.4312665912476506E-2</v>
      </c>
      <c r="AQ12" s="14">
        <v>0.25813913802074601</v>
      </c>
      <c r="AR12" s="14">
        <v>0.174924572647885</v>
      </c>
      <c r="AS12" s="14">
        <v>0.231372398702785</v>
      </c>
      <c r="AT12" s="14">
        <v>0.35301715024151398</v>
      </c>
      <c r="AU12" s="14"/>
      <c r="AV12" s="14">
        <v>0.23557258241096801</v>
      </c>
      <c r="AW12" s="14">
        <v>0.23600769263520499</v>
      </c>
      <c r="AX12" s="14">
        <v>0.21295160163297</v>
      </c>
      <c r="AY12" s="14">
        <v>0.230170012160094</v>
      </c>
      <c r="AZ12" s="14">
        <v>0.33912749409614901</v>
      </c>
      <c r="BA12" s="14"/>
      <c r="BB12" s="14">
        <v>0.288160043355147</v>
      </c>
      <c r="BC12" s="14">
        <v>0.217255151549331</v>
      </c>
      <c r="BD12" s="14">
        <v>0.34734534664133099</v>
      </c>
      <c r="BE12" s="14"/>
      <c r="BF12" s="14">
        <v>0.24403700312724899</v>
      </c>
    </row>
    <row r="13" spans="2:58" x14ac:dyDescent="0.35">
      <c r="B13" s="15" t="s">
        <v>210</v>
      </c>
      <c r="C13" s="14">
        <v>0.27308869755240101</v>
      </c>
      <c r="D13" s="14">
        <v>0.29448574074243999</v>
      </c>
      <c r="E13" s="14">
        <v>0.25319628295589602</v>
      </c>
      <c r="F13" s="14"/>
      <c r="G13" s="14">
        <v>0.18677652559146099</v>
      </c>
      <c r="H13" s="14">
        <v>0.213904557796504</v>
      </c>
      <c r="I13" s="14">
        <v>0.30236899231872</v>
      </c>
      <c r="J13" s="14">
        <v>0.279641701024958</v>
      </c>
      <c r="K13" s="14">
        <v>0.315439934425014</v>
      </c>
      <c r="L13" s="14">
        <v>0.31827531686565902</v>
      </c>
      <c r="M13" s="14"/>
      <c r="N13" s="14">
        <v>0.28670360223430003</v>
      </c>
      <c r="O13" s="14">
        <v>0.27146879394780798</v>
      </c>
      <c r="P13" s="14">
        <v>0.29892630751295202</v>
      </c>
      <c r="Q13" s="14">
        <v>0.23121078943541401</v>
      </c>
      <c r="R13" s="14"/>
      <c r="S13" s="14">
        <v>0.303220523099547</v>
      </c>
      <c r="T13" s="14">
        <v>0.289740045477974</v>
      </c>
      <c r="U13" s="14">
        <v>0.31153972209362601</v>
      </c>
      <c r="V13" s="14">
        <v>0.31276248764400899</v>
      </c>
      <c r="W13" s="14">
        <v>0.254993554343944</v>
      </c>
      <c r="X13" s="14">
        <v>0.18653482324731299</v>
      </c>
      <c r="Y13" s="14">
        <v>0.22952861292808099</v>
      </c>
      <c r="Z13" s="14">
        <v>0.397059274752814</v>
      </c>
      <c r="AA13" s="14">
        <v>0.243681604030455</v>
      </c>
      <c r="AB13" s="14">
        <v>0.275848097482774</v>
      </c>
      <c r="AC13" s="14">
        <v>0.23480513002997</v>
      </c>
      <c r="AD13" s="14">
        <v>0.34828513540109701</v>
      </c>
      <c r="AE13" s="14"/>
      <c r="AF13" s="14">
        <v>0.31465560591001901</v>
      </c>
      <c r="AG13" s="14">
        <v>0.26453447919557599</v>
      </c>
      <c r="AH13" s="14">
        <v>0.20763737838669699</v>
      </c>
      <c r="AI13" s="14"/>
      <c r="AJ13" s="14">
        <v>0.343291564707493</v>
      </c>
      <c r="AK13" s="14">
        <v>0.21252226818341</v>
      </c>
      <c r="AL13" s="14">
        <v>0.307718715324447</v>
      </c>
      <c r="AM13" s="14">
        <v>0.31291652883259602</v>
      </c>
      <c r="AN13" s="14">
        <v>0.26249746505883598</v>
      </c>
      <c r="AO13" s="14"/>
      <c r="AP13" s="14">
        <v>0.35056202206502601</v>
      </c>
      <c r="AQ13" s="14">
        <v>0.223464926994867</v>
      </c>
      <c r="AR13" s="14">
        <v>0.34445964707184401</v>
      </c>
      <c r="AS13" s="14">
        <v>0.27421933495678302</v>
      </c>
      <c r="AT13" s="14">
        <v>0.32598509258818797</v>
      </c>
      <c r="AU13" s="14"/>
      <c r="AV13" s="14">
        <v>0.29051842633149499</v>
      </c>
      <c r="AW13" s="14">
        <v>0.25593713338830099</v>
      </c>
      <c r="AX13" s="14">
        <v>0.29167895768188501</v>
      </c>
      <c r="AY13" s="14">
        <v>0.29205328672627601</v>
      </c>
      <c r="AZ13" s="14">
        <v>7.9342734467599804E-2</v>
      </c>
      <c r="BA13" s="14"/>
      <c r="BB13" s="14">
        <v>0.30416325057650101</v>
      </c>
      <c r="BC13" s="14">
        <v>0.332058745129024</v>
      </c>
      <c r="BD13" s="14">
        <v>0.27595869890965302</v>
      </c>
      <c r="BE13" s="14"/>
      <c r="BF13" s="14">
        <v>0.33315894143582198</v>
      </c>
    </row>
    <row r="14" spans="2:58" x14ac:dyDescent="0.35">
      <c r="B14" s="15" t="s">
        <v>211</v>
      </c>
      <c r="C14" s="14">
        <v>0.18058093041933601</v>
      </c>
      <c r="D14" s="14">
        <v>0.17882769591140901</v>
      </c>
      <c r="E14" s="14">
        <v>0.181946713326882</v>
      </c>
      <c r="F14" s="14"/>
      <c r="G14" s="14">
        <v>0.124016935769519</v>
      </c>
      <c r="H14" s="14">
        <v>0.153122331277317</v>
      </c>
      <c r="I14" s="14">
        <v>0.16265419304746201</v>
      </c>
      <c r="J14" s="14">
        <v>0.19175476732018901</v>
      </c>
      <c r="K14" s="14">
        <v>0.16987511226763</v>
      </c>
      <c r="L14" s="14">
        <v>0.24776659430700901</v>
      </c>
      <c r="M14" s="14"/>
      <c r="N14" s="14">
        <v>0.21196534052087301</v>
      </c>
      <c r="O14" s="14">
        <v>0.186956892829442</v>
      </c>
      <c r="P14" s="14">
        <v>0.17733115878473499</v>
      </c>
      <c r="Q14" s="14">
        <v>0.132745752486705</v>
      </c>
      <c r="R14" s="14"/>
      <c r="S14" s="14">
        <v>0.222336377409142</v>
      </c>
      <c r="T14" s="14">
        <v>0.17733658880804901</v>
      </c>
      <c r="U14" s="14">
        <v>0.108432069366351</v>
      </c>
      <c r="V14" s="14">
        <v>0.136395464419968</v>
      </c>
      <c r="W14" s="14">
        <v>0.18048937603715501</v>
      </c>
      <c r="X14" s="14">
        <v>0.21195931055804701</v>
      </c>
      <c r="Y14" s="14">
        <v>0.168583896271499</v>
      </c>
      <c r="Z14" s="14">
        <v>0.16160862194563899</v>
      </c>
      <c r="AA14" s="14">
        <v>0.20562042406059</v>
      </c>
      <c r="AB14" s="14">
        <v>0.16128393441911301</v>
      </c>
      <c r="AC14" s="14">
        <v>0.109497869271098</v>
      </c>
      <c r="AD14" s="14">
        <v>0.34323107058734897</v>
      </c>
      <c r="AE14" s="14"/>
      <c r="AF14" s="14">
        <v>0.23029106171236399</v>
      </c>
      <c r="AG14" s="14">
        <v>0.15671463446065101</v>
      </c>
      <c r="AH14" s="14">
        <v>0.15311880511013801</v>
      </c>
      <c r="AI14" s="14"/>
      <c r="AJ14" s="14">
        <v>0.28943231380296103</v>
      </c>
      <c r="AK14" s="14">
        <v>0.113190553770078</v>
      </c>
      <c r="AL14" s="14">
        <v>0.130293131115055</v>
      </c>
      <c r="AM14" s="14">
        <v>7.1675973259051895E-2</v>
      </c>
      <c r="AN14" s="14">
        <v>0.16848132288109499</v>
      </c>
      <c r="AO14" s="14"/>
      <c r="AP14" s="14">
        <v>0.35442885008911001</v>
      </c>
      <c r="AQ14" s="14">
        <v>0.13663734393021501</v>
      </c>
      <c r="AR14" s="14">
        <v>0.14009613984751801</v>
      </c>
      <c r="AS14" s="14">
        <v>0.14217003434328301</v>
      </c>
      <c r="AT14" s="14">
        <v>0.17560273066808199</v>
      </c>
      <c r="AU14" s="14"/>
      <c r="AV14" s="14">
        <v>0.15762403837817399</v>
      </c>
      <c r="AW14" s="14">
        <v>0.16817938487623399</v>
      </c>
      <c r="AX14" s="14">
        <v>0.201747743009422</v>
      </c>
      <c r="AY14" s="14">
        <v>0.15929305719792999</v>
      </c>
      <c r="AZ14" s="14">
        <v>0.20857532519090199</v>
      </c>
      <c r="BA14" s="14"/>
      <c r="BB14" s="14">
        <v>0.21186293732504299</v>
      </c>
      <c r="BC14" s="14">
        <v>0.17558051885183701</v>
      </c>
      <c r="BD14" s="14">
        <v>0.31681701872004803</v>
      </c>
      <c r="BE14" s="14"/>
      <c r="BF14" s="14">
        <v>0.216323517960121</v>
      </c>
    </row>
    <row r="15" spans="2:58" x14ac:dyDescent="0.35">
      <c r="B15" s="15" t="s">
        <v>212</v>
      </c>
      <c r="C15" s="23">
        <v>4.6093524062754999E-2</v>
      </c>
      <c r="D15" s="23">
        <v>4.0557436266483199E-2</v>
      </c>
      <c r="E15" s="23">
        <v>5.21722125486992E-2</v>
      </c>
      <c r="F15" s="23"/>
      <c r="G15" s="23">
        <v>2.8790201031307E-2</v>
      </c>
      <c r="H15" s="23">
        <v>2.7564492157211701E-2</v>
      </c>
      <c r="I15" s="23">
        <v>1.8780602702591E-2</v>
      </c>
      <c r="J15" s="23">
        <v>4.40845798736898E-2</v>
      </c>
      <c r="K15" s="23">
        <v>5.8208702931047102E-2</v>
      </c>
      <c r="L15" s="23">
        <v>8.4813133154512804E-2</v>
      </c>
      <c r="M15" s="23"/>
      <c r="N15" s="23">
        <v>4.7145152639539202E-2</v>
      </c>
      <c r="O15" s="23">
        <v>3.8738421871649602E-2</v>
      </c>
      <c r="P15" s="23">
        <v>4.9468009424803297E-2</v>
      </c>
      <c r="Q15" s="23">
        <v>5.0677186924668403E-2</v>
      </c>
      <c r="R15" s="23"/>
      <c r="S15" s="23">
        <v>3.9543326984076699E-2</v>
      </c>
      <c r="T15" s="23">
        <v>4.2603236021503101E-2</v>
      </c>
      <c r="U15" s="23">
        <v>5.1803081224477701E-2</v>
      </c>
      <c r="V15" s="23">
        <v>2.44109675935744E-2</v>
      </c>
      <c r="W15" s="23">
        <v>1.14901523264886E-2</v>
      </c>
      <c r="X15" s="23">
        <v>8.1786874755085004E-2</v>
      </c>
      <c r="Y15" s="23">
        <v>8.4056475718118501E-2</v>
      </c>
      <c r="Z15" s="23">
        <v>0</v>
      </c>
      <c r="AA15" s="23">
        <v>3.9656340930982401E-2</v>
      </c>
      <c r="AB15" s="23">
        <v>6.8306453454483398E-2</v>
      </c>
      <c r="AC15" s="23">
        <v>4.8876795807553601E-2</v>
      </c>
      <c r="AD15" s="23">
        <v>0</v>
      </c>
      <c r="AE15" s="23"/>
      <c r="AF15" s="23">
        <v>6.3059756743617204E-2</v>
      </c>
      <c r="AG15" s="23">
        <v>4.2385902195073599E-2</v>
      </c>
      <c r="AH15" s="23">
        <v>1.70159393994435E-2</v>
      </c>
      <c r="AI15" s="23"/>
      <c r="AJ15" s="23">
        <v>9.7597966610702094E-2</v>
      </c>
      <c r="AK15" s="23">
        <v>1.46213477402288E-2</v>
      </c>
      <c r="AL15" s="23">
        <v>3.1378702386856E-2</v>
      </c>
      <c r="AM15" s="23">
        <v>6.7199368472450893E-2</v>
      </c>
      <c r="AN15" s="23">
        <v>1.97681635022929E-2</v>
      </c>
      <c r="AO15" s="23"/>
      <c r="AP15" s="23">
        <v>0.134464417992953</v>
      </c>
      <c r="AQ15" s="23">
        <v>1.2608140655295599E-2</v>
      </c>
      <c r="AR15" s="23">
        <v>4.0124369781509697E-2</v>
      </c>
      <c r="AS15" s="23">
        <v>4.73983268678589E-2</v>
      </c>
      <c r="AT15" s="23">
        <v>3.23337493084686E-2</v>
      </c>
      <c r="AU15" s="23"/>
      <c r="AV15" s="23">
        <v>6.1328175605134802E-2</v>
      </c>
      <c r="AW15" s="23">
        <v>3.1922127115626898E-2</v>
      </c>
      <c r="AX15" s="23">
        <v>3.9331264276592802E-2</v>
      </c>
      <c r="AY15" s="23">
        <v>3.8410548084294102E-2</v>
      </c>
      <c r="AZ15" s="23">
        <v>4.2576720338501003E-2</v>
      </c>
      <c r="BA15" s="23"/>
      <c r="BB15" s="23">
        <v>4.4521668320712603E-2</v>
      </c>
      <c r="BC15" s="23">
        <v>5.4652956870739497E-2</v>
      </c>
      <c r="BD15" s="23">
        <v>5.9878935728968602E-2</v>
      </c>
      <c r="BE15" s="23"/>
      <c r="BF15" s="23">
        <v>5.5077100299301199E-2</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259</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1012</v>
      </c>
      <c r="D7" s="10">
        <v>506</v>
      </c>
      <c r="E7" s="10">
        <v>502</v>
      </c>
      <c r="F7" s="10"/>
      <c r="G7" s="10">
        <v>139</v>
      </c>
      <c r="H7" s="10">
        <v>186</v>
      </c>
      <c r="I7" s="10">
        <v>143</v>
      </c>
      <c r="J7" s="10">
        <v>155</v>
      </c>
      <c r="K7" s="10">
        <v>153</v>
      </c>
      <c r="L7" s="10">
        <v>236</v>
      </c>
      <c r="M7" s="10"/>
      <c r="N7" s="10">
        <v>274</v>
      </c>
      <c r="O7" s="10">
        <v>247</v>
      </c>
      <c r="P7" s="10">
        <v>247</v>
      </c>
      <c r="Q7" s="10">
        <v>238</v>
      </c>
      <c r="R7" s="10"/>
      <c r="S7" s="10">
        <v>123</v>
      </c>
      <c r="T7" s="10">
        <v>135</v>
      </c>
      <c r="U7" s="10">
        <v>75</v>
      </c>
      <c r="V7" s="10">
        <v>85</v>
      </c>
      <c r="W7" s="10">
        <v>82</v>
      </c>
      <c r="X7" s="10">
        <v>92</v>
      </c>
      <c r="Y7" s="10">
        <v>90</v>
      </c>
      <c r="Z7" s="10">
        <v>32</v>
      </c>
      <c r="AA7" s="10">
        <v>126</v>
      </c>
      <c r="AB7" s="10">
        <v>95</v>
      </c>
      <c r="AC7" s="10">
        <v>45</v>
      </c>
      <c r="AD7" s="10">
        <v>32</v>
      </c>
      <c r="AE7" s="10"/>
      <c r="AF7" s="10">
        <v>386</v>
      </c>
      <c r="AG7" s="10">
        <v>405</v>
      </c>
      <c r="AH7" s="10">
        <v>124</v>
      </c>
      <c r="AI7" s="10"/>
      <c r="AJ7" s="10">
        <v>336</v>
      </c>
      <c r="AK7" s="10">
        <v>329</v>
      </c>
      <c r="AL7" s="10">
        <v>64</v>
      </c>
      <c r="AM7" s="10">
        <v>14</v>
      </c>
      <c r="AN7" s="10">
        <v>101</v>
      </c>
      <c r="AO7" s="10"/>
      <c r="AP7" s="10">
        <v>204</v>
      </c>
      <c r="AQ7" s="10">
        <v>383</v>
      </c>
      <c r="AR7" s="10">
        <v>74</v>
      </c>
      <c r="AS7" s="10">
        <v>118</v>
      </c>
      <c r="AT7" s="10">
        <v>87</v>
      </c>
      <c r="AU7" s="10"/>
      <c r="AV7" s="10">
        <v>211</v>
      </c>
      <c r="AW7" s="10">
        <v>246</v>
      </c>
      <c r="AX7" s="10">
        <v>270</v>
      </c>
      <c r="AY7" s="10">
        <v>123</v>
      </c>
      <c r="AZ7" s="10">
        <v>24</v>
      </c>
      <c r="BA7" s="10"/>
      <c r="BB7" s="10">
        <v>42</v>
      </c>
      <c r="BC7" s="10">
        <v>67</v>
      </c>
      <c r="BD7" s="10">
        <v>32</v>
      </c>
      <c r="BE7" s="10"/>
      <c r="BF7" s="10">
        <v>167</v>
      </c>
    </row>
    <row r="8" spans="2:58" ht="30" customHeight="1" x14ac:dyDescent="0.35">
      <c r="B8" s="11" t="s">
        <v>20</v>
      </c>
      <c r="C8" s="11">
        <v>1012</v>
      </c>
      <c r="D8" s="11">
        <v>512</v>
      </c>
      <c r="E8" s="11">
        <v>496</v>
      </c>
      <c r="F8" s="11"/>
      <c r="G8" s="11">
        <v>134</v>
      </c>
      <c r="H8" s="11">
        <v>179</v>
      </c>
      <c r="I8" s="11">
        <v>164</v>
      </c>
      <c r="J8" s="11">
        <v>167</v>
      </c>
      <c r="K8" s="11">
        <v>144</v>
      </c>
      <c r="L8" s="11">
        <v>224</v>
      </c>
      <c r="M8" s="11"/>
      <c r="N8" s="11">
        <v>267</v>
      </c>
      <c r="O8" s="11">
        <v>259</v>
      </c>
      <c r="P8" s="11">
        <v>245</v>
      </c>
      <c r="Q8" s="11">
        <v>235</v>
      </c>
      <c r="R8" s="11"/>
      <c r="S8" s="11">
        <v>131</v>
      </c>
      <c r="T8" s="11">
        <v>142</v>
      </c>
      <c r="U8" s="11">
        <v>74</v>
      </c>
      <c r="V8" s="11">
        <v>86</v>
      </c>
      <c r="W8" s="11">
        <v>79</v>
      </c>
      <c r="X8" s="11">
        <v>94</v>
      </c>
      <c r="Y8" s="11">
        <v>89</v>
      </c>
      <c r="Z8" s="11">
        <v>30</v>
      </c>
      <c r="AA8" s="11">
        <v>121</v>
      </c>
      <c r="AB8" s="11">
        <v>95</v>
      </c>
      <c r="AC8" s="11">
        <v>43</v>
      </c>
      <c r="AD8" s="11">
        <v>29</v>
      </c>
      <c r="AE8" s="11"/>
      <c r="AF8" s="11">
        <v>386</v>
      </c>
      <c r="AG8" s="11">
        <v>408</v>
      </c>
      <c r="AH8" s="11">
        <v>125</v>
      </c>
      <c r="AI8" s="11"/>
      <c r="AJ8" s="11">
        <v>335</v>
      </c>
      <c r="AK8" s="11">
        <v>334</v>
      </c>
      <c r="AL8" s="11">
        <v>64</v>
      </c>
      <c r="AM8" s="11">
        <v>14</v>
      </c>
      <c r="AN8" s="11">
        <v>102</v>
      </c>
      <c r="AO8" s="11"/>
      <c r="AP8" s="11">
        <v>203</v>
      </c>
      <c r="AQ8" s="11">
        <v>386</v>
      </c>
      <c r="AR8" s="11">
        <v>73</v>
      </c>
      <c r="AS8" s="11">
        <v>120</v>
      </c>
      <c r="AT8" s="11">
        <v>87</v>
      </c>
      <c r="AU8" s="11"/>
      <c r="AV8" s="11">
        <v>209</v>
      </c>
      <c r="AW8" s="11">
        <v>249</v>
      </c>
      <c r="AX8" s="11">
        <v>272</v>
      </c>
      <c r="AY8" s="11">
        <v>123</v>
      </c>
      <c r="AZ8" s="11">
        <v>23</v>
      </c>
      <c r="BA8" s="11"/>
      <c r="BB8" s="11">
        <v>42</v>
      </c>
      <c r="BC8" s="11">
        <v>68</v>
      </c>
      <c r="BD8" s="11">
        <v>32</v>
      </c>
      <c r="BE8" s="11"/>
      <c r="BF8" s="11">
        <v>168</v>
      </c>
    </row>
    <row r="9" spans="2:58" x14ac:dyDescent="0.35">
      <c r="B9" s="15" t="s">
        <v>207</v>
      </c>
      <c r="C9" s="14">
        <v>0.205056171021058</v>
      </c>
      <c r="D9" s="14">
        <v>0.22039087295375101</v>
      </c>
      <c r="E9" s="14">
        <v>0.18683421273440101</v>
      </c>
      <c r="F9" s="14"/>
      <c r="G9" s="14">
        <v>0.22814604423693699</v>
      </c>
      <c r="H9" s="14">
        <v>0.25778998116136498</v>
      </c>
      <c r="I9" s="14">
        <v>0.186889265075175</v>
      </c>
      <c r="J9" s="14">
        <v>0.203780637051375</v>
      </c>
      <c r="K9" s="14">
        <v>0.24354134719554801</v>
      </c>
      <c r="L9" s="14">
        <v>0.13875883266428901</v>
      </c>
      <c r="M9" s="14"/>
      <c r="N9" s="14">
        <v>0.19620677807459799</v>
      </c>
      <c r="O9" s="14">
        <v>0.20523292158844</v>
      </c>
      <c r="P9" s="14">
        <v>0.22582226967361599</v>
      </c>
      <c r="Q9" s="14">
        <v>0.19853506193564199</v>
      </c>
      <c r="R9" s="14"/>
      <c r="S9" s="14">
        <v>0.203135157857357</v>
      </c>
      <c r="T9" s="14">
        <v>0.19388021346654499</v>
      </c>
      <c r="U9" s="14">
        <v>0.224117445305407</v>
      </c>
      <c r="V9" s="14">
        <v>0.15731034480181499</v>
      </c>
      <c r="W9" s="14">
        <v>0.246577358364796</v>
      </c>
      <c r="X9" s="14">
        <v>0.19288639233313501</v>
      </c>
      <c r="Y9" s="14">
        <v>0.24509606433030801</v>
      </c>
      <c r="Z9" s="14">
        <v>0.18392627849292101</v>
      </c>
      <c r="AA9" s="14">
        <v>0.19315331097629501</v>
      </c>
      <c r="AB9" s="14">
        <v>0.17887852879331101</v>
      </c>
      <c r="AC9" s="14">
        <v>0.28111981608491698</v>
      </c>
      <c r="AD9" s="14">
        <v>0.20839044965328099</v>
      </c>
      <c r="AE9" s="14"/>
      <c r="AF9" s="14">
        <v>0.17895268793425501</v>
      </c>
      <c r="AG9" s="14">
        <v>0.22810271302346699</v>
      </c>
      <c r="AH9" s="14">
        <v>0.189105467536276</v>
      </c>
      <c r="AI9" s="14"/>
      <c r="AJ9" s="14">
        <v>0.123985103036805</v>
      </c>
      <c r="AK9" s="14">
        <v>0.29805353697787101</v>
      </c>
      <c r="AL9" s="14">
        <v>0.171733660974489</v>
      </c>
      <c r="AM9" s="14">
        <v>0.132580436552928</v>
      </c>
      <c r="AN9" s="14">
        <v>0.18133853769257799</v>
      </c>
      <c r="AO9" s="14"/>
      <c r="AP9" s="14">
        <v>4.7062985804388703E-2</v>
      </c>
      <c r="AQ9" s="14">
        <v>0.26076652484009499</v>
      </c>
      <c r="AR9" s="14">
        <v>0.16675694578354699</v>
      </c>
      <c r="AS9" s="14">
        <v>0.29990119015641298</v>
      </c>
      <c r="AT9" s="14">
        <v>0.111975861323951</v>
      </c>
      <c r="AU9" s="14"/>
      <c r="AV9" s="14">
        <v>0.19861747886500999</v>
      </c>
      <c r="AW9" s="14">
        <v>0.22248551341483999</v>
      </c>
      <c r="AX9" s="14">
        <v>0.20021986324258201</v>
      </c>
      <c r="AY9" s="14">
        <v>0.16415856387856201</v>
      </c>
      <c r="AZ9" s="14">
        <v>0.27919434332823001</v>
      </c>
      <c r="BA9" s="14"/>
      <c r="BB9" s="14">
        <v>0.13445455551861901</v>
      </c>
      <c r="BC9" s="14">
        <v>0.32207210119172702</v>
      </c>
      <c r="BD9" s="14">
        <v>9.3018633649436896E-2</v>
      </c>
      <c r="BE9" s="14"/>
      <c r="BF9" s="14">
        <v>0.20209474606917599</v>
      </c>
    </row>
    <row r="10" spans="2:58" x14ac:dyDescent="0.35">
      <c r="B10" s="15" t="s">
        <v>208</v>
      </c>
      <c r="C10" s="14">
        <v>0.167390011261939</v>
      </c>
      <c r="D10" s="14">
        <v>0.186622760660696</v>
      </c>
      <c r="E10" s="14">
        <v>0.146828839827986</v>
      </c>
      <c r="F10" s="14"/>
      <c r="G10" s="14">
        <v>0.186499249687159</v>
      </c>
      <c r="H10" s="14">
        <v>0.16651516293472801</v>
      </c>
      <c r="I10" s="14">
        <v>0.165911259678513</v>
      </c>
      <c r="J10" s="14">
        <v>0.193437480822125</v>
      </c>
      <c r="K10" s="14">
        <v>0.153494046526054</v>
      </c>
      <c r="L10" s="14">
        <v>0.147268737685608</v>
      </c>
      <c r="M10" s="14"/>
      <c r="N10" s="14">
        <v>0.16423791557762599</v>
      </c>
      <c r="O10" s="14">
        <v>0.18519784304950199</v>
      </c>
      <c r="P10" s="14">
        <v>0.16000168334940101</v>
      </c>
      <c r="Q10" s="14">
        <v>0.158951309091586</v>
      </c>
      <c r="R10" s="14"/>
      <c r="S10" s="14">
        <v>0.12989316951535701</v>
      </c>
      <c r="T10" s="14">
        <v>0.15665807840832599</v>
      </c>
      <c r="U10" s="14">
        <v>0.15711089444689499</v>
      </c>
      <c r="V10" s="14">
        <v>0.25024122204878702</v>
      </c>
      <c r="W10" s="14">
        <v>0.14312641049411301</v>
      </c>
      <c r="X10" s="14">
        <v>0.22663851307833399</v>
      </c>
      <c r="Y10" s="14">
        <v>0.116286151333184</v>
      </c>
      <c r="Z10" s="14">
        <v>9.27343011706694E-2</v>
      </c>
      <c r="AA10" s="14">
        <v>0.15251450503088801</v>
      </c>
      <c r="AB10" s="14">
        <v>0.19715413299173101</v>
      </c>
      <c r="AC10" s="14">
        <v>0.17788899771831601</v>
      </c>
      <c r="AD10" s="14">
        <v>0.22818191721483</v>
      </c>
      <c r="AE10" s="14"/>
      <c r="AF10" s="14">
        <v>0.15757686739714</v>
      </c>
      <c r="AG10" s="14">
        <v>0.179745478161973</v>
      </c>
      <c r="AH10" s="14">
        <v>0.15072637424291799</v>
      </c>
      <c r="AI10" s="14"/>
      <c r="AJ10" s="14">
        <v>0.125646685953759</v>
      </c>
      <c r="AK10" s="14">
        <v>0.18234655521124901</v>
      </c>
      <c r="AL10" s="14">
        <v>0.20819093523697299</v>
      </c>
      <c r="AM10" s="14">
        <v>0.267327563574143</v>
      </c>
      <c r="AN10" s="14">
        <v>0.134817379313945</v>
      </c>
      <c r="AO10" s="14"/>
      <c r="AP10" s="14">
        <v>4.4117409956197701E-2</v>
      </c>
      <c r="AQ10" s="14">
        <v>0.19671073193771599</v>
      </c>
      <c r="AR10" s="14">
        <v>0.23202964122216299</v>
      </c>
      <c r="AS10" s="14">
        <v>0.23497972982927401</v>
      </c>
      <c r="AT10" s="14">
        <v>0.14343828206279499</v>
      </c>
      <c r="AU10" s="14"/>
      <c r="AV10" s="14">
        <v>0.13423642038851899</v>
      </c>
      <c r="AW10" s="14">
        <v>0.202939684053143</v>
      </c>
      <c r="AX10" s="14">
        <v>0.16247269096098299</v>
      </c>
      <c r="AY10" s="14">
        <v>0.13907561817424099</v>
      </c>
      <c r="AZ10" s="14">
        <v>0.25661570734202399</v>
      </c>
      <c r="BA10" s="14"/>
      <c r="BB10" s="14">
        <v>0.2357390672544</v>
      </c>
      <c r="BC10" s="14">
        <v>0.21052102928819399</v>
      </c>
      <c r="BD10" s="14">
        <v>0.17976121090846101</v>
      </c>
      <c r="BE10" s="14"/>
      <c r="BF10" s="14">
        <v>0.20284972862205899</v>
      </c>
    </row>
    <row r="11" spans="2:58" x14ac:dyDescent="0.35">
      <c r="B11" s="15" t="s">
        <v>209</v>
      </c>
      <c r="C11" s="14">
        <v>0.20040850695874099</v>
      </c>
      <c r="D11" s="14">
        <v>0.19905311388571001</v>
      </c>
      <c r="E11" s="14">
        <v>0.203406320923043</v>
      </c>
      <c r="F11" s="14"/>
      <c r="G11" s="14">
        <v>0.19434744565466799</v>
      </c>
      <c r="H11" s="14">
        <v>0.20869533655267999</v>
      </c>
      <c r="I11" s="14">
        <v>0.24167007510791899</v>
      </c>
      <c r="J11" s="14">
        <v>0.21325014877238299</v>
      </c>
      <c r="K11" s="14">
        <v>0.15244627845561501</v>
      </c>
      <c r="L11" s="14">
        <v>0.18851919005845399</v>
      </c>
      <c r="M11" s="14"/>
      <c r="N11" s="14">
        <v>0.173415698668166</v>
      </c>
      <c r="O11" s="14">
        <v>0.234407358998976</v>
      </c>
      <c r="P11" s="14">
        <v>0.22657532741678399</v>
      </c>
      <c r="Q11" s="14">
        <v>0.16345399278077499</v>
      </c>
      <c r="R11" s="14"/>
      <c r="S11" s="14">
        <v>0.16736794340764299</v>
      </c>
      <c r="T11" s="14">
        <v>0.199792230003909</v>
      </c>
      <c r="U11" s="14">
        <v>0.206600567576535</v>
      </c>
      <c r="V11" s="14">
        <v>0.16105362936072801</v>
      </c>
      <c r="W11" s="14">
        <v>0.17078153229121501</v>
      </c>
      <c r="X11" s="14">
        <v>0.21876534289118801</v>
      </c>
      <c r="Y11" s="14">
        <v>0.19831718291679701</v>
      </c>
      <c r="Z11" s="14">
        <v>0.15508266141638299</v>
      </c>
      <c r="AA11" s="14">
        <v>0.24977588856171401</v>
      </c>
      <c r="AB11" s="14">
        <v>0.27431781095702901</v>
      </c>
      <c r="AC11" s="14">
        <v>0.18684486022586799</v>
      </c>
      <c r="AD11" s="14">
        <v>9.7743848558273394E-2</v>
      </c>
      <c r="AE11" s="14"/>
      <c r="AF11" s="14">
        <v>0.18746379663928001</v>
      </c>
      <c r="AG11" s="14">
        <v>0.20479954948208101</v>
      </c>
      <c r="AH11" s="14">
        <v>0.19080415098242001</v>
      </c>
      <c r="AI11" s="14"/>
      <c r="AJ11" s="14">
        <v>0.16887343237116201</v>
      </c>
      <c r="AK11" s="14">
        <v>0.23612941628539699</v>
      </c>
      <c r="AL11" s="14">
        <v>0.23620386288946599</v>
      </c>
      <c r="AM11" s="14">
        <v>0.23772847289883201</v>
      </c>
      <c r="AN11" s="14">
        <v>0.15964470182764701</v>
      </c>
      <c r="AO11" s="14"/>
      <c r="AP11" s="14">
        <v>0.112298777267247</v>
      </c>
      <c r="AQ11" s="14">
        <v>0.239145308558109</v>
      </c>
      <c r="AR11" s="14">
        <v>0.28126533482400301</v>
      </c>
      <c r="AS11" s="14">
        <v>0.18422328085512399</v>
      </c>
      <c r="AT11" s="14">
        <v>0.24986727760013799</v>
      </c>
      <c r="AU11" s="14"/>
      <c r="AV11" s="14">
        <v>0.193890323583532</v>
      </c>
      <c r="AW11" s="14">
        <v>0.22158445410733299</v>
      </c>
      <c r="AX11" s="14">
        <v>0.17789655478344399</v>
      </c>
      <c r="AY11" s="14">
        <v>0.21381685489268701</v>
      </c>
      <c r="AZ11" s="14">
        <v>0.137097465857934</v>
      </c>
      <c r="BA11" s="14"/>
      <c r="BB11" s="14">
        <v>0.22910594676016199</v>
      </c>
      <c r="BC11" s="14">
        <v>0.22752607570187899</v>
      </c>
      <c r="BD11" s="14">
        <v>0.180328614133307</v>
      </c>
      <c r="BE11" s="14"/>
      <c r="BF11" s="14">
        <v>0.224177538092766</v>
      </c>
    </row>
    <row r="12" spans="2:58" x14ac:dyDescent="0.35">
      <c r="B12" s="15" t="s">
        <v>122</v>
      </c>
      <c r="C12" s="14">
        <v>0.173459492470071</v>
      </c>
      <c r="D12" s="14">
        <v>0.15377336142911299</v>
      </c>
      <c r="E12" s="14">
        <v>0.19515134043847401</v>
      </c>
      <c r="F12" s="14"/>
      <c r="G12" s="14">
        <v>0.18004134424833501</v>
      </c>
      <c r="H12" s="14">
        <v>0.14585276927712201</v>
      </c>
      <c r="I12" s="14">
        <v>0.153665016782151</v>
      </c>
      <c r="J12" s="14">
        <v>0.16738299584216801</v>
      </c>
      <c r="K12" s="14">
        <v>0.17875809654500799</v>
      </c>
      <c r="L12" s="14">
        <v>0.20711951777212001</v>
      </c>
      <c r="M12" s="14"/>
      <c r="N12" s="14">
        <v>0.19409368257238299</v>
      </c>
      <c r="O12" s="14">
        <v>0.15345028693964</v>
      </c>
      <c r="P12" s="14">
        <v>0.13555769901849099</v>
      </c>
      <c r="Q12" s="14">
        <v>0.207467312259068</v>
      </c>
      <c r="R12" s="14"/>
      <c r="S12" s="14">
        <v>0.180553534895631</v>
      </c>
      <c r="T12" s="14">
        <v>0.12827474532023</v>
      </c>
      <c r="U12" s="14">
        <v>0.175628351459133</v>
      </c>
      <c r="V12" s="14">
        <v>0.135033230588648</v>
      </c>
      <c r="W12" s="14">
        <v>0.29351310221297999</v>
      </c>
      <c r="X12" s="14">
        <v>0.187382656684497</v>
      </c>
      <c r="Y12" s="14">
        <v>0.14761759383568901</v>
      </c>
      <c r="Z12" s="14">
        <v>0.21980124208141499</v>
      </c>
      <c r="AA12" s="14">
        <v>0.18115257041209401</v>
      </c>
      <c r="AB12" s="14">
        <v>0.13597414518095399</v>
      </c>
      <c r="AC12" s="14">
        <v>0.219690509691394</v>
      </c>
      <c r="AD12" s="14">
        <v>0.15375635383759301</v>
      </c>
      <c r="AE12" s="14"/>
      <c r="AF12" s="14">
        <v>0.18955129070086699</v>
      </c>
      <c r="AG12" s="14">
        <v>0.15750778451838299</v>
      </c>
      <c r="AH12" s="14">
        <v>0.16719693380235501</v>
      </c>
      <c r="AI12" s="14"/>
      <c r="AJ12" s="14">
        <v>0.17466761679120099</v>
      </c>
      <c r="AK12" s="14">
        <v>0.147532585128238</v>
      </c>
      <c r="AL12" s="14">
        <v>0.21725012540914099</v>
      </c>
      <c r="AM12" s="14">
        <v>7.1660953292631793E-2</v>
      </c>
      <c r="AN12" s="14">
        <v>0.22841603035054001</v>
      </c>
      <c r="AO12" s="14"/>
      <c r="AP12" s="14">
        <v>0.147948798996238</v>
      </c>
      <c r="AQ12" s="14">
        <v>0.16005955367779801</v>
      </c>
      <c r="AR12" s="14">
        <v>0.17734226720007301</v>
      </c>
      <c r="AS12" s="14">
        <v>0.151100198173858</v>
      </c>
      <c r="AT12" s="14">
        <v>0.30064109408941603</v>
      </c>
      <c r="AU12" s="14"/>
      <c r="AV12" s="14">
        <v>0.20075642326627699</v>
      </c>
      <c r="AW12" s="14">
        <v>0.146455984052282</v>
      </c>
      <c r="AX12" s="14">
        <v>0.19878265645854201</v>
      </c>
      <c r="AY12" s="14">
        <v>0.16956111307230801</v>
      </c>
      <c r="AZ12" s="14">
        <v>3.9064498445780499E-2</v>
      </c>
      <c r="BA12" s="14"/>
      <c r="BB12" s="14">
        <v>0.17498785387919699</v>
      </c>
      <c r="BC12" s="14">
        <v>0.166656357848327</v>
      </c>
      <c r="BD12" s="14">
        <v>0.30260957317294801</v>
      </c>
      <c r="BE12" s="14"/>
      <c r="BF12" s="14">
        <v>0.19373654393502099</v>
      </c>
    </row>
    <row r="13" spans="2:58" x14ac:dyDescent="0.35">
      <c r="B13" s="15" t="s">
        <v>210</v>
      </c>
      <c r="C13" s="14">
        <v>0.15942193694651</v>
      </c>
      <c r="D13" s="14">
        <v>0.163263494546844</v>
      </c>
      <c r="E13" s="14">
        <v>0.156731664086568</v>
      </c>
      <c r="F13" s="14"/>
      <c r="G13" s="14">
        <v>0.15312838343601601</v>
      </c>
      <c r="H13" s="14">
        <v>0.14533195832866899</v>
      </c>
      <c r="I13" s="14">
        <v>0.16975260824236299</v>
      </c>
      <c r="J13" s="14">
        <v>0.14768211612013299</v>
      </c>
      <c r="K13" s="14">
        <v>0.17441086412743301</v>
      </c>
      <c r="L13" s="14">
        <v>0.166014683774208</v>
      </c>
      <c r="M13" s="14"/>
      <c r="N13" s="14">
        <v>0.158214209497609</v>
      </c>
      <c r="O13" s="14">
        <v>0.12801186422920999</v>
      </c>
      <c r="P13" s="14">
        <v>0.16235733944101499</v>
      </c>
      <c r="Q13" s="14">
        <v>0.19173875844086399</v>
      </c>
      <c r="R13" s="14"/>
      <c r="S13" s="14">
        <v>0.20714255763110601</v>
      </c>
      <c r="T13" s="14">
        <v>0.21610188625879101</v>
      </c>
      <c r="U13" s="14">
        <v>0.17138357615063901</v>
      </c>
      <c r="V13" s="14">
        <v>0.20411466988596599</v>
      </c>
      <c r="W13" s="14">
        <v>6.3414027782564303E-2</v>
      </c>
      <c r="X13" s="14">
        <v>0.119509878183914</v>
      </c>
      <c r="Y13" s="14">
        <v>0.17649972103925399</v>
      </c>
      <c r="Z13" s="14">
        <v>0.25886104646234798</v>
      </c>
      <c r="AA13" s="14">
        <v>0.11338642035390301</v>
      </c>
      <c r="AB13" s="14">
        <v>0.13403781040611901</v>
      </c>
      <c r="AC13" s="14">
        <v>8.3859165120764495E-2</v>
      </c>
      <c r="AD13" s="14">
        <v>0.126053079414255</v>
      </c>
      <c r="AE13" s="14"/>
      <c r="AF13" s="14">
        <v>0.17096242776067699</v>
      </c>
      <c r="AG13" s="14">
        <v>0.15105488689159299</v>
      </c>
      <c r="AH13" s="14">
        <v>0.176287416662922</v>
      </c>
      <c r="AI13" s="14"/>
      <c r="AJ13" s="14">
        <v>0.243495041498732</v>
      </c>
      <c r="AK13" s="14">
        <v>9.7576207123622194E-2</v>
      </c>
      <c r="AL13" s="14">
        <v>0.12297158087065201</v>
      </c>
      <c r="AM13" s="14">
        <v>0.29070257368146402</v>
      </c>
      <c r="AN13" s="14">
        <v>0.162908246148944</v>
      </c>
      <c r="AO13" s="14"/>
      <c r="AP13" s="14">
        <v>0.34071207095531297</v>
      </c>
      <c r="AQ13" s="14">
        <v>0.102613945901882</v>
      </c>
      <c r="AR13" s="14">
        <v>0.105198890199854</v>
      </c>
      <c r="AS13" s="14">
        <v>9.6564504039362398E-2</v>
      </c>
      <c r="AT13" s="14">
        <v>0.17376104278544599</v>
      </c>
      <c r="AU13" s="14"/>
      <c r="AV13" s="14">
        <v>0.16452981778699999</v>
      </c>
      <c r="AW13" s="14">
        <v>0.14364343913206401</v>
      </c>
      <c r="AX13" s="14">
        <v>0.16675775185726999</v>
      </c>
      <c r="AY13" s="14">
        <v>0.196500283865018</v>
      </c>
      <c r="AZ13" s="14">
        <v>0.121919454806101</v>
      </c>
      <c r="BA13" s="14"/>
      <c r="BB13" s="14">
        <v>0.15909013340658601</v>
      </c>
      <c r="BC13" s="14">
        <v>5.9570730889680699E-2</v>
      </c>
      <c r="BD13" s="14">
        <v>0.24428196813584699</v>
      </c>
      <c r="BE13" s="14"/>
      <c r="BF13" s="14">
        <v>0.14433438953306801</v>
      </c>
    </row>
    <row r="14" spans="2:58" x14ac:dyDescent="0.35">
      <c r="B14" s="15" t="s">
        <v>211</v>
      </c>
      <c r="C14" s="14">
        <v>7.1541115154825002E-2</v>
      </c>
      <c r="D14" s="14">
        <v>5.9196178382145699E-2</v>
      </c>
      <c r="E14" s="14">
        <v>8.2962455654068498E-2</v>
      </c>
      <c r="F14" s="14"/>
      <c r="G14" s="14">
        <v>5.7837532736886799E-2</v>
      </c>
      <c r="H14" s="14">
        <v>5.3616448112773399E-2</v>
      </c>
      <c r="I14" s="14">
        <v>6.8084049218546397E-2</v>
      </c>
      <c r="J14" s="14">
        <v>4.3368590333197503E-2</v>
      </c>
      <c r="K14" s="14">
        <v>9.7349367150342994E-2</v>
      </c>
      <c r="L14" s="14">
        <v>0.100975013795264</v>
      </c>
      <c r="M14" s="14"/>
      <c r="N14" s="14">
        <v>8.7748526224330298E-2</v>
      </c>
      <c r="O14" s="14">
        <v>7.3746365089365301E-2</v>
      </c>
      <c r="P14" s="14">
        <v>7.0620275909762595E-2</v>
      </c>
      <c r="Q14" s="14">
        <v>5.3489627830639097E-2</v>
      </c>
      <c r="R14" s="14"/>
      <c r="S14" s="14">
        <v>8.0246618397484301E-2</v>
      </c>
      <c r="T14" s="14">
        <v>9.0590474130580301E-2</v>
      </c>
      <c r="U14" s="14">
        <v>3.8782353867154701E-2</v>
      </c>
      <c r="V14" s="14">
        <v>6.7647667279450804E-2</v>
      </c>
      <c r="W14" s="14">
        <v>7.0505065816715298E-2</v>
      </c>
      <c r="X14" s="14">
        <v>4.4221782793242702E-2</v>
      </c>
      <c r="Y14" s="14">
        <v>6.3114360937684397E-2</v>
      </c>
      <c r="Z14" s="14">
        <v>8.9594470376263294E-2</v>
      </c>
      <c r="AA14" s="14">
        <v>7.7019845214939098E-2</v>
      </c>
      <c r="AB14" s="14">
        <v>7.0156771454215699E-2</v>
      </c>
      <c r="AC14" s="14">
        <v>2.43540717717304E-2</v>
      </c>
      <c r="AD14" s="14">
        <v>0.185874351321767</v>
      </c>
      <c r="AE14" s="14"/>
      <c r="AF14" s="14">
        <v>8.4465884449866302E-2</v>
      </c>
      <c r="AG14" s="14">
        <v>6.1744901874848698E-2</v>
      </c>
      <c r="AH14" s="14">
        <v>9.3248902719266696E-2</v>
      </c>
      <c r="AI14" s="14"/>
      <c r="AJ14" s="14">
        <v>0.121611632898947</v>
      </c>
      <c r="AK14" s="14">
        <v>2.9553220986065599E-2</v>
      </c>
      <c r="AL14" s="14">
        <v>2.9463035794998399E-2</v>
      </c>
      <c r="AM14" s="14">
        <v>0</v>
      </c>
      <c r="AN14" s="14">
        <v>0.103003252005457</v>
      </c>
      <c r="AO14" s="14"/>
      <c r="AP14" s="14">
        <v>0.22473886290723899</v>
      </c>
      <c r="AQ14" s="14">
        <v>3.2831605498725797E-2</v>
      </c>
      <c r="AR14" s="14">
        <v>2.4555535789653402E-2</v>
      </c>
      <c r="AS14" s="14">
        <v>2.4596300062702799E-2</v>
      </c>
      <c r="AT14" s="14">
        <v>2.0316442138253499E-2</v>
      </c>
      <c r="AU14" s="14"/>
      <c r="AV14" s="14">
        <v>7.4464253639476896E-2</v>
      </c>
      <c r="AW14" s="14">
        <v>5.0882369707268997E-2</v>
      </c>
      <c r="AX14" s="14">
        <v>7.9250038482765697E-2</v>
      </c>
      <c r="AY14" s="14">
        <v>9.1924058511753004E-2</v>
      </c>
      <c r="AZ14" s="14">
        <v>0.12353180988143</v>
      </c>
      <c r="BA14" s="14"/>
      <c r="BB14" s="14">
        <v>6.6622443181035496E-2</v>
      </c>
      <c r="BC14" s="14">
        <v>1.3653705080193E-2</v>
      </c>
      <c r="BD14" s="14">
        <v>0</v>
      </c>
      <c r="BE14" s="14"/>
      <c r="BF14" s="14">
        <v>3.2807053747909397E-2</v>
      </c>
    </row>
    <row r="15" spans="2:58" x14ac:dyDescent="0.35">
      <c r="B15" s="15" t="s">
        <v>212</v>
      </c>
      <c r="C15" s="23">
        <v>2.27227661868563E-2</v>
      </c>
      <c r="D15" s="23">
        <v>1.7700218141741199E-2</v>
      </c>
      <c r="E15" s="23">
        <v>2.8085166335460099E-2</v>
      </c>
      <c r="F15" s="23"/>
      <c r="G15" s="23">
        <v>0</v>
      </c>
      <c r="H15" s="23">
        <v>2.2198343632662501E-2</v>
      </c>
      <c r="I15" s="23">
        <v>1.40277258953318E-2</v>
      </c>
      <c r="J15" s="23">
        <v>3.1098031058619899E-2</v>
      </c>
      <c r="K15" s="23">
        <v>0</v>
      </c>
      <c r="L15" s="23">
        <v>5.1344024250056797E-2</v>
      </c>
      <c r="M15" s="23"/>
      <c r="N15" s="23">
        <v>2.6083189385287298E-2</v>
      </c>
      <c r="O15" s="23">
        <v>1.9953360104866799E-2</v>
      </c>
      <c r="P15" s="23">
        <v>1.9065405190931001E-2</v>
      </c>
      <c r="Q15" s="23">
        <v>2.6363937661425901E-2</v>
      </c>
      <c r="R15" s="23"/>
      <c r="S15" s="23">
        <v>3.1661018295421499E-2</v>
      </c>
      <c r="T15" s="23">
        <v>1.4702372411617801E-2</v>
      </c>
      <c r="U15" s="23">
        <v>2.6376811194237099E-2</v>
      </c>
      <c r="V15" s="23">
        <v>2.4599236034605398E-2</v>
      </c>
      <c r="W15" s="23">
        <v>1.2082503037616901E-2</v>
      </c>
      <c r="X15" s="23">
        <v>1.05954340356893E-2</v>
      </c>
      <c r="Y15" s="23">
        <v>5.30689256070822E-2</v>
      </c>
      <c r="Z15" s="23">
        <v>0</v>
      </c>
      <c r="AA15" s="23">
        <v>3.2997459450167098E-2</v>
      </c>
      <c r="AB15" s="23">
        <v>9.48080021664016E-3</v>
      </c>
      <c r="AC15" s="23">
        <v>2.6242579387009999E-2</v>
      </c>
      <c r="AD15" s="23">
        <v>0</v>
      </c>
      <c r="AE15" s="23"/>
      <c r="AF15" s="23">
        <v>3.1027045117914799E-2</v>
      </c>
      <c r="AG15" s="23">
        <v>1.7044686047654099E-2</v>
      </c>
      <c r="AH15" s="23">
        <v>3.2630754053842102E-2</v>
      </c>
      <c r="AI15" s="23"/>
      <c r="AJ15" s="23">
        <v>4.1720487449394501E-2</v>
      </c>
      <c r="AK15" s="23">
        <v>8.8084782875573406E-3</v>
      </c>
      <c r="AL15" s="23">
        <v>1.4186798824279799E-2</v>
      </c>
      <c r="AM15" s="23">
        <v>0</v>
      </c>
      <c r="AN15" s="23">
        <v>2.98718526608878E-2</v>
      </c>
      <c r="AO15" s="23"/>
      <c r="AP15" s="23">
        <v>8.3121094113376204E-2</v>
      </c>
      <c r="AQ15" s="23">
        <v>7.8723295856751394E-3</v>
      </c>
      <c r="AR15" s="23">
        <v>1.2851384980707E-2</v>
      </c>
      <c r="AS15" s="23">
        <v>8.6347968832670499E-3</v>
      </c>
      <c r="AT15" s="23">
        <v>0</v>
      </c>
      <c r="AU15" s="23"/>
      <c r="AV15" s="23">
        <v>3.3505282470184999E-2</v>
      </c>
      <c r="AW15" s="23">
        <v>1.20085555330682E-2</v>
      </c>
      <c r="AX15" s="23">
        <v>1.4620444214413299E-2</v>
      </c>
      <c r="AY15" s="23">
        <v>2.4963507605431399E-2</v>
      </c>
      <c r="AZ15" s="23">
        <v>4.2576720338501003E-2</v>
      </c>
      <c r="BA15" s="23"/>
      <c r="BB15" s="23">
        <v>0</v>
      </c>
      <c r="BC15" s="23">
        <v>0</v>
      </c>
      <c r="BD15" s="23">
        <v>0</v>
      </c>
      <c r="BE15" s="23"/>
      <c r="BF15" s="23">
        <v>0</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260</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1012</v>
      </c>
      <c r="D7" s="10">
        <v>506</v>
      </c>
      <c r="E7" s="10">
        <v>502</v>
      </c>
      <c r="F7" s="10"/>
      <c r="G7" s="10">
        <v>139</v>
      </c>
      <c r="H7" s="10">
        <v>186</v>
      </c>
      <c r="I7" s="10">
        <v>143</v>
      </c>
      <c r="J7" s="10">
        <v>155</v>
      </c>
      <c r="K7" s="10">
        <v>153</v>
      </c>
      <c r="L7" s="10">
        <v>236</v>
      </c>
      <c r="M7" s="10"/>
      <c r="N7" s="10">
        <v>274</v>
      </c>
      <c r="O7" s="10">
        <v>247</v>
      </c>
      <c r="P7" s="10">
        <v>247</v>
      </c>
      <c r="Q7" s="10">
        <v>238</v>
      </c>
      <c r="R7" s="10"/>
      <c r="S7" s="10">
        <v>123</v>
      </c>
      <c r="T7" s="10">
        <v>135</v>
      </c>
      <c r="U7" s="10">
        <v>75</v>
      </c>
      <c r="V7" s="10">
        <v>85</v>
      </c>
      <c r="W7" s="10">
        <v>82</v>
      </c>
      <c r="X7" s="10">
        <v>92</v>
      </c>
      <c r="Y7" s="10">
        <v>90</v>
      </c>
      <c r="Z7" s="10">
        <v>32</v>
      </c>
      <c r="AA7" s="10">
        <v>126</v>
      </c>
      <c r="AB7" s="10">
        <v>95</v>
      </c>
      <c r="AC7" s="10">
        <v>45</v>
      </c>
      <c r="AD7" s="10">
        <v>32</v>
      </c>
      <c r="AE7" s="10"/>
      <c r="AF7" s="10">
        <v>386</v>
      </c>
      <c r="AG7" s="10">
        <v>405</v>
      </c>
      <c r="AH7" s="10">
        <v>124</v>
      </c>
      <c r="AI7" s="10"/>
      <c r="AJ7" s="10">
        <v>336</v>
      </c>
      <c r="AK7" s="10">
        <v>329</v>
      </c>
      <c r="AL7" s="10">
        <v>64</v>
      </c>
      <c r="AM7" s="10">
        <v>14</v>
      </c>
      <c r="AN7" s="10">
        <v>101</v>
      </c>
      <c r="AO7" s="10"/>
      <c r="AP7" s="10">
        <v>204</v>
      </c>
      <c r="AQ7" s="10">
        <v>383</v>
      </c>
      <c r="AR7" s="10">
        <v>74</v>
      </c>
      <c r="AS7" s="10">
        <v>118</v>
      </c>
      <c r="AT7" s="10">
        <v>87</v>
      </c>
      <c r="AU7" s="10"/>
      <c r="AV7" s="10">
        <v>211</v>
      </c>
      <c r="AW7" s="10">
        <v>246</v>
      </c>
      <c r="AX7" s="10">
        <v>270</v>
      </c>
      <c r="AY7" s="10">
        <v>123</v>
      </c>
      <c r="AZ7" s="10">
        <v>24</v>
      </c>
      <c r="BA7" s="10"/>
      <c r="BB7" s="10">
        <v>42</v>
      </c>
      <c r="BC7" s="10">
        <v>67</v>
      </c>
      <c r="BD7" s="10">
        <v>32</v>
      </c>
      <c r="BE7" s="10"/>
      <c r="BF7" s="10">
        <v>167</v>
      </c>
    </row>
    <row r="8" spans="2:58" ht="30" customHeight="1" x14ac:dyDescent="0.35">
      <c r="B8" s="11" t="s">
        <v>20</v>
      </c>
      <c r="C8" s="11">
        <v>1012</v>
      </c>
      <c r="D8" s="11">
        <v>512</v>
      </c>
      <c r="E8" s="11">
        <v>496</v>
      </c>
      <c r="F8" s="11"/>
      <c r="G8" s="11">
        <v>134</v>
      </c>
      <c r="H8" s="11">
        <v>179</v>
      </c>
      <c r="I8" s="11">
        <v>164</v>
      </c>
      <c r="J8" s="11">
        <v>167</v>
      </c>
      <c r="K8" s="11">
        <v>144</v>
      </c>
      <c r="L8" s="11">
        <v>224</v>
      </c>
      <c r="M8" s="11"/>
      <c r="N8" s="11">
        <v>267</v>
      </c>
      <c r="O8" s="11">
        <v>259</v>
      </c>
      <c r="P8" s="11">
        <v>245</v>
      </c>
      <c r="Q8" s="11">
        <v>235</v>
      </c>
      <c r="R8" s="11"/>
      <c r="S8" s="11">
        <v>131</v>
      </c>
      <c r="T8" s="11">
        <v>142</v>
      </c>
      <c r="U8" s="11">
        <v>74</v>
      </c>
      <c r="V8" s="11">
        <v>86</v>
      </c>
      <c r="W8" s="11">
        <v>79</v>
      </c>
      <c r="X8" s="11">
        <v>94</v>
      </c>
      <c r="Y8" s="11">
        <v>89</v>
      </c>
      <c r="Z8" s="11">
        <v>30</v>
      </c>
      <c r="AA8" s="11">
        <v>121</v>
      </c>
      <c r="AB8" s="11">
        <v>95</v>
      </c>
      <c r="AC8" s="11">
        <v>43</v>
      </c>
      <c r="AD8" s="11">
        <v>29</v>
      </c>
      <c r="AE8" s="11"/>
      <c r="AF8" s="11">
        <v>386</v>
      </c>
      <c r="AG8" s="11">
        <v>408</v>
      </c>
      <c r="AH8" s="11">
        <v>125</v>
      </c>
      <c r="AI8" s="11"/>
      <c r="AJ8" s="11">
        <v>335</v>
      </c>
      <c r="AK8" s="11">
        <v>334</v>
      </c>
      <c r="AL8" s="11">
        <v>64</v>
      </c>
      <c r="AM8" s="11">
        <v>14</v>
      </c>
      <c r="AN8" s="11">
        <v>102</v>
      </c>
      <c r="AO8" s="11"/>
      <c r="AP8" s="11">
        <v>203</v>
      </c>
      <c r="AQ8" s="11">
        <v>386</v>
      </c>
      <c r="AR8" s="11">
        <v>73</v>
      </c>
      <c r="AS8" s="11">
        <v>120</v>
      </c>
      <c r="AT8" s="11">
        <v>87</v>
      </c>
      <c r="AU8" s="11"/>
      <c r="AV8" s="11">
        <v>209</v>
      </c>
      <c r="AW8" s="11">
        <v>249</v>
      </c>
      <c r="AX8" s="11">
        <v>272</v>
      </c>
      <c r="AY8" s="11">
        <v>123</v>
      </c>
      <c r="AZ8" s="11">
        <v>23</v>
      </c>
      <c r="BA8" s="11"/>
      <c r="BB8" s="11">
        <v>42</v>
      </c>
      <c r="BC8" s="11">
        <v>68</v>
      </c>
      <c r="BD8" s="11">
        <v>32</v>
      </c>
      <c r="BE8" s="11"/>
      <c r="BF8" s="11">
        <v>168</v>
      </c>
    </row>
    <row r="9" spans="2:58" x14ac:dyDescent="0.35">
      <c r="B9" s="15" t="s">
        <v>207</v>
      </c>
      <c r="C9" s="14">
        <v>0.16412520977039899</v>
      </c>
      <c r="D9" s="14">
        <v>0.14258460479782201</v>
      </c>
      <c r="E9" s="14">
        <v>0.18361201904164201</v>
      </c>
      <c r="F9" s="14"/>
      <c r="G9" s="14">
        <v>0.27436942943056403</v>
      </c>
      <c r="H9" s="14">
        <v>0.19276668498022401</v>
      </c>
      <c r="I9" s="14">
        <v>0.17191594366968599</v>
      </c>
      <c r="J9" s="14">
        <v>0.158420818286654</v>
      </c>
      <c r="K9" s="14">
        <v>0.12309949606946501</v>
      </c>
      <c r="L9" s="14">
        <v>0.10052887031527701</v>
      </c>
      <c r="M9" s="14"/>
      <c r="N9" s="14">
        <v>0.17604495106989099</v>
      </c>
      <c r="O9" s="14">
        <v>0.15648493436948999</v>
      </c>
      <c r="P9" s="14">
        <v>0.15382124949781201</v>
      </c>
      <c r="Q9" s="14">
        <v>0.17400463083925899</v>
      </c>
      <c r="R9" s="14"/>
      <c r="S9" s="14">
        <v>0.15184001112464199</v>
      </c>
      <c r="T9" s="14">
        <v>0.14900423921129</v>
      </c>
      <c r="U9" s="14">
        <v>0.14682446250773801</v>
      </c>
      <c r="V9" s="14">
        <v>0.17853838845614101</v>
      </c>
      <c r="W9" s="14">
        <v>0.149231947642776</v>
      </c>
      <c r="X9" s="14">
        <v>0.167574992423251</v>
      </c>
      <c r="Y9" s="14">
        <v>0.16795046409103401</v>
      </c>
      <c r="Z9" s="14">
        <v>0.15499223132673801</v>
      </c>
      <c r="AA9" s="14">
        <v>0.186055113033534</v>
      </c>
      <c r="AB9" s="14">
        <v>0.171575760080864</v>
      </c>
      <c r="AC9" s="14">
        <v>0.26083819524284502</v>
      </c>
      <c r="AD9" s="14">
        <v>6.1202633941014398E-2</v>
      </c>
      <c r="AE9" s="14"/>
      <c r="AF9" s="14">
        <v>0.13975161296420199</v>
      </c>
      <c r="AG9" s="14">
        <v>0.15717128673320199</v>
      </c>
      <c r="AH9" s="14">
        <v>0.169763233689423</v>
      </c>
      <c r="AI9" s="14"/>
      <c r="AJ9" s="14">
        <v>8.4176476382950102E-2</v>
      </c>
      <c r="AK9" s="14">
        <v>0.229963347999705</v>
      </c>
      <c r="AL9" s="14">
        <v>0.14023461565708301</v>
      </c>
      <c r="AM9" s="14">
        <v>0</v>
      </c>
      <c r="AN9" s="14">
        <v>0.12816367475385901</v>
      </c>
      <c r="AO9" s="14"/>
      <c r="AP9" s="14">
        <v>3.8829486057619003E-2</v>
      </c>
      <c r="AQ9" s="14">
        <v>0.214027625115043</v>
      </c>
      <c r="AR9" s="14">
        <v>0.164164283837412</v>
      </c>
      <c r="AS9" s="14">
        <v>0.17496203946414501</v>
      </c>
      <c r="AT9" s="14">
        <v>0.14423910064663101</v>
      </c>
      <c r="AU9" s="14"/>
      <c r="AV9" s="14">
        <v>0.15872218965510199</v>
      </c>
      <c r="AW9" s="14">
        <v>0.15646000063711801</v>
      </c>
      <c r="AX9" s="14">
        <v>0.157984915642083</v>
      </c>
      <c r="AY9" s="14">
        <v>0.168537280431512</v>
      </c>
      <c r="AZ9" s="14">
        <v>0.152983408222652</v>
      </c>
      <c r="BA9" s="14"/>
      <c r="BB9" s="14">
        <v>6.5435578680499901E-2</v>
      </c>
      <c r="BC9" s="14">
        <v>0.19333666474171601</v>
      </c>
      <c r="BD9" s="14">
        <v>0.12536455884704301</v>
      </c>
      <c r="BE9" s="14"/>
      <c r="BF9" s="14">
        <v>0.13827385135624301</v>
      </c>
    </row>
    <row r="10" spans="2:58" x14ac:dyDescent="0.35">
      <c r="B10" s="15" t="s">
        <v>208</v>
      </c>
      <c r="C10" s="14">
        <v>0.11591965938910299</v>
      </c>
      <c r="D10" s="14">
        <v>0.120174939383974</v>
      </c>
      <c r="E10" s="14">
        <v>0.112455376109508</v>
      </c>
      <c r="F10" s="14"/>
      <c r="G10" s="14">
        <v>0.152393511424678</v>
      </c>
      <c r="H10" s="14">
        <v>0.145668643484793</v>
      </c>
      <c r="I10" s="14">
        <v>0.15641790094558</v>
      </c>
      <c r="J10" s="14">
        <v>0.13883552684025799</v>
      </c>
      <c r="K10" s="14">
        <v>6.8102088641740804E-2</v>
      </c>
      <c r="L10" s="14">
        <v>5.45325570345686E-2</v>
      </c>
      <c r="M10" s="14"/>
      <c r="N10" s="14">
        <v>9.3392783517122796E-2</v>
      </c>
      <c r="O10" s="14">
        <v>0.14257913533580699</v>
      </c>
      <c r="P10" s="14">
        <v>0.118978350290888</v>
      </c>
      <c r="Q10" s="14">
        <v>0.10750678657983399</v>
      </c>
      <c r="R10" s="14"/>
      <c r="S10" s="14">
        <v>0.18040694210372199</v>
      </c>
      <c r="T10" s="14">
        <v>7.6660038175083794E-2</v>
      </c>
      <c r="U10" s="14">
        <v>7.9937609144337202E-2</v>
      </c>
      <c r="V10" s="14">
        <v>0.17317203971138301</v>
      </c>
      <c r="W10" s="14">
        <v>0.101083035262715</v>
      </c>
      <c r="X10" s="14">
        <v>9.0516818262868601E-2</v>
      </c>
      <c r="Y10" s="14">
        <v>0.13774133336012601</v>
      </c>
      <c r="Z10" s="14">
        <v>0.150331432956574</v>
      </c>
      <c r="AA10" s="14">
        <v>9.8098255874383103E-2</v>
      </c>
      <c r="AB10" s="14">
        <v>0.100227043039901</v>
      </c>
      <c r="AC10" s="14">
        <v>9.2227049977132894E-2</v>
      </c>
      <c r="AD10" s="14">
        <v>0.12104558883456799</v>
      </c>
      <c r="AE10" s="14"/>
      <c r="AF10" s="14">
        <v>9.2177001936111294E-2</v>
      </c>
      <c r="AG10" s="14">
        <v>0.112526841365598</v>
      </c>
      <c r="AH10" s="14">
        <v>0.159325251936525</v>
      </c>
      <c r="AI10" s="14"/>
      <c r="AJ10" s="14">
        <v>7.4844606827986701E-2</v>
      </c>
      <c r="AK10" s="14">
        <v>0.15252852284202301</v>
      </c>
      <c r="AL10" s="14">
        <v>8.9583579856367099E-2</v>
      </c>
      <c r="AM10" s="14">
        <v>0.130636257533158</v>
      </c>
      <c r="AN10" s="14">
        <v>0.16465656199371601</v>
      </c>
      <c r="AO10" s="14"/>
      <c r="AP10" s="14">
        <v>6.82042450037572E-2</v>
      </c>
      <c r="AQ10" s="14">
        <v>0.14464687731874901</v>
      </c>
      <c r="AR10" s="14">
        <v>0.10889357865603599</v>
      </c>
      <c r="AS10" s="14">
        <v>0.16765363834441899</v>
      </c>
      <c r="AT10" s="14">
        <v>5.9568318501915199E-2</v>
      </c>
      <c r="AU10" s="14"/>
      <c r="AV10" s="14">
        <v>7.9161966271717704E-2</v>
      </c>
      <c r="AW10" s="14">
        <v>0.153344146929867</v>
      </c>
      <c r="AX10" s="14">
        <v>0.128335087012277</v>
      </c>
      <c r="AY10" s="14">
        <v>0.116900142122808</v>
      </c>
      <c r="AZ10" s="14">
        <v>0.13049598921223901</v>
      </c>
      <c r="BA10" s="14"/>
      <c r="BB10" s="14">
        <v>0.115487824965585</v>
      </c>
      <c r="BC10" s="14">
        <v>0.12713598089571601</v>
      </c>
      <c r="BD10" s="14">
        <v>3.19443181479779E-2</v>
      </c>
      <c r="BE10" s="14"/>
      <c r="BF10" s="14">
        <v>8.6302562695559901E-2</v>
      </c>
    </row>
    <row r="11" spans="2:58" x14ac:dyDescent="0.35">
      <c r="B11" s="15" t="s">
        <v>209</v>
      </c>
      <c r="C11" s="14">
        <v>0.20532551337826699</v>
      </c>
      <c r="D11" s="14">
        <v>0.22529240805258699</v>
      </c>
      <c r="E11" s="14">
        <v>0.18431321268546999</v>
      </c>
      <c r="F11" s="14"/>
      <c r="G11" s="14">
        <v>0.205482729703796</v>
      </c>
      <c r="H11" s="14">
        <v>0.23045246377534301</v>
      </c>
      <c r="I11" s="14">
        <v>0.209693364233795</v>
      </c>
      <c r="J11" s="14">
        <v>0.21757638429780701</v>
      </c>
      <c r="K11" s="14">
        <v>0.22011845748810699</v>
      </c>
      <c r="L11" s="14">
        <v>0.16337962793313701</v>
      </c>
      <c r="M11" s="14"/>
      <c r="N11" s="14">
        <v>0.17942637266686001</v>
      </c>
      <c r="O11" s="14">
        <v>0.19834991187873099</v>
      </c>
      <c r="P11" s="14">
        <v>0.22270039479251799</v>
      </c>
      <c r="Q11" s="14">
        <v>0.22963156968118201</v>
      </c>
      <c r="R11" s="14"/>
      <c r="S11" s="14">
        <v>0.15742824531741201</v>
      </c>
      <c r="T11" s="14">
        <v>0.20361588764428301</v>
      </c>
      <c r="U11" s="14">
        <v>0.26586361765833799</v>
      </c>
      <c r="V11" s="14">
        <v>0.212226800455661</v>
      </c>
      <c r="W11" s="14">
        <v>0.243456789528951</v>
      </c>
      <c r="X11" s="14">
        <v>0.18782152643029301</v>
      </c>
      <c r="Y11" s="14">
        <v>0.19492777022753399</v>
      </c>
      <c r="Z11" s="14">
        <v>0.16207892944180499</v>
      </c>
      <c r="AA11" s="14">
        <v>0.17846705876640301</v>
      </c>
      <c r="AB11" s="14">
        <v>0.278079640572089</v>
      </c>
      <c r="AC11" s="14">
        <v>0.24553347086643601</v>
      </c>
      <c r="AD11" s="14">
        <v>9.8073788012422197E-2</v>
      </c>
      <c r="AE11" s="14"/>
      <c r="AF11" s="14">
        <v>0.19325691684273899</v>
      </c>
      <c r="AG11" s="14">
        <v>0.23457679901287501</v>
      </c>
      <c r="AH11" s="14">
        <v>0.127024193265864</v>
      </c>
      <c r="AI11" s="14"/>
      <c r="AJ11" s="14">
        <v>0.168798832465652</v>
      </c>
      <c r="AK11" s="14">
        <v>0.23729606733568201</v>
      </c>
      <c r="AL11" s="14">
        <v>0.25723000812700098</v>
      </c>
      <c r="AM11" s="14">
        <v>0.45581168350155099</v>
      </c>
      <c r="AN11" s="14">
        <v>0.177952570984721</v>
      </c>
      <c r="AO11" s="14"/>
      <c r="AP11" s="14">
        <v>9.7782934296935797E-2</v>
      </c>
      <c r="AQ11" s="14">
        <v>0.22654374916720099</v>
      </c>
      <c r="AR11" s="14">
        <v>0.26779470119937299</v>
      </c>
      <c r="AS11" s="14">
        <v>0.24296478576564501</v>
      </c>
      <c r="AT11" s="14">
        <v>0.25372173790962499</v>
      </c>
      <c r="AU11" s="14"/>
      <c r="AV11" s="14">
        <v>0.21945764671050899</v>
      </c>
      <c r="AW11" s="14">
        <v>0.25018917263361701</v>
      </c>
      <c r="AX11" s="14">
        <v>0.17343057396768</v>
      </c>
      <c r="AY11" s="14">
        <v>0.15819944828813601</v>
      </c>
      <c r="AZ11" s="14">
        <v>0.21848836870164801</v>
      </c>
      <c r="BA11" s="14"/>
      <c r="BB11" s="14">
        <v>0.259707769016367</v>
      </c>
      <c r="BC11" s="14">
        <v>0.226182794281998</v>
      </c>
      <c r="BD11" s="14">
        <v>0.241635124743137</v>
      </c>
      <c r="BE11" s="14"/>
      <c r="BF11" s="14">
        <v>0.24335516167816301</v>
      </c>
    </row>
    <row r="12" spans="2:58" x14ac:dyDescent="0.35">
      <c r="B12" s="15" t="s">
        <v>122</v>
      </c>
      <c r="C12" s="14">
        <v>0.29383193808858599</v>
      </c>
      <c r="D12" s="14">
        <v>0.30989341355875299</v>
      </c>
      <c r="E12" s="14">
        <v>0.27772485686567999</v>
      </c>
      <c r="F12" s="14"/>
      <c r="G12" s="14">
        <v>0.15040986037040799</v>
      </c>
      <c r="H12" s="14">
        <v>0.19399499551072799</v>
      </c>
      <c r="I12" s="14">
        <v>0.29939015827112703</v>
      </c>
      <c r="J12" s="14">
        <v>0.294764740571822</v>
      </c>
      <c r="K12" s="14">
        <v>0.37850158379805998</v>
      </c>
      <c r="L12" s="14">
        <v>0.39978373734119499</v>
      </c>
      <c r="M12" s="14"/>
      <c r="N12" s="14">
        <v>0.26654939096350899</v>
      </c>
      <c r="O12" s="14">
        <v>0.30958860785308701</v>
      </c>
      <c r="P12" s="14">
        <v>0.30532109995261297</v>
      </c>
      <c r="Q12" s="14">
        <v>0.289897808417512</v>
      </c>
      <c r="R12" s="14"/>
      <c r="S12" s="14">
        <v>0.22282576958550501</v>
      </c>
      <c r="T12" s="14">
        <v>0.28194169068625202</v>
      </c>
      <c r="U12" s="14">
        <v>0.31856560055556798</v>
      </c>
      <c r="V12" s="14">
        <v>0.331234698928981</v>
      </c>
      <c r="W12" s="14">
        <v>0.32089403748648099</v>
      </c>
      <c r="X12" s="14">
        <v>0.34119149380541203</v>
      </c>
      <c r="Y12" s="14">
        <v>0.29697190536604101</v>
      </c>
      <c r="Z12" s="14">
        <v>0.315290583912956</v>
      </c>
      <c r="AA12" s="14">
        <v>0.27513412660604097</v>
      </c>
      <c r="AB12" s="14">
        <v>0.29390873431869602</v>
      </c>
      <c r="AC12" s="14">
        <v>0.27155745895522898</v>
      </c>
      <c r="AD12" s="14">
        <v>0.35199672503197998</v>
      </c>
      <c r="AE12" s="14"/>
      <c r="AF12" s="14">
        <v>0.336617534361765</v>
      </c>
      <c r="AG12" s="14">
        <v>0.28810874582778101</v>
      </c>
      <c r="AH12" s="14">
        <v>0.30869021840084998</v>
      </c>
      <c r="AI12" s="14"/>
      <c r="AJ12" s="14">
        <v>0.350816884871825</v>
      </c>
      <c r="AK12" s="14">
        <v>0.21964410537399801</v>
      </c>
      <c r="AL12" s="14">
        <v>0.35897076911873699</v>
      </c>
      <c r="AM12" s="14">
        <v>0.34635269049284001</v>
      </c>
      <c r="AN12" s="14">
        <v>0.31951069411322103</v>
      </c>
      <c r="AO12" s="14"/>
      <c r="AP12" s="14">
        <v>0.30018080155574001</v>
      </c>
      <c r="AQ12" s="14">
        <v>0.257744989951392</v>
      </c>
      <c r="AR12" s="14">
        <v>0.34279754033270099</v>
      </c>
      <c r="AS12" s="14">
        <v>0.28607942659667701</v>
      </c>
      <c r="AT12" s="14">
        <v>0.42894623223981998</v>
      </c>
      <c r="AU12" s="14"/>
      <c r="AV12" s="14">
        <v>0.379471903185154</v>
      </c>
      <c r="AW12" s="14">
        <v>0.2789783682227</v>
      </c>
      <c r="AX12" s="14">
        <v>0.28089375769536801</v>
      </c>
      <c r="AY12" s="14">
        <v>0.23712860109974301</v>
      </c>
      <c r="AZ12" s="14">
        <v>0.21425545077858699</v>
      </c>
      <c r="BA12" s="14"/>
      <c r="BB12" s="14">
        <v>0.41329858081496201</v>
      </c>
      <c r="BC12" s="14">
        <v>0.32299273972634801</v>
      </c>
      <c r="BD12" s="14">
        <v>0.47772993542152897</v>
      </c>
      <c r="BE12" s="14"/>
      <c r="BF12" s="14">
        <v>0.38526224846844298</v>
      </c>
    </row>
    <row r="13" spans="2:58" x14ac:dyDescent="0.35">
      <c r="B13" s="15" t="s">
        <v>210</v>
      </c>
      <c r="C13" s="14">
        <v>0.13418042246326101</v>
      </c>
      <c r="D13" s="14">
        <v>0.11613173043497101</v>
      </c>
      <c r="E13" s="14">
        <v>0.15386964012860099</v>
      </c>
      <c r="F13" s="14"/>
      <c r="G13" s="14">
        <v>0.15979685602548399</v>
      </c>
      <c r="H13" s="14">
        <v>0.12902007829034801</v>
      </c>
      <c r="I13" s="14">
        <v>9.4900942657753201E-2</v>
      </c>
      <c r="J13" s="14">
        <v>9.9396092105669798E-2</v>
      </c>
      <c r="K13" s="14">
        <v>0.13207494685937601</v>
      </c>
      <c r="L13" s="14">
        <v>0.17897986448216099</v>
      </c>
      <c r="M13" s="14"/>
      <c r="N13" s="14">
        <v>0.15439632546583301</v>
      </c>
      <c r="O13" s="14">
        <v>0.12572736295617101</v>
      </c>
      <c r="P13" s="14">
        <v>0.117727520876436</v>
      </c>
      <c r="Q13" s="14">
        <v>0.13291692262466201</v>
      </c>
      <c r="R13" s="14"/>
      <c r="S13" s="14">
        <v>0.16008278278013399</v>
      </c>
      <c r="T13" s="14">
        <v>0.166675670183171</v>
      </c>
      <c r="U13" s="14">
        <v>9.0267315441798696E-2</v>
      </c>
      <c r="V13" s="14">
        <v>7.9207342753200599E-2</v>
      </c>
      <c r="W13" s="14">
        <v>0.113043838269379</v>
      </c>
      <c r="X13" s="14">
        <v>0.105528093716584</v>
      </c>
      <c r="Y13" s="14">
        <v>0.114756305703954</v>
      </c>
      <c r="Z13" s="14">
        <v>0.18801136748401101</v>
      </c>
      <c r="AA13" s="14">
        <v>0.17470297383438399</v>
      </c>
      <c r="AB13" s="14">
        <v>0.12580985544030701</v>
      </c>
      <c r="AC13" s="14">
        <v>8.7846885380282E-2</v>
      </c>
      <c r="AD13" s="14">
        <v>0.21501652946532099</v>
      </c>
      <c r="AE13" s="14"/>
      <c r="AF13" s="14">
        <v>0.14990992580055701</v>
      </c>
      <c r="AG13" s="14">
        <v>0.12390726855369399</v>
      </c>
      <c r="AH13" s="14">
        <v>0.111105047097172</v>
      </c>
      <c r="AI13" s="14"/>
      <c r="AJ13" s="14">
        <v>0.18199791360216699</v>
      </c>
      <c r="AK13" s="14">
        <v>0.111438655479718</v>
      </c>
      <c r="AL13" s="14">
        <v>0.122616628211851</v>
      </c>
      <c r="AM13" s="14">
        <v>0</v>
      </c>
      <c r="AN13" s="14">
        <v>0.12898035431781599</v>
      </c>
      <c r="AO13" s="14"/>
      <c r="AP13" s="14">
        <v>0.237526399461266</v>
      </c>
      <c r="AQ13" s="14">
        <v>0.10846228268056</v>
      </c>
      <c r="AR13" s="14">
        <v>0.10442616449594599</v>
      </c>
      <c r="AS13" s="14">
        <v>7.7793221867628298E-2</v>
      </c>
      <c r="AT13" s="14">
        <v>9.03056106804212E-2</v>
      </c>
      <c r="AU13" s="14"/>
      <c r="AV13" s="14">
        <v>7.3158962087178106E-2</v>
      </c>
      <c r="AW13" s="14">
        <v>0.137644026144358</v>
      </c>
      <c r="AX13" s="14">
        <v>0.15915123515931001</v>
      </c>
      <c r="AY13" s="14">
        <v>0.155983224202875</v>
      </c>
      <c r="AZ13" s="14">
        <v>7.5201457893971896E-2</v>
      </c>
      <c r="BA13" s="14"/>
      <c r="BB13" s="14">
        <v>9.0541385408651698E-2</v>
      </c>
      <c r="BC13" s="14">
        <v>9.8003216696632006E-2</v>
      </c>
      <c r="BD13" s="14">
        <v>0.123326062840313</v>
      </c>
      <c r="BE13" s="14"/>
      <c r="BF13" s="14">
        <v>0.11462227160541601</v>
      </c>
    </row>
    <row r="14" spans="2:58" x14ac:dyDescent="0.35">
      <c r="B14" s="15" t="s">
        <v>211</v>
      </c>
      <c r="C14" s="14">
        <v>7.5310473392170896E-2</v>
      </c>
      <c r="D14" s="14">
        <v>7.92836313062249E-2</v>
      </c>
      <c r="E14" s="14">
        <v>7.1813073165172894E-2</v>
      </c>
      <c r="F14" s="14"/>
      <c r="G14" s="14">
        <v>5.7547613045069598E-2</v>
      </c>
      <c r="H14" s="14">
        <v>9.6839349486728094E-2</v>
      </c>
      <c r="I14" s="14">
        <v>6.0335131709207103E-2</v>
      </c>
      <c r="J14" s="14">
        <v>7.1534882972067698E-2</v>
      </c>
      <c r="K14" s="14">
        <v>7.8103427143251095E-2</v>
      </c>
      <c r="L14" s="14">
        <v>8.0664988997265596E-2</v>
      </c>
      <c r="M14" s="14"/>
      <c r="N14" s="14">
        <v>0.11009430619076099</v>
      </c>
      <c r="O14" s="14">
        <v>5.9213958454831003E-2</v>
      </c>
      <c r="P14" s="14">
        <v>8.1451384589734901E-2</v>
      </c>
      <c r="Q14" s="14">
        <v>4.9041627764618498E-2</v>
      </c>
      <c r="R14" s="14"/>
      <c r="S14" s="14">
        <v>9.4784505943447603E-2</v>
      </c>
      <c r="T14" s="14">
        <v>0.11454031537187701</v>
      </c>
      <c r="U14" s="14">
        <v>9.85413946922198E-2</v>
      </c>
      <c r="V14" s="14">
        <v>2.5620729694633301E-2</v>
      </c>
      <c r="W14" s="14">
        <v>7.2290351809698103E-2</v>
      </c>
      <c r="X14" s="14">
        <v>8.6134221987176005E-2</v>
      </c>
      <c r="Y14" s="14">
        <v>7.6313069817576296E-2</v>
      </c>
      <c r="Z14" s="14">
        <v>2.9295454877915801E-2</v>
      </c>
      <c r="AA14" s="14">
        <v>6.9924465711120196E-2</v>
      </c>
      <c r="AB14" s="14">
        <v>2.03580774819422E-2</v>
      </c>
      <c r="AC14" s="14">
        <v>4.1996939578074897E-2</v>
      </c>
      <c r="AD14" s="14">
        <v>0.15266473471469399</v>
      </c>
      <c r="AE14" s="14"/>
      <c r="AF14" s="14">
        <v>7.5299875838485797E-2</v>
      </c>
      <c r="AG14" s="14">
        <v>7.0465273288083496E-2</v>
      </c>
      <c r="AH14" s="14">
        <v>0.115802385127504</v>
      </c>
      <c r="AI14" s="14"/>
      <c r="AJ14" s="14">
        <v>0.117154317921967</v>
      </c>
      <c r="AK14" s="14">
        <v>4.6203047722227997E-2</v>
      </c>
      <c r="AL14" s="14">
        <v>3.13643990289608E-2</v>
      </c>
      <c r="AM14" s="14">
        <v>0</v>
      </c>
      <c r="AN14" s="14">
        <v>7.0580301387586794E-2</v>
      </c>
      <c r="AO14" s="14"/>
      <c r="AP14" s="14">
        <v>0.210957180490045</v>
      </c>
      <c r="AQ14" s="14">
        <v>4.8574475767055397E-2</v>
      </c>
      <c r="AR14" s="14">
        <v>1.19237314785314E-2</v>
      </c>
      <c r="AS14" s="14">
        <v>3.39781011349439E-2</v>
      </c>
      <c r="AT14" s="14">
        <v>2.32190000215876E-2</v>
      </c>
      <c r="AU14" s="14"/>
      <c r="AV14" s="14">
        <v>6.5743876908799903E-2</v>
      </c>
      <c r="AW14" s="14">
        <v>2.3384285432339801E-2</v>
      </c>
      <c r="AX14" s="14">
        <v>8.8635317402320293E-2</v>
      </c>
      <c r="AY14" s="14">
        <v>0.153483501481854</v>
      </c>
      <c r="AZ14" s="14">
        <v>0.165998604852401</v>
      </c>
      <c r="BA14" s="14"/>
      <c r="BB14" s="14">
        <v>5.5528861113934902E-2</v>
      </c>
      <c r="BC14" s="14">
        <v>3.2348603657590798E-2</v>
      </c>
      <c r="BD14" s="14">
        <v>0</v>
      </c>
      <c r="BE14" s="14"/>
      <c r="BF14" s="14">
        <v>3.2183904196175603E-2</v>
      </c>
    </row>
    <row r="15" spans="2:58" x14ac:dyDescent="0.35">
      <c r="B15" s="15" t="s">
        <v>212</v>
      </c>
      <c r="C15" s="23">
        <v>1.13067835182131E-2</v>
      </c>
      <c r="D15" s="23">
        <v>6.6392724656693797E-3</v>
      </c>
      <c r="E15" s="23">
        <v>1.6211822003925899E-2</v>
      </c>
      <c r="F15" s="23"/>
      <c r="G15" s="23">
        <v>0</v>
      </c>
      <c r="H15" s="23">
        <v>1.1257784471835799E-2</v>
      </c>
      <c r="I15" s="23">
        <v>7.3465585128517103E-3</v>
      </c>
      <c r="J15" s="23">
        <v>1.9471554925722102E-2</v>
      </c>
      <c r="K15" s="23">
        <v>0</v>
      </c>
      <c r="L15" s="23">
        <v>2.2130353896396601E-2</v>
      </c>
      <c r="M15" s="23"/>
      <c r="N15" s="23">
        <v>2.0095870126022899E-2</v>
      </c>
      <c r="O15" s="23">
        <v>8.0560891518836296E-3</v>
      </c>
      <c r="P15" s="23">
        <v>0</v>
      </c>
      <c r="Q15" s="23">
        <v>1.7000654092932301E-2</v>
      </c>
      <c r="R15" s="23"/>
      <c r="S15" s="23">
        <v>3.2631743145137802E-2</v>
      </c>
      <c r="T15" s="23">
        <v>7.5621587280430098E-3</v>
      </c>
      <c r="U15" s="23">
        <v>0</v>
      </c>
      <c r="V15" s="23">
        <v>0</v>
      </c>
      <c r="W15" s="23">
        <v>0</v>
      </c>
      <c r="X15" s="23">
        <v>2.12328533744147E-2</v>
      </c>
      <c r="Y15" s="23">
        <v>1.13391514337356E-2</v>
      </c>
      <c r="Z15" s="23">
        <v>0</v>
      </c>
      <c r="AA15" s="23">
        <v>1.7618006174134601E-2</v>
      </c>
      <c r="AB15" s="23">
        <v>1.00408890662006E-2</v>
      </c>
      <c r="AC15" s="23">
        <v>0</v>
      </c>
      <c r="AD15" s="23">
        <v>0</v>
      </c>
      <c r="AE15" s="23"/>
      <c r="AF15" s="23">
        <v>1.2987132256139299E-2</v>
      </c>
      <c r="AG15" s="23">
        <v>1.3243785218767099E-2</v>
      </c>
      <c r="AH15" s="23">
        <v>8.2896704826616093E-3</v>
      </c>
      <c r="AI15" s="23"/>
      <c r="AJ15" s="23">
        <v>2.2210967927451801E-2</v>
      </c>
      <c r="AK15" s="23">
        <v>2.92625324664557E-3</v>
      </c>
      <c r="AL15" s="23">
        <v>0</v>
      </c>
      <c r="AM15" s="23">
        <v>6.7199368472450893E-2</v>
      </c>
      <c r="AN15" s="23">
        <v>1.0155842449080301E-2</v>
      </c>
      <c r="AO15" s="23"/>
      <c r="AP15" s="23">
        <v>4.6518953134636797E-2</v>
      </c>
      <c r="AQ15" s="23">
        <v>0</v>
      </c>
      <c r="AR15" s="23">
        <v>0</v>
      </c>
      <c r="AS15" s="23">
        <v>1.6568786826541199E-2</v>
      </c>
      <c r="AT15" s="23">
        <v>0</v>
      </c>
      <c r="AU15" s="23"/>
      <c r="AV15" s="23">
        <v>2.4283455181539699E-2</v>
      </c>
      <c r="AW15" s="23">
        <v>0</v>
      </c>
      <c r="AX15" s="23">
        <v>1.15691131209606E-2</v>
      </c>
      <c r="AY15" s="23">
        <v>9.7678023730722197E-3</v>
      </c>
      <c r="AZ15" s="23">
        <v>4.2576720338501003E-2</v>
      </c>
      <c r="BA15" s="23"/>
      <c r="BB15" s="23">
        <v>0</v>
      </c>
      <c r="BC15" s="23">
        <v>0</v>
      </c>
      <c r="BD15" s="23">
        <v>0</v>
      </c>
      <c r="BE15" s="23"/>
      <c r="BF15" s="23">
        <v>0</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261</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1012</v>
      </c>
      <c r="D7" s="10">
        <v>506</v>
      </c>
      <c r="E7" s="10">
        <v>502</v>
      </c>
      <c r="F7" s="10"/>
      <c r="G7" s="10">
        <v>139</v>
      </c>
      <c r="H7" s="10">
        <v>186</v>
      </c>
      <c r="I7" s="10">
        <v>143</v>
      </c>
      <c r="J7" s="10">
        <v>155</v>
      </c>
      <c r="K7" s="10">
        <v>153</v>
      </c>
      <c r="L7" s="10">
        <v>236</v>
      </c>
      <c r="M7" s="10"/>
      <c r="N7" s="10">
        <v>274</v>
      </c>
      <c r="O7" s="10">
        <v>247</v>
      </c>
      <c r="P7" s="10">
        <v>247</v>
      </c>
      <c r="Q7" s="10">
        <v>238</v>
      </c>
      <c r="R7" s="10"/>
      <c r="S7" s="10">
        <v>123</v>
      </c>
      <c r="T7" s="10">
        <v>135</v>
      </c>
      <c r="U7" s="10">
        <v>75</v>
      </c>
      <c r="V7" s="10">
        <v>85</v>
      </c>
      <c r="W7" s="10">
        <v>82</v>
      </c>
      <c r="X7" s="10">
        <v>92</v>
      </c>
      <c r="Y7" s="10">
        <v>90</v>
      </c>
      <c r="Z7" s="10">
        <v>32</v>
      </c>
      <c r="AA7" s="10">
        <v>126</v>
      </c>
      <c r="AB7" s="10">
        <v>95</v>
      </c>
      <c r="AC7" s="10">
        <v>45</v>
      </c>
      <c r="AD7" s="10">
        <v>32</v>
      </c>
      <c r="AE7" s="10"/>
      <c r="AF7" s="10">
        <v>386</v>
      </c>
      <c r="AG7" s="10">
        <v>405</v>
      </c>
      <c r="AH7" s="10">
        <v>124</v>
      </c>
      <c r="AI7" s="10"/>
      <c r="AJ7" s="10">
        <v>336</v>
      </c>
      <c r="AK7" s="10">
        <v>329</v>
      </c>
      <c r="AL7" s="10">
        <v>64</v>
      </c>
      <c r="AM7" s="10">
        <v>14</v>
      </c>
      <c r="AN7" s="10">
        <v>101</v>
      </c>
      <c r="AO7" s="10"/>
      <c r="AP7" s="10">
        <v>204</v>
      </c>
      <c r="AQ7" s="10">
        <v>383</v>
      </c>
      <c r="AR7" s="10">
        <v>74</v>
      </c>
      <c r="AS7" s="10">
        <v>118</v>
      </c>
      <c r="AT7" s="10">
        <v>87</v>
      </c>
      <c r="AU7" s="10"/>
      <c r="AV7" s="10">
        <v>211</v>
      </c>
      <c r="AW7" s="10">
        <v>246</v>
      </c>
      <c r="AX7" s="10">
        <v>270</v>
      </c>
      <c r="AY7" s="10">
        <v>123</v>
      </c>
      <c r="AZ7" s="10">
        <v>24</v>
      </c>
      <c r="BA7" s="10"/>
      <c r="BB7" s="10">
        <v>42</v>
      </c>
      <c r="BC7" s="10">
        <v>67</v>
      </c>
      <c r="BD7" s="10">
        <v>32</v>
      </c>
      <c r="BE7" s="10"/>
      <c r="BF7" s="10">
        <v>167</v>
      </c>
    </row>
    <row r="8" spans="2:58" ht="30" customHeight="1" x14ac:dyDescent="0.35">
      <c r="B8" s="11" t="s">
        <v>20</v>
      </c>
      <c r="C8" s="11">
        <v>1012</v>
      </c>
      <c r="D8" s="11">
        <v>512</v>
      </c>
      <c r="E8" s="11">
        <v>496</v>
      </c>
      <c r="F8" s="11"/>
      <c r="G8" s="11">
        <v>134</v>
      </c>
      <c r="H8" s="11">
        <v>179</v>
      </c>
      <c r="I8" s="11">
        <v>164</v>
      </c>
      <c r="J8" s="11">
        <v>167</v>
      </c>
      <c r="K8" s="11">
        <v>144</v>
      </c>
      <c r="L8" s="11">
        <v>224</v>
      </c>
      <c r="M8" s="11"/>
      <c r="N8" s="11">
        <v>267</v>
      </c>
      <c r="O8" s="11">
        <v>259</v>
      </c>
      <c r="P8" s="11">
        <v>245</v>
      </c>
      <c r="Q8" s="11">
        <v>235</v>
      </c>
      <c r="R8" s="11"/>
      <c r="S8" s="11">
        <v>131</v>
      </c>
      <c r="T8" s="11">
        <v>142</v>
      </c>
      <c r="U8" s="11">
        <v>74</v>
      </c>
      <c r="V8" s="11">
        <v>86</v>
      </c>
      <c r="W8" s="11">
        <v>79</v>
      </c>
      <c r="X8" s="11">
        <v>94</v>
      </c>
      <c r="Y8" s="11">
        <v>89</v>
      </c>
      <c r="Z8" s="11">
        <v>30</v>
      </c>
      <c r="AA8" s="11">
        <v>121</v>
      </c>
      <c r="AB8" s="11">
        <v>95</v>
      </c>
      <c r="AC8" s="11">
        <v>43</v>
      </c>
      <c r="AD8" s="11">
        <v>29</v>
      </c>
      <c r="AE8" s="11"/>
      <c r="AF8" s="11">
        <v>386</v>
      </c>
      <c r="AG8" s="11">
        <v>408</v>
      </c>
      <c r="AH8" s="11">
        <v>125</v>
      </c>
      <c r="AI8" s="11"/>
      <c r="AJ8" s="11">
        <v>335</v>
      </c>
      <c r="AK8" s="11">
        <v>334</v>
      </c>
      <c r="AL8" s="11">
        <v>64</v>
      </c>
      <c r="AM8" s="11">
        <v>14</v>
      </c>
      <c r="AN8" s="11">
        <v>102</v>
      </c>
      <c r="AO8" s="11"/>
      <c r="AP8" s="11">
        <v>203</v>
      </c>
      <c r="AQ8" s="11">
        <v>386</v>
      </c>
      <c r="AR8" s="11">
        <v>73</v>
      </c>
      <c r="AS8" s="11">
        <v>120</v>
      </c>
      <c r="AT8" s="11">
        <v>87</v>
      </c>
      <c r="AU8" s="11"/>
      <c r="AV8" s="11">
        <v>209</v>
      </c>
      <c r="AW8" s="11">
        <v>249</v>
      </c>
      <c r="AX8" s="11">
        <v>272</v>
      </c>
      <c r="AY8" s="11">
        <v>123</v>
      </c>
      <c r="AZ8" s="11">
        <v>23</v>
      </c>
      <c r="BA8" s="11"/>
      <c r="BB8" s="11">
        <v>42</v>
      </c>
      <c r="BC8" s="11">
        <v>68</v>
      </c>
      <c r="BD8" s="11">
        <v>32</v>
      </c>
      <c r="BE8" s="11"/>
      <c r="BF8" s="11">
        <v>168</v>
      </c>
    </row>
    <row r="9" spans="2:58" x14ac:dyDescent="0.35">
      <c r="B9" s="15" t="s">
        <v>207</v>
      </c>
      <c r="C9" s="14">
        <v>0.26461990787623801</v>
      </c>
      <c r="D9" s="14">
        <v>0.263991905190335</v>
      </c>
      <c r="E9" s="14">
        <v>0.26333639044516699</v>
      </c>
      <c r="F9" s="14"/>
      <c r="G9" s="14">
        <v>0.35049160880244001</v>
      </c>
      <c r="H9" s="14">
        <v>0.28063145622130597</v>
      </c>
      <c r="I9" s="14">
        <v>0.22181709432232799</v>
      </c>
      <c r="J9" s="14">
        <v>0.25653708147087401</v>
      </c>
      <c r="K9" s="14">
        <v>0.28251927688836198</v>
      </c>
      <c r="L9" s="14">
        <v>0.22646475815623199</v>
      </c>
      <c r="M9" s="14"/>
      <c r="N9" s="14">
        <v>0.26321577369430099</v>
      </c>
      <c r="O9" s="14">
        <v>0.277796243854743</v>
      </c>
      <c r="P9" s="14">
        <v>0.23971040487946901</v>
      </c>
      <c r="Q9" s="14">
        <v>0.28011842909088502</v>
      </c>
      <c r="R9" s="14"/>
      <c r="S9" s="14">
        <v>0.22559866606753501</v>
      </c>
      <c r="T9" s="14">
        <v>0.21286367839902401</v>
      </c>
      <c r="U9" s="14">
        <v>0.36126966856683601</v>
      </c>
      <c r="V9" s="14">
        <v>0.19852737299699699</v>
      </c>
      <c r="W9" s="14">
        <v>0.25218234525140898</v>
      </c>
      <c r="X9" s="14">
        <v>0.24512449128826599</v>
      </c>
      <c r="Y9" s="14">
        <v>0.29550599696859098</v>
      </c>
      <c r="Z9" s="14">
        <v>0.33792452390394001</v>
      </c>
      <c r="AA9" s="14">
        <v>0.25655119035381202</v>
      </c>
      <c r="AB9" s="14">
        <v>0.30593068460984502</v>
      </c>
      <c r="AC9" s="14">
        <v>0.38916885076816599</v>
      </c>
      <c r="AD9" s="14">
        <v>0.28219449041247302</v>
      </c>
      <c r="AE9" s="14"/>
      <c r="AF9" s="14">
        <v>0.18499390997651</v>
      </c>
      <c r="AG9" s="14">
        <v>0.326400120834556</v>
      </c>
      <c r="AH9" s="14">
        <v>0.27157895433136803</v>
      </c>
      <c r="AI9" s="14"/>
      <c r="AJ9" s="14">
        <v>0.13229801195326299</v>
      </c>
      <c r="AK9" s="14">
        <v>0.394230071413534</v>
      </c>
      <c r="AL9" s="14">
        <v>0.166206587004463</v>
      </c>
      <c r="AM9" s="14">
        <v>0.12548972308279499</v>
      </c>
      <c r="AN9" s="14">
        <v>0.20664166802471501</v>
      </c>
      <c r="AO9" s="14"/>
      <c r="AP9" s="14">
        <v>9.3335239045605201E-2</v>
      </c>
      <c r="AQ9" s="14">
        <v>0.36205737178983499</v>
      </c>
      <c r="AR9" s="14">
        <v>0.26415072147952101</v>
      </c>
      <c r="AS9" s="14">
        <v>0.24568814891985899</v>
      </c>
      <c r="AT9" s="14">
        <v>0.148460275511097</v>
      </c>
      <c r="AU9" s="14"/>
      <c r="AV9" s="14">
        <v>0.21426216599484699</v>
      </c>
      <c r="AW9" s="14">
        <v>0.27280378405674399</v>
      </c>
      <c r="AX9" s="14">
        <v>0.25152786442497299</v>
      </c>
      <c r="AY9" s="14">
        <v>0.30456796493743099</v>
      </c>
      <c r="AZ9" s="14">
        <v>0.32308666361827798</v>
      </c>
      <c r="BA9" s="14"/>
      <c r="BB9" s="14">
        <v>0.10907477586226</v>
      </c>
      <c r="BC9" s="14">
        <v>0.24632257350019701</v>
      </c>
      <c r="BD9" s="14">
        <v>6.1665047846168899E-2</v>
      </c>
      <c r="BE9" s="14"/>
      <c r="BF9" s="14">
        <v>0.16724302444349501</v>
      </c>
    </row>
    <row r="10" spans="2:58" x14ac:dyDescent="0.35">
      <c r="B10" s="15" t="s">
        <v>208</v>
      </c>
      <c r="C10" s="14">
        <v>0.182512342778131</v>
      </c>
      <c r="D10" s="14">
        <v>0.18462625332659499</v>
      </c>
      <c r="E10" s="14">
        <v>0.18178853733859901</v>
      </c>
      <c r="F10" s="14"/>
      <c r="G10" s="14">
        <v>0.138087103958934</v>
      </c>
      <c r="H10" s="14">
        <v>0.20294402190525701</v>
      </c>
      <c r="I10" s="14">
        <v>0.168429889276421</v>
      </c>
      <c r="J10" s="14">
        <v>0.24913220485285301</v>
      </c>
      <c r="K10" s="14">
        <v>0.12929081445031301</v>
      </c>
      <c r="L10" s="14">
        <v>0.18739136541932599</v>
      </c>
      <c r="M10" s="14"/>
      <c r="N10" s="14">
        <v>0.15199120303470201</v>
      </c>
      <c r="O10" s="14">
        <v>0.25408105110137302</v>
      </c>
      <c r="P10" s="14">
        <v>0.15686727018280699</v>
      </c>
      <c r="Q10" s="14">
        <v>0.16590015923253401</v>
      </c>
      <c r="R10" s="14"/>
      <c r="S10" s="14">
        <v>0.13572107007234199</v>
      </c>
      <c r="T10" s="14">
        <v>0.18093381629460101</v>
      </c>
      <c r="U10" s="14">
        <v>0.19950586551995</v>
      </c>
      <c r="V10" s="14">
        <v>0.23921694125926901</v>
      </c>
      <c r="W10" s="14">
        <v>0.17207791747312801</v>
      </c>
      <c r="X10" s="14">
        <v>0.22852800177223001</v>
      </c>
      <c r="Y10" s="14">
        <v>0.109450725994714</v>
      </c>
      <c r="Z10" s="14">
        <v>9.0338265984513694E-2</v>
      </c>
      <c r="AA10" s="14">
        <v>0.18244324284687899</v>
      </c>
      <c r="AB10" s="14">
        <v>0.224813296763335</v>
      </c>
      <c r="AC10" s="14">
        <v>0.186884160837375</v>
      </c>
      <c r="AD10" s="14">
        <v>0.24543795478955299</v>
      </c>
      <c r="AE10" s="14"/>
      <c r="AF10" s="14">
        <v>0.15372349560143</v>
      </c>
      <c r="AG10" s="14">
        <v>0.21549379971226901</v>
      </c>
      <c r="AH10" s="14">
        <v>0.16961061852248399</v>
      </c>
      <c r="AI10" s="14"/>
      <c r="AJ10" s="14">
        <v>0.14527063994669401</v>
      </c>
      <c r="AK10" s="14">
        <v>0.21049207041991899</v>
      </c>
      <c r="AL10" s="14">
        <v>0.34158991789620602</v>
      </c>
      <c r="AM10" s="14">
        <v>6.6837191412703098E-2</v>
      </c>
      <c r="AN10" s="14">
        <v>0.15752080043554001</v>
      </c>
      <c r="AO10" s="14"/>
      <c r="AP10" s="14">
        <v>0.12338637124486999</v>
      </c>
      <c r="AQ10" s="14">
        <v>0.20918090950045101</v>
      </c>
      <c r="AR10" s="14">
        <v>0.247967760939686</v>
      </c>
      <c r="AS10" s="14">
        <v>0.143454380293181</v>
      </c>
      <c r="AT10" s="14">
        <v>0.19452447277432999</v>
      </c>
      <c r="AU10" s="14"/>
      <c r="AV10" s="14">
        <v>0.176359662066082</v>
      </c>
      <c r="AW10" s="14">
        <v>0.20255897631870201</v>
      </c>
      <c r="AX10" s="14">
        <v>0.21658750728090301</v>
      </c>
      <c r="AY10" s="14">
        <v>0.119731185395602</v>
      </c>
      <c r="AZ10" s="14">
        <v>4.2576720338501003E-2</v>
      </c>
      <c r="BA10" s="14"/>
      <c r="BB10" s="14">
        <v>0.15838636790433999</v>
      </c>
      <c r="BC10" s="14">
        <v>0.15064731865355299</v>
      </c>
      <c r="BD10" s="14">
        <v>0.25003630474774602</v>
      </c>
      <c r="BE10" s="14"/>
      <c r="BF10" s="14">
        <v>0.170421779568218</v>
      </c>
    </row>
    <row r="11" spans="2:58" x14ac:dyDescent="0.35">
      <c r="B11" s="15" t="s">
        <v>209</v>
      </c>
      <c r="C11" s="14">
        <v>0.20441272265633101</v>
      </c>
      <c r="D11" s="14">
        <v>0.20703820124861499</v>
      </c>
      <c r="E11" s="14">
        <v>0.201281737516528</v>
      </c>
      <c r="F11" s="14"/>
      <c r="G11" s="14">
        <v>0.18486254461378801</v>
      </c>
      <c r="H11" s="14">
        <v>0.19319880493331501</v>
      </c>
      <c r="I11" s="14">
        <v>0.20486317138556401</v>
      </c>
      <c r="J11" s="14">
        <v>0.15260582455865501</v>
      </c>
      <c r="K11" s="14">
        <v>0.26774095267347697</v>
      </c>
      <c r="L11" s="14">
        <v>0.222687072328179</v>
      </c>
      <c r="M11" s="14"/>
      <c r="N11" s="14">
        <v>0.21333078694691701</v>
      </c>
      <c r="O11" s="14">
        <v>0.210313405827703</v>
      </c>
      <c r="P11" s="14">
        <v>0.21931098455919201</v>
      </c>
      <c r="Q11" s="14">
        <v>0.16836310342229899</v>
      </c>
      <c r="R11" s="14"/>
      <c r="S11" s="14">
        <v>0.209401048647917</v>
      </c>
      <c r="T11" s="14">
        <v>0.21653959316340801</v>
      </c>
      <c r="U11" s="14">
        <v>0.223313850223024</v>
      </c>
      <c r="V11" s="14">
        <v>0.20094128120784899</v>
      </c>
      <c r="W11" s="14">
        <v>0.21414791180982601</v>
      </c>
      <c r="X11" s="14">
        <v>0.16019729461156901</v>
      </c>
      <c r="Y11" s="14">
        <v>0.21239294867012801</v>
      </c>
      <c r="Z11" s="14">
        <v>0.155358921244002</v>
      </c>
      <c r="AA11" s="14">
        <v>0.187801759730266</v>
      </c>
      <c r="AB11" s="14">
        <v>0.21837234586030599</v>
      </c>
      <c r="AC11" s="14">
        <v>0.18234219326458301</v>
      </c>
      <c r="AD11" s="14">
        <v>0.28479341821166898</v>
      </c>
      <c r="AE11" s="14"/>
      <c r="AF11" s="14">
        <v>0.23304227995677501</v>
      </c>
      <c r="AG11" s="14">
        <v>0.18104521871378801</v>
      </c>
      <c r="AH11" s="14">
        <v>0.16619635558786799</v>
      </c>
      <c r="AI11" s="14"/>
      <c r="AJ11" s="14">
        <v>0.23387519430690101</v>
      </c>
      <c r="AK11" s="14">
        <v>0.16104142553523201</v>
      </c>
      <c r="AL11" s="14">
        <v>0.21281313620050399</v>
      </c>
      <c r="AM11" s="14">
        <v>0.32030264804074099</v>
      </c>
      <c r="AN11" s="14">
        <v>0.228361980203894</v>
      </c>
      <c r="AO11" s="14"/>
      <c r="AP11" s="14">
        <v>0.20360234276299799</v>
      </c>
      <c r="AQ11" s="14">
        <v>0.18737024960978199</v>
      </c>
      <c r="AR11" s="14">
        <v>0.26936695400381599</v>
      </c>
      <c r="AS11" s="14">
        <v>0.24518570579388799</v>
      </c>
      <c r="AT11" s="14">
        <v>0.22221681421518899</v>
      </c>
      <c r="AU11" s="14"/>
      <c r="AV11" s="14">
        <v>0.20883642125875199</v>
      </c>
      <c r="AW11" s="14">
        <v>0.22264280922726801</v>
      </c>
      <c r="AX11" s="14">
        <v>0.17605468388591899</v>
      </c>
      <c r="AY11" s="14">
        <v>0.209135446761853</v>
      </c>
      <c r="AZ11" s="14">
        <v>0.215290401905192</v>
      </c>
      <c r="BA11" s="14"/>
      <c r="BB11" s="14">
        <v>0.350344501523977</v>
      </c>
      <c r="BC11" s="14">
        <v>0.216789517053944</v>
      </c>
      <c r="BD11" s="14">
        <v>0.15722670129024</v>
      </c>
      <c r="BE11" s="14"/>
      <c r="BF11" s="14">
        <v>0.26126356870891398</v>
      </c>
    </row>
    <row r="12" spans="2:58" x14ac:dyDescent="0.35">
      <c r="B12" s="15" t="s">
        <v>122</v>
      </c>
      <c r="C12" s="14">
        <v>0.152268017999135</v>
      </c>
      <c r="D12" s="14">
        <v>0.13857836860989201</v>
      </c>
      <c r="E12" s="14">
        <v>0.16760502374566599</v>
      </c>
      <c r="F12" s="14"/>
      <c r="G12" s="14">
        <v>0.14514683529950001</v>
      </c>
      <c r="H12" s="14">
        <v>0.13493627327316099</v>
      </c>
      <c r="I12" s="14">
        <v>0.17586317007166299</v>
      </c>
      <c r="J12" s="14">
        <v>0.15617541896801401</v>
      </c>
      <c r="K12" s="14">
        <v>0.13331992042024299</v>
      </c>
      <c r="L12" s="14">
        <v>0.16236861754183299</v>
      </c>
      <c r="M12" s="14"/>
      <c r="N12" s="14">
        <v>0.14834686947324699</v>
      </c>
      <c r="O12" s="14">
        <v>0.106397981243756</v>
      </c>
      <c r="P12" s="14">
        <v>0.16377601025025601</v>
      </c>
      <c r="Q12" s="14">
        <v>0.190818719066602</v>
      </c>
      <c r="R12" s="14"/>
      <c r="S12" s="14">
        <v>0.17573885892774699</v>
      </c>
      <c r="T12" s="14">
        <v>0.15453239491225901</v>
      </c>
      <c r="U12" s="14">
        <v>0.120841589454468</v>
      </c>
      <c r="V12" s="14">
        <v>0.121325385128788</v>
      </c>
      <c r="W12" s="14">
        <v>0.15039858566907199</v>
      </c>
      <c r="X12" s="14">
        <v>0.20949097224745999</v>
      </c>
      <c r="Y12" s="14">
        <v>0.16086448509860399</v>
      </c>
      <c r="Z12" s="14">
        <v>0.16383171275229599</v>
      </c>
      <c r="AA12" s="14">
        <v>0.174286176209106</v>
      </c>
      <c r="AB12" s="14">
        <v>0.112940868286814</v>
      </c>
      <c r="AC12" s="14">
        <v>0.12814248778536599</v>
      </c>
      <c r="AD12" s="14">
        <v>5.9536242651217798E-2</v>
      </c>
      <c r="AE12" s="14"/>
      <c r="AF12" s="14">
        <v>0.19747278720164699</v>
      </c>
      <c r="AG12" s="14">
        <v>0.106686884674079</v>
      </c>
      <c r="AH12" s="14">
        <v>0.175196487508476</v>
      </c>
      <c r="AI12" s="14"/>
      <c r="AJ12" s="14">
        <v>0.151225437587066</v>
      </c>
      <c r="AK12" s="14">
        <v>0.13699043344898501</v>
      </c>
      <c r="AL12" s="14">
        <v>0.12814222915024301</v>
      </c>
      <c r="AM12" s="14">
        <v>0.277967493201418</v>
      </c>
      <c r="AN12" s="14">
        <v>0.21029779050894601</v>
      </c>
      <c r="AO12" s="14"/>
      <c r="AP12" s="14">
        <v>0.13180449852154899</v>
      </c>
      <c r="AQ12" s="14">
        <v>0.12548752371796701</v>
      </c>
      <c r="AR12" s="14">
        <v>0.11350121284171499</v>
      </c>
      <c r="AS12" s="14">
        <v>0.184206962074806</v>
      </c>
      <c r="AT12" s="14">
        <v>0.26465143745931302</v>
      </c>
      <c r="AU12" s="14"/>
      <c r="AV12" s="14">
        <v>0.21114381056520401</v>
      </c>
      <c r="AW12" s="14">
        <v>0.13029477962883901</v>
      </c>
      <c r="AX12" s="14">
        <v>0.15322641726918601</v>
      </c>
      <c r="AY12" s="14">
        <v>0.12227838378324001</v>
      </c>
      <c r="AZ12" s="14">
        <v>0.170937873910252</v>
      </c>
      <c r="BA12" s="14"/>
      <c r="BB12" s="14">
        <v>0.176679094959549</v>
      </c>
      <c r="BC12" s="14">
        <v>0.163734281201663</v>
      </c>
      <c r="BD12" s="14">
        <v>0.15740955751528399</v>
      </c>
      <c r="BE12" s="14"/>
      <c r="BF12" s="14">
        <v>0.17168003438908799</v>
      </c>
    </row>
    <row r="13" spans="2:58" x14ac:dyDescent="0.35">
      <c r="B13" s="15" t="s">
        <v>210</v>
      </c>
      <c r="C13" s="14">
        <v>0.1205531373582</v>
      </c>
      <c r="D13" s="14">
        <v>0.133725111109506</v>
      </c>
      <c r="E13" s="14">
        <v>0.107927790152776</v>
      </c>
      <c r="F13" s="14"/>
      <c r="G13" s="14">
        <v>0.122991672830866</v>
      </c>
      <c r="H13" s="14">
        <v>0.123408765105749</v>
      </c>
      <c r="I13" s="14">
        <v>0.15681228002483499</v>
      </c>
      <c r="J13" s="14">
        <v>9.5932222929287103E-2</v>
      </c>
      <c r="K13" s="14">
        <v>0.10614783969309299</v>
      </c>
      <c r="L13" s="14">
        <v>0.117998035396429</v>
      </c>
      <c r="M13" s="14"/>
      <c r="N13" s="14">
        <v>0.13241003622526201</v>
      </c>
      <c r="O13" s="14">
        <v>9.5439577391461805E-2</v>
      </c>
      <c r="P13" s="14">
        <v>0.118630645576608</v>
      </c>
      <c r="Q13" s="14">
        <v>0.13989507989299099</v>
      </c>
      <c r="R13" s="14"/>
      <c r="S13" s="14">
        <v>0.166505328006612</v>
      </c>
      <c r="T13" s="14">
        <v>0.12629129092119401</v>
      </c>
      <c r="U13" s="14">
        <v>8.2617668155398394E-2</v>
      </c>
      <c r="V13" s="14">
        <v>0.12229187501781601</v>
      </c>
      <c r="W13" s="14">
        <v>0.12806770396435299</v>
      </c>
      <c r="X13" s="14">
        <v>0.11412616778540099</v>
      </c>
      <c r="Y13" s="14">
        <v>0.12684478888053199</v>
      </c>
      <c r="Z13" s="14">
        <v>0.215821476270837</v>
      </c>
      <c r="AA13" s="14">
        <v>0.11575485807694</v>
      </c>
      <c r="AB13" s="14">
        <v>0.109620035734236</v>
      </c>
      <c r="AC13" s="14">
        <v>4.19320629874032E-2</v>
      </c>
      <c r="AD13" s="14">
        <v>3.1689498711250499E-2</v>
      </c>
      <c r="AE13" s="14"/>
      <c r="AF13" s="14">
        <v>0.134477087403365</v>
      </c>
      <c r="AG13" s="14">
        <v>0.11499307506527701</v>
      </c>
      <c r="AH13" s="14">
        <v>0.114377897236055</v>
      </c>
      <c r="AI13" s="14"/>
      <c r="AJ13" s="14">
        <v>0.19739425121976201</v>
      </c>
      <c r="AK13" s="14">
        <v>8.0888599888588805E-2</v>
      </c>
      <c r="AL13" s="14">
        <v>0.120147716787205</v>
      </c>
      <c r="AM13" s="14">
        <v>0</v>
      </c>
      <c r="AN13" s="14">
        <v>9.2169040689488793E-2</v>
      </c>
      <c r="AO13" s="14"/>
      <c r="AP13" s="14">
        <v>0.22781414285025001</v>
      </c>
      <c r="AQ13" s="14">
        <v>8.5917682957562705E-2</v>
      </c>
      <c r="AR13" s="14">
        <v>0.10501335073526299</v>
      </c>
      <c r="AS13" s="14">
        <v>0.100020207839865</v>
      </c>
      <c r="AT13" s="14">
        <v>0.113889835453671</v>
      </c>
      <c r="AU13" s="14"/>
      <c r="AV13" s="14">
        <v>0.11654427704737</v>
      </c>
      <c r="AW13" s="14">
        <v>0.108340853760725</v>
      </c>
      <c r="AX13" s="14">
        <v>0.12935328009852501</v>
      </c>
      <c r="AY13" s="14">
        <v>0.15462589966127199</v>
      </c>
      <c r="AZ13" s="14">
        <v>0.206410644631665</v>
      </c>
      <c r="BA13" s="14"/>
      <c r="BB13" s="14">
        <v>0.157438777363717</v>
      </c>
      <c r="BC13" s="14">
        <v>0.14879992250393601</v>
      </c>
      <c r="BD13" s="14">
        <v>0.25069826038246901</v>
      </c>
      <c r="BE13" s="14"/>
      <c r="BF13" s="14">
        <v>0.15898953037736999</v>
      </c>
    </row>
    <row r="14" spans="2:58" x14ac:dyDescent="0.35">
      <c r="B14" s="15" t="s">
        <v>211</v>
      </c>
      <c r="C14" s="14">
        <v>6.6462567343043594E-2</v>
      </c>
      <c r="D14" s="14">
        <v>5.9817846469353703E-2</v>
      </c>
      <c r="E14" s="14">
        <v>7.1963292427721204E-2</v>
      </c>
      <c r="F14" s="14"/>
      <c r="G14" s="14">
        <v>5.8420234494472E-2</v>
      </c>
      <c r="H14" s="14">
        <v>5.9077487977726599E-2</v>
      </c>
      <c r="I14" s="14">
        <v>6.4867836406336393E-2</v>
      </c>
      <c r="J14" s="14">
        <v>6.97513908855628E-2</v>
      </c>
      <c r="K14" s="14">
        <v>8.0981195874512302E-2</v>
      </c>
      <c r="L14" s="14">
        <v>6.6534819590606295E-2</v>
      </c>
      <c r="M14" s="14"/>
      <c r="N14" s="14">
        <v>7.8760657416878502E-2</v>
      </c>
      <c r="O14" s="14">
        <v>5.2273207943974602E-2</v>
      </c>
      <c r="P14" s="14">
        <v>8.9620240104845705E-2</v>
      </c>
      <c r="Q14" s="14">
        <v>4.56565018204989E-2</v>
      </c>
      <c r="R14" s="14"/>
      <c r="S14" s="14">
        <v>7.1176166867751495E-2</v>
      </c>
      <c r="T14" s="14">
        <v>0.10883922630951499</v>
      </c>
      <c r="U14" s="14">
        <v>1.24513580803237E-2</v>
      </c>
      <c r="V14" s="14">
        <v>0.104189127577043</v>
      </c>
      <c r="W14" s="14">
        <v>7.1043032794594299E-2</v>
      </c>
      <c r="X14" s="14">
        <v>4.2533072295074199E-2</v>
      </c>
      <c r="Y14" s="14">
        <v>6.3953468850403497E-2</v>
      </c>
      <c r="Z14" s="14">
        <v>3.6725099844411399E-2</v>
      </c>
      <c r="AA14" s="14">
        <v>7.3223665845402006E-2</v>
      </c>
      <c r="AB14" s="14">
        <v>2.83227687454644E-2</v>
      </c>
      <c r="AC14" s="14">
        <v>4.5287664970096203E-2</v>
      </c>
      <c r="AD14" s="14">
        <v>9.63483952238363E-2</v>
      </c>
      <c r="AE14" s="14"/>
      <c r="AF14" s="14">
        <v>8.2718431584624094E-2</v>
      </c>
      <c r="AG14" s="14">
        <v>4.7993425611818602E-2</v>
      </c>
      <c r="AH14" s="14">
        <v>9.4750016331087594E-2</v>
      </c>
      <c r="AI14" s="14"/>
      <c r="AJ14" s="14">
        <v>0.12111699120783199</v>
      </c>
      <c r="AK14" s="14">
        <v>1.6357399293739399E-2</v>
      </c>
      <c r="AL14" s="14">
        <v>1.69136141370997E-2</v>
      </c>
      <c r="AM14" s="14">
        <v>0.20940294426234299</v>
      </c>
      <c r="AN14" s="14">
        <v>9.4852877688335599E-2</v>
      </c>
      <c r="AO14" s="14"/>
      <c r="AP14" s="14">
        <v>0.185165987533051</v>
      </c>
      <c r="AQ14" s="14">
        <v>2.9986262424402901E-2</v>
      </c>
      <c r="AR14" s="14">
        <v>0</v>
      </c>
      <c r="AS14" s="14">
        <v>6.3203707517404506E-2</v>
      </c>
      <c r="AT14" s="14">
        <v>5.6257164586400503E-2</v>
      </c>
      <c r="AU14" s="14"/>
      <c r="AV14" s="14">
        <v>5.3452623791420302E-2</v>
      </c>
      <c r="AW14" s="14">
        <v>5.8813204465629397E-2</v>
      </c>
      <c r="AX14" s="14">
        <v>6.9765983508351698E-2</v>
      </c>
      <c r="AY14" s="14">
        <v>7.9893317087529198E-2</v>
      </c>
      <c r="AZ14" s="14">
        <v>4.1697695596112298E-2</v>
      </c>
      <c r="BA14" s="14"/>
      <c r="BB14" s="14">
        <v>4.8076482386156402E-2</v>
      </c>
      <c r="BC14" s="14">
        <v>5.6677224186359801E-2</v>
      </c>
      <c r="BD14" s="14">
        <v>0.12296412821809199</v>
      </c>
      <c r="BE14" s="14"/>
      <c r="BF14" s="14">
        <v>6.3532022014752901E-2</v>
      </c>
    </row>
    <row r="15" spans="2:58" x14ac:dyDescent="0.35">
      <c r="B15" s="15" t="s">
        <v>212</v>
      </c>
      <c r="C15" s="23">
        <v>9.1713039889220003E-3</v>
      </c>
      <c r="D15" s="23">
        <v>1.2222314045703101E-2</v>
      </c>
      <c r="E15" s="23">
        <v>6.0972283735444303E-3</v>
      </c>
      <c r="F15" s="23"/>
      <c r="G15" s="23">
        <v>0</v>
      </c>
      <c r="H15" s="23">
        <v>5.80319058348484E-3</v>
      </c>
      <c r="I15" s="23">
        <v>7.3465585128517103E-3</v>
      </c>
      <c r="J15" s="23">
        <v>1.9865856334754298E-2</v>
      </c>
      <c r="K15" s="23">
        <v>0</v>
      </c>
      <c r="L15" s="23">
        <v>1.6555331567395099E-2</v>
      </c>
      <c r="M15" s="23"/>
      <c r="N15" s="23">
        <v>1.1944673208692001E-2</v>
      </c>
      <c r="O15" s="23">
        <v>3.6985326369884199E-3</v>
      </c>
      <c r="P15" s="23">
        <v>1.2084444446822501E-2</v>
      </c>
      <c r="Q15" s="23">
        <v>9.2480074741899398E-3</v>
      </c>
      <c r="R15" s="23"/>
      <c r="S15" s="23">
        <v>1.5858861410095099E-2</v>
      </c>
      <c r="T15" s="23">
        <v>0</v>
      </c>
      <c r="U15" s="23">
        <v>0</v>
      </c>
      <c r="V15" s="23">
        <v>1.35080168122385E-2</v>
      </c>
      <c r="W15" s="23">
        <v>1.2082503037616901E-2</v>
      </c>
      <c r="X15" s="23">
        <v>0</v>
      </c>
      <c r="Y15" s="23">
        <v>3.0987585537028399E-2</v>
      </c>
      <c r="Z15" s="23">
        <v>0</v>
      </c>
      <c r="AA15" s="23">
        <v>9.9391069375961705E-3</v>
      </c>
      <c r="AB15" s="23">
        <v>0</v>
      </c>
      <c r="AC15" s="23">
        <v>2.6242579387009999E-2</v>
      </c>
      <c r="AD15" s="23">
        <v>0</v>
      </c>
      <c r="AE15" s="23"/>
      <c r="AF15" s="23">
        <v>1.35720082756499E-2</v>
      </c>
      <c r="AG15" s="23">
        <v>7.3874753882126297E-3</v>
      </c>
      <c r="AH15" s="23">
        <v>8.2896704826616093E-3</v>
      </c>
      <c r="AI15" s="23"/>
      <c r="AJ15" s="23">
        <v>1.8819473778482101E-2</v>
      </c>
      <c r="AK15" s="23">
        <v>0</v>
      </c>
      <c r="AL15" s="23">
        <v>1.4186798824279799E-2</v>
      </c>
      <c r="AM15" s="23">
        <v>0</v>
      </c>
      <c r="AN15" s="23">
        <v>1.0155842449080301E-2</v>
      </c>
      <c r="AO15" s="23"/>
      <c r="AP15" s="23">
        <v>3.4891418041676302E-2</v>
      </c>
      <c r="AQ15" s="23">
        <v>0</v>
      </c>
      <c r="AR15" s="23">
        <v>0</v>
      </c>
      <c r="AS15" s="23">
        <v>1.8240887560997E-2</v>
      </c>
      <c r="AT15" s="23">
        <v>0</v>
      </c>
      <c r="AU15" s="23"/>
      <c r="AV15" s="23">
        <v>1.9401039276325301E-2</v>
      </c>
      <c r="AW15" s="23">
        <v>4.5455925420917198E-3</v>
      </c>
      <c r="AX15" s="23">
        <v>3.4842635321428602E-3</v>
      </c>
      <c r="AY15" s="23">
        <v>9.7678023730722197E-3</v>
      </c>
      <c r="AZ15" s="23">
        <v>0</v>
      </c>
      <c r="BA15" s="23"/>
      <c r="BB15" s="23">
        <v>0</v>
      </c>
      <c r="BC15" s="23">
        <v>1.7029162900347498E-2</v>
      </c>
      <c r="BD15" s="23">
        <v>0</v>
      </c>
      <c r="BE15" s="23"/>
      <c r="BF15" s="23">
        <v>6.8700404981623204E-3</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262</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1012</v>
      </c>
      <c r="D7" s="10">
        <v>506</v>
      </c>
      <c r="E7" s="10">
        <v>502</v>
      </c>
      <c r="F7" s="10"/>
      <c r="G7" s="10">
        <v>139</v>
      </c>
      <c r="H7" s="10">
        <v>186</v>
      </c>
      <c r="I7" s="10">
        <v>143</v>
      </c>
      <c r="J7" s="10">
        <v>155</v>
      </c>
      <c r="K7" s="10">
        <v>153</v>
      </c>
      <c r="L7" s="10">
        <v>236</v>
      </c>
      <c r="M7" s="10"/>
      <c r="N7" s="10">
        <v>274</v>
      </c>
      <c r="O7" s="10">
        <v>247</v>
      </c>
      <c r="P7" s="10">
        <v>247</v>
      </c>
      <c r="Q7" s="10">
        <v>238</v>
      </c>
      <c r="R7" s="10"/>
      <c r="S7" s="10">
        <v>123</v>
      </c>
      <c r="T7" s="10">
        <v>135</v>
      </c>
      <c r="U7" s="10">
        <v>75</v>
      </c>
      <c r="V7" s="10">
        <v>85</v>
      </c>
      <c r="W7" s="10">
        <v>82</v>
      </c>
      <c r="X7" s="10">
        <v>92</v>
      </c>
      <c r="Y7" s="10">
        <v>90</v>
      </c>
      <c r="Z7" s="10">
        <v>32</v>
      </c>
      <c r="AA7" s="10">
        <v>126</v>
      </c>
      <c r="AB7" s="10">
        <v>95</v>
      </c>
      <c r="AC7" s="10">
        <v>45</v>
      </c>
      <c r="AD7" s="10">
        <v>32</v>
      </c>
      <c r="AE7" s="10"/>
      <c r="AF7" s="10">
        <v>386</v>
      </c>
      <c r="AG7" s="10">
        <v>405</v>
      </c>
      <c r="AH7" s="10">
        <v>124</v>
      </c>
      <c r="AI7" s="10"/>
      <c r="AJ7" s="10">
        <v>336</v>
      </c>
      <c r="AK7" s="10">
        <v>329</v>
      </c>
      <c r="AL7" s="10">
        <v>64</v>
      </c>
      <c r="AM7" s="10">
        <v>14</v>
      </c>
      <c r="AN7" s="10">
        <v>101</v>
      </c>
      <c r="AO7" s="10"/>
      <c r="AP7" s="10">
        <v>204</v>
      </c>
      <c r="AQ7" s="10">
        <v>383</v>
      </c>
      <c r="AR7" s="10">
        <v>74</v>
      </c>
      <c r="AS7" s="10">
        <v>118</v>
      </c>
      <c r="AT7" s="10">
        <v>87</v>
      </c>
      <c r="AU7" s="10"/>
      <c r="AV7" s="10">
        <v>211</v>
      </c>
      <c r="AW7" s="10">
        <v>246</v>
      </c>
      <c r="AX7" s="10">
        <v>270</v>
      </c>
      <c r="AY7" s="10">
        <v>123</v>
      </c>
      <c r="AZ7" s="10">
        <v>24</v>
      </c>
      <c r="BA7" s="10"/>
      <c r="BB7" s="10">
        <v>42</v>
      </c>
      <c r="BC7" s="10">
        <v>67</v>
      </c>
      <c r="BD7" s="10">
        <v>32</v>
      </c>
      <c r="BE7" s="10"/>
      <c r="BF7" s="10">
        <v>167</v>
      </c>
    </row>
    <row r="8" spans="2:58" ht="30" customHeight="1" x14ac:dyDescent="0.35">
      <c r="B8" s="11" t="s">
        <v>20</v>
      </c>
      <c r="C8" s="11">
        <v>1012</v>
      </c>
      <c r="D8" s="11">
        <v>512</v>
      </c>
      <c r="E8" s="11">
        <v>496</v>
      </c>
      <c r="F8" s="11"/>
      <c r="G8" s="11">
        <v>134</v>
      </c>
      <c r="H8" s="11">
        <v>179</v>
      </c>
      <c r="I8" s="11">
        <v>164</v>
      </c>
      <c r="J8" s="11">
        <v>167</v>
      </c>
      <c r="K8" s="11">
        <v>144</v>
      </c>
      <c r="L8" s="11">
        <v>224</v>
      </c>
      <c r="M8" s="11"/>
      <c r="N8" s="11">
        <v>267</v>
      </c>
      <c r="O8" s="11">
        <v>259</v>
      </c>
      <c r="P8" s="11">
        <v>245</v>
      </c>
      <c r="Q8" s="11">
        <v>235</v>
      </c>
      <c r="R8" s="11"/>
      <c r="S8" s="11">
        <v>131</v>
      </c>
      <c r="T8" s="11">
        <v>142</v>
      </c>
      <c r="U8" s="11">
        <v>74</v>
      </c>
      <c r="V8" s="11">
        <v>86</v>
      </c>
      <c r="W8" s="11">
        <v>79</v>
      </c>
      <c r="X8" s="11">
        <v>94</v>
      </c>
      <c r="Y8" s="11">
        <v>89</v>
      </c>
      <c r="Z8" s="11">
        <v>30</v>
      </c>
      <c r="AA8" s="11">
        <v>121</v>
      </c>
      <c r="AB8" s="11">
        <v>95</v>
      </c>
      <c r="AC8" s="11">
        <v>43</v>
      </c>
      <c r="AD8" s="11">
        <v>29</v>
      </c>
      <c r="AE8" s="11"/>
      <c r="AF8" s="11">
        <v>386</v>
      </c>
      <c r="AG8" s="11">
        <v>408</v>
      </c>
      <c r="AH8" s="11">
        <v>125</v>
      </c>
      <c r="AI8" s="11"/>
      <c r="AJ8" s="11">
        <v>335</v>
      </c>
      <c r="AK8" s="11">
        <v>334</v>
      </c>
      <c r="AL8" s="11">
        <v>64</v>
      </c>
      <c r="AM8" s="11">
        <v>14</v>
      </c>
      <c r="AN8" s="11">
        <v>102</v>
      </c>
      <c r="AO8" s="11"/>
      <c r="AP8" s="11">
        <v>203</v>
      </c>
      <c r="AQ8" s="11">
        <v>386</v>
      </c>
      <c r="AR8" s="11">
        <v>73</v>
      </c>
      <c r="AS8" s="11">
        <v>120</v>
      </c>
      <c r="AT8" s="11">
        <v>87</v>
      </c>
      <c r="AU8" s="11"/>
      <c r="AV8" s="11">
        <v>209</v>
      </c>
      <c r="AW8" s="11">
        <v>249</v>
      </c>
      <c r="AX8" s="11">
        <v>272</v>
      </c>
      <c r="AY8" s="11">
        <v>123</v>
      </c>
      <c r="AZ8" s="11">
        <v>23</v>
      </c>
      <c r="BA8" s="11"/>
      <c r="BB8" s="11">
        <v>42</v>
      </c>
      <c r="BC8" s="11">
        <v>68</v>
      </c>
      <c r="BD8" s="11">
        <v>32</v>
      </c>
      <c r="BE8" s="11"/>
      <c r="BF8" s="11">
        <v>168</v>
      </c>
    </row>
    <row r="9" spans="2:58" x14ac:dyDescent="0.35">
      <c r="B9" s="15" t="s">
        <v>207</v>
      </c>
      <c r="C9" s="14">
        <v>8.0784170038755196E-2</v>
      </c>
      <c r="D9" s="14">
        <v>8.5474452984622501E-2</v>
      </c>
      <c r="E9" s="14">
        <v>7.6590707696317206E-2</v>
      </c>
      <c r="F9" s="14"/>
      <c r="G9" s="14">
        <v>0.10635959910214</v>
      </c>
      <c r="H9" s="14">
        <v>0.12750764230612299</v>
      </c>
      <c r="I9" s="14">
        <v>8.7059346504919102E-2</v>
      </c>
      <c r="J9" s="14">
        <v>6.5812210973180102E-2</v>
      </c>
      <c r="K9" s="14">
        <v>6.4413404178295303E-2</v>
      </c>
      <c r="L9" s="14">
        <v>4.5393146964426298E-2</v>
      </c>
      <c r="M9" s="14"/>
      <c r="N9" s="14">
        <v>6.9739086751643406E-2</v>
      </c>
      <c r="O9" s="14">
        <v>5.3380752842736398E-2</v>
      </c>
      <c r="P9" s="14">
        <v>7.5749695453914107E-2</v>
      </c>
      <c r="Q9" s="14">
        <v>0.130918102515406</v>
      </c>
      <c r="R9" s="14"/>
      <c r="S9" s="14">
        <v>7.0207861525534307E-2</v>
      </c>
      <c r="T9" s="14">
        <v>7.49053516022051E-2</v>
      </c>
      <c r="U9" s="14">
        <v>6.6050930537877195E-2</v>
      </c>
      <c r="V9" s="14">
        <v>5.4501366955395099E-2</v>
      </c>
      <c r="W9" s="14">
        <v>8.5568052453483395E-2</v>
      </c>
      <c r="X9" s="14">
        <v>6.2708726709739995E-2</v>
      </c>
      <c r="Y9" s="14">
        <v>4.5302155214035897E-2</v>
      </c>
      <c r="Z9" s="14">
        <v>5.7215167939514699E-2</v>
      </c>
      <c r="AA9" s="14">
        <v>0.17233633213586999</v>
      </c>
      <c r="AB9" s="14">
        <v>0.10049418430363</v>
      </c>
      <c r="AC9" s="14">
        <v>8.3764840344757605E-2</v>
      </c>
      <c r="AD9" s="14">
        <v>0</v>
      </c>
      <c r="AE9" s="14"/>
      <c r="AF9" s="14">
        <v>6.18759779062108E-2</v>
      </c>
      <c r="AG9" s="14">
        <v>8.1010014504471303E-2</v>
      </c>
      <c r="AH9" s="14">
        <v>0.13192698808653899</v>
      </c>
      <c r="AI9" s="14"/>
      <c r="AJ9" s="14">
        <v>2.6459496622534599E-2</v>
      </c>
      <c r="AK9" s="14">
        <v>0.124403122869415</v>
      </c>
      <c r="AL9" s="14">
        <v>6.2932960135413898E-2</v>
      </c>
      <c r="AM9" s="14">
        <v>0.12548972308279499</v>
      </c>
      <c r="AN9" s="14">
        <v>0.10970343694010901</v>
      </c>
      <c r="AO9" s="14"/>
      <c r="AP9" s="14">
        <v>1.49044304668665E-2</v>
      </c>
      <c r="AQ9" s="14">
        <v>0.109280107700062</v>
      </c>
      <c r="AR9" s="14">
        <v>8.15518357024686E-2</v>
      </c>
      <c r="AS9" s="14">
        <v>0.10649305443740401</v>
      </c>
      <c r="AT9" s="14">
        <v>5.59021367775622E-2</v>
      </c>
      <c r="AU9" s="14"/>
      <c r="AV9" s="14">
        <v>0.107212496535739</v>
      </c>
      <c r="AW9" s="14">
        <v>5.7402034789325297E-2</v>
      </c>
      <c r="AX9" s="14">
        <v>7.5794985592698594E-2</v>
      </c>
      <c r="AY9" s="14">
        <v>7.8360304314758503E-2</v>
      </c>
      <c r="AZ9" s="14">
        <v>3.8236103711018002E-2</v>
      </c>
      <c r="BA9" s="14"/>
      <c r="BB9" s="14">
        <v>2.01945942951107E-2</v>
      </c>
      <c r="BC9" s="14">
        <v>8.8484693514251006E-2</v>
      </c>
      <c r="BD9" s="14">
        <v>0</v>
      </c>
      <c r="BE9" s="14"/>
      <c r="BF9" s="14">
        <v>4.6298573341990903E-2</v>
      </c>
    </row>
    <row r="10" spans="2:58" x14ac:dyDescent="0.35">
      <c r="B10" s="15" t="s">
        <v>208</v>
      </c>
      <c r="C10" s="14">
        <v>8.2042892150588395E-2</v>
      </c>
      <c r="D10" s="14">
        <v>8.7100917801206906E-2</v>
      </c>
      <c r="E10" s="14">
        <v>7.54224714930989E-2</v>
      </c>
      <c r="F10" s="14"/>
      <c r="G10" s="14">
        <v>0.10835455962101399</v>
      </c>
      <c r="H10" s="14">
        <v>0.101833623449468</v>
      </c>
      <c r="I10" s="14">
        <v>0.123193092413568</v>
      </c>
      <c r="J10" s="14">
        <v>7.0320117127184306E-2</v>
      </c>
      <c r="K10" s="14">
        <v>7.5192193557206299E-2</v>
      </c>
      <c r="L10" s="14">
        <v>3.3730151029763997E-2</v>
      </c>
      <c r="M10" s="14"/>
      <c r="N10" s="14">
        <v>6.8737138289174493E-2</v>
      </c>
      <c r="O10" s="14">
        <v>8.0032729507175507E-2</v>
      </c>
      <c r="P10" s="14">
        <v>0.113577465686587</v>
      </c>
      <c r="Q10" s="14">
        <v>6.8572225883899704E-2</v>
      </c>
      <c r="R10" s="14"/>
      <c r="S10" s="14">
        <v>0.13206095153734401</v>
      </c>
      <c r="T10" s="14">
        <v>6.6731634538732307E-2</v>
      </c>
      <c r="U10" s="14">
        <v>5.2280328208414099E-2</v>
      </c>
      <c r="V10" s="14">
        <v>0.103381602126158</v>
      </c>
      <c r="W10" s="14">
        <v>5.85633915611561E-2</v>
      </c>
      <c r="X10" s="14">
        <v>9.8040362671715703E-2</v>
      </c>
      <c r="Y10" s="14">
        <v>5.6900865480022003E-2</v>
      </c>
      <c r="Z10" s="14">
        <v>0.14939523459561799</v>
      </c>
      <c r="AA10" s="14">
        <v>7.8222015485139906E-2</v>
      </c>
      <c r="AB10" s="14">
        <v>5.7229400633661602E-2</v>
      </c>
      <c r="AC10" s="14">
        <v>2.3389077620458401E-2</v>
      </c>
      <c r="AD10" s="14">
        <v>0.14908065806450699</v>
      </c>
      <c r="AE10" s="14"/>
      <c r="AF10" s="14">
        <v>7.2247243557498203E-2</v>
      </c>
      <c r="AG10" s="14">
        <v>0.10255080503057</v>
      </c>
      <c r="AH10" s="14">
        <v>5.2444119203441199E-2</v>
      </c>
      <c r="AI10" s="14"/>
      <c r="AJ10" s="14">
        <v>7.2935169549337805E-2</v>
      </c>
      <c r="AK10" s="14">
        <v>0.11216797824499899</v>
      </c>
      <c r="AL10" s="14">
        <v>3.1097749642547801E-2</v>
      </c>
      <c r="AM10" s="14">
        <v>0</v>
      </c>
      <c r="AN10" s="14">
        <v>6.5813446610765505E-2</v>
      </c>
      <c r="AO10" s="14"/>
      <c r="AP10" s="14">
        <v>5.9810713197025599E-2</v>
      </c>
      <c r="AQ10" s="14">
        <v>0.100061123317338</v>
      </c>
      <c r="AR10" s="14">
        <v>1.3268213367647601E-2</v>
      </c>
      <c r="AS10" s="14">
        <v>0.122904775560271</v>
      </c>
      <c r="AT10" s="14">
        <v>2.2511056958552302E-2</v>
      </c>
      <c r="AU10" s="14"/>
      <c r="AV10" s="14">
        <v>6.8113632918919698E-2</v>
      </c>
      <c r="AW10" s="14">
        <v>0.10156783819422199</v>
      </c>
      <c r="AX10" s="14">
        <v>7.3060200374666803E-2</v>
      </c>
      <c r="AY10" s="14">
        <v>6.4322794289867105E-2</v>
      </c>
      <c r="AZ10" s="14">
        <v>0.119790290226861</v>
      </c>
      <c r="BA10" s="14"/>
      <c r="BB10" s="14">
        <v>0.14387221150851601</v>
      </c>
      <c r="BC10" s="14">
        <v>0.103112932695979</v>
      </c>
      <c r="BD10" s="14">
        <v>3.2010612373648703E-2</v>
      </c>
      <c r="BE10" s="14"/>
      <c r="BF10" s="14">
        <v>9.7087402674854398E-2</v>
      </c>
    </row>
    <row r="11" spans="2:58" x14ac:dyDescent="0.35">
      <c r="B11" s="15" t="s">
        <v>209</v>
      </c>
      <c r="C11" s="14">
        <v>0.149736434778584</v>
      </c>
      <c r="D11" s="14">
        <v>0.14468904253849699</v>
      </c>
      <c r="E11" s="14">
        <v>0.15408400361018501</v>
      </c>
      <c r="F11" s="14"/>
      <c r="G11" s="14">
        <v>0.15152852029078501</v>
      </c>
      <c r="H11" s="14">
        <v>0.21978145571406499</v>
      </c>
      <c r="I11" s="14">
        <v>0.177231358476613</v>
      </c>
      <c r="J11" s="14">
        <v>0.10228712119536799</v>
      </c>
      <c r="K11" s="14">
        <v>0.16112873189947</v>
      </c>
      <c r="L11" s="14">
        <v>0.10085740214858201</v>
      </c>
      <c r="M11" s="14"/>
      <c r="N11" s="14">
        <v>9.0213471720906796E-2</v>
      </c>
      <c r="O11" s="14">
        <v>0.148493966784156</v>
      </c>
      <c r="P11" s="14">
        <v>0.18866012941395299</v>
      </c>
      <c r="Q11" s="14">
        <v>0.182008633249124</v>
      </c>
      <c r="R11" s="14"/>
      <c r="S11" s="14">
        <v>0.117805350808695</v>
      </c>
      <c r="T11" s="14">
        <v>0.12333375618485901</v>
      </c>
      <c r="U11" s="14">
        <v>0.19767254809242499</v>
      </c>
      <c r="V11" s="14">
        <v>0.14062271369854801</v>
      </c>
      <c r="W11" s="14">
        <v>0.21533651189234601</v>
      </c>
      <c r="X11" s="14">
        <v>0.16044640016109399</v>
      </c>
      <c r="Y11" s="14">
        <v>0.224563350090806</v>
      </c>
      <c r="Z11" s="14">
        <v>0.15759170433641601</v>
      </c>
      <c r="AA11" s="14">
        <v>0.15243504827725701</v>
      </c>
      <c r="AB11" s="14">
        <v>0.12307952663407</v>
      </c>
      <c r="AC11" s="14">
        <v>7.51642020389236E-2</v>
      </c>
      <c r="AD11" s="14">
        <v>6.3215134985667998E-2</v>
      </c>
      <c r="AE11" s="14"/>
      <c r="AF11" s="14">
        <v>0.120789755139974</v>
      </c>
      <c r="AG11" s="14">
        <v>0.14894025351432999</v>
      </c>
      <c r="AH11" s="14">
        <v>0.210919600626569</v>
      </c>
      <c r="AI11" s="14"/>
      <c r="AJ11" s="14">
        <v>0.109453196550734</v>
      </c>
      <c r="AK11" s="14">
        <v>0.19053559763148201</v>
      </c>
      <c r="AL11" s="14">
        <v>0.234964164290451</v>
      </c>
      <c r="AM11" s="14">
        <v>0.22053810378532501</v>
      </c>
      <c r="AN11" s="14">
        <v>0.16039727012646801</v>
      </c>
      <c r="AO11" s="14"/>
      <c r="AP11" s="14">
        <v>8.5014480053987596E-2</v>
      </c>
      <c r="AQ11" s="14">
        <v>0.21583478011443599</v>
      </c>
      <c r="AR11" s="14">
        <v>0.16333327330588601</v>
      </c>
      <c r="AS11" s="14">
        <v>0.16506458735826399</v>
      </c>
      <c r="AT11" s="14">
        <v>7.9730036725348397E-2</v>
      </c>
      <c r="AU11" s="14"/>
      <c r="AV11" s="14">
        <v>0.153452563635639</v>
      </c>
      <c r="AW11" s="14">
        <v>0.168398525455389</v>
      </c>
      <c r="AX11" s="14">
        <v>0.15035168981541999</v>
      </c>
      <c r="AY11" s="14">
        <v>0.113761580593428</v>
      </c>
      <c r="AZ11" s="14">
        <v>0.12802081703009299</v>
      </c>
      <c r="BA11" s="14"/>
      <c r="BB11" s="14">
        <v>0.159814055552504</v>
      </c>
      <c r="BC11" s="14">
        <v>0.18640917464607801</v>
      </c>
      <c r="BD11" s="14">
        <v>9.0586467340972601E-2</v>
      </c>
      <c r="BE11" s="14"/>
      <c r="BF11" s="14">
        <v>0.14396152890761599</v>
      </c>
    </row>
    <row r="12" spans="2:58" x14ac:dyDescent="0.35">
      <c r="B12" s="15" t="s">
        <v>122</v>
      </c>
      <c r="C12" s="14">
        <v>0.24812030943228899</v>
      </c>
      <c r="D12" s="14">
        <v>0.23719726411168199</v>
      </c>
      <c r="E12" s="14">
        <v>0.26136850402918099</v>
      </c>
      <c r="F12" s="14"/>
      <c r="G12" s="14">
        <v>0.22080303799276699</v>
      </c>
      <c r="H12" s="14">
        <v>0.21051227985363899</v>
      </c>
      <c r="I12" s="14">
        <v>0.29526254566953097</v>
      </c>
      <c r="J12" s="14">
        <v>0.26303831702223202</v>
      </c>
      <c r="K12" s="14">
        <v>0.21690129557271901</v>
      </c>
      <c r="L12" s="14">
        <v>0.26890779312965202</v>
      </c>
      <c r="M12" s="14"/>
      <c r="N12" s="14">
        <v>0.234916227514846</v>
      </c>
      <c r="O12" s="14">
        <v>0.25441411126862601</v>
      </c>
      <c r="P12" s="14">
        <v>0.22740764241612199</v>
      </c>
      <c r="Q12" s="14">
        <v>0.275770532258795</v>
      </c>
      <c r="R12" s="14"/>
      <c r="S12" s="14">
        <v>0.17518318523267701</v>
      </c>
      <c r="T12" s="14">
        <v>0.27249739225650699</v>
      </c>
      <c r="U12" s="14">
        <v>0.31890171914882598</v>
      </c>
      <c r="V12" s="14">
        <v>0.26870720359251099</v>
      </c>
      <c r="W12" s="14">
        <v>0.34178150061331503</v>
      </c>
      <c r="X12" s="14">
        <v>0.23423240846843499</v>
      </c>
      <c r="Y12" s="14">
        <v>0.243232398440345</v>
      </c>
      <c r="Z12" s="14">
        <v>0.233523358857117</v>
      </c>
      <c r="AA12" s="14">
        <v>0.19899538552287299</v>
      </c>
      <c r="AB12" s="14">
        <v>0.24501595717040101</v>
      </c>
      <c r="AC12" s="14">
        <v>0.312233576120233</v>
      </c>
      <c r="AD12" s="14">
        <v>0.157127524846947</v>
      </c>
      <c r="AE12" s="14"/>
      <c r="AF12" s="14">
        <v>0.29541495885686803</v>
      </c>
      <c r="AG12" s="14">
        <v>0.20930611386096401</v>
      </c>
      <c r="AH12" s="14">
        <v>0.23149500218038799</v>
      </c>
      <c r="AI12" s="14"/>
      <c r="AJ12" s="14">
        <v>0.23048445874925499</v>
      </c>
      <c r="AK12" s="14">
        <v>0.23817338666083501</v>
      </c>
      <c r="AL12" s="14">
        <v>0.28059922694143302</v>
      </c>
      <c r="AM12" s="14">
        <v>0.31259574385344502</v>
      </c>
      <c r="AN12" s="14">
        <v>0.286325374438679</v>
      </c>
      <c r="AO12" s="14"/>
      <c r="AP12" s="14">
        <v>0.17183509059820401</v>
      </c>
      <c r="AQ12" s="14">
        <v>0.22161440888923301</v>
      </c>
      <c r="AR12" s="14">
        <v>0.29014110193628601</v>
      </c>
      <c r="AS12" s="14">
        <v>0.29868756859066098</v>
      </c>
      <c r="AT12" s="14">
        <v>0.38414119493667997</v>
      </c>
      <c r="AU12" s="14"/>
      <c r="AV12" s="14">
        <v>0.28293816841358199</v>
      </c>
      <c r="AW12" s="14">
        <v>0.27051571341193598</v>
      </c>
      <c r="AX12" s="14">
        <v>0.219488925415251</v>
      </c>
      <c r="AY12" s="14">
        <v>0.226566676365205</v>
      </c>
      <c r="AZ12" s="14">
        <v>0.22325670034616299</v>
      </c>
      <c r="BA12" s="14"/>
      <c r="BB12" s="14">
        <v>0.232356985900118</v>
      </c>
      <c r="BC12" s="14">
        <v>0.29456023614780502</v>
      </c>
      <c r="BD12" s="14">
        <v>0.30995129830955698</v>
      </c>
      <c r="BE12" s="14"/>
      <c r="BF12" s="14">
        <v>0.28187607448067298</v>
      </c>
    </row>
    <row r="13" spans="2:58" x14ac:dyDescent="0.35">
      <c r="B13" s="15" t="s">
        <v>210</v>
      </c>
      <c r="C13" s="14">
        <v>0.278944613421719</v>
      </c>
      <c r="D13" s="14">
        <v>0.29221095801529801</v>
      </c>
      <c r="E13" s="14">
        <v>0.26550032937172302</v>
      </c>
      <c r="F13" s="14"/>
      <c r="G13" s="14">
        <v>0.27495918811123399</v>
      </c>
      <c r="H13" s="14">
        <v>0.197015668592667</v>
      </c>
      <c r="I13" s="14">
        <v>0.21623310416455599</v>
      </c>
      <c r="J13" s="14">
        <v>0.34474531800194902</v>
      </c>
      <c r="K13" s="14">
        <v>0.30015641173447999</v>
      </c>
      <c r="L13" s="14">
        <v>0.32967252719356199</v>
      </c>
      <c r="M13" s="14"/>
      <c r="N13" s="14">
        <v>0.346825177051582</v>
      </c>
      <c r="O13" s="14">
        <v>0.27505809479604998</v>
      </c>
      <c r="P13" s="14">
        <v>0.25859010886142397</v>
      </c>
      <c r="Q13" s="14">
        <v>0.21713058567153501</v>
      </c>
      <c r="R13" s="14"/>
      <c r="S13" s="14">
        <v>0.325754750931674</v>
      </c>
      <c r="T13" s="14">
        <v>0.31350830509498701</v>
      </c>
      <c r="U13" s="14">
        <v>0.26025389588251202</v>
      </c>
      <c r="V13" s="14">
        <v>0.32056028826483002</v>
      </c>
      <c r="W13" s="14">
        <v>0.19136627843866899</v>
      </c>
      <c r="X13" s="14">
        <v>0.28418812440730801</v>
      </c>
      <c r="Y13" s="14">
        <v>0.202289634538864</v>
      </c>
      <c r="Z13" s="14">
        <v>0.249028740565996</v>
      </c>
      <c r="AA13" s="14">
        <v>0.23891064973352699</v>
      </c>
      <c r="AB13" s="14">
        <v>0.27408813160485901</v>
      </c>
      <c r="AC13" s="14">
        <v>0.335654203700682</v>
      </c>
      <c r="AD13" s="14">
        <v>0.40991324718031202</v>
      </c>
      <c r="AE13" s="14"/>
      <c r="AF13" s="14">
        <v>0.286962003245397</v>
      </c>
      <c r="AG13" s="14">
        <v>0.28074346938985201</v>
      </c>
      <c r="AH13" s="14">
        <v>0.24900541011993599</v>
      </c>
      <c r="AI13" s="14"/>
      <c r="AJ13" s="14">
        <v>0.35515997319090298</v>
      </c>
      <c r="AK13" s="14">
        <v>0.201959417063066</v>
      </c>
      <c r="AL13" s="14">
        <v>0.26323233263788398</v>
      </c>
      <c r="AM13" s="14">
        <v>0.20543418342348499</v>
      </c>
      <c r="AN13" s="14">
        <v>0.26946177787048098</v>
      </c>
      <c r="AO13" s="14"/>
      <c r="AP13" s="14">
        <v>0.41079740210676802</v>
      </c>
      <c r="AQ13" s="14">
        <v>0.22884120378955999</v>
      </c>
      <c r="AR13" s="14">
        <v>0.27866737631166499</v>
      </c>
      <c r="AS13" s="14">
        <v>0.22712341266925101</v>
      </c>
      <c r="AT13" s="14">
        <v>0.34667152185073302</v>
      </c>
      <c r="AU13" s="14"/>
      <c r="AV13" s="14">
        <v>0.27177242413288699</v>
      </c>
      <c r="AW13" s="14">
        <v>0.24921724059778699</v>
      </c>
      <c r="AX13" s="14">
        <v>0.30542136061424202</v>
      </c>
      <c r="AY13" s="14">
        <v>0.32822826020330098</v>
      </c>
      <c r="AZ13" s="14">
        <v>0.31963090698054197</v>
      </c>
      <c r="BA13" s="14"/>
      <c r="BB13" s="14">
        <v>0.28106588606132799</v>
      </c>
      <c r="BC13" s="14">
        <v>0.25860011035249703</v>
      </c>
      <c r="BD13" s="14">
        <v>0.39287085033180302</v>
      </c>
      <c r="BE13" s="14"/>
      <c r="BF13" s="14">
        <v>0.29633001487958699</v>
      </c>
    </row>
    <row r="14" spans="2:58" x14ac:dyDescent="0.35">
      <c r="B14" s="15" t="s">
        <v>211</v>
      </c>
      <c r="C14" s="14">
        <v>0.13198283855147999</v>
      </c>
      <c r="D14" s="14">
        <v>0.134100289882782</v>
      </c>
      <c r="E14" s="14">
        <v>0.12896789310780399</v>
      </c>
      <c r="F14" s="14"/>
      <c r="G14" s="14">
        <v>0.108322736398849</v>
      </c>
      <c r="H14" s="14">
        <v>0.11662039578085701</v>
      </c>
      <c r="I14" s="14">
        <v>8.2704598543689098E-2</v>
      </c>
      <c r="J14" s="14">
        <v>0.109347876442119</v>
      </c>
      <c r="K14" s="14">
        <v>0.176014101624</v>
      </c>
      <c r="L14" s="14">
        <v>0.18288806481197001</v>
      </c>
      <c r="M14" s="14"/>
      <c r="N14" s="14">
        <v>0.160425144309852</v>
      </c>
      <c r="O14" s="14">
        <v>0.14961221919273701</v>
      </c>
      <c r="P14" s="14">
        <v>0.124139203269718</v>
      </c>
      <c r="Q14" s="14">
        <v>9.1799596908367698E-2</v>
      </c>
      <c r="R14" s="14"/>
      <c r="S14" s="14">
        <v>0.137372946759307</v>
      </c>
      <c r="T14" s="14">
        <v>0.14188334663913399</v>
      </c>
      <c r="U14" s="14">
        <v>0.104840578129946</v>
      </c>
      <c r="V14" s="14">
        <v>7.4979441009146802E-2</v>
      </c>
      <c r="W14" s="14">
        <v>8.3239090655225195E-2</v>
      </c>
      <c r="X14" s="14">
        <v>0.10831229663167399</v>
      </c>
      <c r="Y14" s="14">
        <v>0.183474616711118</v>
      </c>
      <c r="Z14" s="14">
        <v>0.153245793705338</v>
      </c>
      <c r="AA14" s="14">
        <v>0.13607516351948001</v>
      </c>
      <c r="AB14" s="14">
        <v>0.16072032819632701</v>
      </c>
      <c r="AC14" s="14">
        <v>0.14763636771174199</v>
      </c>
      <c r="AD14" s="14">
        <v>0.190962065896675</v>
      </c>
      <c r="AE14" s="14"/>
      <c r="AF14" s="14">
        <v>0.13964961478787499</v>
      </c>
      <c r="AG14" s="14">
        <v>0.14360876802437</v>
      </c>
      <c r="AH14" s="14">
        <v>9.1808130583949099E-2</v>
      </c>
      <c r="AI14" s="14"/>
      <c r="AJ14" s="14">
        <v>0.16966267035369101</v>
      </c>
      <c r="AK14" s="14">
        <v>0.10634482982623999</v>
      </c>
      <c r="AL14" s="14">
        <v>0.11298676752799</v>
      </c>
      <c r="AM14" s="14">
        <v>0.13594224585495099</v>
      </c>
      <c r="AN14" s="14">
        <v>8.8014215580796903E-2</v>
      </c>
      <c r="AO14" s="14"/>
      <c r="AP14" s="14">
        <v>0.19368395111790199</v>
      </c>
      <c r="AQ14" s="14">
        <v>0.10918653363208</v>
      </c>
      <c r="AR14" s="14">
        <v>0.14594172075877199</v>
      </c>
      <c r="AS14" s="14">
        <v>7.1091804500881095E-2</v>
      </c>
      <c r="AT14" s="14">
        <v>0.10052317403017801</v>
      </c>
      <c r="AU14" s="14"/>
      <c r="AV14" s="14">
        <v>8.6962512218559301E-2</v>
      </c>
      <c r="AW14" s="14">
        <v>0.125643571042344</v>
      </c>
      <c r="AX14" s="14">
        <v>0.143166603595105</v>
      </c>
      <c r="AY14" s="14">
        <v>0.157097873409412</v>
      </c>
      <c r="AZ14" s="14">
        <v>0.17106518170532301</v>
      </c>
      <c r="BA14" s="14"/>
      <c r="BB14" s="14">
        <v>0.16269626668242301</v>
      </c>
      <c r="BC14" s="14">
        <v>6.8832852643391396E-2</v>
      </c>
      <c r="BD14" s="14">
        <v>0.174580771644019</v>
      </c>
      <c r="BE14" s="14"/>
      <c r="BF14" s="14">
        <v>0.12879098565602601</v>
      </c>
    </row>
    <row r="15" spans="2:58" x14ac:dyDescent="0.35">
      <c r="B15" s="15" t="s">
        <v>212</v>
      </c>
      <c r="C15" s="23">
        <v>2.8388741626583398E-2</v>
      </c>
      <c r="D15" s="23">
        <v>1.9227074665910799E-2</v>
      </c>
      <c r="E15" s="23">
        <v>3.8066090691690598E-2</v>
      </c>
      <c r="F15" s="23"/>
      <c r="G15" s="23">
        <v>2.96723584832118E-2</v>
      </c>
      <c r="H15" s="23">
        <v>2.67289343031798E-2</v>
      </c>
      <c r="I15" s="23">
        <v>1.8315954227123201E-2</v>
      </c>
      <c r="J15" s="23">
        <v>4.4449039237968099E-2</v>
      </c>
      <c r="K15" s="23">
        <v>6.1938614338293797E-3</v>
      </c>
      <c r="L15" s="23">
        <v>3.8550914722043597E-2</v>
      </c>
      <c r="M15" s="23"/>
      <c r="N15" s="23">
        <v>2.9143754361995101E-2</v>
      </c>
      <c r="O15" s="23">
        <v>3.9008125608518698E-2</v>
      </c>
      <c r="P15" s="23">
        <v>1.18757548982815E-2</v>
      </c>
      <c r="Q15" s="23">
        <v>3.38003235128733E-2</v>
      </c>
      <c r="R15" s="23"/>
      <c r="S15" s="23">
        <v>4.1614953204767498E-2</v>
      </c>
      <c r="T15" s="23">
        <v>7.1402136835747804E-3</v>
      </c>
      <c r="U15" s="23">
        <v>0</v>
      </c>
      <c r="V15" s="23">
        <v>3.7247384353410899E-2</v>
      </c>
      <c r="W15" s="23">
        <v>2.4145174385804501E-2</v>
      </c>
      <c r="X15" s="23">
        <v>5.20716809500337E-2</v>
      </c>
      <c r="Y15" s="23">
        <v>4.4236979524808297E-2</v>
      </c>
      <c r="Z15" s="23">
        <v>0</v>
      </c>
      <c r="AA15" s="23">
        <v>2.3025405325853201E-2</v>
      </c>
      <c r="AB15" s="23">
        <v>3.9372471457050799E-2</v>
      </c>
      <c r="AC15" s="23">
        <v>2.2157732463202399E-2</v>
      </c>
      <c r="AD15" s="23">
        <v>2.9701369025890899E-2</v>
      </c>
      <c r="AE15" s="23"/>
      <c r="AF15" s="23">
        <v>2.3060446506176599E-2</v>
      </c>
      <c r="AG15" s="23">
        <v>3.38405756754427E-2</v>
      </c>
      <c r="AH15" s="23">
        <v>3.2400749199177202E-2</v>
      </c>
      <c r="AI15" s="23"/>
      <c r="AJ15" s="23">
        <v>3.5845034983544299E-2</v>
      </c>
      <c r="AK15" s="23">
        <v>2.6415667703962899E-2</v>
      </c>
      <c r="AL15" s="23">
        <v>1.4186798824279799E-2</v>
      </c>
      <c r="AM15" s="23">
        <v>0</v>
      </c>
      <c r="AN15" s="23">
        <v>2.0284478432700901E-2</v>
      </c>
      <c r="AO15" s="23"/>
      <c r="AP15" s="23">
        <v>6.3953932459246104E-2</v>
      </c>
      <c r="AQ15" s="23">
        <v>1.51818425572914E-2</v>
      </c>
      <c r="AR15" s="23">
        <v>2.7096478617273798E-2</v>
      </c>
      <c r="AS15" s="23">
        <v>8.6347968832670499E-3</v>
      </c>
      <c r="AT15" s="23">
        <v>1.0520878720946199E-2</v>
      </c>
      <c r="AU15" s="23"/>
      <c r="AV15" s="23">
        <v>2.9548202144675E-2</v>
      </c>
      <c r="AW15" s="23">
        <v>2.7255076508997202E-2</v>
      </c>
      <c r="AX15" s="23">
        <v>3.2716234592616002E-2</v>
      </c>
      <c r="AY15" s="23">
        <v>3.1662510824028101E-2</v>
      </c>
      <c r="AZ15" s="23">
        <v>0</v>
      </c>
      <c r="BA15" s="23"/>
      <c r="BB15" s="23">
        <v>0</v>
      </c>
      <c r="BC15" s="23">
        <v>0</v>
      </c>
      <c r="BD15" s="23">
        <v>0</v>
      </c>
      <c r="BE15" s="23"/>
      <c r="BF15" s="23">
        <v>5.6554200592528496E-3</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263</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1012</v>
      </c>
      <c r="D7" s="10">
        <v>506</v>
      </c>
      <c r="E7" s="10">
        <v>502</v>
      </c>
      <c r="F7" s="10"/>
      <c r="G7" s="10">
        <v>139</v>
      </c>
      <c r="H7" s="10">
        <v>186</v>
      </c>
      <c r="I7" s="10">
        <v>143</v>
      </c>
      <c r="J7" s="10">
        <v>155</v>
      </c>
      <c r="K7" s="10">
        <v>153</v>
      </c>
      <c r="L7" s="10">
        <v>236</v>
      </c>
      <c r="M7" s="10"/>
      <c r="N7" s="10">
        <v>274</v>
      </c>
      <c r="O7" s="10">
        <v>247</v>
      </c>
      <c r="P7" s="10">
        <v>247</v>
      </c>
      <c r="Q7" s="10">
        <v>238</v>
      </c>
      <c r="R7" s="10"/>
      <c r="S7" s="10">
        <v>123</v>
      </c>
      <c r="T7" s="10">
        <v>135</v>
      </c>
      <c r="U7" s="10">
        <v>75</v>
      </c>
      <c r="V7" s="10">
        <v>85</v>
      </c>
      <c r="W7" s="10">
        <v>82</v>
      </c>
      <c r="X7" s="10">
        <v>92</v>
      </c>
      <c r="Y7" s="10">
        <v>90</v>
      </c>
      <c r="Z7" s="10">
        <v>32</v>
      </c>
      <c r="AA7" s="10">
        <v>126</v>
      </c>
      <c r="AB7" s="10">
        <v>95</v>
      </c>
      <c r="AC7" s="10">
        <v>45</v>
      </c>
      <c r="AD7" s="10">
        <v>32</v>
      </c>
      <c r="AE7" s="10"/>
      <c r="AF7" s="10">
        <v>386</v>
      </c>
      <c r="AG7" s="10">
        <v>405</v>
      </c>
      <c r="AH7" s="10">
        <v>124</v>
      </c>
      <c r="AI7" s="10"/>
      <c r="AJ7" s="10">
        <v>336</v>
      </c>
      <c r="AK7" s="10">
        <v>329</v>
      </c>
      <c r="AL7" s="10">
        <v>64</v>
      </c>
      <c r="AM7" s="10">
        <v>14</v>
      </c>
      <c r="AN7" s="10">
        <v>101</v>
      </c>
      <c r="AO7" s="10"/>
      <c r="AP7" s="10">
        <v>204</v>
      </c>
      <c r="AQ7" s="10">
        <v>383</v>
      </c>
      <c r="AR7" s="10">
        <v>74</v>
      </c>
      <c r="AS7" s="10">
        <v>118</v>
      </c>
      <c r="AT7" s="10">
        <v>87</v>
      </c>
      <c r="AU7" s="10"/>
      <c r="AV7" s="10">
        <v>211</v>
      </c>
      <c r="AW7" s="10">
        <v>246</v>
      </c>
      <c r="AX7" s="10">
        <v>270</v>
      </c>
      <c r="AY7" s="10">
        <v>123</v>
      </c>
      <c r="AZ7" s="10">
        <v>24</v>
      </c>
      <c r="BA7" s="10"/>
      <c r="BB7" s="10">
        <v>42</v>
      </c>
      <c r="BC7" s="10">
        <v>67</v>
      </c>
      <c r="BD7" s="10">
        <v>32</v>
      </c>
      <c r="BE7" s="10"/>
      <c r="BF7" s="10">
        <v>167</v>
      </c>
    </row>
    <row r="8" spans="2:58" ht="30" customHeight="1" x14ac:dyDescent="0.35">
      <c r="B8" s="11" t="s">
        <v>20</v>
      </c>
      <c r="C8" s="11">
        <v>1012</v>
      </c>
      <c r="D8" s="11">
        <v>512</v>
      </c>
      <c r="E8" s="11">
        <v>496</v>
      </c>
      <c r="F8" s="11"/>
      <c r="G8" s="11">
        <v>134</v>
      </c>
      <c r="H8" s="11">
        <v>179</v>
      </c>
      <c r="I8" s="11">
        <v>164</v>
      </c>
      <c r="J8" s="11">
        <v>167</v>
      </c>
      <c r="K8" s="11">
        <v>144</v>
      </c>
      <c r="L8" s="11">
        <v>224</v>
      </c>
      <c r="M8" s="11"/>
      <c r="N8" s="11">
        <v>267</v>
      </c>
      <c r="O8" s="11">
        <v>259</v>
      </c>
      <c r="P8" s="11">
        <v>245</v>
      </c>
      <c r="Q8" s="11">
        <v>235</v>
      </c>
      <c r="R8" s="11"/>
      <c r="S8" s="11">
        <v>131</v>
      </c>
      <c r="T8" s="11">
        <v>142</v>
      </c>
      <c r="U8" s="11">
        <v>74</v>
      </c>
      <c r="V8" s="11">
        <v>86</v>
      </c>
      <c r="W8" s="11">
        <v>79</v>
      </c>
      <c r="X8" s="11">
        <v>94</v>
      </c>
      <c r="Y8" s="11">
        <v>89</v>
      </c>
      <c r="Z8" s="11">
        <v>30</v>
      </c>
      <c r="AA8" s="11">
        <v>121</v>
      </c>
      <c r="AB8" s="11">
        <v>95</v>
      </c>
      <c r="AC8" s="11">
        <v>43</v>
      </c>
      <c r="AD8" s="11">
        <v>29</v>
      </c>
      <c r="AE8" s="11"/>
      <c r="AF8" s="11">
        <v>386</v>
      </c>
      <c r="AG8" s="11">
        <v>408</v>
      </c>
      <c r="AH8" s="11">
        <v>125</v>
      </c>
      <c r="AI8" s="11"/>
      <c r="AJ8" s="11">
        <v>335</v>
      </c>
      <c r="AK8" s="11">
        <v>334</v>
      </c>
      <c r="AL8" s="11">
        <v>64</v>
      </c>
      <c r="AM8" s="11">
        <v>14</v>
      </c>
      <c r="AN8" s="11">
        <v>102</v>
      </c>
      <c r="AO8" s="11"/>
      <c r="AP8" s="11">
        <v>203</v>
      </c>
      <c r="AQ8" s="11">
        <v>386</v>
      </c>
      <c r="AR8" s="11">
        <v>73</v>
      </c>
      <c r="AS8" s="11">
        <v>120</v>
      </c>
      <c r="AT8" s="11">
        <v>87</v>
      </c>
      <c r="AU8" s="11"/>
      <c r="AV8" s="11">
        <v>209</v>
      </c>
      <c r="AW8" s="11">
        <v>249</v>
      </c>
      <c r="AX8" s="11">
        <v>272</v>
      </c>
      <c r="AY8" s="11">
        <v>123</v>
      </c>
      <c r="AZ8" s="11">
        <v>23</v>
      </c>
      <c r="BA8" s="11"/>
      <c r="BB8" s="11">
        <v>42</v>
      </c>
      <c r="BC8" s="11">
        <v>68</v>
      </c>
      <c r="BD8" s="11">
        <v>32</v>
      </c>
      <c r="BE8" s="11"/>
      <c r="BF8" s="11">
        <v>168</v>
      </c>
    </row>
    <row r="9" spans="2:58" x14ac:dyDescent="0.35">
      <c r="B9" s="15" t="s">
        <v>207</v>
      </c>
      <c r="C9" s="14">
        <v>0.23910221360060299</v>
      </c>
      <c r="D9" s="14">
        <v>0.24650198212734301</v>
      </c>
      <c r="E9" s="14">
        <v>0.22933731924394399</v>
      </c>
      <c r="F9" s="14"/>
      <c r="G9" s="14">
        <v>0.27898079139943299</v>
      </c>
      <c r="H9" s="14">
        <v>0.25343417473073798</v>
      </c>
      <c r="I9" s="14">
        <v>0.24287922371971499</v>
      </c>
      <c r="J9" s="14">
        <v>0.27274047905104598</v>
      </c>
      <c r="K9" s="14">
        <v>0.25847401945737403</v>
      </c>
      <c r="L9" s="14">
        <v>0.16364548326441999</v>
      </c>
      <c r="M9" s="14"/>
      <c r="N9" s="14">
        <v>0.242717344177483</v>
      </c>
      <c r="O9" s="14">
        <v>0.24723951066616101</v>
      </c>
      <c r="P9" s="14">
        <v>0.21660891760911499</v>
      </c>
      <c r="Q9" s="14">
        <v>0.25569455641694</v>
      </c>
      <c r="R9" s="14"/>
      <c r="S9" s="14">
        <v>0.16181466392719901</v>
      </c>
      <c r="T9" s="14">
        <v>0.24647956758457301</v>
      </c>
      <c r="U9" s="14">
        <v>0.27073885089604</v>
      </c>
      <c r="V9" s="14">
        <v>0.20678504598658201</v>
      </c>
      <c r="W9" s="14">
        <v>0.22115229350821899</v>
      </c>
      <c r="X9" s="14">
        <v>0.212082780562942</v>
      </c>
      <c r="Y9" s="14">
        <v>0.32054423187454001</v>
      </c>
      <c r="Z9" s="14">
        <v>0.21933620672867099</v>
      </c>
      <c r="AA9" s="14">
        <v>0.249252021953102</v>
      </c>
      <c r="AB9" s="14">
        <v>0.28407887246222502</v>
      </c>
      <c r="AC9" s="14">
        <v>0.326113170560762</v>
      </c>
      <c r="AD9" s="14">
        <v>0.15247657379937499</v>
      </c>
      <c r="AE9" s="14"/>
      <c r="AF9" s="14">
        <v>0.20227394529110501</v>
      </c>
      <c r="AG9" s="14">
        <v>0.24988062548845999</v>
      </c>
      <c r="AH9" s="14">
        <v>0.26743887005779099</v>
      </c>
      <c r="AI9" s="14"/>
      <c r="AJ9" s="14">
        <v>0.13061794815963901</v>
      </c>
      <c r="AK9" s="14">
        <v>0.30900476076457301</v>
      </c>
      <c r="AL9" s="14">
        <v>0.246479695551273</v>
      </c>
      <c r="AM9" s="14">
        <v>0.20543418342348499</v>
      </c>
      <c r="AN9" s="14">
        <v>0.23851171718561701</v>
      </c>
      <c r="AO9" s="14"/>
      <c r="AP9" s="14">
        <v>3.9108160163265897E-2</v>
      </c>
      <c r="AQ9" s="14">
        <v>0.27992827114716901</v>
      </c>
      <c r="AR9" s="14">
        <v>0.25918956167865198</v>
      </c>
      <c r="AS9" s="14">
        <v>0.38331640148319501</v>
      </c>
      <c r="AT9" s="14">
        <v>0.17377258947892399</v>
      </c>
      <c r="AU9" s="14"/>
      <c r="AV9" s="14">
        <v>0.241423220662906</v>
      </c>
      <c r="AW9" s="14">
        <v>0.26355277715744102</v>
      </c>
      <c r="AX9" s="14">
        <v>0.219228554019963</v>
      </c>
      <c r="AY9" s="14">
        <v>0.204807847908582</v>
      </c>
      <c r="AZ9" s="14">
        <v>0.20632871930264399</v>
      </c>
      <c r="BA9" s="14"/>
      <c r="BB9" s="14">
        <v>0.13497279717159699</v>
      </c>
      <c r="BC9" s="14">
        <v>0.36418006851877799</v>
      </c>
      <c r="BD9" s="14">
        <v>0.154396015663189</v>
      </c>
      <c r="BE9" s="14"/>
      <c r="BF9" s="14">
        <v>0.23015673597602501</v>
      </c>
    </row>
    <row r="10" spans="2:58" x14ac:dyDescent="0.35">
      <c r="B10" s="15" t="s">
        <v>208</v>
      </c>
      <c r="C10" s="14">
        <v>0.173091642571893</v>
      </c>
      <c r="D10" s="14">
        <v>0.187350438559169</v>
      </c>
      <c r="E10" s="14">
        <v>0.15770688124697699</v>
      </c>
      <c r="F10" s="14"/>
      <c r="G10" s="14">
        <v>0.18829329154362501</v>
      </c>
      <c r="H10" s="14">
        <v>0.175810490638071</v>
      </c>
      <c r="I10" s="14">
        <v>0.17183728365784401</v>
      </c>
      <c r="J10" s="14">
        <v>0.20535652145012101</v>
      </c>
      <c r="K10" s="14">
        <v>0.16524247216340701</v>
      </c>
      <c r="L10" s="14">
        <v>0.143750073207631</v>
      </c>
      <c r="M10" s="14"/>
      <c r="N10" s="14">
        <v>0.14680698648565099</v>
      </c>
      <c r="O10" s="14">
        <v>0.220534534354491</v>
      </c>
      <c r="P10" s="14">
        <v>0.195542725344209</v>
      </c>
      <c r="Q10" s="14">
        <v>0.127249530497765</v>
      </c>
      <c r="R10" s="14"/>
      <c r="S10" s="14">
        <v>0.147316415272851</v>
      </c>
      <c r="T10" s="14">
        <v>0.16768912710872699</v>
      </c>
      <c r="U10" s="14">
        <v>0.14292558914444101</v>
      </c>
      <c r="V10" s="14">
        <v>0.171268619654565</v>
      </c>
      <c r="W10" s="14">
        <v>0.14520916570603601</v>
      </c>
      <c r="X10" s="14">
        <v>0.252129490044747</v>
      </c>
      <c r="Y10" s="14">
        <v>0.15537267903539101</v>
      </c>
      <c r="Z10" s="14">
        <v>9.0055020261009894E-2</v>
      </c>
      <c r="AA10" s="14">
        <v>0.194503828909947</v>
      </c>
      <c r="AB10" s="14">
        <v>0.16619488482872199</v>
      </c>
      <c r="AC10" s="14">
        <v>0.155174259483115</v>
      </c>
      <c r="AD10" s="14">
        <v>0.318534566764055</v>
      </c>
      <c r="AE10" s="14"/>
      <c r="AF10" s="14">
        <v>0.15360625396005301</v>
      </c>
      <c r="AG10" s="14">
        <v>0.18004063908883</v>
      </c>
      <c r="AH10" s="14">
        <v>0.160095859187144</v>
      </c>
      <c r="AI10" s="14"/>
      <c r="AJ10" s="14">
        <v>0.121738323171447</v>
      </c>
      <c r="AK10" s="14">
        <v>0.216168253720875</v>
      </c>
      <c r="AL10" s="14">
        <v>0.18073126744846299</v>
      </c>
      <c r="AM10" s="14">
        <v>6.18933801506584E-2</v>
      </c>
      <c r="AN10" s="14">
        <v>0.18289501656663701</v>
      </c>
      <c r="AO10" s="14"/>
      <c r="AP10" s="14">
        <v>6.6457058920994294E-2</v>
      </c>
      <c r="AQ10" s="14">
        <v>0.22615959354298701</v>
      </c>
      <c r="AR10" s="14">
        <v>0.149733609026342</v>
      </c>
      <c r="AS10" s="14">
        <v>0.16113455474593899</v>
      </c>
      <c r="AT10" s="14">
        <v>0.16167011065103501</v>
      </c>
      <c r="AU10" s="14"/>
      <c r="AV10" s="14">
        <v>0.118250242567775</v>
      </c>
      <c r="AW10" s="14">
        <v>0.237711093572119</v>
      </c>
      <c r="AX10" s="14">
        <v>0.18316043650104399</v>
      </c>
      <c r="AY10" s="14">
        <v>0.1542080171769</v>
      </c>
      <c r="AZ10" s="14">
        <v>0.24257042132415199</v>
      </c>
      <c r="BA10" s="14"/>
      <c r="BB10" s="14">
        <v>0.256322201624132</v>
      </c>
      <c r="BC10" s="14">
        <v>0.16742249152086999</v>
      </c>
      <c r="BD10" s="14">
        <v>9.7694120505626106E-2</v>
      </c>
      <c r="BE10" s="14"/>
      <c r="BF10" s="14">
        <v>0.174578379846794</v>
      </c>
    </row>
    <row r="11" spans="2:58" x14ac:dyDescent="0.35">
      <c r="B11" s="15" t="s">
        <v>209</v>
      </c>
      <c r="C11" s="14">
        <v>0.19667966066814299</v>
      </c>
      <c r="D11" s="14">
        <v>0.18955580721800799</v>
      </c>
      <c r="E11" s="14">
        <v>0.20559818759606899</v>
      </c>
      <c r="F11" s="14"/>
      <c r="G11" s="14">
        <v>0.17811462533556999</v>
      </c>
      <c r="H11" s="14">
        <v>0.181703180819103</v>
      </c>
      <c r="I11" s="14">
        <v>0.205922179876002</v>
      </c>
      <c r="J11" s="14">
        <v>0.18244951881104099</v>
      </c>
      <c r="K11" s="14">
        <v>0.198414984170589</v>
      </c>
      <c r="L11" s="14">
        <v>0.22244256093916501</v>
      </c>
      <c r="M11" s="14"/>
      <c r="N11" s="14">
        <v>0.186798847615159</v>
      </c>
      <c r="O11" s="14">
        <v>0.190049854490279</v>
      </c>
      <c r="P11" s="14">
        <v>0.19019818689435999</v>
      </c>
      <c r="Q11" s="14">
        <v>0.22277597746386399</v>
      </c>
      <c r="R11" s="14"/>
      <c r="S11" s="14">
        <v>0.21723488330117199</v>
      </c>
      <c r="T11" s="14">
        <v>0.15505718162922699</v>
      </c>
      <c r="U11" s="14">
        <v>0.21433044766853701</v>
      </c>
      <c r="V11" s="14">
        <v>0.231316830979854</v>
      </c>
      <c r="W11" s="14">
        <v>0.24383823135388599</v>
      </c>
      <c r="X11" s="14">
        <v>0.130395034875709</v>
      </c>
      <c r="Y11" s="14">
        <v>0.153941064007213</v>
      </c>
      <c r="Z11" s="14">
        <v>0.15485423550947999</v>
      </c>
      <c r="AA11" s="14">
        <v>0.206299850262539</v>
      </c>
      <c r="AB11" s="14">
        <v>0.25031948426732797</v>
      </c>
      <c r="AC11" s="14">
        <v>0.25038779781926601</v>
      </c>
      <c r="AD11" s="14">
        <v>0.12614829611053799</v>
      </c>
      <c r="AE11" s="14"/>
      <c r="AF11" s="14">
        <v>0.18472054383254799</v>
      </c>
      <c r="AG11" s="14">
        <v>0.21583966063229801</v>
      </c>
      <c r="AH11" s="14">
        <v>0.18854107468379599</v>
      </c>
      <c r="AI11" s="14"/>
      <c r="AJ11" s="14">
        <v>0.17211379627250001</v>
      </c>
      <c r="AK11" s="14">
        <v>0.22242109002352001</v>
      </c>
      <c r="AL11" s="14">
        <v>0.25324521445068598</v>
      </c>
      <c r="AM11" s="14">
        <v>0.23796968913712399</v>
      </c>
      <c r="AN11" s="14">
        <v>0.19256979120360199</v>
      </c>
      <c r="AO11" s="14"/>
      <c r="AP11" s="14">
        <v>9.8574959951940905E-2</v>
      </c>
      <c r="AQ11" s="14">
        <v>0.24653927488382699</v>
      </c>
      <c r="AR11" s="14">
        <v>0.242225169106841</v>
      </c>
      <c r="AS11" s="14">
        <v>0.17013362018565001</v>
      </c>
      <c r="AT11" s="14">
        <v>0.26849272585178102</v>
      </c>
      <c r="AU11" s="14"/>
      <c r="AV11" s="14">
        <v>0.21615988188532101</v>
      </c>
      <c r="AW11" s="14">
        <v>0.194035766177416</v>
      </c>
      <c r="AX11" s="14">
        <v>0.19058298784644501</v>
      </c>
      <c r="AY11" s="14">
        <v>0.155360496784156</v>
      </c>
      <c r="AZ11" s="14">
        <v>0.137097465857934</v>
      </c>
      <c r="BA11" s="14"/>
      <c r="BB11" s="14">
        <v>0.25081635516197298</v>
      </c>
      <c r="BC11" s="14">
        <v>0.19265204922471099</v>
      </c>
      <c r="BD11" s="14">
        <v>0.31507909164452003</v>
      </c>
      <c r="BE11" s="14"/>
      <c r="BF11" s="14">
        <v>0.246517750318891</v>
      </c>
    </row>
    <row r="12" spans="2:58" x14ac:dyDescent="0.35">
      <c r="B12" s="15" t="s">
        <v>122</v>
      </c>
      <c r="C12" s="14">
        <v>0.170111696811033</v>
      </c>
      <c r="D12" s="14">
        <v>0.15235742669479899</v>
      </c>
      <c r="E12" s="14">
        <v>0.18978400457054401</v>
      </c>
      <c r="F12" s="14"/>
      <c r="G12" s="14">
        <v>0.14508371931185099</v>
      </c>
      <c r="H12" s="14">
        <v>0.171800342753989</v>
      </c>
      <c r="I12" s="14">
        <v>0.167531988542788</v>
      </c>
      <c r="J12" s="14">
        <v>0.198131939575447</v>
      </c>
      <c r="K12" s="14">
        <v>0.127919665805278</v>
      </c>
      <c r="L12" s="14">
        <v>0.19171822108313999</v>
      </c>
      <c r="M12" s="14"/>
      <c r="N12" s="14">
        <v>0.167531831047528</v>
      </c>
      <c r="O12" s="14">
        <v>0.151214799974415</v>
      </c>
      <c r="P12" s="14">
        <v>0.16711159209321499</v>
      </c>
      <c r="Q12" s="14">
        <v>0.192553432008508</v>
      </c>
      <c r="R12" s="14"/>
      <c r="S12" s="14">
        <v>0.18350179503630401</v>
      </c>
      <c r="T12" s="14">
        <v>0.19284934224033301</v>
      </c>
      <c r="U12" s="14">
        <v>0.21323448656105601</v>
      </c>
      <c r="V12" s="14">
        <v>9.4069422728079499E-2</v>
      </c>
      <c r="W12" s="14">
        <v>0.18393332600239901</v>
      </c>
      <c r="X12" s="14">
        <v>0.22617314421177601</v>
      </c>
      <c r="Y12" s="14">
        <v>0.13473130830890701</v>
      </c>
      <c r="Z12" s="14">
        <v>0.28852128618382</v>
      </c>
      <c r="AA12" s="14">
        <v>0.13442280100686699</v>
      </c>
      <c r="AB12" s="14">
        <v>0.155331692243727</v>
      </c>
      <c r="AC12" s="14">
        <v>0.154797588201676</v>
      </c>
      <c r="AD12" s="14">
        <v>9.9553678392008293E-2</v>
      </c>
      <c r="AE12" s="14"/>
      <c r="AF12" s="14">
        <v>0.20974806641738</v>
      </c>
      <c r="AG12" s="14">
        <v>0.147411157639181</v>
      </c>
      <c r="AH12" s="14">
        <v>0.155658653996153</v>
      </c>
      <c r="AI12" s="14"/>
      <c r="AJ12" s="14">
        <v>0.18613937850038501</v>
      </c>
      <c r="AK12" s="14">
        <v>0.14098544140192201</v>
      </c>
      <c r="AL12" s="14">
        <v>0.19761150928621901</v>
      </c>
      <c r="AM12" s="14">
        <v>0.22348818524259301</v>
      </c>
      <c r="AN12" s="14">
        <v>0.202115069388251</v>
      </c>
      <c r="AO12" s="14"/>
      <c r="AP12" s="14">
        <v>0.19598084386461401</v>
      </c>
      <c r="AQ12" s="14">
        <v>0.135173399834878</v>
      </c>
      <c r="AR12" s="14">
        <v>0.23235400323477101</v>
      </c>
      <c r="AS12" s="14">
        <v>0.153151526050986</v>
      </c>
      <c r="AT12" s="14">
        <v>0.249582399337511</v>
      </c>
      <c r="AU12" s="14"/>
      <c r="AV12" s="14">
        <v>0.202234012087814</v>
      </c>
      <c r="AW12" s="14">
        <v>0.156335132624045</v>
      </c>
      <c r="AX12" s="14">
        <v>0.182023709787794</v>
      </c>
      <c r="AY12" s="14">
        <v>0.195013076831034</v>
      </c>
      <c r="AZ12" s="14">
        <v>8.0597517709700098E-2</v>
      </c>
      <c r="BA12" s="14"/>
      <c r="BB12" s="14">
        <v>0.17738311575964499</v>
      </c>
      <c r="BC12" s="14">
        <v>0.17126483368963799</v>
      </c>
      <c r="BD12" s="14">
        <v>0.188324583774368</v>
      </c>
      <c r="BE12" s="14"/>
      <c r="BF12" s="14">
        <v>0.181150818007801</v>
      </c>
    </row>
    <row r="13" spans="2:58" x14ac:dyDescent="0.35">
      <c r="B13" s="15" t="s">
        <v>210</v>
      </c>
      <c r="C13" s="14">
        <v>0.12770299092128201</v>
      </c>
      <c r="D13" s="14">
        <v>0.140688856741602</v>
      </c>
      <c r="E13" s="14">
        <v>0.113442531031767</v>
      </c>
      <c r="F13" s="14"/>
      <c r="G13" s="14">
        <v>0.12943125368976699</v>
      </c>
      <c r="H13" s="14">
        <v>0.12990034452004301</v>
      </c>
      <c r="I13" s="14">
        <v>0.141182609568342</v>
      </c>
      <c r="J13" s="14">
        <v>6.3745451064583403E-2</v>
      </c>
      <c r="K13" s="14">
        <v>0.15046327846829799</v>
      </c>
      <c r="L13" s="14">
        <v>0.148205114726355</v>
      </c>
      <c r="M13" s="14"/>
      <c r="N13" s="14">
        <v>0.120375072378282</v>
      </c>
      <c r="O13" s="14">
        <v>0.124101977087041</v>
      </c>
      <c r="P13" s="14">
        <v>0.14567254672764199</v>
      </c>
      <c r="Q13" s="14">
        <v>0.11628567682777401</v>
      </c>
      <c r="R13" s="14"/>
      <c r="S13" s="14">
        <v>0.12546778869765299</v>
      </c>
      <c r="T13" s="14">
        <v>0.13845182240230899</v>
      </c>
      <c r="U13" s="14">
        <v>0.14631926764960199</v>
      </c>
      <c r="V13" s="14">
        <v>0.18727749542972899</v>
      </c>
      <c r="W13" s="14">
        <v>0.13479384358570801</v>
      </c>
      <c r="X13" s="14">
        <v>0.11347987618022599</v>
      </c>
      <c r="Y13" s="14">
        <v>0.108664021615343</v>
      </c>
      <c r="Z13" s="14">
        <v>0.15619841624255901</v>
      </c>
      <c r="AA13" s="14">
        <v>0.12839796007589099</v>
      </c>
      <c r="AB13" s="14">
        <v>8.4285993013318003E-2</v>
      </c>
      <c r="AC13" s="14">
        <v>6.2930532776440701E-2</v>
      </c>
      <c r="AD13" s="14">
        <v>0.15430104255378099</v>
      </c>
      <c r="AE13" s="14"/>
      <c r="AF13" s="14">
        <v>0.146643554730606</v>
      </c>
      <c r="AG13" s="14">
        <v>0.116732615366791</v>
      </c>
      <c r="AH13" s="14">
        <v>0.14710820526783999</v>
      </c>
      <c r="AI13" s="14"/>
      <c r="AJ13" s="14">
        <v>0.215076391353548</v>
      </c>
      <c r="AK13" s="14">
        <v>7.4234932175550397E-2</v>
      </c>
      <c r="AL13" s="14">
        <v>6.4206412274736196E-2</v>
      </c>
      <c r="AM13" s="14">
        <v>0.27121456204613897</v>
      </c>
      <c r="AN13" s="14">
        <v>9.9846319094008304E-2</v>
      </c>
      <c r="AO13" s="14"/>
      <c r="AP13" s="14">
        <v>0.29924143638844902</v>
      </c>
      <c r="AQ13" s="14">
        <v>7.4055849673541493E-2</v>
      </c>
      <c r="AR13" s="14">
        <v>7.93295878637955E-2</v>
      </c>
      <c r="AS13" s="14">
        <v>8.9603332198364596E-2</v>
      </c>
      <c r="AT13" s="14">
        <v>0.135018735685419</v>
      </c>
      <c r="AU13" s="14"/>
      <c r="AV13" s="14">
        <v>0.12651386951667701</v>
      </c>
      <c r="AW13" s="14">
        <v>0.104872048748228</v>
      </c>
      <c r="AX13" s="14">
        <v>0.12940808645253499</v>
      </c>
      <c r="AY13" s="14">
        <v>0.16312152566268601</v>
      </c>
      <c r="AZ13" s="14">
        <v>8.2253830276167006E-2</v>
      </c>
      <c r="BA13" s="14"/>
      <c r="BB13" s="14">
        <v>0.110282097935287</v>
      </c>
      <c r="BC13" s="14">
        <v>5.9564132676132898E-2</v>
      </c>
      <c r="BD13" s="14">
        <v>0.24450618841229699</v>
      </c>
      <c r="BE13" s="14"/>
      <c r="BF13" s="14">
        <v>0.12665484096282401</v>
      </c>
    </row>
    <row r="14" spans="2:58" x14ac:dyDescent="0.35">
      <c r="B14" s="15" t="s">
        <v>211</v>
      </c>
      <c r="C14" s="14">
        <v>8.0385736625080598E-2</v>
      </c>
      <c r="D14" s="14">
        <v>6.7825863491145694E-2</v>
      </c>
      <c r="E14" s="14">
        <v>9.39835558262892E-2</v>
      </c>
      <c r="F14" s="14"/>
      <c r="G14" s="14">
        <v>8.0096318719754894E-2</v>
      </c>
      <c r="H14" s="14">
        <v>7.6093682066220497E-2</v>
      </c>
      <c r="I14" s="14">
        <v>7.0646714635310207E-2</v>
      </c>
      <c r="J14" s="14">
        <v>5.0384511291567298E-2</v>
      </c>
      <c r="K14" s="14">
        <v>9.3605557033425296E-2</v>
      </c>
      <c r="L14" s="14">
        <v>0.104981500691206</v>
      </c>
      <c r="M14" s="14"/>
      <c r="N14" s="14">
        <v>0.120100942209596</v>
      </c>
      <c r="O14" s="14">
        <v>6.2950189592008501E-2</v>
      </c>
      <c r="P14" s="14">
        <v>7.4038917021014297E-2</v>
      </c>
      <c r="Q14" s="14">
        <v>6.3161633437971598E-2</v>
      </c>
      <c r="R14" s="14"/>
      <c r="S14" s="14">
        <v>0.132032710619682</v>
      </c>
      <c r="T14" s="14">
        <v>9.9472959034830805E-2</v>
      </c>
      <c r="U14" s="14">
        <v>1.24513580803237E-2</v>
      </c>
      <c r="V14" s="14">
        <v>9.5702125201703306E-2</v>
      </c>
      <c r="W14" s="14">
        <v>5.8990636806135803E-2</v>
      </c>
      <c r="X14" s="14">
        <v>5.5144240088909897E-2</v>
      </c>
      <c r="Y14" s="14">
        <v>9.5148222662047394E-2</v>
      </c>
      <c r="Z14" s="14">
        <v>9.10348350744596E-2</v>
      </c>
      <c r="AA14" s="14">
        <v>8.7123537791653993E-2</v>
      </c>
      <c r="AB14" s="14">
        <v>4.13968443412909E-2</v>
      </c>
      <c r="AC14" s="14">
        <v>2.43540717717304E-2</v>
      </c>
      <c r="AD14" s="14">
        <v>0.14898584238024401</v>
      </c>
      <c r="AE14" s="14"/>
      <c r="AF14" s="14">
        <v>8.6941789129698396E-2</v>
      </c>
      <c r="AG14" s="14">
        <v>7.5742905321525306E-2</v>
      </c>
      <c r="AH14" s="14">
        <v>7.2867666324614694E-2</v>
      </c>
      <c r="AI14" s="14"/>
      <c r="AJ14" s="14">
        <v>0.14706013394508999</v>
      </c>
      <c r="AK14" s="14">
        <v>3.4259268666914401E-2</v>
      </c>
      <c r="AL14" s="14">
        <v>4.3539102164343202E-2</v>
      </c>
      <c r="AM14" s="14">
        <v>0</v>
      </c>
      <c r="AN14" s="14">
        <v>7.3906244112803901E-2</v>
      </c>
      <c r="AO14" s="14"/>
      <c r="AP14" s="14">
        <v>0.24135652954064099</v>
      </c>
      <c r="AQ14" s="14">
        <v>3.8143610917597201E-2</v>
      </c>
      <c r="AR14" s="14">
        <v>3.7168069089598799E-2</v>
      </c>
      <c r="AS14" s="14">
        <v>3.4025768452598401E-2</v>
      </c>
      <c r="AT14" s="14">
        <v>1.146343899533E-2</v>
      </c>
      <c r="AU14" s="14"/>
      <c r="AV14" s="14">
        <v>6.6904602158839796E-2</v>
      </c>
      <c r="AW14" s="14">
        <v>3.5333014037844897E-2</v>
      </c>
      <c r="AX14" s="14">
        <v>8.7630779211905305E-2</v>
      </c>
      <c r="AY14" s="14">
        <v>0.12748903563664299</v>
      </c>
      <c r="AZ14" s="14">
        <v>0.20857532519090199</v>
      </c>
      <c r="BA14" s="14"/>
      <c r="BB14" s="14">
        <v>7.0223432347365305E-2</v>
      </c>
      <c r="BC14" s="14">
        <v>4.4916424369870298E-2</v>
      </c>
      <c r="BD14" s="14">
        <v>0</v>
      </c>
      <c r="BE14" s="14"/>
      <c r="BF14" s="14">
        <v>4.0941474887664697E-2</v>
      </c>
    </row>
    <row r="15" spans="2:58" x14ac:dyDescent="0.35">
      <c r="B15" s="15" t="s">
        <v>212</v>
      </c>
      <c r="C15" s="23">
        <v>1.2926058801964801E-2</v>
      </c>
      <c r="D15" s="23">
        <v>1.57196251679321E-2</v>
      </c>
      <c r="E15" s="23">
        <v>1.01475204844097E-2</v>
      </c>
      <c r="F15" s="23"/>
      <c r="G15" s="23">
        <v>0</v>
      </c>
      <c r="H15" s="23">
        <v>1.1257784471835799E-2</v>
      </c>
      <c r="I15" s="23">
        <v>0</v>
      </c>
      <c r="J15" s="23">
        <v>2.7191578756194702E-2</v>
      </c>
      <c r="K15" s="23">
        <v>5.8800229016289099E-3</v>
      </c>
      <c r="L15" s="23">
        <v>2.5257046088082699E-2</v>
      </c>
      <c r="M15" s="23"/>
      <c r="N15" s="23">
        <v>1.5668976086300801E-2</v>
      </c>
      <c r="O15" s="23">
        <v>3.9091338356041999E-3</v>
      </c>
      <c r="P15" s="23">
        <v>1.0827114310443999E-2</v>
      </c>
      <c r="Q15" s="23">
        <v>2.2279193347177002E-2</v>
      </c>
      <c r="R15" s="23"/>
      <c r="S15" s="23">
        <v>3.2631743145137802E-2</v>
      </c>
      <c r="T15" s="23">
        <v>0</v>
      </c>
      <c r="U15" s="23">
        <v>0</v>
      </c>
      <c r="V15" s="23">
        <v>1.3580460019486399E-2</v>
      </c>
      <c r="W15" s="23">
        <v>1.2082503037616901E-2</v>
      </c>
      <c r="X15" s="23">
        <v>1.05954340356893E-2</v>
      </c>
      <c r="Y15" s="23">
        <v>3.1598472496558998E-2</v>
      </c>
      <c r="Z15" s="23">
        <v>0</v>
      </c>
      <c r="AA15" s="23">
        <v>0</v>
      </c>
      <c r="AB15" s="23">
        <v>1.8392228843389501E-2</v>
      </c>
      <c r="AC15" s="23">
        <v>2.6242579387009999E-2</v>
      </c>
      <c r="AD15" s="23">
        <v>0</v>
      </c>
      <c r="AE15" s="23"/>
      <c r="AF15" s="23">
        <v>1.60658466386094E-2</v>
      </c>
      <c r="AG15" s="23">
        <v>1.43523964629157E-2</v>
      </c>
      <c r="AH15" s="23">
        <v>8.2896704826616093E-3</v>
      </c>
      <c r="AI15" s="23"/>
      <c r="AJ15" s="23">
        <v>2.72540285973914E-2</v>
      </c>
      <c r="AK15" s="23">
        <v>2.92625324664557E-3</v>
      </c>
      <c r="AL15" s="23">
        <v>1.4186798824279799E-2</v>
      </c>
      <c r="AM15" s="23">
        <v>0</v>
      </c>
      <c r="AN15" s="23">
        <v>1.0155842449080301E-2</v>
      </c>
      <c r="AO15" s="23"/>
      <c r="AP15" s="23">
        <v>5.9281011170095099E-2</v>
      </c>
      <c r="AQ15" s="23">
        <v>0</v>
      </c>
      <c r="AR15" s="23">
        <v>0</v>
      </c>
      <c r="AS15" s="23">
        <v>8.6347968832670499E-3</v>
      </c>
      <c r="AT15" s="23">
        <v>0</v>
      </c>
      <c r="AU15" s="23"/>
      <c r="AV15" s="23">
        <v>2.85141711206683E-2</v>
      </c>
      <c r="AW15" s="23">
        <v>8.1601676829066092E-3</v>
      </c>
      <c r="AX15" s="23">
        <v>7.9654461803136695E-3</v>
      </c>
      <c r="AY15" s="23">
        <v>0</v>
      </c>
      <c r="AZ15" s="23">
        <v>4.2576720338501003E-2</v>
      </c>
      <c r="BA15" s="23"/>
      <c r="BB15" s="23">
        <v>0</v>
      </c>
      <c r="BC15" s="23">
        <v>0</v>
      </c>
      <c r="BD15" s="23">
        <v>0</v>
      </c>
      <c r="BE15" s="23"/>
      <c r="BF15" s="23">
        <v>0</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BF22"/>
  <sheetViews>
    <sheetView showGridLines="0" topLeftCell="A6"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94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x14ac:dyDescent="0.35">
      <c r="B9" s="15" t="s">
        <v>78</v>
      </c>
      <c r="C9" s="14">
        <v>0.29091676260394</v>
      </c>
      <c r="D9" s="14">
        <v>0.30468861538921399</v>
      </c>
      <c r="E9" s="14">
        <v>0.27623298442899802</v>
      </c>
      <c r="F9" s="14"/>
      <c r="G9" s="14">
        <v>0.31153858444626897</v>
      </c>
      <c r="H9" s="14">
        <v>0.20074491614471901</v>
      </c>
      <c r="I9" s="14">
        <v>0.23320025113321999</v>
      </c>
      <c r="J9" s="14">
        <v>0.36159350353761699</v>
      </c>
      <c r="K9" s="14">
        <v>0.31800554986253299</v>
      </c>
      <c r="L9" s="14">
        <v>0.32160543178907097</v>
      </c>
      <c r="M9" s="14"/>
      <c r="N9" s="14">
        <v>0.34540677978524698</v>
      </c>
      <c r="O9" s="14">
        <v>0.31130393047239402</v>
      </c>
      <c r="P9" s="14">
        <v>0.20946735193784399</v>
      </c>
      <c r="Q9" s="14">
        <v>0.279840284475662</v>
      </c>
      <c r="R9" s="14"/>
      <c r="S9" s="14">
        <v>0.24227895055329199</v>
      </c>
      <c r="T9" s="14">
        <v>0.33376195584602603</v>
      </c>
      <c r="U9" s="14">
        <v>0.27030855405383603</v>
      </c>
      <c r="V9" s="14">
        <v>0.227622312904672</v>
      </c>
      <c r="W9" s="14">
        <v>0.27420558340698398</v>
      </c>
      <c r="X9" s="14">
        <v>0.277433629759476</v>
      </c>
      <c r="Y9" s="14">
        <v>0.30953869698604602</v>
      </c>
      <c r="Z9" s="14">
        <v>0.30342153158434398</v>
      </c>
      <c r="AA9" s="14">
        <v>0.24992351845680799</v>
      </c>
      <c r="AB9" s="14">
        <v>0.38386948242352797</v>
      </c>
      <c r="AC9" s="14">
        <v>0.44217981483924201</v>
      </c>
      <c r="AD9" s="14">
        <v>0.208399051406845</v>
      </c>
      <c r="AE9" s="14"/>
      <c r="AF9" s="14">
        <v>0.147928669318486</v>
      </c>
      <c r="AG9" s="14">
        <v>0.442531397345095</v>
      </c>
      <c r="AH9" s="14">
        <v>0.18333865838916</v>
      </c>
      <c r="AI9" s="14"/>
      <c r="AJ9" s="14">
        <v>0.165804288381353</v>
      </c>
      <c r="AK9" s="14">
        <v>0.38803603006989701</v>
      </c>
      <c r="AL9" s="14">
        <v>0.50420072126765203</v>
      </c>
      <c r="AM9" s="14">
        <v>0</v>
      </c>
      <c r="AN9" s="14">
        <v>0.18903393965437201</v>
      </c>
      <c r="AO9" s="14"/>
      <c r="AP9" s="14">
        <v>0.17795992267497099</v>
      </c>
      <c r="AQ9" s="14">
        <v>0.37927089067041098</v>
      </c>
      <c r="AR9" s="14">
        <v>0.41919772738960898</v>
      </c>
      <c r="AS9" s="14">
        <v>8.8093662033513296E-3</v>
      </c>
      <c r="AT9" s="14">
        <v>0.25231487300593503</v>
      </c>
      <c r="AU9" s="14"/>
      <c r="AV9" s="14">
        <v>0.24076671530428001</v>
      </c>
      <c r="AW9" s="14">
        <v>0.31832315471942901</v>
      </c>
      <c r="AX9" s="14">
        <v>0.33302596471058699</v>
      </c>
      <c r="AY9" s="14">
        <v>0.244822702903018</v>
      </c>
      <c r="AZ9" s="14">
        <v>0.31996611995009699</v>
      </c>
      <c r="BA9" s="14"/>
      <c r="BB9" s="14">
        <v>0.290416667572995</v>
      </c>
      <c r="BC9" s="14">
        <v>6.2783342768436999E-3</v>
      </c>
      <c r="BD9" s="14">
        <v>0.18454563202131699</v>
      </c>
      <c r="BE9" s="14"/>
      <c r="BF9" s="14">
        <v>0.15345229423589801</v>
      </c>
    </row>
    <row r="10" spans="2:58" x14ac:dyDescent="0.35">
      <c r="B10" s="15" t="s">
        <v>79</v>
      </c>
      <c r="C10" s="14">
        <v>0.166784956163784</v>
      </c>
      <c r="D10" s="14">
        <v>0.154185165816977</v>
      </c>
      <c r="E10" s="14">
        <v>0.180049764555618</v>
      </c>
      <c r="F10" s="14"/>
      <c r="G10" s="14">
        <v>0.155216231914478</v>
      </c>
      <c r="H10" s="14">
        <v>0.150779030316437</v>
      </c>
      <c r="I10" s="14">
        <v>0.18836230009770999</v>
      </c>
      <c r="J10" s="14">
        <v>0.16078995861870099</v>
      </c>
      <c r="K10" s="14">
        <v>0.11920359333920399</v>
      </c>
      <c r="L10" s="14">
        <v>0.20671771577357501</v>
      </c>
      <c r="M10" s="14"/>
      <c r="N10" s="14">
        <v>0.16331356112015</v>
      </c>
      <c r="O10" s="14">
        <v>0.20960420294701701</v>
      </c>
      <c r="P10" s="14">
        <v>0.14330512307995599</v>
      </c>
      <c r="Q10" s="14">
        <v>0.143448297493104</v>
      </c>
      <c r="R10" s="14"/>
      <c r="S10" s="14">
        <v>0.16485341923567501</v>
      </c>
      <c r="T10" s="14">
        <v>0.151172350007235</v>
      </c>
      <c r="U10" s="14">
        <v>0.184939378689568</v>
      </c>
      <c r="V10" s="14">
        <v>0.148784395922861</v>
      </c>
      <c r="W10" s="14">
        <v>0.161278826709086</v>
      </c>
      <c r="X10" s="14">
        <v>0.19959708940566101</v>
      </c>
      <c r="Y10" s="14">
        <v>0.213477127170102</v>
      </c>
      <c r="Z10" s="14">
        <v>0.17244799398105301</v>
      </c>
      <c r="AA10" s="14">
        <v>0.15052738823617501</v>
      </c>
      <c r="AB10" s="14">
        <v>0.172636944562784</v>
      </c>
      <c r="AC10" s="14">
        <v>0.14601685873719</v>
      </c>
      <c r="AD10" s="14">
        <v>0.107716667796225</v>
      </c>
      <c r="AE10" s="14"/>
      <c r="AF10" s="14">
        <v>0.164568887344822</v>
      </c>
      <c r="AG10" s="14">
        <v>0.166053780161627</v>
      </c>
      <c r="AH10" s="14">
        <v>0.18176017060518401</v>
      </c>
      <c r="AI10" s="14"/>
      <c r="AJ10" s="14">
        <v>0.173812984992986</v>
      </c>
      <c r="AK10" s="14">
        <v>0.17787355720460499</v>
      </c>
      <c r="AL10" s="14">
        <v>0.20724524638210401</v>
      </c>
      <c r="AM10" s="14">
        <v>0</v>
      </c>
      <c r="AN10" s="14">
        <v>0.163365472767867</v>
      </c>
      <c r="AO10" s="14"/>
      <c r="AP10" s="14">
        <v>0.20867589142610801</v>
      </c>
      <c r="AQ10" s="14">
        <v>0.17998104661565101</v>
      </c>
      <c r="AR10" s="14">
        <v>0.248634358296561</v>
      </c>
      <c r="AS10" s="14">
        <v>0</v>
      </c>
      <c r="AT10" s="14">
        <v>0.141564713048424</v>
      </c>
      <c r="AU10" s="14"/>
      <c r="AV10" s="14">
        <v>0.16502707008807099</v>
      </c>
      <c r="AW10" s="14">
        <v>0.149504703556149</v>
      </c>
      <c r="AX10" s="14">
        <v>0.17496120476979199</v>
      </c>
      <c r="AY10" s="14">
        <v>0.18668093709155101</v>
      </c>
      <c r="AZ10" s="14">
        <v>0.186941123068183</v>
      </c>
      <c r="BA10" s="14"/>
      <c r="BB10" s="14">
        <v>0.23763132755742</v>
      </c>
      <c r="BC10" s="14">
        <v>0</v>
      </c>
      <c r="BD10" s="14">
        <v>0.220359678483635</v>
      </c>
      <c r="BE10" s="14"/>
      <c r="BF10" s="14">
        <v>0.14765082675689001</v>
      </c>
    </row>
    <row r="11" spans="2:58" ht="29" x14ac:dyDescent="0.35">
      <c r="B11" s="15" t="s">
        <v>80</v>
      </c>
      <c r="C11" s="14">
        <v>0.238534987622709</v>
      </c>
      <c r="D11" s="14">
        <v>0.20477670970293099</v>
      </c>
      <c r="E11" s="14">
        <v>0.26991757520820697</v>
      </c>
      <c r="F11" s="14"/>
      <c r="G11" s="14">
        <v>0.26140607788814502</v>
      </c>
      <c r="H11" s="14">
        <v>0.31513570766549998</v>
      </c>
      <c r="I11" s="14">
        <v>0.27343025655458297</v>
      </c>
      <c r="J11" s="14">
        <v>0.17060381181888401</v>
      </c>
      <c r="K11" s="14">
        <v>0.229752300417459</v>
      </c>
      <c r="L11" s="14">
        <v>0.19373874106307801</v>
      </c>
      <c r="M11" s="14"/>
      <c r="N11" s="14">
        <v>0.215662781893003</v>
      </c>
      <c r="O11" s="14">
        <v>0.21730675665437901</v>
      </c>
      <c r="P11" s="14">
        <v>0.25046757228215</v>
      </c>
      <c r="Q11" s="14">
        <v>0.27717185982867099</v>
      </c>
      <c r="R11" s="14"/>
      <c r="S11" s="14">
        <v>0.31858027970955199</v>
      </c>
      <c r="T11" s="14">
        <v>0.23880028191043301</v>
      </c>
      <c r="U11" s="14">
        <v>0.248140370738132</v>
      </c>
      <c r="V11" s="14">
        <v>0.20210196550945</v>
      </c>
      <c r="W11" s="14">
        <v>0.23672556371331599</v>
      </c>
      <c r="X11" s="14">
        <v>0.24813939354257999</v>
      </c>
      <c r="Y11" s="14">
        <v>0.16506351212710901</v>
      </c>
      <c r="Z11" s="14">
        <v>0.236958704943697</v>
      </c>
      <c r="AA11" s="14">
        <v>0.233113144194668</v>
      </c>
      <c r="AB11" s="14">
        <v>0.19198990735786001</v>
      </c>
      <c r="AC11" s="14">
        <v>0.239957574839256</v>
      </c>
      <c r="AD11" s="14">
        <v>0.27776967053102197</v>
      </c>
      <c r="AE11" s="14"/>
      <c r="AF11" s="14">
        <v>0.228737710992058</v>
      </c>
      <c r="AG11" s="14">
        <v>0.21509006950260701</v>
      </c>
      <c r="AH11" s="14">
        <v>0.30659360067255897</v>
      </c>
      <c r="AI11" s="14"/>
      <c r="AJ11" s="14">
        <v>0.23718138174335801</v>
      </c>
      <c r="AK11" s="14">
        <v>0.24217481983394201</v>
      </c>
      <c r="AL11" s="14">
        <v>0.15905563812315601</v>
      </c>
      <c r="AM11" s="14">
        <v>8.0067784620963103E-2</v>
      </c>
      <c r="AN11" s="14">
        <v>0.31510696416901501</v>
      </c>
      <c r="AO11" s="14"/>
      <c r="AP11" s="14">
        <v>0.28286171669412902</v>
      </c>
      <c r="AQ11" s="14">
        <v>0.258949403235262</v>
      </c>
      <c r="AR11" s="14">
        <v>0.15558992878869701</v>
      </c>
      <c r="AS11" s="14">
        <v>7.7917696633304098E-2</v>
      </c>
      <c r="AT11" s="14">
        <v>0.34591760534490201</v>
      </c>
      <c r="AU11" s="14"/>
      <c r="AV11" s="14">
        <v>0.24497084171434499</v>
      </c>
      <c r="AW11" s="14">
        <v>0.21668404822350801</v>
      </c>
      <c r="AX11" s="14">
        <v>0.22808418689104501</v>
      </c>
      <c r="AY11" s="14">
        <v>0.31244070544798502</v>
      </c>
      <c r="AZ11" s="14">
        <v>0.145256069002733</v>
      </c>
      <c r="BA11" s="14"/>
      <c r="BB11" s="14">
        <v>0.27050804112222698</v>
      </c>
      <c r="BC11" s="14">
        <v>6.20079944907228E-2</v>
      </c>
      <c r="BD11" s="14">
        <v>0.33160599954947501</v>
      </c>
      <c r="BE11" s="14"/>
      <c r="BF11" s="14">
        <v>0.20444558988611899</v>
      </c>
    </row>
    <row r="12" spans="2:58" x14ac:dyDescent="0.35">
      <c r="B12" s="15" t="s">
        <v>81</v>
      </c>
      <c r="C12" s="14">
        <v>0.16693769284727</v>
      </c>
      <c r="D12" s="14">
        <v>0.18159611991151101</v>
      </c>
      <c r="E12" s="14">
        <v>0.153637959058915</v>
      </c>
      <c r="F12" s="14"/>
      <c r="G12" s="14">
        <v>0.16418484145783099</v>
      </c>
      <c r="H12" s="14">
        <v>0.199935258668684</v>
      </c>
      <c r="I12" s="14">
        <v>0.15915671678968701</v>
      </c>
      <c r="J12" s="14">
        <v>0.164089657264228</v>
      </c>
      <c r="K12" s="14">
        <v>0.171091609929617</v>
      </c>
      <c r="L12" s="14">
        <v>0.14790686781205201</v>
      </c>
      <c r="M12" s="14"/>
      <c r="N12" s="14">
        <v>0.166948443343544</v>
      </c>
      <c r="O12" s="14">
        <v>0.14506999648675301</v>
      </c>
      <c r="P12" s="14">
        <v>0.19905088573836299</v>
      </c>
      <c r="Q12" s="14">
        <v>0.164457469145049</v>
      </c>
      <c r="R12" s="14"/>
      <c r="S12" s="14">
        <v>0.16158945938927699</v>
      </c>
      <c r="T12" s="14">
        <v>0.158073109806667</v>
      </c>
      <c r="U12" s="14">
        <v>0.127723883162251</v>
      </c>
      <c r="V12" s="14">
        <v>0.24404723367529199</v>
      </c>
      <c r="W12" s="14">
        <v>0.19854866781434699</v>
      </c>
      <c r="X12" s="14">
        <v>0.106316843851572</v>
      </c>
      <c r="Y12" s="14">
        <v>0.14893632145042199</v>
      </c>
      <c r="Z12" s="14">
        <v>0.12835808430999501</v>
      </c>
      <c r="AA12" s="14">
        <v>0.220071615815328</v>
      </c>
      <c r="AB12" s="14">
        <v>0.14836214950839399</v>
      </c>
      <c r="AC12" s="14">
        <v>9.4647635388049101E-2</v>
      </c>
      <c r="AD12" s="14">
        <v>0.29367046630426402</v>
      </c>
      <c r="AE12" s="14"/>
      <c r="AF12" s="14">
        <v>0.234221040689646</v>
      </c>
      <c r="AG12" s="14">
        <v>0.1194200259534</v>
      </c>
      <c r="AH12" s="14">
        <v>0.171025561287104</v>
      </c>
      <c r="AI12" s="14"/>
      <c r="AJ12" s="14">
        <v>0.23024609572989499</v>
      </c>
      <c r="AK12" s="14">
        <v>0.12983322680201301</v>
      </c>
      <c r="AL12" s="14">
        <v>7.3511252044609898E-2</v>
      </c>
      <c r="AM12" s="14">
        <v>0.328071367913778</v>
      </c>
      <c r="AN12" s="14">
        <v>0.15304973858220899</v>
      </c>
      <c r="AO12" s="14"/>
      <c r="AP12" s="14">
        <v>0.22933515278392499</v>
      </c>
      <c r="AQ12" s="14">
        <v>0.123848601507639</v>
      </c>
      <c r="AR12" s="14">
        <v>0.11061840147277099</v>
      </c>
      <c r="AS12" s="14">
        <v>0.35480423803563599</v>
      </c>
      <c r="AT12" s="14">
        <v>0.12781563059121401</v>
      </c>
      <c r="AU12" s="14"/>
      <c r="AV12" s="14">
        <v>0.18563720260802899</v>
      </c>
      <c r="AW12" s="14">
        <v>0.16116397807532001</v>
      </c>
      <c r="AX12" s="14">
        <v>0.153168027008624</v>
      </c>
      <c r="AY12" s="14">
        <v>0.18025589728424701</v>
      </c>
      <c r="AZ12" s="14">
        <v>0.18903441604073801</v>
      </c>
      <c r="BA12" s="14"/>
      <c r="BB12" s="14">
        <v>0.13076260372717599</v>
      </c>
      <c r="BC12" s="14">
        <v>0.34938799282420002</v>
      </c>
      <c r="BD12" s="14">
        <v>0.17651688217036601</v>
      </c>
      <c r="BE12" s="14"/>
      <c r="BF12" s="14">
        <v>0.219273026721927</v>
      </c>
    </row>
    <row r="13" spans="2:58" x14ac:dyDescent="0.35">
      <c r="B13" s="15" t="s">
        <v>82</v>
      </c>
      <c r="C13" s="14">
        <v>0.10318508682123501</v>
      </c>
      <c r="D13" s="14">
        <v>0.134300625095645</v>
      </c>
      <c r="E13" s="14">
        <v>7.3469898528005506E-2</v>
      </c>
      <c r="F13" s="14"/>
      <c r="G13" s="14">
        <v>6.0603939881979901E-2</v>
      </c>
      <c r="H13" s="14">
        <v>9.6686255510761904E-2</v>
      </c>
      <c r="I13" s="14">
        <v>0.10050569686083199</v>
      </c>
      <c r="J13" s="14">
        <v>0.1114578511032</v>
      </c>
      <c r="K13" s="14">
        <v>0.13701925288327499</v>
      </c>
      <c r="L13" s="14">
        <v>0.109759200753832</v>
      </c>
      <c r="M13" s="14"/>
      <c r="N13" s="14">
        <v>8.5615252318984703E-2</v>
      </c>
      <c r="O13" s="14">
        <v>8.26448092282559E-2</v>
      </c>
      <c r="P13" s="14">
        <v>0.15733583058113801</v>
      </c>
      <c r="Q13" s="14">
        <v>9.5753189414788498E-2</v>
      </c>
      <c r="R13" s="14"/>
      <c r="S13" s="14">
        <v>7.7721126133175805E-2</v>
      </c>
      <c r="T13" s="14">
        <v>8.5959484658330407E-2</v>
      </c>
      <c r="U13" s="14">
        <v>0.14828379526536101</v>
      </c>
      <c r="V13" s="14">
        <v>0.14326310192029201</v>
      </c>
      <c r="W13" s="14">
        <v>0.10686214446320599</v>
      </c>
      <c r="X13" s="14">
        <v>0.12934950955639499</v>
      </c>
      <c r="Y13" s="14">
        <v>0.101270606455356</v>
      </c>
      <c r="Z13" s="14">
        <v>0.11248655788398</v>
      </c>
      <c r="AA13" s="14">
        <v>9.9776969054516607E-2</v>
      </c>
      <c r="AB13" s="14">
        <v>8.7085495797444998E-2</v>
      </c>
      <c r="AC13" s="14">
        <v>5.80821628148026E-2</v>
      </c>
      <c r="AD13" s="14">
        <v>9.8197867198473496E-2</v>
      </c>
      <c r="AE13" s="14"/>
      <c r="AF13" s="14">
        <v>0.203402186207775</v>
      </c>
      <c r="AG13" s="14">
        <v>3.5152226776529502E-2</v>
      </c>
      <c r="AH13" s="14">
        <v>8.4903310611837701E-2</v>
      </c>
      <c r="AI13" s="14"/>
      <c r="AJ13" s="14">
        <v>0.17961759942342001</v>
      </c>
      <c r="AK13" s="14">
        <v>3.7213218551327601E-2</v>
      </c>
      <c r="AL13" s="14">
        <v>4.2047604922192797E-2</v>
      </c>
      <c r="AM13" s="14">
        <v>0.59186084746525802</v>
      </c>
      <c r="AN13" s="14">
        <v>8.1930700038342005E-2</v>
      </c>
      <c r="AO13" s="14"/>
      <c r="AP13" s="14">
        <v>8.2902734212011706E-2</v>
      </c>
      <c r="AQ13" s="14">
        <v>3.2652314334527602E-2</v>
      </c>
      <c r="AR13" s="14">
        <v>3.3923887597996701E-2</v>
      </c>
      <c r="AS13" s="14">
        <v>0.55846869912770802</v>
      </c>
      <c r="AT13" s="14">
        <v>1.5962870628680698E-2</v>
      </c>
      <c r="AU13" s="14"/>
      <c r="AV13" s="14">
        <v>0.121820723491449</v>
      </c>
      <c r="AW13" s="14">
        <v>0.11944415741902099</v>
      </c>
      <c r="AX13" s="14">
        <v>8.1668988818197105E-2</v>
      </c>
      <c r="AY13" s="14">
        <v>5.83359485099735E-2</v>
      </c>
      <c r="AZ13" s="14">
        <v>8.8268765732420595E-2</v>
      </c>
      <c r="BA13" s="14"/>
      <c r="BB13" s="14">
        <v>6.10578818633708E-2</v>
      </c>
      <c r="BC13" s="14">
        <v>0.58232567840823302</v>
      </c>
      <c r="BD13" s="14">
        <v>2.68332738127216E-2</v>
      </c>
      <c r="BE13" s="14"/>
      <c r="BF13" s="14">
        <v>0.25861699374806801</v>
      </c>
    </row>
    <row r="14" spans="2:58" x14ac:dyDescent="0.35">
      <c r="B14" s="15" t="s">
        <v>83</v>
      </c>
      <c r="C14" s="14">
        <v>3.3640513941063301E-2</v>
      </c>
      <c r="D14" s="14">
        <v>2.0452764083722801E-2</v>
      </c>
      <c r="E14" s="14">
        <v>4.66918182202576E-2</v>
      </c>
      <c r="F14" s="14"/>
      <c r="G14" s="14">
        <v>4.7050324411296703E-2</v>
      </c>
      <c r="H14" s="14">
        <v>3.6718831693897697E-2</v>
      </c>
      <c r="I14" s="14">
        <v>4.5344778563967299E-2</v>
      </c>
      <c r="J14" s="14">
        <v>3.1465217657370398E-2</v>
      </c>
      <c r="K14" s="14">
        <v>2.49276935679127E-2</v>
      </c>
      <c r="L14" s="14">
        <v>2.0272042808391101E-2</v>
      </c>
      <c r="M14" s="14"/>
      <c r="N14" s="14">
        <v>2.30531815390718E-2</v>
      </c>
      <c r="O14" s="14">
        <v>3.4070304211202697E-2</v>
      </c>
      <c r="P14" s="14">
        <v>4.0373236380548502E-2</v>
      </c>
      <c r="Q14" s="14">
        <v>3.93288996427252E-2</v>
      </c>
      <c r="R14" s="14"/>
      <c r="S14" s="14">
        <v>3.49767649790284E-2</v>
      </c>
      <c r="T14" s="14">
        <v>3.2232817771308403E-2</v>
      </c>
      <c r="U14" s="14">
        <v>2.0604018090851901E-2</v>
      </c>
      <c r="V14" s="14">
        <v>3.4180990067431798E-2</v>
      </c>
      <c r="W14" s="14">
        <v>2.23792138930607E-2</v>
      </c>
      <c r="X14" s="14">
        <v>3.9163533884316301E-2</v>
      </c>
      <c r="Y14" s="14">
        <v>6.1713735810963899E-2</v>
      </c>
      <c r="Z14" s="14">
        <v>4.6327127296931801E-2</v>
      </c>
      <c r="AA14" s="14">
        <v>4.6587364242504203E-2</v>
      </c>
      <c r="AB14" s="14">
        <v>1.6056020349987401E-2</v>
      </c>
      <c r="AC14" s="14">
        <v>1.9115953381460101E-2</v>
      </c>
      <c r="AD14" s="14">
        <v>1.42462767631698E-2</v>
      </c>
      <c r="AE14" s="14"/>
      <c r="AF14" s="14">
        <v>2.1141505447212602E-2</v>
      </c>
      <c r="AG14" s="14">
        <v>2.1752500260742099E-2</v>
      </c>
      <c r="AH14" s="14">
        <v>7.2378698434155994E-2</v>
      </c>
      <c r="AI14" s="14"/>
      <c r="AJ14" s="14">
        <v>1.3337649728987599E-2</v>
      </c>
      <c r="AK14" s="14">
        <v>2.48691475382147E-2</v>
      </c>
      <c r="AL14" s="14">
        <v>1.3939537260286201E-2</v>
      </c>
      <c r="AM14" s="14">
        <v>0</v>
      </c>
      <c r="AN14" s="14">
        <v>9.7513184788194401E-2</v>
      </c>
      <c r="AO14" s="14"/>
      <c r="AP14" s="14">
        <v>1.82645822088554E-2</v>
      </c>
      <c r="AQ14" s="14">
        <v>2.5297743636508701E-2</v>
      </c>
      <c r="AR14" s="14">
        <v>3.2035696454365298E-2</v>
      </c>
      <c r="AS14" s="14">
        <v>0</v>
      </c>
      <c r="AT14" s="14">
        <v>0.116424307380843</v>
      </c>
      <c r="AU14" s="14"/>
      <c r="AV14" s="14">
        <v>4.1777446793825897E-2</v>
      </c>
      <c r="AW14" s="14">
        <v>3.4879958006573501E-2</v>
      </c>
      <c r="AX14" s="14">
        <v>2.90916278017549E-2</v>
      </c>
      <c r="AY14" s="14">
        <v>1.7463808763224401E-2</v>
      </c>
      <c r="AZ14" s="14">
        <v>7.0533506205828198E-2</v>
      </c>
      <c r="BA14" s="14"/>
      <c r="BB14" s="14">
        <v>9.6234781568112597E-3</v>
      </c>
      <c r="BC14" s="14">
        <v>0</v>
      </c>
      <c r="BD14" s="14">
        <v>6.0138533962486702E-2</v>
      </c>
      <c r="BE14" s="14"/>
      <c r="BF14" s="14">
        <v>1.6561268651097399E-2</v>
      </c>
    </row>
    <row r="15" spans="2:58" x14ac:dyDescent="0.35">
      <c r="B15" s="15" t="s">
        <v>84</v>
      </c>
      <c r="C15" s="18">
        <v>0.45770171876772298</v>
      </c>
      <c r="D15" s="18">
        <v>0.45887378120619099</v>
      </c>
      <c r="E15" s="18">
        <v>0.45628274898461502</v>
      </c>
      <c r="F15" s="18"/>
      <c r="G15" s="18">
        <v>0.466754816360748</v>
      </c>
      <c r="H15" s="18">
        <v>0.35152394646115598</v>
      </c>
      <c r="I15" s="18">
        <v>0.42156255123093</v>
      </c>
      <c r="J15" s="18">
        <v>0.52238346215631803</v>
      </c>
      <c r="K15" s="18">
        <v>0.43720914320173698</v>
      </c>
      <c r="L15" s="18">
        <v>0.52832314756264598</v>
      </c>
      <c r="M15" s="18"/>
      <c r="N15" s="18">
        <v>0.50872034090539697</v>
      </c>
      <c r="O15" s="18">
        <v>0.52090813341941</v>
      </c>
      <c r="P15" s="18">
        <v>0.35277247501780101</v>
      </c>
      <c r="Q15" s="18">
        <v>0.42328858196876701</v>
      </c>
      <c r="R15" s="18"/>
      <c r="S15" s="18">
        <v>0.407132369788967</v>
      </c>
      <c r="T15" s="18">
        <v>0.48493430585326203</v>
      </c>
      <c r="U15" s="18">
        <v>0.45524793274340403</v>
      </c>
      <c r="V15" s="18">
        <v>0.37640670882753402</v>
      </c>
      <c r="W15" s="18">
        <v>0.43548441011606998</v>
      </c>
      <c r="X15" s="18">
        <v>0.47703071916513701</v>
      </c>
      <c r="Y15" s="18">
        <v>0.523015824156149</v>
      </c>
      <c r="Z15" s="18">
        <v>0.47586952556539702</v>
      </c>
      <c r="AA15" s="18">
        <v>0.400450906692983</v>
      </c>
      <c r="AB15" s="18">
        <v>0.55650642698631303</v>
      </c>
      <c r="AC15" s="18">
        <v>0.58819667357643202</v>
      </c>
      <c r="AD15" s="18">
        <v>0.31611571920307002</v>
      </c>
      <c r="AE15" s="18"/>
      <c r="AF15" s="18">
        <v>0.31249755666330797</v>
      </c>
      <c r="AG15" s="18">
        <v>0.60858517750672203</v>
      </c>
      <c r="AH15" s="18">
        <v>0.36509882899434398</v>
      </c>
      <c r="AI15" s="18"/>
      <c r="AJ15" s="18">
        <v>0.339617273374339</v>
      </c>
      <c r="AK15" s="18">
        <v>0.56590958727450202</v>
      </c>
      <c r="AL15" s="18">
        <v>0.71144596764975498</v>
      </c>
      <c r="AM15" s="18">
        <v>0</v>
      </c>
      <c r="AN15" s="18">
        <v>0.35239941242223899</v>
      </c>
      <c r="AO15" s="18"/>
      <c r="AP15" s="18">
        <v>0.386635814101079</v>
      </c>
      <c r="AQ15" s="18">
        <v>0.55925193728606304</v>
      </c>
      <c r="AR15" s="18">
        <v>0.66783208568617003</v>
      </c>
      <c r="AS15" s="18">
        <v>8.8093662033513296E-3</v>
      </c>
      <c r="AT15" s="18">
        <v>0.39387958605435902</v>
      </c>
      <c r="AU15" s="18"/>
      <c r="AV15" s="18">
        <v>0.40579378539235</v>
      </c>
      <c r="AW15" s="18">
        <v>0.46782785827557799</v>
      </c>
      <c r="AX15" s="18">
        <v>0.50798716948037903</v>
      </c>
      <c r="AY15" s="18">
        <v>0.43150363999456898</v>
      </c>
      <c r="AZ15" s="18">
        <v>0.50690724301828005</v>
      </c>
      <c r="BA15" s="18"/>
      <c r="BB15" s="18">
        <v>0.528047995130415</v>
      </c>
      <c r="BC15" s="18">
        <v>6.2783342768436999E-3</v>
      </c>
      <c r="BD15" s="18">
        <v>0.40490531050495099</v>
      </c>
      <c r="BE15" s="18"/>
      <c r="BF15" s="18">
        <v>0.30110312099278802</v>
      </c>
    </row>
    <row r="16" spans="2:58" x14ac:dyDescent="0.35">
      <c r="B16" s="15" t="s">
        <v>85</v>
      </c>
      <c r="C16" s="18">
        <v>0.27012277966850401</v>
      </c>
      <c r="D16" s="18">
        <v>0.31589674500715498</v>
      </c>
      <c r="E16" s="18">
        <v>0.22710785758692001</v>
      </c>
      <c r="F16" s="18"/>
      <c r="G16" s="18">
        <v>0.22478878133981101</v>
      </c>
      <c r="H16" s="18">
        <v>0.29662151417944599</v>
      </c>
      <c r="I16" s="18">
        <v>0.25966241365051901</v>
      </c>
      <c r="J16" s="18">
        <v>0.27554750836742797</v>
      </c>
      <c r="K16" s="18">
        <v>0.30811086281289102</v>
      </c>
      <c r="L16" s="18">
        <v>0.25766606856588398</v>
      </c>
      <c r="M16" s="18"/>
      <c r="N16" s="18">
        <v>0.25256369566252801</v>
      </c>
      <c r="O16" s="18">
        <v>0.22771480571500799</v>
      </c>
      <c r="P16" s="18">
        <v>0.35638671631950097</v>
      </c>
      <c r="Q16" s="18">
        <v>0.26021065855983799</v>
      </c>
      <c r="R16" s="18"/>
      <c r="S16" s="18">
        <v>0.23931058552245299</v>
      </c>
      <c r="T16" s="18">
        <v>0.244032594464997</v>
      </c>
      <c r="U16" s="18">
        <v>0.27600767842761198</v>
      </c>
      <c r="V16" s="18">
        <v>0.38731033559558398</v>
      </c>
      <c r="W16" s="18">
        <v>0.30541081227755301</v>
      </c>
      <c r="X16" s="18">
        <v>0.23566635340796699</v>
      </c>
      <c r="Y16" s="18">
        <v>0.25020692790577798</v>
      </c>
      <c r="Z16" s="18">
        <v>0.240844642193974</v>
      </c>
      <c r="AA16" s="18">
        <v>0.31984858486984502</v>
      </c>
      <c r="AB16" s="18">
        <v>0.235447645305839</v>
      </c>
      <c r="AC16" s="18">
        <v>0.15272979820285201</v>
      </c>
      <c r="AD16" s="18">
        <v>0.39186833350273798</v>
      </c>
      <c r="AE16" s="18"/>
      <c r="AF16" s="18">
        <v>0.437623226897421</v>
      </c>
      <c r="AG16" s="18">
        <v>0.154572252729929</v>
      </c>
      <c r="AH16" s="18">
        <v>0.25592887189894098</v>
      </c>
      <c r="AI16" s="18"/>
      <c r="AJ16" s="18">
        <v>0.409863695153315</v>
      </c>
      <c r="AK16" s="18">
        <v>0.16704644535334101</v>
      </c>
      <c r="AL16" s="18">
        <v>0.115558856966803</v>
      </c>
      <c r="AM16" s="18">
        <v>0.91993221537903702</v>
      </c>
      <c r="AN16" s="18">
        <v>0.23498043862055101</v>
      </c>
      <c r="AO16" s="18"/>
      <c r="AP16" s="18">
        <v>0.31223788699593602</v>
      </c>
      <c r="AQ16" s="18">
        <v>0.15650091584216699</v>
      </c>
      <c r="AR16" s="18">
        <v>0.14454228907076799</v>
      </c>
      <c r="AS16" s="18">
        <v>0.91327293716334501</v>
      </c>
      <c r="AT16" s="18">
        <v>0.14377850121989499</v>
      </c>
      <c r="AU16" s="18"/>
      <c r="AV16" s="18">
        <v>0.30745792609947797</v>
      </c>
      <c r="AW16" s="18">
        <v>0.28060813549434099</v>
      </c>
      <c r="AX16" s="18">
        <v>0.23483701582682101</v>
      </c>
      <c r="AY16" s="18">
        <v>0.23859184579422099</v>
      </c>
      <c r="AZ16" s="18">
        <v>0.27730318177315899</v>
      </c>
      <c r="BA16" s="18"/>
      <c r="BB16" s="18">
        <v>0.19182048559054701</v>
      </c>
      <c r="BC16" s="18">
        <v>0.93171367123243398</v>
      </c>
      <c r="BD16" s="18">
        <v>0.203350155983088</v>
      </c>
      <c r="BE16" s="18"/>
      <c r="BF16" s="18">
        <v>0.47789002046999501</v>
      </c>
    </row>
    <row r="17" spans="2:58" x14ac:dyDescent="0.35">
      <c r="B17" s="15" t="s">
        <v>86</v>
      </c>
      <c r="C17" s="19">
        <v>0.18757893909921899</v>
      </c>
      <c r="D17" s="19">
        <v>0.14297703619903601</v>
      </c>
      <c r="E17" s="19">
        <v>0.22917489139769501</v>
      </c>
      <c r="F17" s="19"/>
      <c r="G17" s="19">
        <v>0.241966035020937</v>
      </c>
      <c r="H17" s="19">
        <v>5.4902432281709997E-2</v>
      </c>
      <c r="I17" s="19">
        <v>0.161900137580412</v>
      </c>
      <c r="J17" s="19">
        <v>0.24683595378889001</v>
      </c>
      <c r="K17" s="19">
        <v>0.12909828038884599</v>
      </c>
      <c r="L17" s="19">
        <v>0.270657078996762</v>
      </c>
      <c r="M17" s="19"/>
      <c r="N17" s="19">
        <v>0.25615664524286902</v>
      </c>
      <c r="O17" s="19">
        <v>0.29319332770440198</v>
      </c>
      <c r="P17" s="19">
        <v>-3.6142413017002401E-3</v>
      </c>
      <c r="Q17" s="19">
        <v>0.16307792340892899</v>
      </c>
      <c r="R17" s="19"/>
      <c r="S17" s="19">
        <v>0.16782178426651401</v>
      </c>
      <c r="T17" s="19">
        <v>0.24090171138826399</v>
      </c>
      <c r="U17" s="19">
        <v>0.17924025431579199</v>
      </c>
      <c r="V17" s="19">
        <v>-1.0903626768050701E-2</v>
      </c>
      <c r="W17" s="19">
        <v>0.13007359783851699</v>
      </c>
      <c r="X17" s="19">
        <v>0.24136436575717099</v>
      </c>
      <c r="Y17" s="19">
        <v>0.27280889625037003</v>
      </c>
      <c r="Z17" s="19">
        <v>0.23502488337142199</v>
      </c>
      <c r="AA17" s="19">
        <v>8.0602321823138506E-2</v>
      </c>
      <c r="AB17" s="19">
        <v>0.32105878168047303</v>
      </c>
      <c r="AC17" s="19">
        <v>0.43546687537357998</v>
      </c>
      <c r="AD17" s="19">
        <v>-7.5752614299667703E-2</v>
      </c>
      <c r="AE17" s="19"/>
      <c r="AF17" s="19">
        <v>-0.125125670234112</v>
      </c>
      <c r="AG17" s="19">
        <v>0.454012924776792</v>
      </c>
      <c r="AH17" s="19">
        <v>0.109169957095403</v>
      </c>
      <c r="AI17" s="19"/>
      <c r="AJ17" s="19">
        <v>-7.0246421778975707E-2</v>
      </c>
      <c r="AK17" s="19">
        <v>0.39886314192116101</v>
      </c>
      <c r="AL17" s="19">
        <v>0.59588711068295297</v>
      </c>
      <c r="AM17" s="19">
        <v>-0.91993221537903702</v>
      </c>
      <c r="AN17" s="19">
        <v>0.117418973801688</v>
      </c>
      <c r="AO17" s="19"/>
      <c r="AP17" s="19">
        <v>7.4397927105142897E-2</v>
      </c>
      <c r="AQ17" s="19">
        <v>0.40275102144389602</v>
      </c>
      <c r="AR17" s="19">
        <v>0.52328979661540198</v>
      </c>
      <c r="AS17" s="19">
        <v>-0.90446357095999297</v>
      </c>
      <c r="AT17" s="19">
        <v>0.25010108483446403</v>
      </c>
      <c r="AU17" s="19"/>
      <c r="AV17" s="19">
        <v>9.8335859292872002E-2</v>
      </c>
      <c r="AW17" s="19">
        <v>0.187219722781237</v>
      </c>
      <c r="AX17" s="19">
        <v>0.27315015365355699</v>
      </c>
      <c r="AY17" s="19">
        <v>0.19291179420034801</v>
      </c>
      <c r="AZ17" s="19">
        <v>0.22960406124512101</v>
      </c>
      <c r="BA17" s="19"/>
      <c r="BB17" s="19">
        <v>0.33622750953986802</v>
      </c>
      <c r="BC17" s="19">
        <v>-0.92543533695558999</v>
      </c>
      <c r="BD17" s="19">
        <v>0.20155515452186401</v>
      </c>
      <c r="BE17" s="19"/>
      <c r="BF17" s="19">
        <v>-0.17678689947720699</v>
      </c>
    </row>
    <row r="18" spans="2:58" x14ac:dyDescent="0.35">
      <c r="B18" s="16"/>
    </row>
    <row r="19" spans="2:58" x14ac:dyDescent="0.35">
      <c r="B19" t="s">
        <v>88</v>
      </c>
    </row>
    <row r="20" spans="2:58" x14ac:dyDescent="0.35">
      <c r="B20" t="s">
        <v>89</v>
      </c>
    </row>
    <row r="22" spans="2:58" x14ac:dyDescent="0.35">
      <c r="B22"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264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1012</v>
      </c>
      <c r="D7" s="10">
        <v>506</v>
      </c>
      <c r="E7" s="10">
        <v>502</v>
      </c>
      <c r="F7" s="10"/>
      <c r="G7" s="10">
        <v>139</v>
      </c>
      <c r="H7" s="10">
        <v>186</v>
      </c>
      <c r="I7" s="10">
        <v>143</v>
      </c>
      <c r="J7" s="10">
        <v>155</v>
      </c>
      <c r="K7" s="10">
        <v>153</v>
      </c>
      <c r="L7" s="10">
        <v>236</v>
      </c>
      <c r="M7" s="10"/>
      <c r="N7" s="10">
        <v>274</v>
      </c>
      <c r="O7" s="10">
        <v>247</v>
      </c>
      <c r="P7" s="10">
        <v>247</v>
      </c>
      <c r="Q7" s="10">
        <v>238</v>
      </c>
      <c r="R7" s="10"/>
      <c r="S7" s="10">
        <v>123</v>
      </c>
      <c r="T7" s="10">
        <v>135</v>
      </c>
      <c r="U7" s="10">
        <v>75</v>
      </c>
      <c r="V7" s="10">
        <v>85</v>
      </c>
      <c r="W7" s="10">
        <v>82</v>
      </c>
      <c r="X7" s="10">
        <v>92</v>
      </c>
      <c r="Y7" s="10">
        <v>90</v>
      </c>
      <c r="Z7" s="10">
        <v>32</v>
      </c>
      <c r="AA7" s="10">
        <v>126</v>
      </c>
      <c r="AB7" s="10">
        <v>95</v>
      </c>
      <c r="AC7" s="10">
        <v>45</v>
      </c>
      <c r="AD7" s="10">
        <v>32</v>
      </c>
      <c r="AE7" s="10"/>
      <c r="AF7" s="10">
        <v>386</v>
      </c>
      <c r="AG7" s="10">
        <v>405</v>
      </c>
      <c r="AH7" s="10">
        <v>124</v>
      </c>
      <c r="AI7" s="10"/>
      <c r="AJ7" s="10">
        <v>336</v>
      </c>
      <c r="AK7" s="10">
        <v>329</v>
      </c>
      <c r="AL7" s="10">
        <v>64</v>
      </c>
      <c r="AM7" s="10">
        <v>14</v>
      </c>
      <c r="AN7" s="10">
        <v>101</v>
      </c>
      <c r="AO7" s="10"/>
      <c r="AP7" s="10">
        <v>204</v>
      </c>
      <c r="AQ7" s="10">
        <v>383</v>
      </c>
      <c r="AR7" s="10">
        <v>74</v>
      </c>
      <c r="AS7" s="10">
        <v>118</v>
      </c>
      <c r="AT7" s="10">
        <v>87</v>
      </c>
      <c r="AU7" s="10"/>
      <c r="AV7" s="10">
        <v>211</v>
      </c>
      <c r="AW7" s="10">
        <v>246</v>
      </c>
      <c r="AX7" s="10">
        <v>270</v>
      </c>
      <c r="AY7" s="10">
        <v>123</v>
      </c>
      <c r="AZ7" s="10">
        <v>24</v>
      </c>
      <c r="BA7" s="10"/>
      <c r="BB7" s="10">
        <v>42</v>
      </c>
      <c r="BC7" s="10">
        <v>67</v>
      </c>
      <c r="BD7" s="10">
        <v>32</v>
      </c>
      <c r="BE7" s="10"/>
      <c r="BF7" s="10">
        <v>167</v>
      </c>
    </row>
    <row r="8" spans="2:58" ht="30" customHeight="1" x14ac:dyDescent="0.35">
      <c r="B8" s="11" t="s">
        <v>20</v>
      </c>
      <c r="C8" s="11">
        <v>1012</v>
      </c>
      <c r="D8" s="11">
        <v>512</v>
      </c>
      <c r="E8" s="11">
        <v>496</v>
      </c>
      <c r="F8" s="11"/>
      <c r="G8" s="11">
        <v>134</v>
      </c>
      <c r="H8" s="11">
        <v>179</v>
      </c>
      <c r="I8" s="11">
        <v>164</v>
      </c>
      <c r="J8" s="11">
        <v>167</v>
      </c>
      <c r="K8" s="11">
        <v>144</v>
      </c>
      <c r="L8" s="11">
        <v>224</v>
      </c>
      <c r="M8" s="11"/>
      <c r="N8" s="11">
        <v>267</v>
      </c>
      <c r="O8" s="11">
        <v>259</v>
      </c>
      <c r="P8" s="11">
        <v>245</v>
      </c>
      <c r="Q8" s="11">
        <v>235</v>
      </c>
      <c r="R8" s="11"/>
      <c r="S8" s="11">
        <v>131</v>
      </c>
      <c r="T8" s="11">
        <v>142</v>
      </c>
      <c r="U8" s="11">
        <v>74</v>
      </c>
      <c r="V8" s="11">
        <v>86</v>
      </c>
      <c r="W8" s="11">
        <v>79</v>
      </c>
      <c r="X8" s="11">
        <v>94</v>
      </c>
      <c r="Y8" s="11">
        <v>89</v>
      </c>
      <c r="Z8" s="11">
        <v>30</v>
      </c>
      <c r="AA8" s="11">
        <v>121</v>
      </c>
      <c r="AB8" s="11">
        <v>95</v>
      </c>
      <c r="AC8" s="11">
        <v>43</v>
      </c>
      <c r="AD8" s="11">
        <v>29</v>
      </c>
      <c r="AE8" s="11"/>
      <c r="AF8" s="11">
        <v>386</v>
      </c>
      <c r="AG8" s="11">
        <v>408</v>
      </c>
      <c r="AH8" s="11">
        <v>125</v>
      </c>
      <c r="AI8" s="11"/>
      <c r="AJ8" s="11">
        <v>335</v>
      </c>
      <c r="AK8" s="11">
        <v>334</v>
      </c>
      <c r="AL8" s="11">
        <v>64</v>
      </c>
      <c r="AM8" s="11">
        <v>14</v>
      </c>
      <c r="AN8" s="11">
        <v>102</v>
      </c>
      <c r="AO8" s="11"/>
      <c r="AP8" s="11">
        <v>203</v>
      </c>
      <c r="AQ8" s="11">
        <v>386</v>
      </c>
      <c r="AR8" s="11">
        <v>73</v>
      </c>
      <c r="AS8" s="11">
        <v>120</v>
      </c>
      <c r="AT8" s="11">
        <v>87</v>
      </c>
      <c r="AU8" s="11"/>
      <c r="AV8" s="11">
        <v>209</v>
      </c>
      <c r="AW8" s="11">
        <v>249</v>
      </c>
      <c r="AX8" s="11">
        <v>272</v>
      </c>
      <c r="AY8" s="11">
        <v>123</v>
      </c>
      <c r="AZ8" s="11">
        <v>23</v>
      </c>
      <c r="BA8" s="11"/>
      <c r="BB8" s="11">
        <v>42</v>
      </c>
      <c r="BC8" s="11">
        <v>68</v>
      </c>
      <c r="BD8" s="11">
        <v>32</v>
      </c>
      <c r="BE8" s="11"/>
      <c r="BF8" s="11">
        <v>168</v>
      </c>
    </row>
    <row r="9" spans="2:58" x14ac:dyDescent="0.35">
      <c r="B9" s="15" t="s">
        <v>207</v>
      </c>
      <c r="C9" s="14">
        <v>0.125985252279633</v>
      </c>
      <c r="D9" s="14">
        <v>0.14370580102341299</v>
      </c>
      <c r="E9" s="14">
        <v>0.104599227906439</v>
      </c>
      <c r="F9" s="14"/>
      <c r="G9" s="14">
        <v>0.27407325953991402</v>
      </c>
      <c r="H9" s="14">
        <v>0.13387558651807399</v>
      </c>
      <c r="I9" s="14">
        <v>0.13341051207968399</v>
      </c>
      <c r="J9" s="14">
        <v>0.118715210055977</v>
      </c>
      <c r="K9" s="14">
        <v>7.73587684212102E-2</v>
      </c>
      <c r="L9" s="14">
        <v>6.2709709742837794E-2</v>
      </c>
      <c r="M9" s="14"/>
      <c r="N9" s="14">
        <v>9.9796568999080904E-2</v>
      </c>
      <c r="O9" s="14">
        <v>0.122276310849807</v>
      </c>
      <c r="P9" s="14">
        <v>0.13855261672024799</v>
      </c>
      <c r="Q9" s="14">
        <v>0.14556032726027701</v>
      </c>
      <c r="R9" s="14"/>
      <c r="S9" s="14">
        <v>9.8214552831446006E-2</v>
      </c>
      <c r="T9" s="14">
        <v>0.13202927581055399</v>
      </c>
      <c r="U9" s="14">
        <v>9.2802422990646699E-2</v>
      </c>
      <c r="V9" s="14">
        <v>8.9598234497753407E-2</v>
      </c>
      <c r="W9" s="14">
        <v>0.17728974841789299</v>
      </c>
      <c r="X9" s="14">
        <v>0.14026345872454701</v>
      </c>
      <c r="Y9" s="14">
        <v>0.134945292646103</v>
      </c>
      <c r="Z9" s="14">
        <v>6.2761674394689104E-2</v>
      </c>
      <c r="AA9" s="14">
        <v>0.13110128539478</v>
      </c>
      <c r="AB9" s="14">
        <v>0.14857566929934701</v>
      </c>
      <c r="AC9" s="14">
        <v>0.22096801907914701</v>
      </c>
      <c r="AD9" s="14">
        <v>2.8220973059535599E-2</v>
      </c>
      <c r="AE9" s="14"/>
      <c r="AF9" s="14">
        <v>8.0399773285837306E-2</v>
      </c>
      <c r="AG9" s="14">
        <v>0.13462118059335501</v>
      </c>
      <c r="AH9" s="14">
        <v>0.16416540573484201</v>
      </c>
      <c r="AI9" s="14"/>
      <c r="AJ9" s="14">
        <v>4.5648790383734497E-2</v>
      </c>
      <c r="AK9" s="14">
        <v>0.17405398627246799</v>
      </c>
      <c r="AL9" s="14">
        <v>0.17271963987146199</v>
      </c>
      <c r="AM9" s="14">
        <v>6.3596342932136299E-2</v>
      </c>
      <c r="AN9" s="14">
        <v>0.122581696331059</v>
      </c>
      <c r="AO9" s="14"/>
      <c r="AP9" s="14">
        <v>3.9302087650603001E-2</v>
      </c>
      <c r="AQ9" s="14">
        <v>0.16224739773205599</v>
      </c>
      <c r="AR9" s="14">
        <v>0.136878476529567</v>
      </c>
      <c r="AS9" s="14">
        <v>0.142393511297329</v>
      </c>
      <c r="AT9" s="14">
        <v>6.6944773026103604E-2</v>
      </c>
      <c r="AU9" s="14"/>
      <c r="AV9" s="14">
        <v>0.10441466091521499</v>
      </c>
      <c r="AW9" s="14">
        <v>0.14543043514123599</v>
      </c>
      <c r="AX9" s="14">
        <v>0.12357773275650499</v>
      </c>
      <c r="AY9" s="14">
        <v>9.8245769776221695E-2</v>
      </c>
      <c r="AZ9" s="14">
        <v>0.209090368718855</v>
      </c>
      <c r="BA9" s="14"/>
      <c r="BB9" s="14">
        <v>2.01945942951107E-2</v>
      </c>
      <c r="BC9" s="14">
        <v>0.109686432795031</v>
      </c>
      <c r="BD9" s="14">
        <v>3.02454453652659E-2</v>
      </c>
      <c r="BE9" s="14"/>
      <c r="BF9" s="14">
        <v>5.5029834945370101E-2</v>
      </c>
    </row>
    <row r="10" spans="2:58" x14ac:dyDescent="0.35">
      <c r="B10" s="15" t="s">
        <v>208</v>
      </c>
      <c r="C10" s="14">
        <v>0.105135777403551</v>
      </c>
      <c r="D10" s="14">
        <v>0.122342249615052</v>
      </c>
      <c r="E10" s="14">
        <v>8.62397045678958E-2</v>
      </c>
      <c r="F10" s="14"/>
      <c r="G10" s="14">
        <v>0.13724251233388801</v>
      </c>
      <c r="H10" s="14">
        <v>0.12908891355831101</v>
      </c>
      <c r="I10" s="14">
        <v>0.13887989010546001</v>
      </c>
      <c r="J10" s="14">
        <v>0.107177893503115</v>
      </c>
      <c r="K10" s="14">
        <v>7.8410585896881602E-2</v>
      </c>
      <c r="L10" s="14">
        <v>5.7935091751108898E-2</v>
      </c>
      <c r="M10" s="14"/>
      <c r="N10" s="14">
        <v>9.1716428042243295E-2</v>
      </c>
      <c r="O10" s="14">
        <v>0.14345209812744</v>
      </c>
      <c r="P10" s="14">
        <v>8.4158855778904099E-2</v>
      </c>
      <c r="Q10" s="14">
        <v>0.102764294027391</v>
      </c>
      <c r="R10" s="14"/>
      <c r="S10" s="14">
        <v>8.4510412902470994E-2</v>
      </c>
      <c r="T10" s="14">
        <v>0.114117960848405</v>
      </c>
      <c r="U10" s="14">
        <v>0.133060163915517</v>
      </c>
      <c r="V10" s="14">
        <v>9.2960768511070394E-2</v>
      </c>
      <c r="W10" s="14">
        <v>2.38156854278549E-2</v>
      </c>
      <c r="X10" s="14">
        <v>0.121796139470988</v>
      </c>
      <c r="Y10" s="14">
        <v>0.100511325896293</v>
      </c>
      <c r="Z10" s="14">
        <v>3.1675386999341297E-2</v>
      </c>
      <c r="AA10" s="14">
        <v>0.11605544537611</v>
      </c>
      <c r="AB10" s="14">
        <v>0.15419838735588201</v>
      </c>
      <c r="AC10" s="14">
        <v>0.118785709665572</v>
      </c>
      <c r="AD10" s="14">
        <v>0.14873849162893901</v>
      </c>
      <c r="AE10" s="14"/>
      <c r="AF10" s="14">
        <v>8.6145684752846799E-2</v>
      </c>
      <c r="AG10" s="14">
        <v>9.9439326076037005E-2</v>
      </c>
      <c r="AH10" s="14">
        <v>0.14231354888619999</v>
      </c>
      <c r="AI10" s="14"/>
      <c r="AJ10" s="14">
        <v>5.9551569623481598E-2</v>
      </c>
      <c r="AK10" s="14">
        <v>0.14574053272505999</v>
      </c>
      <c r="AL10" s="14">
        <v>7.4707088867621396E-2</v>
      </c>
      <c r="AM10" s="14">
        <v>6.6837191412703098E-2</v>
      </c>
      <c r="AN10" s="14">
        <v>0.10679602999629401</v>
      </c>
      <c r="AO10" s="14"/>
      <c r="AP10" s="14">
        <v>1.7647038125553498E-2</v>
      </c>
      <c r="AQ10" s="14">
        <v>0.13672295125168599</v>
      </c>
      <c r="AR10" s="14">
        <v>6.8095958369145601E-2</v>
      </c>
      <c r="AS10" s="14">
        <v>0.15529382407065501</v>
      </c>
      <c r="AT10" s="14">
        <v>4.5153760856744801E-2</v>
      </c>
      <c r="AU10" s="14"/>
      <c r="AV10" s="14">
        <v>8.8468284182330104E-2</v>
      </c>
      <c r="AW10" s="14">
        <v>0.116454151398985</v>
      </c>
      <c r="AX10" s="14">
        <v>0.112741917325434</v>
      </c>
      <c r="AY10" s="14">
        <v>9.7157614671781703E-2</v>
      </c>
      <c r="AZ10" s="14">
        <v>4.1658264752398401E-2</v>
      </c>
      <c r="BA10" s="14"/>
      <c r="BB10" s="14">
        <v>6.5357992768278805E-2</v>
      </c>
      <c r="BC10" s="14">
        <v>0.153892832080536</v>
      </c>
      <c r="BD10" s="14">
        <v>6.3078837977994004E-2</v>
      </c>
      <c r="BE10" s="14"/>
      <c r="BF10" s="14">
        <v>9.7266029933234702E-2</v>
      </c>
    </row>
    <row r="11" spans="2:58" x14ac:dyDescent="0.35">
      <c r="B11" s="15" t="s">
        <v>209</v>
      </c>
      <c r="C11" s="14">
        <v>0.18807549131342899</v>
      </c>
      <c r="D11" s="14">
        <v>0.187113190979938</v>
      </c>
      <c r="E11" s="14">
        <v>0.19056936734617899</v>
      </c>
      <c r="F11" s="14"/>
      <c r="G11" s="14">
        <v>0.19118912779165401</v>
      </c>
      <c r="H11" s="14">
        <v>0.28263871905768101</v>
      </c>
      <c r="I11" s="14">
        <v>0.16761036450761799</v>
      </c>
      <c r="J11" s="14">
        <v>0.19891107773055899</v>
      </c>
      <c r="K11" s="14">
        <v>0.17322155498796099</v>
      </c>
      <c r="L11" s="14">
        <v>0.12718316778376901</v>
      </c>
      <c r="M11" s="14"/>
      <c r="N11" s="14">
        <v>0.19521414700802001</v>
      </c>
      <c r="O11" s="14">
        <v>0.17975267473949799</v>
      </c>
      <c r="P11" s="14">
        <v>0.19341659560698199</v>
      </c>
      <c r="Q11" s="14">
        <v>0.18842148401066999</v>
      </c>
      <c r="R11" s="14"/>
      <c r="S11" s="14">
        <v>0.21882822449356101</v>
      </c>
      <c r="T11" s="14">
        <v>0.157052096584374</v>
      </c>
      <c r="U11" s="14">
        <v>0.16626031849450901</v>
      </c>
      <c r="V11" s="14">
        <v>0.27656945591538501</v>
      </c>
      <c r="W11" s="14">
        <v>0.19912565633102</v>
      </c>
      <c r="X11" s="14">
        <v>0.18216044233321099</v>
      </c>
      <c r="Y11" s="14">
        <v>0.17487730723038999</v>
      </c>
      <c r="Z11" s="14">
        <v>0.26976504547751901</v>
      </c>
      <c r="AA11" s="14">
        <v>0.17030052560245701</v>
      </c>
      <c r="AB11" s="14">
        <v>0.149413759477599</v>
      </c>
      <c r="AC11" s="14">
        <v>0.149835664704045</v>
      </c>
      <c r="AD11" s="14">
        <v>0.19952056292425199</v>
      </c>
      <c r="AE11" s="14"/>
      <c r="AF11" s="14">
        <v>0.15435047368565599</v>
      </c>
      <c r="AG11" s="14">
        <v>0.22078673732444301</v>
      </c>
      <c r="AH11" s="14">
        <v>0.15177236295771401</v>
      </c>
      <c r="AI11" s="14"/>
      <c r="AJ11" s="14">
        <v>0.13617614653871801</v>
      </c>
      <c r="AK11" s="14">
        <v>0.25292925582652298</v>
      </c>
      <c r="AL11" s="14">
        <v>0.24994680882798501</v>
      </c>
      <c r="AM11" s="14">
        <v>0.20071230983514399</v>
      </c>
      <c r="AN11" s="14">
        <v>0.16673211109202701</v>
      </c>
      <c r="AO11" s="14"/>
      <c r="AP11" s="14">
        <v>7.37817634597559E-2</v>
      </c>
      <c r="AQ11" s="14">
        <v>0.24136402115049299</v>
      </c>
      <c r="AR11" s="14">
        <v>0.218438746431519</v>
      </c>
      <c r="AS11" s="14">
        <v>0.19303325669620899</v>
      </c>
      <c r="AT11" s="14">
        <v>0.12612483699808499</v>
      </c>
      <c r="AU11" s="14"/>
      <c r="AV11" s="14">
        <v>0.182055478732152</v>
      </c>
      <c r="AW11" s="14">
        <v>0.21176784488421199</v>
      </c>
      <c r="AX11" s="14">
        <v>0.197544210297594</v>
      </c>
      <c r="AY11" s="14">
        <v>0.17915397773745301</v>
      </c>
      <c r="AZ11" s="14">
        <v>0.205100820847716</v>
      </c>
      <c r="BA11" s="14"/>
      <c r="BB11" s="14">
        <v>0.20262034307712501</v>
      </c>
      <c r="BC11" s="14">
        <v>0.214507353441799</v>
      </c>
      <c r="BD11" s="14">
        <v>0.121694862481982</v>
      </c>
      <c r="BE11" s="14"/>
      <c r="BF11" s="14">
        <v>0.202721658394096</v>
      </c>
    </row>
    <row r="12" spans="2:58" x14ac:dyDescent="0.35">
      <c r="B12" s="15" t="s">
        <v>122</v>
      </c>
      <c r="C12" s="14">
        <v>0.22727134291923301</v>
      </c>
      <c r="D12" s="14">
        <v>0.20389824997407399</v>
      </c>
      <c r="E12" s="14">
        <v>0.25319601416677401</v>
      </c>
      <c r="F12" s="14"/>
      <c r="G12" s="14">
        <v>0.17403249888505301</v>
      </c>
      <c r="H12" s="14">
        <v>0.182976169117885</v>
      </c>
      <c r="I12" s="14">
        <v>0.24343698732945601</v>
      </c>
      <c r="J12" s="14">
        <v>0.248032423939617</v>
      </c>
      <c r="K12" s="14">
        <v>0.24851932522938899</v>
      </c>
      <c r="L12" s="14">
        <v>0.25339093995822898</v>
      </c>
      <c r="M12" s="14"/>
      <c r="N12" s="14">
        <v>0.19607443952967499</v>
      </c>
      <c r="O12" s="14">
        <v>0.22506948223745399</v>
      </c>
      <c r="P12" s="14">
        <v>0.26375870677956098</v>
      </c>
      <c r="Q12" s="14">
        <v>0.228829370815408</v>
      </c>
      <c r="R12" s="14"/>
      <c r="S12" s="14">
        <v>0.16251634372299301</v>
      </c>
      <c r="T12" s="14">
        <v>0.28299169447431</v>
      </c>
      <c r="U12" s="14">
        <v>0.239970164774546</v>
      </c>
      <c r="V12" s="14">
        <v>0.15181929436820599</v>
      </c>
      <c r="W12" s="14">
        <v>0.27680223340087801</v>
      </c>
      <c r="X12" s="14">
        <v>0.29347655134950301</v>
      </c>
      <c r="Y12" s="14">
        <v>0.25122789664962603</v>
      </c>
      <c r="Z12" s="14">
        <v>0.13465841817284799</v>
      </c>
      <c r="AA12" s="14">
        <v>0.22690547731879701</v>
      </c>
      <c r="AB12" s="14">
        <v>0.21521014680143699</v>
      </c>
      <c r="AC12" s="14">
        <v>0.26396947885844901</v>
      </c>
      <c r="AD12" s="14">
        <v>9.4514645864230501E-2</v>
      </c>
      <c r="AE12" s="14"/>
      <c r="AF12" s="14">
        <v>0.24955245705334</v>
      </c>
      <c r="AG12" s="14">
        <v>0.21526528893830599</v>
      </c>
      <c r="AH12" s="14">
        <v>0.22009958953481301</v>
      </c>
      <c r="AI12" s="14"/>
      <c r="AJ12" s="14">
        <v>0.20499217355802599</v>
      </c>
      <c r="AK12" s="14">
        <v>0.239115971393738</v>
      </c>
      <c r="AL12" s="14">
        <v>0.219604241788841</v>
      </c>
      <c r="AM12" s="14">
        <v>0.20726030065242201</v>
      </c>
      <c r="AN12" s="14">
        <v>0.26890529059391999</v>
      </c>
      <c r="AO12" s="14"/>
      <c r="AP12" s="14">
        <v>0.13592141947136599</v>
      </c>
      <c r="AQ12" s="14">
        <v>0.25245215058239501</v>
      </c>
      <c r="AR12" s="14">
        <v>0.30235343503747297</v>
      </c>
      <c r="AS12" s="14">
        <v>0.20182493990412201</v>
      </c>
      <c r="AT12" s="14">
        <v>0.41825428454158697</v>
      </c>
      <c r="AU12" s="14"/>
      <c r="AV12" s="14">
        <v>0.26019659589831701</v>
      </c>
      <c r="AW12" s="14">
        <v>0.23372345020698199</v>
      </c>
      <c r="AX12" s="14">
        <v>0.198279944308903</v>
      </c>
      <c r="AY12" s="14">
        <v>0.24035437081057301</v>
      </c>
      <c r="AZ12" s="14">
        <v>0.217749154879536</v>
      </c>
      <c r="BA12" s="14"/>
      <c r="BB12" s="14">
        <v>0.34699469132333199</v>
      </c>
      <c r="BC12" s="14">
        <v>0.22189438373781201</v>
      </c>
      <c r="BD12" s="14">
        <v>0.36702144003109899</v>
      </c>
      <c r="BE12" s="14"/>
      <c r="BF12" s="14">
        <v>0.28508965121611601</v>
      </c>
    </row>
    <row r="13" spans="2:58" x14ac:dyDescent="0.35">
      <c r="B13" s="15" t="s">
        <v>210</v>
      </c>
      <c r="C13" s="14">
        <v>0.20270203709409701</v>
      </c>
      <c r="D13" s="14">
        <v>0.211657931630023</v>
      </c>
      <c r="E13" s="14">
        <v>0.19508151134809601</v>
      </c>
      <c r="F13" s="14"/>
      <c r="G13" s="14">
        <v>0.15042822955579299</v>
      </c>
      <c r="H13" s="14">
        <v>0.13639994575656</v>
      </c>
      <c r="I13" s="14">
        <v>0.173426847021901</v>
      </c>
      <c r="J13" s="14">
        <v>0.18148394467381501</v>
      </c>
      <c r="K13" s="14">
        <v>0.27968335037426301</v>
      </c>
      <c r="L13" s="14">
        <v>0.27448531507174601</v>
      </c>
      <c r="M13" s="14"/>
      <c r="N13" s="14">
        <v>0.240329104934803</v>
      </c>
      <c r="O13" s="14">
        <v>0.184435619222581</v>
      </c>
      <c r="P13" s="14">
        <v>0.17376237303037401</v>
      </c>
      <c r="Q13" s="14">
        <v>0.19821155935808199</v>
      </c>
      <c r="R13" s="14"/>
      <c r="S13" s="14">
        <v>0.224715583548033</v>
      </c>
      <c r="T13" s="14">
        <v>0.145878548109627</v>
      </c>
      <c r="U13" s="14">
        <v>0.25164356666261101</v>
      </c>
      <c r="V13" s="14">
        <v>0.28924625569787399</v>
      </c>
      <c r="W13" s="14">
        <v>0.17451432690646301</v>
      </c>
      <c r="X13" s="14">
        <v>0.15404725593594101</v>
      </c>
      <c r="Y13" s="14">
        <v>0.14318198541836</v>
      </c>
      <c r="Z13" s="14">
        <v>0.37355212364477403</v>
      </c>
      <c r="AA13" s="14">
        <v>0.20994066437005501</v>
      </c>
      <c r="AB13" s="14">
        <v>0.19933779864596601</v>
      </c>
      <c r="AC13" s="14">
        <v>0.10498508152466</v>
      </c>
      <c r="AD13" s="14">
        <v>0.37119960632238902</v>
      </c>
      <c r="AE13" s="14"/>
      <c r="AF13" s="14">
        <v>0.23690864249333099</v>
      </c>
      <c r="AG13" s="14">
        <v>0.18530882485991601</v>
      </c>
      <c r="AH13" s="14">
        <v>0.21357729745239201</v>
      </c>
      <c r="AI13" s="14"/>
      <c r="AJ13" s="14">
        <v>0.28194161142154101</v>
      </c>
      <c r="AK13" s="14">
        <v>0.119287657631201</v>
      </c>
      <c r="AL13" s="14">
        <v>0.15638008319618199</v>
      </c>
      <c r="AM13" s="14">
        <v>0.32244529165066199</v>
      </c>
      <c r="AN13" s="14">
        <v>0.19475238289535199</v>
      </c>
      <c r="AO13" s="14"/>
      <c r="AP13" s="14">
        <v>0.33614919379545699</v>
      </c>
      <c r="AQ13" s="14">
        <v>0.12564054727813301</v>
      </c>
      <c r="AR13" s="14">
        <v>0.19575888301568201</v>
      </c>
      <c r="AS13" s="14">
        <v>0.21129810268823801</v>
      </c>
      <c r="AT13" s="14">
        <v>0.199915089715578</v>
      </c>
      <c r="AU13" s="14"/>
      <c r="AV13" s="14">
        <v>0.203748093456006</v>
      </c>
      <c r="AW13" s="14">
        <v>0.18902088374387099</v>
      </c>
      <c r="AX13" s="14">
        <v>0.19732938462344199</v>
      </c>
      <c r="AY13" s="14">
        <v>0.20601356655255099</v>
      </c>
      <c r="AZ13" s="14">
        <v>0.16048575608259999</v>
      </c>
      <c r="BA13" s="14"/>
      <c r="BB13" s="14">
        <v>0.175651774858053</v>
      </c>
      <c r="BC13" s="14">
        <v>0.23757327391361799</v>
      </c>
      <c r="BD13" s="14">
        <v>0.218933218037622</v>
      </c>
      <c r="BE13" s="14"/>
      <c r="BF13" s="14">
        <v>0.22731453885030101</v>
      </c>
    </row>
    <row r="14" spans="2:58" x14ac:dyDescent="0.35">
      <c r="B14" s="15" t="s">
        <v>211</v>
      </c>
      <c r="C14" s="14">
        <v>0.11620015791546</v>
      </c>
      <c r="D14" s="14">
        <v>9.8035692298352295E-2</v>
      </c>
      <c r="E14" s="14">
        <v>0.13398112157778699</v>
      </c>
      <c r="F14" s="14"/>
      <c r="G14" s="14">
        <v>5.79392646391865E-2</v>
      </c>
      <c r="H14" s="14">
        <v>0.11857788699371299</v>
      </c>
      <c r="I14" s="14">
        <v>0.121379207755864</v>
      </c>
      <c r="J14" s="14">
        <v>0.10679000497859301</v>
      </c>
      <c r="K14" s="14">
        <v>0.11744149346826201</v>
      </c>
      <c r="L14" s="14">
        <v>0.151449038221911</v>
      </c>
      <c r="M14" s="14"/>
      <c r="N14" s="14">
        <v>0.13854352885131199</v>
      </c>
      <c r="O14" s="14">
        <v>0.113620360891298</v>
      </c>
      <c r="P14" s="14">
        <v>0.111356710977669</v>
      </c>
      <c r="Q14" s="14">
        <v>0.101701061281344</v>
      </c>
      <c r="R14" s="14"/>
      <c r="S14" s="14">
        <v>0.15470009020021899</v>
      </c>
      <c r="T14" s="14">
        <v>0.13292215192674101</v>
      </c>
      <c r="U14" s="14">
        <v>0.11626336316217099</v>
      </c>
      <c r="V14" s="14">
        <v>6.4376247401018605E-2</v>
      </c>
      <c r="W14" s="14">
        <v>0.120058516449272</v>
      </c>
      <c r="X14" s="14">
        <v>7.6875799239145101E-2</v>
      </c>
      <c r="Y14" s="14">
        <v>0.120671632919385</v>
      </c>
      <c r="Z14" s="14">
        <v>0.12758735131082799</v>
      </c>
      <c r="AA14" s="14">
        <v>0.105879676089405</v>
      </c>
      <c r="AB14" s="14">
        <v>0.113742549136927</v>
      </c>
      <c r="AC14" s="14">
        <v>0.11521346678111601</v>
      </c>
      <c r="AD14" s="14">
        <v>0.157805720200654</v>
      </c>
      <c r="AE14" s="14"/>
      <c r="AF14" s="14">
        <v>0.14335962415549899</v>
      </c>
      <c r="AG14" s="14">
        <v>0.117698031652124</v>
      </c>
      <c r="AH14" s="14">
        <v>8.3535053121462796E-2</v>
      </c>
      <c r="AI14" s="14"/>
      <c r="AJ14" s="14">
        <v>0.202983001826954</v>
      </c>
      <c r="AK14" s="14">
        <v>6.0266006038987997E-2</v>
      </c>
      <c r="AL14" s="14">
        <v>0.11245533862363</v>
      </c>
      <c r="AM14" s="14">
        <v>7.1949195044480704E-2</v>
      </c>
      <c r="AN14" s="14">
        <v>0.112014851921209</v>
      </c>
      <c r="AO14" s="14"/>
      <c r="AP14" s="14">
        <v>0.28826049886775601</v>
      </c>
      <c r="AQ14" s="14">
        <v>7.4063906161813894E-2</v>
      </c>
      <c r="AR14" s="14">
        <v>6.5623115635905796E-2</v>
      </c>
      <c r="AS14" s="14">
        <v>6.4360924876353198E-2</v>
      </c>
      <c r="AT14" s="14">
        <v>0.117907187188621</v>
      </c>
      <c r="AU14" s="14"/>
      <c r="AV14" s="14">
        <v>0.10421842570862801</v>
      </c>
      <c r="AW14" s="14">
        <v>8.3881871377489703E-2</v>
      </c>
      <c r="AX14" s="14">
        <v>0.143252489875802</v>
      </c>
      <c r="AY14" s="14">
        <v>0.15411119284598801</v>
      </c>
      <c r="AZ14" s="14">
        <v>0.123338914380394</v>
      </c>
      <c r="BA14" s="14"/>
      <c r="BB14" s="14">
        <v>0.16547302494914001</v>
      </c>
      <c r="BC14" s="14">
        <v>4.87920189510112E-2</v>
      </c>
      <c r="BD14" s="14">
        <v>0.16882051217642499</v>
      </c>
      <c r="BE14" s="14"/>
      <c r="BF14" s="14">
        <v>0.110035279847043</v>
      </c>
    </row>
    <row r="15" spans="2:58" x14ac:dyDescent="0.35">
      <c r="B15" s="15" t="s">
        <v>212</v>
      </c>
      <c r="C15" s="23">
        <v>3.4629941074598297E-2</v>
      </c>
      <c r="D15" s="23">
        <v>3.3246884479147802E-2</v>
      </c>
      <c r="E15" s="23">
        <v>3.6333053086828403E-2</v>
      </c>
      <c r="F15" s="23"/>
      <c r="G15" s="23">
        <v>1.5095107254512E-2</v>
      </c>
      <c r="H15" s="23">
        <v>1.6442778997775302E-2</v>
      </c>
      <c r="I15" s="23">
        <v>2.1856191200017801E-2</v>
      </c>
      <c r="J15" s="23">
        <v>3.8889445118323297E-2</v>
      </c>
      <c r="K15" s="23">
        <v>2.53649216220336E-2</v>
      </c>
      <c r="L15" s="23">
        <v>7.2846737470398396E-2</v>
      </c>
      <c r="M15" s="23"/>
      <c r="N15" s="23">
        <v>3.8325782634864899E-2</v>
      </c>
      <c r="O15" s="23">
        <v>3.1393453931921798E-2</v>
      </c>
      <c r="P15" s="23">
        <v>3.4994141106261797E-2</v>
      </c>
      <c r="Q15" s="23">
        <v>3.4511903246828603E-2</v>
      </c>
      <c r="R15" s="23"/>
      <c r="S15" s="23">
        <v>5.6514792301277102E-2</v>
      </c>
      <c r="T15" s="23">
        <v>3.5008272245988903E-2</v>
      </c>
      <c r="U15" s="23">
        <v>0</v>
      </c>
      <c r="V15" s="23">
        <v>3.5429743608693401E-2</v>
      </c>
      <c r="W15" s="23">
        <v>2.83938330666187E-2</v>
      </c>
      <c r="X15" s="23">
        <v>3.13803529466644E-2</v>
      </c>
      <c r="Y15" s="23">
        <v>7.4584559239841905E-2</v>
      </c>
      <c r="Z15" s="23">
        <v>0</v>
      </c>
      <c r="AA15" s="23">
        <v>3.9816925848396002E-2</v>
      </c>
      <c r="AB15" s="23">
        <v>1.9521689282840701E-2</v>
      </c>
      <c r="AC15" s="23">
        <v>2.6242579387009999E-2</v>
      </c>
      <c r="AD15" s="23">
        <v>0</v>
      </c>
      <c r="AE15" s="23"/>
      <c r="AF15" s="23">
        <v>4.9283344573489998E-2</v>
      </c>
      <c r="AG15" s="23">
        <v>2.6880610555817998E-2</v>
      </c>
      <c r="AH15" s="23">
        <v>2.4536742312576201E-2</v>
      </c>
      <c r="AI15" s="23"/>
      <c r="AJ15" s="23">
        <v>6.8706706647545204E-2</v>
      </c>
      <c r="AK15" s="23">
        <v>8.6065901120217208E-3</v>
      </c>
      <c r="AL15" s="23">
        <v>1.4186798824279799E-2</v>
      </c>
      <c r="AM15" s="23">
        <v>6.7199368472450893E-2</v>
      </c>
      <c r="AN15" s="23">
        <v>2.82176371701384E-2</v>
      </c>
      <c r="AO15" s="23"/>
      <c r="AP15" s="23">
        <v>0.108937998629507</v>
      </c>
      <c r="AQ15" s="23">
        <v>7.5090258434233302E-3</v>
      </c>
      <c r="AR15" s="23">
        <v>1.2851384980707E-2</v>
      </c>
      <c r="AS15" s="23">
        <v>3.1795440467094503E-2</v>
      </c>
      <c r="AT15" s="23">
        <v>2.57000676732815E-2</v>
      </c>
      <c r="AU15" s="23"/>
      <c r="AV15" s="23">
        <v>5.6898461107351903E-2</v>
      </c>
      <c r="AW15" s="23">
        <v>1.97213632472245E-2</v>
      </c>
      <c r="AX15" s="23">
        <v>2.7274320812321E-2</v>
      </c>
      <c r="AY15" s="23">
        <v>2.4963507605431399E-2</v>
      </c>
      <c r="AZ15" s="23">
        <v>4.2576720338501003E-2</v>
      </c>
      <c r="BA15" s="23"/>
      <c r="BB15" s="23">
        <v>2.37075787289605E-2</v>
      </c>
      <c r="BC15" s="23">
        <v>1.3653705080193E-2</v>
      </c>
      <c r="BD15" s="23">
        <v>3.0205683929613002E-2</v>
      </c>
      <c r="BE15" s="23"/>
      <c r="BF15" s="23">
        <v>2.25430068138389E-2</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265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1012</v>
      </c>
      <c r="D7" s="10">
        <v>506</v>
      </c>
      <c r="E7" s="10">
        <v>502</v>
      </c>
      <c r="F7" s="10"/>
      <c r="G7" s="10">
        <v>139</v>
      </c>
      <c r="H7" s="10">
        <v>186</v>
      </c>
      <c r="I7" s="10">
        <v>143</v>
      </c>
      <c r="J7" s="10">
        <v>155</v>
      </c>
      <c r="K7" s="10">
        <v>153</v>
      </c>
      <c r="L7" s="10">
        <v>236</v>
      </c>
      <c r="M7" s="10"/>
      <c r="N7" s="10">
        <v>274</v>
      </c>
      <c r="O7" s="10">
        <v>247</v>
      </c>
      <c r="P7" s="10">
        <v>247</v>
      </c>
      <c r="Q7" s="10">
        <v>238</v>
      </c>
      <c r="R7" s="10"/>
      <c r="S7" s="10">
        <v>123</v>
      </c>
      <c r="T7" s="10">
        <v>135</v>
      </c>
      <c r="U7" s="10">
        <v>75</v>
      </c>
      <c r="V7" s="10">
        <v>85</v>
      </c>
      <c r="W7" s="10">
        <v>82</v>
      </c>
      <c r="X7" s="10">
        <v>92</v>
      </c>
      <c r="Y7" s="10">
        <v>90</v>
      </c>
      <c r="Z7" s="10">
        <v>32</v>
      </c>
      <c r="AA7" s="10">
        <v>126</v>
      </c>
      <c r="AB7" s="10">
        <v>95</v>
      </c>
      <c r="AC7" s="10">
        <v>45</v>
      </c>
      <c r="AD7" s="10">
        <v>32</v>
      </c>
      <c r="AE7" s="10"/>
      <c r="AF7" s="10">
        <v>386</v>
      </c>
      <c r="AG7" s="10">
        <v>405</v>
      </c>
      <c r="AH7" s="10">
        <v>124</v>
      </c>
      <c r="AI7" s="10"/>
      <c r="AJ7" s="10">
        <v>336</v>
      </c>
      <c r="AK7" s="10">
        <v>329</v>
      </c>
      <c r="AL7" s="10">
        <v>64</v>
      </c>
      <c r="AM7" s="10">
        <v>14</v>
      </c>
      <c r="AN7" s="10">
        <v>101</v>
      </c>
      <c r="AO7" s="10"/>
      <c r="AP7" s="10">
        <v>204</v>
      </c>
      <c r="AQ7" s="10">
        <v>383</v>
      </c>
      <c r="AR7" s="10">
        <v>74</v>
      </c>
      <c r="AS7" s="10">
        <v>118</v>
      </c>
      <c r="AT7" s="10">
        <v>87</v>
      </c>
      <c r="AU7" s="10"/>
      <c r="AV7" s="10">
        <v>211</v>
      </c>
      <c r="AW7" s="10">
        <v>246</v>
      </c>
      <c r="AX7" s="10">
        <v>270</v>
      </c>
      <c r="AY7" s="10">
        <v>123</v>
      </c>
      <c r="AZ7" s="10">
        <v>24</v>
      </c>
      <c r="BA7" s="10"/>
      <c r="BB7" s="10">
        <v>42</v>
      </c>
      <c r="BC7" s="10">
        <v>67</v>
      </c>
      <c r="BD7" s="10">
        <v>32</v>
      </c>
      <c r="BE7" s="10"/>
      <c r="BF7" s="10">
        <v>167</v>
      </c>
    </row>
    <row r="8" spans="2:58" ht="30" customHeight="1" x14ac:dyDescent="0.35">
      <c r="B8" s="11" t="s">
        <v>20</v>
      </c>
      <c r="C8" s="11">
        <v>1012</v>
      </c>
      <c r="D8" s="11">
        <v>512</v>
      </c>
      <c r="E8" s="11">
        <v>496</v>
      </c>
      <c r="F8" s="11"/>
      <c r="G8" s="11">
        <v>134</v>
      </c>
      <c r="H8" s="11">
        <v>179</v>
      </c>
      <c r="I8" s="11">
        <v>164</v>
      </c>
      <c r="J8" s="11">
        <v>167</v>
      </c>
      <c r="K8" s="11">
        <v>144</v>
      </c>
      <c r="L8" s="11">
        <v>224</v>
      </c>
      <c r="M8" s="11"/>
      <c r="N8" s="11">
        <v>267</v>
      </c>
      <c r="O8" s="11">
        <v>259</v>
      </c>
      <c r="P8" s="11">
        <v>245</v>
      </c>
      <c r="Q8" s="11">
        <v>235</v>
      </c>
      <c r="R8" s="11"/>
      <c r="S8" s="11">
        <v>131</v>
      </c>
      <c r="T8" s="11">
        <v>142</v>
      </c>
      <c r="U8" s="11">
        <v>74</v>
      </c>
      <c r="V8" s="11">
        <v>86</v>
      </c>
      <c r="W8" s="11">
        <v>79</v>
      </c>
      <c r="X8" s="11">
        <v>94</v>
      </c>
      <c r="Y8" s="11">
        <v>89</v>
      </c>
      <c r="Z8" s="11">
        <v>30</v>
      </c>
      <c r="AA8" s="11">
        <v>121</v>
      </c>
      <c r="AB8" s="11">
        <v>95</v>
      </c>
      <c r="AC8" s="11">
        <v>43</v>
      </c>
      <c r="AD8" s="11">
        <v>29</v>
      </c>
      <c r="AE8" s="11"/>
      <c r="AF8" s="11">
        <v>386</v>
      </c>
      <c r="AG8" s="11">
        <v>408</v>
      </c>
      <c r="AH8" s="11">
        <v>125</v>
      </c>
      <c r="AI8" s="11"/>
      <c r="AJ8" s="11">
        <v>335</v>
      </c>
      <c r="AK8" s="11">
        <v>334</v>
      </c>
      <c r="AL8" s="11">
        <v>64</v>
      </c>
      <c r="AM8" s="11">
        <v>14</v>
      </c>
      <c r="AN8" s="11">
        <v>102</v>
      </c>
      <c r="AO8" s="11"/>
      <c r="AP8" s="11">
        <v>203</v>
      </c>
      <c r="AQ8" s="11">
        <v>386</v>
      </c>
      <c r="AR8" s="11">
        <v>73</v>
      </c>
      <c r="AS8" s="11">
        <v>120</v>
      </c>
      <c r="AT8" s="11">
        <v>87</v>
      </c>
      <c r="AU8" s="11"/>
      <c r="AV8" s="11">
        <v>209</v>
      </c>
      <c r="AW8" s="11">
        <v>249</v>
      </c>
      <c r="AX8" s="11">
        <v>272</v>
      </c>
      <c r="AY8" s="11">
        <v>123</v>
      </c>
      <c r="AZ8" s="11">
        <v>23</v>
      </c>
      <c r="BA8" s="11"/>
      <c r="BB8" s="11">
        <v>42</v>
      </c>
      <c r="BC8" s="11">
        <v>68</v>
      </c>
      <c r="BD8" s="11">
        <v>32</v>
      </c>
      <c r="BE8" s="11"/>
      <c r="BF8" s="11">
        <v>168</v>
      </c>
    </row>
    <row r="9" spans="2:58" x14ac:dyDescent="0.35">
      <c r="B9" s="15" t="s">
        <v>207</v>
      </c>
      <c r="C9" s="14">
        <v>0.216894779599935</v>
      </c>
      <c r="D9" s="14">
        <v>0.22316844534994701</v>
      </c>
      <c r="E9" s="14">
        <v>0.206056602730946</v>
      </c>
      <c r="F9" s="14"/>
      <c r="G9" s="14">
        <v>0.309128880105419</v>
      </c>
      <c r="H9" s="14">
        <v>0.29067692800478501</v>
      </c>
      <c r="I9" s="14">
        <v>0.241117495377207</v>
      </c>
      <c r="J9" s="14">
        <v>0.22200151855431999</v>
      </c>
      <c r="K9" s="14">
        <v>0.154579720368173</v>
      </c>
      <c r="L9" s="14">
        <v>0.121641992918742</v>
      </c>
      <c r="M9" s="14"/>
      <c r="N9" s="14">
        <v>0.199685326536582</v>
      </c>
      <c r="O9" s="14">
        <v>0.25121939587275099</v>
      </c>
      <c r="P9" s="14">
        <v>0.18516530004968601</v>
      </c>
      <c r="Q9" s="14">
        <v>0.237357977080633</v>
      </c>
      <c r="R9" s="14"/>
      <c r="S9" s="14">
        <v>0.198350901818</v>
      </c>
      <c r="T9" s="14">
        <v>0.187632256077676</v>
      </c>
      <c r="U9" s="14">
        <v>0.27069772755999599</v>
      </c>
      <c r="V9" s="14">
        <v>0.20623456107981999</v>
      </c>
      <c r="W9" s="14">
        <v>0.189001473786616</v>
      </c>
      <c r="X9" s="14">
        <v>0.23661009235660199</v>
      </c>
      <c r="Y9" s="14">
        <v>0.215614181856746</v>
      </c>
      <c r="Z9" s="14">
        <v>0.24314298037509299</v>
      </c>
      <c r="AA9" s="14">
        <v>0.21350979064644901</v>
      </c>
      <c r="AB9" s="14">
        <v>0.24196369775080001</v>
      </c>
      <c r="AC9" s="14">
        <v>0.32633866212931101</v>
      </c>
      <c r="AD9" s="14">
        <v>9.4491007064828797E-2</v>
      </c>
      <c r="AE9" s="14"/>
      <c r="AF9" s="14">
        <v>0.165165221631078</v>
      </c>
      <c r="AG9" s="14">
        <v>0.24311057892903001</v>
      </c>
      <c r="AH9" s="14">
        <v>0.22417877730095001</v>
      </c>
      <c r="AI9" s="14"/>
      <c r="AJ9" s="14">
        <v>9.6386282793677197E-2</v>
      </c>
      <c r="AK9" s="14">
        <v>0.32603287971394601</v>
      </c>
      <c r="AL9" s="14">
        <v>0.18352125804703501</v>
      </c>
      <c r="AM9" s="14">
        <v>0.19476480012040001</v>
      </c>
      <c r="AN9" s="14">
        <v>0.181904705749525</v>
      </c>
      <c r="AO9" s="14"/>
      <c r="AP9" s="14">
        <v>2.6358855240365402E-2</v>
      </c>
      <c r="AQ9" s="14">
        <v>0.29292609849074103</v>
      </c>
      <c r="AR9" s="14">
        <v>0.21942467926590101</v>
      </c>
      <c r="AS9" s="14">
        <v>0.266276367968932</v>
      </c>
      <c r="AT9" s="14">
        <v>0.151917176835388</v>
      </c>
      <c r="AU9" s="14"/>
      <c r="AV9" s="14">
        <v>0.19838750928922999</v>
      </c>
      <c r="AW9" s="14">
        <v>0.238322704085382</v>
      </c>
      <c r="AX9" s="14">
        <v>0.22032900036543801</v>
      </c>
      <c r="AY9" s="14">
        <v>0.20687731133113901</v>
      </c>
      <c r="AZ9" s="14">
        <v>0.20322880622793299</v>
      </c>
      <c r="BA9" s="14"/>
      <c r="BB9" s="14">
        <v>0.13734023673079401</v>
      </c>
      <c r="BC9" s="14">
        <v>0.262880119383536</v>
      </c>
      <c r="BD9" s="14">
        <v>6.1034554065806101E-2</v>
      </c>
      <c r="BE9" s="14"/>
      <c r="BF9" s="14">
        <v>0.17170895209109099</v>
      </c>
    </row>
    <row r="10" spans="2:58" x14ac:dyDescent="0.35">
      <c r="B10" s="15" t="s">
        <v>208</v>
      </c>
      <c r="C10" s="14">
        <v>0.134220897596455</v>
      </c>
      <c r="D10" s="14">
        <v>0.13574817559487601</v>
      </c>
      <c r="E10" s="14">
        <v>0.13371677459412501</v>
      </c>
      <c r="F10" s="14"/>
      <c r="G10" s="14">
        <v>0.13682318065789401</v>
      </c>
      <c r="H10" s="14">
        <v>0.18838269913840699</v>
      </c>
      <c r="I10" s="14">
        <v>0.14389682909875801</v>
      </c>
      <c r="J10" s="14">
        <v>0.17296110747075899</v>
      </c>
      <c r="K10" s="14">
        <v>0.10958913522491701</v>
      </c>
      <c r="L10" s="14">
        <v>6.9329383846823397E-2</v>
      </c>
      <c r="M10" s="14"/>
      <c r="N10" s="14">
        <v>0.116682479968824</v>
      </c>
      <c r="O10" s="14">
        <v>0.15731975853234001</v>
      </c>
      <c r="P10" s="14">
        <v>0.12603278145444</v>
      </c>
      <c r="Q10" s="14">
        <v>0.136283984622451</v>
      </c>
      <c r="R10" s="14"/>
      <c r="S10" s="14">
        <v>0.15484963386505099</v>
      </c>
      <c r="T10" s="14">
        <v>0.104184843254958</v>
      </c>
      <c r="U10" s="14">
        <v>0.104167433610397</v>
      </c>
      <c r="V10" s="14">
        <v>9.8842316632616903E-2</v>
      </c>
      <c r="W10" s="14">
        <v>0.109409435782965</v>
      </c>
      <c r="X10" s="14">
        <v>0.21013263293200399</v>
      </c>
      <c r="Y10" s="14">
        <v>0.134980745685327</v>
      </c>
      <c r="Z10" s="14">
        <v>5.8941692812971201E-2</v>
      </c>
      <c r="AA10" s="14">
        <v>0.17252621730422399</v>
      </c>
      <c r="AB10" s="14">
        <v>0.12550002249227099</v>
      </c>
      <c r="AC10" s="14">
        <v>0.122891499682625</v>
      </c>
      <c r="AD10" s="14">
        <v>0.15083134534733</v>
      </c>
      <c r="AE10" s="14"/>
      <c r="AF10" s="14">
        <v>0.104282911822574</v>
      </c>
      <c r="AG10" s="14">
        <v>0.143265862834728</v>
      </c>
      <c r="AH10" s="14">
        <v>0.181915058919875</v>
      </c>
      <c r="AI10" s="14"/>
      <c r="AJ10" s="14">
        <v>9.0093589174404007E-2</v>
      </c>
      <c r="AK10" s="14">
        <v>0.16839133545301499</v>
      </c>
      <c r="AL10" s="14">
        <v>0.13114238788455301</v>
      </c>
      <c r="AM10" s="14">
        <v>6.9543852646881094E-2</v>
      </c>
      <c r="AN10" s="14">
        <v>0.147746947454994</v>
      </c>
      <c r="AO10" s="14"/>
      <c r="AP10" s="14">
        <v>3.8514130140630203E-2</v>
      </c>
      <c r="AQ10" s="14">
        <v>0.168063040030864</v>
      </c>
      <c r="AR10" s="14">
        <v>0.171270554579464</v>
      </c>
      <c r="AS10" s="14">
        <v>0.11965840165401399</v>
      </c>
      <c r="AT10" s="14">
        <v>7.9511081072848502E-2</v>
      </c>
      <c r="AU10" s="14"/>
      <c r="AV10" s="14">
        <v>0.11590314084125999</v>
      </c>
      <c r="AW10" s="14">
        <v>0.177105854275348</v>
      </c>
      <c r="AX10" s="14">
        <v>0.151077321738011</v>
      </c>
      <c r="AY10" s="14">
        <v>9.5492339646917404E-2</v>
      </c>
      <c r="AZ10" s="14">
        <v>0.17555281638301701</v>
      </c>
      <c r="BA10" s="14"/>
      <c r="BB10" s="14">
        <v>0.18963566465609899</v>
      </c>
      <c r="BC10" s="14">
        <v>0.105737422276018</v>
      </c>
      <c r="BD10" s="14">
        <v>0.15489304173542001</v>
      </c>
      <c r="BE10" s="14"/>
      <c r="BF10" s="14">
        <v>0.13937849373213301</v>
      </c>
    </row>
    <row r="11" spans="2:58" x14ac:dyDescent="0.35">
      <c r="B11" s="15" t="s">
        <v>209</v>
      </c>
      <c r="C11" s="14">
        <v>0.18910125863572599</v>
      </c>
      <c r="D11" s="14">
        <v>0.200007284226458</v>
      </c>
      <c r="E11" s="14">
        <v>0.17936050713290799</v>
      </c>
      <c r="F11" s="14"/>
      <c r="G11" s="14">
        <v>0.17183502100391601</v>
      </c>
      <c r="H11" s="14">
        <v>0.16999503014383499</v>
      </c>
      <c r="I11" s="14">
        <v>0.23483623755765201</v>
      </c>
      <c r="J11" s="14">
        <v>0.20100275335610601</v>
      </c>
      <c r="K11" s="14">
        <v>0.22660588881774801</v>
      </c>
      <c r="L11" s="14">
        <v>0.14833147379616199</v>
      </c>
      <c r="M11" s="14"/>
      <c r="N11" s="14">
        <v>0.15307403981891801</v>
      </c>
      <c r="O11" s="14">
        <v>0.17072357613233699</v>
      </c>
      <c r="P11" s="14">
        <v>0.25585905329055503</v>
      </c>
      <c r="Q11" s="14">
        <v>0.18549717112872699</v>
      </c>
      <c r="R11" s="14"/>
      <c r="S11" s="14">
        <v>0.166003108251076</v>
      </c>
      <c r="T11" s="14">
        <v>0.20591494184224901</v>
      </c>
      <c r="U11" s="14">
        <v>0.22505725064854101</v>
      </c>
      <c r="V11" s="14">
        <v>0.22284822073744401</v>
      </c>
      <c r="W11" s="14">
        <v>0.213567134590045</v>
      </c>
      <c r="X11" s="14">
        <v>0.17914371874981799</v>
      </c>
      <c r="Y11" s="14">
        <v>0.20406384110641801</v>
      </c>
      <c r="Z11" s="14">
        <v>0.19308750238108199</v>
      </c>
      <c r="AA11" s="14">
        <v>0.15330797787769099</v>
      </c>
      <c r="AB11" s="14">
        <v>0.17983548402900501</v>
      </c>
      <c r="AC11" s="14">
        <v>0.17783567168713699</v>
      </c>
      <c r="AD11" s="14">
        <v>0.13160928410474501</v>
      </c>
      <c r="AE11" s="14"/>
      <c r="AF11" s="14">
        <v>0.172089856078671</v>
      </c>
      <c r="AG11" s="14">
        <v>0.20002487797010601</v>
      </c>
      <c r="AH11" s="14">
        <v>0.18407187750196699</v>
      </c>
      <c r="AI11" s="14"/>
      <c r="AJ11" s="14">
        <v>0.14353567664813</v>
      </c>
      <c r="AK11" s="14">
        <v>0.21295681003791</v>
      </c>
      <c r="AL11" s="14">
        <v>0.23128427023561199</v>
      </c>
      <c r="AM11" s="14">
        <v>0.25368739430174198</v>
      </c>
      <c r="AN11" s="14">
        <v>0.22069768640520099</v>
      </c>
      <c r="AO11" s="14"/>
      <c r="AP11" s="14">
        <v>7.3684363858484203E-2</v>
      </c>
      <c r="AQ11" s="14">
        <v>0.22202136851314799</v>
      </c>
      <c r="AR11" s="14">
        <v>0.18424905835835201</v>
      </c>
      <c r="AS11" s="14">
        <v>0.235291712444088</v>
      </c>
      <c r="AT11" s="14">
        <v>0.24682492889131399</v>
      </c>
      <c r="AU11" s="14"/>
      <c r="AV11" s="14">
        <v>0.162017278435795</v>
      </c>
      <c r="AW11" s="14">
        <v>0.21414850920012701</v>
      </c>
      <c r="AX11" s="14">
        <v>0.18755433134468999</v>
      </c>
      <c r="AY11" s="14">
        <v>0.145308446037925</v>
      </c>
      <c r="AZ11" s="14">
        <v>0.198054045079156</v>
      </c>
      <c r="BA11" s="14"/>
      <c r="BB11" s="14">
        <v>0.176048701110881</v>
      </c>
      <c r="BC11" s="14">
        <v>0.21414062244860699</v>
      </c>
      <c r="BD11" s="14">
        <v>0.28459011755406999</v>
      </c>
      <c r="BE11" s="14"/>
      <c r="BF11" s="14">
        <v>0.225199598356735</v>
      </c>
    </row>
    <row r="12" spans="2:58" x14ac:dyDescent="0.35">
      <c r="B12" s="15" t="s">
        <v>122</v>
      </c>
      <c r="C12" s="14">
        <v>0.18161211822011</v>
      </c>
      <c r="D12" s="14">
        <v>0.15221874241290301</v>
      </c>
      <c r="E12" s="14">
        <v>0.21338258411573599</v>
      </c>
      <c r="F12" s="14"/>
      <c r="G12" s="14">
        <v>0.15145081852067599</v>
      </c>
      <c r="H12" s="14">
        <v>0.156774308200993</v>
      </c>
      <c r="I12" s="14">
        <v>0.13440698580973001</v>
      </c>
      <c r="J12" s="14">
        <v>0.15676465448436799</v>
      </c>
      <c r="K12" s="14">
        <v>0.175556608956696</v>
      </c>
      <c r="L12" s="14">
        <v>0.27622056739336698</v>
      </c>
      <c r="M12" s="14"/>
      <c r="N12" s="14">
        <v>0.18934382272852401</v>
      </c>
      <c r="O12" s="14">
        <v>0.15284309596058501</v>
      </c>
      <c r="P12" s="14">
        <v>0.16646637934236799</v>
      </c>
      <c r="Q12" s="14">
        <v>0.20839598380598601</v>
      </c>
      <c r="R12" s="14"/>
      <c r="S12" s="14">
        <v>0.15585913709556501</v>
      </c>
      <c r="T12" s="14">
        <v>0.19503301096510101</v>
      </c>
      <c r="U12" s="14">
        <v>0.17043092367030299</v>
      </c>
      <c r="V12" s="14">
        <v>0.17532089242156801</v>
      </c>
      <c r="W12" s="14">
        <v>0.211705221697673</v>
      </c>
      <c r="X12" s="14">
        <v>0.197116098544274</v>
      </c>
      <c r="Y12" s="14">
        <v>0.17726381976188799</v>
      </c>
      <c r="Z12" s="14">
        <v>9.6328190443277506E-2</v>
      </c>
      <c r="AA12" s="14">
        <v>0.19151833916275901</v>
      </c>
      <c r="AB12" s="14">
        <v>0.17116144305318301</v>
      </c>
      <c r="AC12" s="14">
        <v>0.21242948694379599</v>
      </c>
      <c r="AD12" s="14">
        <v>0.19575703971556199</v>
      </c>
      <c r="AE12" s="14"/>
      <c r="AF12" s="14">
        <v>0.227732710555339</v>
      </c>
      <c r="AG12" s="14">
        <v>0.147664978693994</v>
      </c>
      <c r="AH12" s="14">
        <v>0.15536103358407199</v>
      </c>
      <c r="AI12" s="14"/>
      <c r="AJ12" s="14">
        <v>0.195172187069693</v>
      </c>
      <c r="AK12" s="14">
        <v>0.14678957484525801</v>
      </c>
      <c r="AL12" s="14">
        <v>0.22917604993825899</v>
      </c>
      <c r="AM12" s="14">
        <v>0.20243653877249401</v>
      </c>
      <c r="AN12" s="14">
        <v>0.18950685663613301</v>
      </c>
      <c r="AO12" s="14"/>
      <c r="AP12" s="14">
        <v>0.16832561529881701</v>
      </c>
      <c r="AQ12" s="14">
        <v>0.16016843242124901</v>
      </c>
      <c r="AR12" s="14">
        <v>0.21425227208067099</v>
      </c>
      <c r="AS12" s="14">
        <v>0.18010845401620099</v>
      </c>
      <c r="AT12" s="14">
        <v>0.29344882092265401</v>
      </c>
      <c r="AU12" s="14"/>
      <c r="AV12" s="14">
        <v>0.22850323637580799</v>
      </c>
      <c r="AW12" s="14">
        <v>0.145921718878257</v>
      </c>
      <c r="AX12" s="14">
        <v>0.16436845327379901</v>
      </c>
      <c r="AY12" s="14">
        <v>0.206060244535332</v>
      </c>
      <c r="AZ12" s="14">
        <v>9.6762941508398301E-2</v>
      </c>
      <c r="BA12" s="14"/>
      <c r="BB12" s="14">
        <v>0.244038963958123</v>
      </c>
      <c r="BC12" s="14">
        <v>0.21964161306001301</v>
      </c>
      <c r="BD12" s="14">
        <v>0.24343948945677399</v>
      </c>
      <c r="BE12" s="14"/>
      <c r="BF12" s="14">
        <v>0.22071472612335</v>
      </c>
    </row>
    <row r="13" spans="2:58" x14ac:dyDescent="0.35">
      <c r="B13" s="15" t="s">
        <v>210</v>
      </c>
      <c r="C13" s="14">
        <v>0.16844550567323699</v>
      </c>
      <c r="D13" s="14">
        <v>0.18809458392291201</v>
      </c>
      <c r="E13" s="14">
        <v>0.149520952653385</v>
      </c>
      <c r="F13" s="14"/>
      <c r="G13" s="14">
        <v>0.16479806209421799</v>
      </c>
      <c r="H13" s="14">
        <v>0.118109279186418</v>
      </c>
      <c r="I13" s="14">
        <v>0.18590378913736999</v>
      </c>
      <c r="J13" s="14">
        <v>0.17157230822330299</v>
      </c>
      <c r="K13" s="14">
        <v>0.20928896546051001</v>
      </c>
      <c r="L13" s="14">
        <v>0.16948897605608701</v>
      </c>
      <c r="M13" s="14"/>
      <c r="N13" s="14">
        <v>0.200213801071839</v>
      </c>
      <c r="O13" s="14">
        <v>0.167542043982533</v>
      </c>
      <c r="P13" s="14">
        <v>0.15956424719984899</v>
      </c>
      <c r="Q13" s="14">
        <v>0.14219060017117899</v>
      </c>
      <c r="R13" s="14"/>
      <c r="S13" s="14">
        <v>0.19131210400485599</v>
      </c>
      <c r="T13" s="14">
        <v>0.17280580947062499</v>
      </c>
      <c r="U13" s="14">
        <v>0.16520491541958501</v>
      </c>
      <c r="V13" s="14">
        <v>0.20466346177668299</v>
      </c>
      <c r="W13" s="14">
        <v>0.14570169528570601</v>
      </c>
      <c r="X13" s="14">
        <v>0.10618194161901399</v>
      </c>
      <c r="Y13" s="14">
        <v>0.141179950883869</v>
      </c>
      <c r="Z13" s="14">
        <v>0.28477210786644302</v>
      </c>
      <c r="AA13" s="14">
        <v>0.16024234855848499</v>
      </c>
      <c r="AB13" s="14">
        <v>0.19336362649859201</v>
      </c>
      <c r="AC13" s="14">
        <v>8.8909558609353095E-2</v>
      </c>
      <c r="AD13" s="14">
        <v>0.24498383735242499</v>
      </c>
      <c r="AE13" s="14"/>
      <c r="AF13" s="14">
        <v>0.19886839201170101</v>
      </c>
      <c r="AG13" s="14">
        <v>0.161948997616218</v>
      </c>
      <c r="AH13" s="14">
        <v>0.13570731458990701</v>
      </c>
      <c r="AI13" s="14"/>
      <c r="AJ13" s="14">
        <v>0.26262078729838401</v>
      </c>
      <c r="AK13" s="14">
        <v>0.104909633139613</v>
      </c>
      <c r="AL13" s="14">
        <v>0.148529564390701</v>
      </c>
      <c r="AM13" s="14">
        <v>0.27956741415848302</v>
      </c>
      <c r="AN13" s="14">
        <v>0.13159231473769001</v>
      </c>
      <c r="AO13" s="14"/>
      <c r="AP13" s="14">
        <v>0.34469739307216601</v>
      </c>
      <c r="AQ13" s="14">
        <v>0.11602531350730801</v>
      </c>
      <c r="AR13" s="14">
        <v>0.13494937216533201</v>
      </c>
      <c r="AS13" s="14">
        <v>0.15019732860945501</v>
      </c>
      <c r="AT13" s="14">
        <v>0.160503857719452</v>
      </c>
      <c r="AU13" s="14"/>
      <c r="AV13" s="14">
        <v>0.15221433474849699</v>
      </c>
      <c r="AW13" s="14">
        <v>0.154651226376709</v>
      </c>
      <c r="AX13" s="14">
        <v>0.182550235690566</v>
      </c>
      <c r="AY13" s="14">
        <v>0.204986662198651</v>
      </c>
      <c r="AZ13" s="14">
        <v>0.162040111042801</v>
      </c>
      <c r="BA13" s="14"/>
      <c r="BB13" s="14">
        <v>0.22795098882989701</v>
      </c>
      <c r="BC13" s="14">
        <v>0.15572844937483299</v>
      </c>
      <c r="BD13" s="14">
        <v>0.226409306824227</v>
      </c>
      <c r="BE13" s="14"/>
      <c r="BF13" s="14">
        <v>0.192836528944618</v>
      </c>
    </row>
    <row r="14" spans="2:58" x14ac:dyDescent="0.35">
      <c r="B14" s="15" t="s">
        <v>211</v>
      </c>
      <c r="C14" s="14">
        <v>8.7211606309715806E-2</v>
      </c>
      <c r="D14" s="14">
        <v>7.6051798370726301E-2</v>
      </c>
      <c r="E14" s="14">
        <v>9.7535504089110006E-2</v>
      </c>
      <c r="F14" s="14"/>
      <c r="G14" s="14">
        <v>6.5964037617875407E-2</v>
      </c>
      <c r="H14" s="14">
        <v>5.9048406218838001E-2</v>
      </c>
      <c r="I14" s="14">
        <v>5.2492104506430902E-2</v>
      </c>
      <c r="J14" s="14">
        <v>5.5794803598011401E-2</v>
      </c>
      <c r="K14" s="14">
        <v>0.11077391604862601</v>
      </c>
      <c r="L14" s="14">
        <v>0.155957591455675</v>
      </c>
      <c r="M14" s="14"/>
      <c r="N14" s="14">
        <v>0.11460921258371801</v>
      </c>
      <c r="O14" s="14">
        <v>8.4620198891940696E-2</v>
      </c>
      <c r="P14" s="14">
        <v>8.4355755254144502E-2</v>
      </c>
      <c r="Q14" s="14">
        <v>6.4151895496677394E-2</v>
      </c>
      <c r="R14" s="14"/>
      <c r="S14" s="14">
        <v>0.110312203896031</v>
      </c>
      <c r="T14" s="14">
        <v>0.105931378470928</v>
      </c>
      <c r="U14" s="14">
        <v>5.0516295977264099E-2</v>
      </c>
      <c r="V14" s="14">
        <v>6.7679579758293196E-2</v>
      </c>
      <c r="W14" s="14">
        <v>0.107042383492889</v>
      </c>
      <c r="X14" s="14">
        <v>6.0220081762597098E-2</v>
      </c>
      <c r="Y14" s="14">
        <v>8.4570723734988903E-2</v>
      </c>
      <c r="Z14" s="14">
        <v>0.123727526121133</v>
      </c>
      <c r="AA14" s="14">
        <v>8.4013836795466701E-2</v>
      </c>
      <c r="AB14" s="14">
        <v>6.9243417496080498E-2</v>
      </c>
      <c r="AC14" s="14">
        <v>4.5352541560767901E-2</v>
      </c>
      <c r="AD14" s="14">
        <v>0.18232748641511001</v>
      </c>
      <c r="AE14" s="14"/>
      <c r="AF14" s="14">
        <v>9.8749258107074994E-2</v>
      </c>
      <c r="AG14" s="14">
        <v>8.4436737140753199E-2</v>
      </c>
      <c r="AH14" s="14">
        <v>0.102382255879301</v>
      </c>
      <c r="AI14" s="14"/>
      <c r="AJ14" s="14">
        <v>0.15903143764563199</v>
      </c>
      <c r="AK14" s="14">
        <v>3.4905797036248999E-2</v>
      </c>
      <c r="AL14" s="14">
        <v>6.2159670679560602E-2</v>
      </c>
      <c r="AM14" s="14">
        <v>0</v>
      </c>
      <c r="AN14" s="14">
        <v>0.118395646567377</v>
      </c>
      <c r="AO14" s="14"/>
      <c r="AP14" s="14">
        <v>0.25545833557472902</v>
      </c>
      <c r="AQ14" s="14">
        <v>3.8125073161649203E-2</v>
      </c>
      <c r="AR14" s="14">
        <v>7.5854063550281001E-2</v>
      </c>
      <c r="AS14" s="14">
        <v>3.2130931587014501E-2</v>
      </c>
      <c r="AT14" s="14">
        <v>6.7794134558343197E-2</v>
      </c>
      <c r="AU14" s="14"/>
      <c r="AV14" s="14">
        <v>0.104588528934626</v>
      </c>
      <c r="AW14" s="14">
        <v>5.0224945779031499E-2</v>
      </c>
      <c r="AX14" s="14">
        <v>8.0130332521500897E-2</v>
      </c>
      <c r="AY14" s="14">
        <v>0.131507193876964</v>
      </c>
      <c r="AZ14" s="14">
        <v>0.12178455942019201</v>
      </c>
      <c r="BA14" s="14"/>
      <c r="BB14" s="14">
        <v>2.4985444714206499E-2</v>
      </c>
      <c r="BC14" s="14">
        <v>2.8218068376799899E-2</v>
      </c>
      <c r="BD14" s="14">
        <v>2.9633490363702698E-2</v>
      </c>
      <c r="BE14" s="14"/>
      <c r="BF14" s="14">
        <v>3.9271971446829902E-2</v>
      </c>
    </row>
    <row r="15" spans="2:58" x14ac:dyDescent="0.35">
      <c r="B15" s="15" t="s">
        <v>212</v>
      </c>
      <c r="C15" s="23">
        <v>2.2513833964822198E-2</v>
      </c>
      <c r="D15" s="23">
        <v>2.4710970122177101E-2</v>
      </c>
      <c r="E15" s="23">
        <v>2.0427074683789501E-2</v>
      </c>
      <c r="F15" s="23"/>
      <c r="G15" s="23">
        <v>0</v>
      </c>
      <c r="H15" s="23">
        <v>1.7013349106722999E-2</v>
      </c>
      <c r="I15" s="23">
        <v>7.3465585128517103E-3</v>
      </c>
      <c r="J15" s="23">
        <v>1.9902854313132001E-2</v>
      </c>
      <c r="K15" s="23">
        <v>1.3605765123331E-2</v>
      </c>
      <c r="L15" s="23">
        <v>5.9030014533142598E-2</v>
      </c>
      <c r="M15" s="23"/>
      <c r="N15" s="23">
        <v>2.63913172915963E-2</v>
      </c>
      <c r="O15" s="23">
        <v>1.57319306275134E-2</v>
      </c>
      <c r="P15" s="23">
        <v>2.25564834089577E-2</v>
      </c>
      <c r="Q15" s="23">
        <v>2.6122387694346001E-2</v>
      </c>
      <c r="R15" s="23"/>
      <c r="S15" s="23">
        <v>2.3312911069420201E-2</v>
      </c>
      <c r="T15" s="23">
        <v>2.8497759918463199E-2</v>
      </c>
      <c r="U15" s="23">
        <v>1.39254531139134E-2</v>
      </c>
      <c r="V15" s="23">
        <v>2.44109675935744E-2</v>
      </c>
      <c r="W15" s="23">
        <v>2.3572655364105501E-2</v>
      </c>
      <c r="X15" s="23">
        <v>1.05954340356893E-2</v>
      </c>
      <c r="Y15" s="23">
        <v>4.2326736970764001E-2</v>
      </c>
      <c r="Z15" s="23">
        <v>0</v>
      </c>
      <c r="AA15" s="23">
        <v>2.4881489654925999E-2</v>
      </c>
      <c r="AB15" s="23">
        <v>1.8932308680068101E-2</v>
      </c>
      <c r="AC15" s="23">
        <v>2.6242579387009999E-2</v>
      </c>
      <c r="AD15" s="23">
        <v>0</v>
      </c>
      <c r="AE15" s="23"/>
      <c r="AF15" s="23">
        <v>3.3111649793563201E-2</v>
      </c>
      <c r="AG15" s="23">
        <v>1.9547966815170702E-2</v>
      </c>
      <c r="AH15" s="23">
        <v>1.6383682223927502E-2</v>
      </c>
      <c r="AI15" s="23"/>
      <c r="AJ15" s="23">
        <v>5.3160039370079203E-2</v>
      </c>
      <c r="AK15" s="23">
        <v>6.0139697740091E-3</v>
      </c>
      <c r="AL15" s="23">
        <v>1.4186798824279799E-2</v>
      </c>
      <c r="AM15" s="23">
        <v>0</v>
      </c>
      <c r="AN15" s="23">
        <v>1.0155842449080301E-2</v>
      </c>
      <c r="AO15" s="23"/>
      <c r="AP15" s="23">
        <v>9.2961306814808006E-2</v>
      </c>
      <c r="AQ15" s="23">
        <v>2.67067387504059E-3</v>
      </c>
      <c r="AR15" s="23">
        <v>0</v>
      </c>
      <c r="AS15" s="23">
        <v>1.63368037202936E-2</v>
      </c>
      <c r="AT15" s="23">
        <v>0</v>
      </c>
      <c r="AU15" s="23"/>
      <c r="AV15" s="23">
        <v>3.8385971374783501E-2</v>
      </c>
      <c r="AW15" s="23">
        <v>1.96250414051455E-2</v>
      </c>
      <c r="AX15" s="23">
        <v>1.3990325065995001E-2</v>
      </c>
      <c r="AY15" s="23">
        <v>9.7678023730722197E-3</v>
      </c>
      <c r="AZ15" s="23">
        <v>4.2576720338501003E-2</v>
      </c>
      <c r="BA15" s="23"/>
      <c r="BB15" s="23">
        <v>0</v>
      </c>
      <c r="BC15" s="23">
        <v>1.3653705080193E-2</v>
      </c>
      <c r="BD15" s="23">
        <v>0</v>
      </c>
      <c r="BE15" s="23"/>
      <c r="BF15" s="23">
        <v>1.08897293052424E-2</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266</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1012</v>
      </c>
      <c r="D7" s="10">
        <v>506</v>
      </c>
      <c r="E7" s="10">
        <v>502</v>
      </c>
      <c r="F7" s="10"/>
      <c r="G7" s="10">
        <v>139</v>
      </c>
      <c r="H7" s="10">
        <v>186</v>
      </c>
      <c r="I7" s="10">
        <v>143</v>
      </c>
      <c r="J7" s="10">
        <v>155</v>
      </c>
      <c r="K7" s="10">
        <v>153</v>
      </c>
      <c r="L7" s="10">
        <v>236</v>
      </c>
      <c r="M7" s="10"/>
      <c r="N7" s="10">
        <v>274</v>
      </c>
      <c r="O7" s="10">
        <v>247</v>
      </c>
      <c r="P7" s="10">
        <v>247</v>
      </c>
      <c r="Q7" s="10">
        <v>238</v>
      </c>
      <c r="R7" s="10"/>
      <c r="S7" s="10">
        <v>123</v>
      </c>
      <c r="T7" s="10">
        <v>135</v>
      </c>
      <c r="U7" s="10">
        <v>75</v>
      </c>
      <c r="V7" s="10">
        <v>85</v>
      </c>
      <c r="W7" s="10">
        <v>82</v>
      </c>
      <c r="X7" s="10">
        <v>92</v>
      </c>
      <c r="Y7" s="10">
        <v>90</v>
      </c>
      <c r="Z7" s="10">
        <v>32</v>
      </c>
      <c r="AA7" s="10">
        <v>126</v>
      </c>
      <c r="AB7" s="10">
        <v>95</v>
      </c>
      <c r="AC7" s="10">
        <v>45</v>
      </c>
      <c r="AD7" s="10">
        <v>32</v>
      </c>
      <c r="AE7" s="10"/>
      <c r="AF7" s="10">
        <v>386</v>
      </c>
      <c r="AG7" s="10">
        <v>405</v>
      </c>
      <c r="AH7" s="10">
        <v>124</v>
      </c>
      <c r="AI7" s="10"/>
      <c r="AJ7" s="10">
        <v>336</v>
      </c>
      <c r="AK7" s="10">
        <v>329</v>
      </c>
      <c r="AL7" s="10">
        <v>64</v>
      </c>
      <c r="AM7" s="10">
        <v>14</v>
      </c>
      <c r="AN7" s="10">
        <v>101</v>
      </c>
      <c r="AO7" s="10"/>
      <c r="AP7" s="10">
        <v>204</v>
      </c>
      <c r="AQ7" s="10">
        <v>383</v>
      </c>
      <c r="AR7" s="10">
        <v>74</v>
      </c>
      <c r="AS7" s="10">
        <v>118</v>
      </c>
      <c r="AT7" s="10">
        <v>87</v>
      </c>
      <c r="AU7" s="10"/>
      <c r="AV7" s="10">
        <v>211</v>
      </c>
      <c r="AW7" s="10">
        <v>246</v>
      </c>
      <c r="AX7" s="10">
        <v>270</v>
      </c>
      <c r="AY7" s="10">
        <v>123</v>
      </c>
      <c r="AZ7" s="10">
        <v>24</v>
      </c>
      <c r="BA7" s="10"/>
      <c r="BB7" s="10">
        <v>42</v>
      </c>
      <c r="BC7" s="10">
        <v>67</v>
      </c>
      <c r="BD7" s="10">
        <v>32</v>
      </c>
      <c r="BE7" s="10"/>
      <c r="BF7" s="10">
        <v>167</v>
      </c>
    </row>
    <row r="8" spans="2:58" ht="30" customHeight="1" x14ac:dyDescent="0.35">
      <c r="B8" s="11" t="s">
        <v>20</v>
      </c>
      <c r="C8" s="11">
        <v>1012</v>
      </c>
      <c r="D8" s="11">
        <v>512</v>
      </c>
      <c r="E8" s="11">
        <v>496</v>
      </c>
      <c r="F8" s="11"/>
      <c r="G8" s="11">
        <v>134</v>
      </c>
      <c r="H8" s="11">
        <v>179</v>
      </c>
      <c r="I8" s="11">
        <v>164</v>
      </c>
      <c r="J8" s="11">
        <v>167</v>
      </c>
      <c r="K8" s="11">
        <v>144</v>
      </c>
      <c r="L8" s="11">
        <v>224</v>
      </c>
      <c r="M8" s="11"/>
      <c r="N8" s="11">
        <v>267</v>
      </c>
      <c r="O8" s="11">
        <v>259</v>
      </c>
      <c r="P8" s="11">
        <v>245</v>
      </c>
      <c r="Q8" s="11">
        <v>235</v>
      </c>
      <c r="R8" s="11"/>
      <c r="S8" s="11">
        <v>131</v>
      </c>
      <c r="T8" s="11">
        <v>142</v>
      </c>
      <c r="U8" s="11">
        <v>74</v>
      </c>
      <c r="V8" s="11">
        <v>86</v>
      </c>
      <c r="W8" s="11">
        <v>79</v>
      </c>
      <c r="X8" s="11">
        <v>94</v>
      </c>
      <c r="Y8" s="11">
        <v>89</v>
      </c>
      <c r="Z8" s="11">
        <v>30</v>
      </c>
      <c r="AA8" s="11">
        <v>121</v>
      </c>
      <c r="AB8" s="11">
        <v>95</v>
      </c>
      <c r="AC8" s="11">
        <v>43</v>
      </c>
      <c r="AD8" s="11">
        <v>29</v>
      </c>
      <c r="AE8" s="11"/>
      <c r="AF8" s="11">
        <v>386</v>
      </c>
      <c r="AG8" s="11">
        <v>408</v>
      </c>
      <c r="AH8" s="11">
        <v>125</v>
      </c>
      <c r="AI8" s="11"/>
      <c r="AJ8" s="11">
        <v>335</v>
      </c>
      <c r="AK8" s="11">
        <v>334</v>
      </c>
      <c r="AL8" s="11">
        <v>64</v>
      </c>
      <c r="AM8" s="11">
        <v>14</v>
      </c>
      <c r="AN8" s="11">
        <v>102</v>
      </c>
      <c r="AO8" s="11"/>
      <c r="AP8" s="11">
        <v>203</v>
      </c>
      <c r="AQ8" s="11">
        <v>386</v>
      </c>
      <c r="AR8" s="11">
        <v>73</v>
      </c>
      <c r="AS8" s="11">
        <v>120</v>
      </c>
      <c r="AT8" s="11">
        <v>87</v>
      </c>
      <c r="AU8" s="11"/>
      <c r="AV8" s="11">
        <v>209</v>
      </c>
      <c r="AW8" s="11">
        <v>249</v>
      </c>
      <c r="AX8" s="11">
        <v>272</v>
      </c>
      <c r="AY8" s="11">
        <v>123</v>
      </c>
      <c r="AZ8" s="11">
        <v>23</v>
      </c>
      <c r="BA8" s="11"/>
      <c r="BB8" s="11">
        <v>42</v>
      </c>
      <c r="BC8" s="11">
        <v>68</v>
      </c>
      <c r="BD8" s="11">
        <v>32</v>
      </c>
      <c r="BE8" s="11"/>
      <c r="BF8" s="11">
        <v>168</v>
      </c>
    </row>
    <row r="9" spans="2:58" x14ac:dyDescent="0.35">
      <c r="B9" s="15" t="s">
        <v>207</v>
      </c>
      <c r="C9" s="14">
        <v>0.25885264015578302</v>
      </c>
      <c r="D9" s="14">
        <v>0.25442966226885899</v>
      </c>
      <c r="E9" s="14">
        <v>0.25938353138043702</v>
      </c>
      <c r="F9" s="14"/>
      <c r="G9" s="14">
        <v>0.32160778813497698</v>
      </c>
      <c r="H9" s="14">
        <v>0.31202887642110999</v>
      </c>
      <c r="I9" s="14">
        <v>0.29597149810097101</v>
      </c>
      <c r="J9" s="14">
        <v>0.27333123452786701</v>
      </c>
      <c r="K9" s="14">
        <v>0.24922995688011601</v>
      </c>
      <c r="L9" s="14">
        <v>0.14738457093205801</v>
      </c>
      <c r="M9" s="14"/>
      <c r="N9" s="14">
        <v>0.27342297609809701</v>
      </c>
      <c r="O9" s="14">
        <v>0.28347649442128697</v>
      </c>
      <c r="P9" s="14">
        <v>0.20883671196645101</v>
      </c>
      <c r="Q9" s="14">
        <v>0.274062686116604</v>
      </c>
      <c r="R9" s="14"/>
      <c r="S9" s="14">
        <v>0.18603029163316301</v>
      </c>
      <c r="T9" s="14">
        <v>0.24281186330263399</v>
      </c>
      <c r="U9" s="14">
        <v>0.27999743295579499</v>
      </c>
      <c r="V9" s="14">
        <v>0.207795746020317</v>
      </c>
      <c r="W9" s="14">
        <v>0.29192781806740598</v>
      </c>
      <c r="X9" s="14">
        <v>0.26983611651960798</v>
      </c>
      <c r="Y9" s="14">
        <v>0.306246366256615</v>
      </c>
      <c r="Z9" s="14">
        <v>0.27279616076261498</v>
      </c>
      <c r="AA9" s="14">
        <v>0.274453153451993</v>
      </c>
      <c r="AB9" s="14">
        <v>0.25459411247782499</v>
      </c>
      <c r="AC9" s="14">
        <v>0.375405308764029</v>
      </c>
      <c r="AD9" s="14">
        <v>0.25272489316077501</v>
      </c>
      <c r="AE9" s="14"/>
      <c r="AF9" s="14">
        <v>0.20054561813697</v>
      </c>
      <c r="AG9" s="14">
        <v>0.27648806135898202</v>
      </c>
      <c r="AH9" s="14">
        <v>0.29325590507289001</v>
      </c>
      <c r="AI9" s="14"/>
      <c r="AJ9" s="14">
        <v>0.10954716930318301</v>
      </c>
      <c r="AK9" s="14">
        <v>0.37151322069077303</v>
      </c>
      <c r="AL9" s="14">
        <v>0.27905904220459898</v>
      </c>
      <c r="AM9" s="14">
        <v>0.195033575729676</v>
      </c>
      <c r="AN9" s="14">
        <v>0.25989658992055198</v>
      </c>
      <c r="AO9" s="14"/>
      <c r="AP9" s="14">
        <v>2.4857933055047798E-2</v>
      </c>
      <c r="AQ9" s="14">
        <v>0.33952727982256797</v>
      </c>
      <c r="AR9" s="14">
        <v>0.288091682194409</v>
      </c>
      <c r="AS9" s="14">
        <v>0.330641765304795</v>
      </c>
      <c r="AT9" s="14">
        <v>0.15979496162765999</v>
      </c>
      <c r="AU9" s="14"/>
      <c r="AV9" s="14">
        <v>0.20949268172889701</v>
      </c>
      <c r="AW9" s="14">
        <v>0.30971853463584098</v>
      </c>
      <c r="AX9" s="14">
        <v>0.25456665014014501</v>
      </c>
      <c r="AY9" s="14">
        <v>0.22674281590118101</v>
      </c>
      <c r="AZ9" s="14">
        <v>0.33019292695308899</v>
      </c>
      <c r="BA9" s="14"/>
      <c r="BB9" s="14">
        <v>0.15709410261989601</v>
      </c>
      <c r="BC9" s="14">
        <v>0.31783298323585002</v>
      </c>
      <c r="BD9" s="14">
        <v>3.08288701361931E-2</v>
      </c>
      <c r="BE9" s="14"/>
      <c r="BF9" s="14">
        <v>0.19973121517560499</v>
      </c>
    </row>
    <row r="10" spans="2:58" x14ac:dyDescent="0.35">
      <c r="B10" s="15" t="s">
        <v>208</v>
      </c>
      <c r="C10" s="14">
        <v>0.15481544983441001</v>
      </c>
      <c r="D10" s="14">
        <v>0.159432950646274</v>
      </c>
      <c r="E10" s="14">
        <v>0.15128798109719199</v>
      </c>
      <c r="F10" s="14"/>
      <c r="G10" s="14">
        <v>0.179499835527862</v>
      </c>
      <c r="H10" s="14">
        <v>0.178402231607833</v>
      </c>
      <c r="I10" s="14">
        <v>0.17155690104476201</v>
      </c>
      <c r="J10" s="14">
        <v>0.20973367791130401</v>
      </c>
      <c r="K10" s="14">
        <v>0.101957723889965</v>
      </c>
      <c r="L10" s="14">
        <v>0.102043240026278</v>
      </c>
      <c r="M10" s="14"/>
      <c r="N10" s="14">
        <v>0.107246978507495</v>
      </c>
      <c r="O10" s="14">
        <v>0.18736673234658799</v>
      </c>
      <c r="P10" s="14">
        <v>0.17977131110068401</v>
      </c>
      <c r="Q10" s="14">
        <v>0.150940798629984</v>
      </c>
      <c r="R10" s="14"/>
      <c r="S10" s="14">
        <v>0.161861395340992</v>
      </c>
      <c r="T10" s="14">
        <v>0.165241700066105</v>
      </c>
      <c r="U10" s="14">
        <v>0.18538958168626801</v>
      </c>
      <c r="V10" s="14">
        <v>0.121255289768518</v>
      </c>
      <c r="W10" s="14">
        <v>0.151751497159791</v>
      </c>
      <c r="X10" s="14">
        <v>0.190488711137347</v>
      </c>
      <c r="Y10" s="14">
        <v>0.13171557800486799</v>
      </c>
      <c r="Z10" s="14">
        <v>0.127073890111222</v>
      </c>
      <c r="AA10" s="14">
        <v>0.12605930534957299</v>
      </c>
      <c r="AB10" s="14">
        <v>0.177672031683863</v>
      </c>
      <c r="AC10" s="14">
        <v>0.13761760350317301</v>
      </c>
      <c r="AD10" s="14">
        <v>0.155712697109365</v>
      </c>
      <c r="AE10" s="14"/>
      <c r="AF10" s="14">
        <v>0.129224358028001</v>
      </c>
      <c r="AG10" s="14">
        <v>0.184514656971141</v>
      </c>
      <c r="AH10" s="14">
        <v>0.13033673357695699</v>
      </c>
      <c r="AI10" s="14"/>
      <c r="AJ10" s="14">
        <v>9.2985028698628597E-2</v>
      </c>
      <c r="AK10" s="14">
        <v>0.200861984611727</v>
      </c>
      <c r="AL10" s="14">
        <v>0.13065479008893199</v>
      </c>
      <c r="AM10" s="14">
        <v>0.17142348114123401</v>
      </c>
      <c r="AN10" s="14">
        <v>0.19371213485803701</v>
      </c>
      <c r="AO10" s="14"/>
      <c r="AP10" s="14">
        <v>4.5061027780181499E-2</v>
      </c>
      <c r="AQ10" s="14">
        <v>0.199261212714194</v>
      </c>
      <c r="AR10" s="14">
        <v>0.10199714701934499</v>
      </c>
      <c r="AS10" s="14">
        <v>0.16654991826676299</v>
      </c>
      <c r="AT10" s="14">
        <v>0.172495658069557</v>
      </c>
      <c r="AU10" s="14"/>
      <c r="AV10" s="14">
        <v>0.166677065016575</v>
      </c>
      <c r="AW10" s="14">
        <v>0.16508732699815301</v>
      </c>
      <c r="AX10" s="14">
        <v>0.15193452501945701</v>
      </c>
      <c r="AY10" s="14">
        <v>0.16198091880947299</v>
      </c>
      <c r="AZ10" s="14">
        <v>8.5759266326819406E-2</v>
      </c>
      <c r="BA10" s="14"/>
      <c r="BB10" s="14">
        <v>0.14828405027324301</v>
      </c>
      <c r="BC10" s="14">
        <v>0.14038161642939101</v>
      </c>
      <c r="BD10" s="14">
        <v>0.186204553237898</v>
      </c>
      <c r="BE10" s="14"/>
      <c r="BF10" s="14">
        <v>0.14280685882487701</v>
      </c>
    </row>
    <row r="11" spans="2:58" x14ac:dyDescent="0.35">
      <c r="B11" s="15" t="s">
        <v>209</v>
      </c>
      <c r="C11" s="14">
        <v>0.152603970356779</v>
      </c>
      <c r="D11" s="14">
        <v>0.15837873710651201</v>
      </c>
      <c r="E11" s="14">
        <v>0.14786506774625599</v>
      </c>
      <c r="F11" s="14"/>
      <c r="G11" s="14">
        <v>0.136639209188088</v>
      </c>
      <c r="H11" s="14">
        <v>0.159678828135561</v>
      </c>
      <c r="I11" s="14">
        <v>0.129369376812</v>
      </c>
      <c r="J11" s="14">
        <v>0.122826706777241</v>
      </c>
      <c r="K11" s="14">
        <v>0.199497372678271</v>
      </c>
      <c r="L11" s="14">
        <v>0.16553801635878901</v>
      </c>
      <c r="M11" s="14"/>
      <c r="N11" s="14">
        <v>0.12253180938882</v>
      </c>
      <c r="O11" s="14">
        <v>0.13775001845995399</v>
      </c>
      <c r="P11" s="14">
        <v>0.186583762489338</v>
      </c>
      <c r="Q11" s="14">
        <v>0.15921063488558701</v>
      </c>
      <c r="R11" s="14"/>
      <c r="S11" s="14">
        <v>0.14117369047060499</v>
      </c>
      <c r="T11" s="14">
        <v>0.132258676541435</v>
      </c>
      <c r="U11" s="14">
        <v>0.129891610219383</v>
      </c>
      <c r="V11" s="14">
        <v>0.27868751608431902</v>
      </c>
      <c r="W11" s="14">
        <v>0.13127373653857399</v>
      </c>
      <c r="X11" s="14">
        <v>0.13261713916526299</v>
      </c>
      <c r="Y11" s="14">
        <v>0.16277059972711999</v>
      </c>
      <c r="Z11" s="14">
        <v>6.2204016178410898E-2</v>
      </c>
      <c r="AA11" s="14">
        <v>0.17720679460931399</v>
      </c>
      <c r="AB11" s="14">
        <v>0.14436996179915099</v>
      </c>
      <c r="AC11" s="14">
        <v>0.177226459235795</v>
      </c>
      <c r="AD11" s="14">
        <v>6.1213686041895102E-2</v>
      </c>
      <c r="AE11" s="14"/>
      <c r="AF11" s="14">
        <v>0.14625664082751499</v>
      </c>
      <c r="AG11" s="14">
        <v>0.170459332385518</v>
      </c>
      <c r="AH11" s="14">
        <v>0.101466793121503</v>
      </c>
      <c r="AI11" s="14"/>
      <c r="AJ11" s="14">
        <v>0.13460613766629301</v>
      </c>
      <c r="AK11" s="14">
        <v>0.17456261896443301</v>
      </c>
      <c r="AL11" s="14">
        <v>0.22874181237090099</v>
      </c>
      <c r="AM11" s="14">
        <v>0.210447339749816</v>
      </c>
      <c r="AN11" s="14">
        <v>7.9691347613480595E-2</v>
      </c>
      <c r="AO11" s="14"/>
      <c r="AP11" s="14">
        <v>8.6506471921480907E-2</v>
      </c>
      <c r="AQ11" s="14">
        <v>0.19302458609039899</v>
      </c>
      <c r="AR11" s="14">
        <v>0.238709894942812</v>
      </c>
      <c r="AS11" s="14">
        <v>0.13837915179118301</v>
      </c>
      <c r="AT11" s="14">
        <v>0.17097600796053999</v>
      </c>
      <c r="AU11" s="14"/>
      <c r="AV11" s="14">
        <v>0.145764484120053</v>
      </c>
      <c r="AW11" s="14">
        <v>0.18470304414668201</v>
      </c>
      <c r="AX11" s="14">
        <v>0.14456081659345499</v>
      </c>
      <c r="AY11" s="14">
        <v>8.7536956365950797E-2</v>
      </c>
      <c r="AZ11" s="14">
        <v>0.21438869276359299</v>
      </c>
      <c r="BA11" s="14"/>
      <c r="BB11" s="14">
        <v>0.24503767903356299</v>
      </c>
      <c r="BC11" s="14">
        <v>0.139603418596672</v>
      </c>
      <c r="BD11" s="14">
        <v>0.216413748954598</v>
      </c>
      <c r="BE11" s="14"/>
      <c r="BF11" s="14">
        <v>0.20086330713825501</v>
      </c>
    </row>
    <row r="12" spans="2:58" x14ac:dyDescent="0.35">
      <c r="B12" s="15" t="s">
        <v>122</v>
      </c>
      <c r="C12" s="14">
        <v>0.16815465195464999</v>
      </c>
      <c r="D12" s="14">
        <v>0.144671063484169</v>
      </c>
      <c r="E12" s="14">
        <v>0.193721438033717</v>
      </c>
      <c r="F12" s="14"/>
      <c r="G12" s="14">
        <v>0.12987195428175299</v>
      </c>
      <c r="H12" s="14">
        <v>0.16257201104873001</v>
      </c>
      <c r="I12" s="14">
        <v>0.17431957636644899</v>
      </c>
      <c r="J12" s="14">
        <v>0.16366406183094501</v>
      </c>
      <c r="K12" s="14">
        <v>0.16476415815645301</v>
      </c>
      <c r="L12" s="14">
        <v>0.19643615009076401</v>
      </c>
      <c r="M12" s="14"/>
      <c r="N12" s="14">
        <v>0.15329962296810301</v>
      </c>
      <c r="O12" s="14">
        <v>0.16197956587148399</v>
      </c>
      <c r="P12" s="14">
        <v>0.15504101328714001</v>
      </c>
      <c r="Q12" s="14">
        <v>0.205596299102312</v>
      </c>
      <c r="R12" s="14"/>
      <c r="S12" s="14">
        <v>0.142665405438515</v>
      </c>
      <c r="T12" s="14">
        <v>0.17520487845458499</v>
      </c>
      <c r="U12" s="14">
        <v>0.19917396377333699</v>
      </c>
      <c r="V12" s="14">
        <v>0.19131533180878599</v>
      </c>
      <c r="W12" s="14">
        <v>0.177520716371417</v>
      </c>
      <c r="X12" s="14">
        <v>0.15678939472944201</v>
      </c>
      <c r="Y12" s="14">
        <v>0.148624274594825</v>
      </c>
      <c r="Z12" s="14">
        <v>0.195224981954702</v>
      </c>
      <c r="AA12" s="14">
        <v>0.134167110348902</v>
      </c>
      <c r="AB12" s="14">
        <v>0.20583920009703599</v>
      </c>
      <c r="AC12" s="14">
        <v>0.146790464517779</v>
      </c>
      <c r="AD12" s="14">
        <v>0.19547773408504099</v>
      </c>
      <c r="AE12" s="14"/>
      <c r="AF12" s="14">
        <v>0.19959097599711201</v>
      </c>
      <c r="AG12" s="14">
        <v>0.130560082410973</v>
      </c>
      <c r="AH12" s="14">
        <v>0.21825742767357401</v>
      </c>
      <c r="AI12" s="14"/>
      <c r="AJ12" s="14">
        <v>0.16544449112694501</v>
      </c>
      <c r="AK12" s="14">
        <v>0.138364124005421</v>
      </c>
      <c r="AL12" s="14">
        <v>0.15914139572549199</v>
      </c>
      <c r="AM12" s="14">
        <v>0.13829122699805099</v>
      </c>
      <c r="AN12" s="14">
        <v>0.25367334799715502</v>
      </c>
      <c r="AO12" s="14"/>
      <c r="AP12" s="14">
        <v>0.14721500999338599</v>
      </c>
      <c r="AQ12" s="14">
        <v>0.140652426417673</v>
      </c>
      <c r="AR12" s="14">
        <v>0.24175740152281999</v>
      </c>
      <c r="AS12" s="14">
        <v>0.143773618006309</v>
      </c>
      <c r="AT12" s="14">
        <v>0.311499334578066</v>
      </c>
      <c r="AU12" s="14"/>
      <c r="AV12" s="14">
        <v>0.191535811925338</v>
      </c>
      <c r="AW12" s="14">
        <v>0.13355182339003599</v>
      </c>
      <c r="AX12" s="14">
        <v>0.18133609660922401</v>
      </c>
      <c r="AY12" s="14">
        <v>0.20530252431017701</v>
      </c>
      <c r="AZ12" s="14">
        <v>8.3378379391704102E-2</v>
      </c>
      <c r="BA12" s="14"/>
      <c r="BB12" s="14">
        <v>0.245348509369132</v>
      </c>
      <c r="BC12" s="14">
        <v>0.170334435756229</v>
      </c>
      <c r="BD12" s="14">
        <v>0.247104524198448</v>
      </c>
      <c r="BE12" s="14"/>
      <c r="BF12" s="14">
        <v>0.20066924806236699</v>
      </c>
    </row>
    <row r="13" spans="2:58" x14ac:dyDescent="0.35">
      <c r="B13" s="15" t="s">
        <v>210</v>
      </c>
      <c r="C13" s="14">
        <v>0.161583480546102</v>
      </c>
      <c r="D13" s="14">
        <v>0.174246338440501</v>
      </c>
      <c r="E13" s="14">
        <v>0.149810816348209</v>
      </c>
      <c r="F13" s="14"/>
      <c r="G13" s="14">
        <v>0.16630489752355801</v>
      </c>
      <c r="H13" s="14">
        <v>9.7183209510164306E-2</v>
      </c>
      <c r="I13" s="14">
        <v>0.14480756732877101</v>
      </c>
      <c r="J13" s="14">
        <v>0.14726421877540899</v>
      </c>
      <c r="K13" s="14">
        <v>0.194975621834896</v>
      </c>
      <c r="L13" s="14">
        <v>0.21161442650151099</v>
      </c>
      <c r="M13" s="14"/>
      <c r="N13" s="14">
        <v>0.20375757066202199</v>
      </c>
      <c r="O13" s="14">
        <v>0.14079258303762099</v>
      </c>
      <c r="P13" s="14">
        <v>0.165908854116738</v>
      </c>
      <c r="Q13" s="14">
        <v>0.127092801138838</v>
      </c>
      <c r="R13" s="14"/>
      <c r="S13" s="14">
        <v>0.22869504237308</v>
      </c>
      <c r="T13" s="14">
        <v>0.14730985039743499</v>
      </c>
      <c r="U13" s="14">
        <v>0.155762236712223</v>
      </c>
      <c r="V13" s="14">
        <v>0.10195188640851199</v>
      </c>
      <c r="W13" s="14">
        <v>0.119836724321817</v>
      </c>
      <c r="X13" s="14">
        <v>0.20886299098132599</v>
      </c>
      <c r="Y13" s="14">
        <v>0.14512094468273601</v>
      </c>
      <c r="Z13" s="14">
        <v>0.223715222067741</v>
      </c>
      <c r="AA13" s="14">
        <v>0.16015102901280601</v>
      </c>
      <c r="AB13" s="14">
        <v>0.15971029868551301</v>
      </c>
      <c r="AC13" s="14">
        <v>0.112363512820483</v>
      </c>
      <c r="AD13" s="14">
        <v>0.15067892436382299</v>
      </c>
      <c r="AE13" s="14"/>
      <c r="AF13" s="14">
        <v>0.20424852493339599</v>
      </c>
      <c r="AG13" s="14">
        <v>0.14733386276389501</v>
      </c>
      <c r="AH13" s="14">
        <v>9.7143770905468094E-2</v>
      </c>
      <c r="AI13" s="14"/>
      <c r="AJ13" s="14">
        <v>0.28872325644402902</v>
      </c>
      <c r="AK13" s="14">
        <v>7.0181672985214105E-2</v>
      </c>
      <c r="AL13" s="14">
        <v>0.156510750828569</v>
      </c>
      <c r="AM13" s="14">
        <v>0.28480437638122302</v>
      </c>
      <c r="AN13" s="14">
        <v>0.13188490048252099</v>
      </c>
      <c r="AO13" s="14"/>
      <c r="AP13" s="14">
        <v>0.36287910561508901</v>
      </c>
      <c r="AQ13" s="14">
        <v>8.4186050496851794E-2</v>
      </c>
      <c r="AR13" s="14">
        <v>6.6353836707107899E-2</v>
      </c>
      <c r="AS13" s="14">
        <v>0.172672013664526</v>
      </c>
      <c r="AT13" s="14">
        <v>0.14049238864131899</v>
      </c>
      <c r="AU13" s="14"/>
      <c r="AV13" s="14">
        <v>0.18375040512232399</v>
      </c>
      <c r="AW13" s="14">
        <v>0.13482011125131399</v>
      </c>
      <c r="AX13" s="14">
        <v>0.17026323193335099</v>
      </c>
      <c r="AY13" s="14">
        <v>0.17190535571347701</v>
      </c>
      <c r="AZ13" s="14">
        <v>0.121919454806101</v>
      </c>
      <c r="BA13" s="14"/>
      <c r="BB13" s="14">
        <v>0.157467075566116</v>
      </c>
      <c r="BC13" s="14">
        <v>0.162092214790127</v>
      </c>
      <c r="BD13" s="14">
        <v>0.26258370933409397</v>
      </c>
      <c r="BE13" s="14"/>
      <c r="BF13" s="14">
        <v>0.183910032620626</v>
      </c>
    </row>
    <row r="14" spans="2:58" x14ac:dyDescent="0.35">
      <c r="B14" s="15" t="s">
        <v>211</v>
      </c>
      <c r="C14" s="14">
        <v>8.3000514773620304E-2</v>
      </c>
      <c r="D14" s="14">
        <v>8.7230349794442205E-2</v>
      </c>
      <c r="E14" s="14">
        <v>7.7415557090619605E-2</v>
      </c>
      <c r="F14" s="14"/>
      <c r="G14" s="14">
        <v>6.6076315343761793E-2</v>
      </c>
      <c r="H14" s="14">
        <v>7.8877058804766101E-2</v>
      </c>
      <c r="I14" s="14">
        <v>7.6628521834197105E-2</v>
      </c>
      <c r="J14" s="14">
        <v>5.6378471873658201E-2</v>
      </c>
      <c r="K14" s="14">
        <v>8.2252853806130094E-2</v>
      </c>
      <c r="L14" s="14">
        <v>0.121354481076863</v>
      </c>
      <c r="M14" s="14"/>
      <c r="N14" s="14">
        <v>0.11671303011598599</v>
      </c>
      <c r="O14" s="14">
        <v>7.6431561394901606E-2</v>
      </c>
      <c r="P14" s="14">
        <v>7.6526256710512899E-2</v>
      </c>
      <c r="Q14" s="14">
        <v>6.0817586779497598E-2</v>
      </c>
      <c r="R14" s="14"/>
      <c r="S14" s="14">
        <v>0.116261263674225</v>
      </c>
      <c r="T14" s="14">
        <v>0.107484136898102</v>
      </c>
      <c r="U14" s="14">
        <v>3.7333816572669501E-2</v>
      </c>
      <c r="V14" s="14">
        <v>6.1075245503735498E-2</v>
      </c>
      <c r="W14" s="14">
        <v>0.11560700450337701</v>
      </c>
      <c r="X14" s="14">
        <v>3.0810213431324701E-2</v>
      </c>
      <c r="Y14" s="14">
        <v>7.3923764237276798E-2</v>
      </c>
      <c r="Z14" s="14">
        <v>0.118985728925309</v>
      </c>
      <c r="AA14" s="14">
        <v>0.103081117572487</v>
      </c>
      <c r="AB14" s="14">
        <v>4.8333595039970902E-2</v>
      </c>
      <c r="AC14" s="14">
        <v>2.43540717717304E-2</v>
      </c>
      <c r="AD14" s="14">
        <v>0.184192065239101</v>
      </c>
      <c r="AE14" s="14"/>
      <c r="AF14" s="14">
        <v>8.8352678464388504E-2</v>
      </c>
      <c r="AG14" s="14">
        <v>7.36232874807045E-2</v>
      </c>
      <c r="AH14" s="14">
        <v>0.14315568742568099</v>
      </c>
      <c r="AI14" s="14"/>
      <c r="AJ14" s="14">
        <v>0.157065970277809</v>
      </c>
      <c r="AK14" s="14">
        <v>4.15901254957863E-2</v>
      </c>
      <c r="AL14" s="14">
        <v>3.17054099572283E-2</v>
      </c>
      <c r="AM14" s="14">
        <v>0</v>
      </c>
      <c r="AN14" s="14">
        <v>7.0985836679174796E-2</v>
      </c>
      <c r="AO14" s="14"/>
      <c r="AP14" s="14">
        <v>0.24427583666939001</v>
      </c>
      <c r="AQ14" s="14">
        <v>4.3348444458314497E-2</v>
      </c>
      <c r="AR14" s="14">
        <v>6.3090037613506497E-2</v>
      </c>
      <c r="AS14" s="14">
        <v>2.2040638568400502E-2</v>
      </c>
      <c r="AT14" s="14">
        <v>4.4741649122857698E-2</v>
      </c>
      <c r="AU14" s="14"/>
      <c r="AV14" s="14">
        <v>5.8312380816192298E-2</v>
      </c>
      <c r="AW14" s="14">
        <v>5.9728129966562897E-2</v>
      </c>
      <c r="AX14" s="14">
        <v>9.0444039306476806E-2</v>
      </c>
      <c r="AY14" s="14">
        <v>0.13676362652667001</v>
      </c>
      <c r="AZ14" s="14">
        <v>0.12178455942019201</v>
      </c>
      <c r="BA14" s="14"/>
      <c r="BB14" s="14">
        <v>4.6768583138050199E-2</v>
      </c>
      <c r="BC14" s="14">
        <v>3.9072463211191899E-2</v>
      </c>
      <c r="BD14" s="14">
        <v>5.6864594138768099E-2</v>
      </c>
      <c r="BE14" s="14"/>
      <c r="BF14" s="14">
        <v>5.9641011254062598E-2</v>
      </c>
    </row>
    <row r="15" spans="2:58" x14ac:dyDescent="0.35">
      <c r="B15" s="15" t="s">
        <v>212</v>
      </c>
      <c r="C15" s="23">
        <v>2.0989292378654701E-2</v>
      </c>
      <c r="D15" s="23">
        <v>2.16108982592426E-2</v>
      </c>
      <c r="E15" s="23">
        <v>2.0515608303570201E-2</v>
      </c>
      <c r="F15" s="23"/>
      <c r="G15" s="23">
        <v>0</v>
      </c>
      <c r="H15" s="23">
        <v>1.1257784471835799E-2</v>
      </c>
      <c r="I15" s="23">
        <v>7.3465585128517103E-3</v>
      </c>
      <c r="J15" s="23">
        <v>2.6801628303575499E-2</v>
      </c>
      <c r="K15" s="23">
        <v>7.3223127541688204E-3</v>
      </c>
      <c r="L15" s="23">
        <v>5.5629115013738101E-2</v>
      </c>
      <c r="M15" s="23"/>
      <c r="N15" s="23">
        <v>2.3028012259476101E-2</v>
      </c>
      <c r="O15" s="23">
        <v>1.22030444681631E-2</v>
      </c>
      <c r="P15" s="23">
        <v>2.7332090329135202E-2</v>
      </c>
      <c r="Q15" s="23">
        <v>2.2279193347177002E-2</v>
      </c>
      <c r="R15" s="23"/>
      <c r="S15" s="23">
        <v>2.3312911069420201E-2</v>
      </c>
      <c r="T15" s="23">
        <v>2.9688894339702902E-2</v>
      </c>
      <c r="U15" s="23">
        <v>1.24513580803237E-2</v>
      </c>
      <c r="V15" s="23">
        <v>3.7918984405812997E-2</v>
      </c>
      <c r="W15" s="23">
        <v>1.2082503037616901E-2</v>
      </c>
      <c r="X15" s="23">
        <v>1.05954340356893E-2</v>
      </c>
      <c r="Y15" s="23">
        <v>3.1598472496558998E-2</v>
      </c>
      <c r="Z15" s="23">
        <v>0</v>
      </c>
      <c r="AA15" s="23">
        <v>2.4881489654925999E-2</v>
      </c>
      <c r="AB15" s="23">
        <v>9.48080021664016E-3</v>
      </c>
      <c r="AC15" s="23">
        <v>2.6242579387009999E-2</v>
      </c>
      <c r="AD15" s="23">
        <v>0</v>
      </c>
      <c r="AE15" s="23"/>
      <c r="AF15" s="23">
        <v>3.1781203612617097E-2</v>
      </c>
      <c r="AG15" s="23">
        <v>1.7020716628785199E-2</v>
      </c>
      <c r="AH15" s="23">
        <v>1.6383682223927502E-2</v>
      </c>
      <c r="AI15" s="23"/>
      <c r="AJ15" s="23">
        <v>5.1627946483112697E-2</v>
      </c>
      <c r="AK15" s="23">
        <v>2.92625324664557E-3</v>
      </c>
      <c r="AL15" s="23">
        <v>1.4186798824279799E-2</v>
      </c>
      <c r="AM15" s="23">
        <v>0</v>
      </c>
      <c r="AN15" s="23">
        <v>1.0155842449080301E-2</v>
      </c>
      <c r="AO15" s="23"/>
      <c r="AP15" s="23">
        <v>8.92046149654247E-2</v>
      </c>
      <c r="AQ15" s="23">
        <v>0</v>
      </c>
      <c r="AR15" s="23">
        <v>0</v>
      </c>
      <c r="AS15" s="23">
        <v>2.5942894398023501E-2</v>
      </c>
      <c r="AT15" s="23">
        <v>0</v>
      </c>
      <c r="AU15" s="23"/>
      <c r="AV15" s="23">
        <v>4.4467171270620297E-2</v>
      </c>
      <c r="AW15" s="23">
        <v>1.2391029611411799E-2</v>
      </c>
      <c r="AX15" s="23">
        <v>6.8946403978907E-3</v>
      </c>
      <c r="AY15" s="23">
        <v>9.7678023730722197E-3</v>
      </c>
      <c r="AZ15" s="23">
        <v>4.2576720338501003E-2</v>
      </c>
      <c r="BA15" s="23"/>
      <c r="BB15" s="23">
        <v>0</v>
      </c>
      <c r="BC15" s="23">
        <v>3.0682867980540499E-2</v>
      </c>
      <c r="BD15" s="23">
        <v>0</v>
      </c>
      <c r="BE15" s="23"/>
      <c r="BF15" s="23">
        <v>1.23783269242071E-2</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267</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1012</v>
      </c>
      <c r="D7" s="10">
        <v>506</v>
      </c>
      <c r="E7" s="10">
        <v>502</v>
      </c>
      <c r="F7" s="10"/>
      <c r="G7" s="10">
        <v>139</v>
      </c>
      <c r="H7" s="10">
        <v>186</v>
      </c>
      <c r="I7" s="10">
        <v>143</v>
      </c>
      <c r="J7" s="10">
        <v>155</v>
      </c>
      <c r="K7" s="10">
        <v>153</v>
      </c>
      <c r="L7" s="10">
        <v>236</v>
      </c>
      <c r="M7" s="10"/>
      <c r="N7" s="10">
        <v>274</v>
      </c>
      <c r="O7" s="10">
        <v>247</v>
      </c>
      <c r="P7" s="10">
        <v>247</v>
      </c>
      <c r="Q7" s="10">
        <v>238</v>
      </c>
      <c r="R7" s="10"/>
      <c r="S7" s="10">
        <v>123</v>
      </c>
      <c r="T7" s="10">
        <v>135</v>
      </c>
      <c r="U7" s="10">
        <v>75</v>
      </c>
      <c r="V7" s="10">
        <v>85</v>
      </c>
      <c r="W7" s="10">
        <v>82</v>
      </c>
      <c r="X7" s="10">
        <v>92</v>
      </c>
      <c r="Y7" s="10">
        <v>90</v>
      </c>
      <c r="Z7" s="10">
        <v>32</v>
      </c>
      <c r="AA7" s="10">
        <v>126</v>
      </c>
      <c r="AB7" s="10">
        <v>95</v>
      </c>
      <c r="AC7" s="10">
        <v>45</v>
      </c>
      <c r="AD7" s="10">
        <v>32</v>
      </c>
      <c r="AE7" s="10"/>
      <c r="AF7" s="10">
        <v>386</v>
      </c>
      <c r="AG7" s="10">
        <v>405</v>
      </c>
      <c r="AH7" s="10">
        <v>124</v>
      </c>
      <c r="AI7" s="10"/>
      <c r="AJ7" s="10">
        <v>336</v>
      </c>
      <c r="AK7" s="10">
        <v>329</v>
      </c>
      <c r="AL7" s="10">
        <v>64</v>
      </c>
      <c r="AM7" s="10">
        <v>14</v>
      </c>
      <c r="AN7" s="10">
        <v>101</v>
      </c>
      <c r="AO7" s="10"/>
      <c r="AP7" s="10">
        <v>204</v>
      </c>
      <c r="AQ7" s="10">
        <v>383</v>
      </c>
      <c r="AR7" s="10">
        <v>74</v>
      </c>
      <c r="AS7" s="10">
        <v>118</v>
      </c>
      <c r="AT7" s="10">
        <v>87</v>
      </c>
      <c r="AU7" s="10"/>
      <c r="AV7" s="10">
        <v>211</v>
      </c>
      <c r="AW7" s="10">
        <v>246</v>
      </c>
      <c r="AX7" s="10">
        <v>270</v>
      </c>
      <c r="AY7" s="10">
        <v>123</v>
      </c>
      <c r="AZ7" s="10">
        <v>24</v>
      </c>
      <c r="BA7" s="10"/>
      <c r="BB7" s="10">
        <v>42</v>
      </c>
      <c r="BC7" s="10">
        <v>67</v>
      </c>
      <c r="BD7" s="10">
        <v>32</v>
      </c>
      <c r="BE7" s="10"/>
      <c r="BF7" s="10">
        <v>167</v>
      </c>
    </row>
    <row r="8" spans="2:58" ht="30" customHeight="1" x14ac:dyDescent="0.35">
      <c r="B8" s="11" t="s">
        <v>20</v>
      </c>
      <c r="C8" s="11">
        <v>1012</v>
      </c>
      <c r="D8" s="11">
        <v>512</v>
      </c>
      <c r="E8" s="11">
        <v>496</v>
      </c>
      <c r="F8" s="11"/>
      <c r="G8" s="11">
        <v>134</v>
      </c>
      <c r="H8" s="11">
        <v>179</v>
      </c>
      <c r="I8" s="11">
        <v>164</v>
      </c>
      <c r="J8" s="11">
        <v>167</v>
      </c>
      <c r="K8" s="11">
        <v>144</v>
      </c>
      <c r="L8" s="11">
        <v>224</v>
      </c>
      <c r="M8" s="11"/>
      <c r="N8" s="11">
        <v>267</v>
      </c>
      <c r="O8" s="11">
        <v>259</v>
      </c>
      <c r="P8" s="11">
        <v>245</v>
      </c>
      <c r="Q8" s="11">
        <v>235</v>
      </c>
      <c r="R8" s="11"/>
      <c r="S8" s="11">
        <v>131</v>
      </c>
      <c r="T8" s="11">
        <v>142</v>
      </c>
      <c r="U8" s="11">
        <v>74</v>
      </c>
      <c r="V8" s="11">
        <v>86</v>
      </c>
      <c r="W8" s="11">
        <v>79</v>
      </c>
      <c r="X8" s="11">
        <v>94</v>
      </c>
      <c r="Y8" s="11">
        <v>89</v>
      </c>
      <c r="Z8" s="11">
        <v>30</v>
      </c>
      <c r="AA8" s="11">
        <v>121</v>
      </c>
      <c r="AB8" s="11">
        <v>95</v>
      </c>
      <c r="AC8" s="11">
        <v>43</v>
      </c>
      <c r="AD8" s="11">
        <v>29</v>
      </c>
      <c r="AE8" s="11"/>
      <c r="AF8" s="11">
        <v>386</v>
      </c>
      <c r="AG8" s="11">
        <v>408</v>
      </c>
      <c r="AH8" s="11">
        <v>125</v>
      </c>
      <c r="AI8" s="11"/>
      <c r="AJ8" s="11">
        <v>335</v>
      </c>
      <c r="AK8" s="11">
        <v>334</v>
      </c>
      <c r="AL8" s="11">
        <v>64</v>
      </c>
      <c r="AM8" s="11">
        <v>14</v>
      </c>
      <c r="AN8" s="11">
        <v>102</v>
      </c>
      <c r="AO8" s="11"/>
      <c r="AP8" s="11">
        <v>203</v>
      </c>
      <c r="AQ8" s="11">
        <v>386</v>
      </c>
      <c r="AR8" s="11">
        <v>73</v>
      </c>
      <c r="AS8" s="11">
        <v>120</v>
      </c>
      <c r="AT8" s="11">
        <v>87</v>
      </c>
      <c r="AU8" s="11"/>
      <c r="AV8" s="11">
        <v>209</v>
      </c>
      <c r="AW8" s="11">
        <v>249</v>
      </c>
      <c r="AX8" s="11">
        <v>272</v>
      </c>
      <c r="AY8" s="11">
        <v>123</v>
      </c>
      <c r="AZ8" s="11">
        <v>23</v>
      </c>
      <c r="BA8" s="11"/>
      <c r="BB8" s="11">
        <v>42</v>
      </c>
      <c r="BC8" s="11">
        <v>68</v>
      </c>
      <c r="BD8" s="11">
        <v>32</v>
      </c>
      <c r="BE8" s="11"/>
      <c r="BF8" s="11">
        <v>168</v>
      </c>
    </row>
    <row r="9" spans="2:58" x14ac:dyDescent="0.35">
      <c r="B9" s="15" t="s">
        <v>207</v>
      </c>
      <c r="C9" s="14">
        <v>7.3409166657293801E-2</v>
      </c>
      <c r="D9" s="14">
        <v>8.3479164872131403E-2</v>
      </c>
      <c r="E9" s="14">
        <v>6.1549713227252702E-2</v>
      </c>
      <c r="F9" s="14"/>
      <c r="G9" s="14">
        <v>9.2610795982295602E-2</v>
      </c>
      <c r="H9" s="14">
        <v>8.4629383900162794E-2</v>
      </c>
      <c r="I9" s="14">
        <v>5.2314120815460399E-2</v>
      </c>
      <c r="J9" s="14">
        <v>5.6251314287551403E-2</v>
      </c>
      <c r="K9" s="14">
        <v>8.9504910355417702E-2</v>
      </c>
      <c r="L9" s="14">
        <v>7.0880193224896096E-2</v>
      </c>
      <c r="M9" s="14"/>
      <c r="N9" s="14">
        <v>4.4631714363023399E-2</v>
      </c>
      <c r="O9" s="14">
        <v>5.2127007966888801E-2</v>
      </c>
      <c r="P9" s="14">
        <v>0.10893099760989999</v>
      </c>
      <c r="Q9" s="14">
        <v>9.4401339751140803E-2</v>
      </c>
      <c r="R9" s="14"/>
      <c r="S9" s="14">
        <v>3.2131829679240102E-2</v>
      </c>
      <c r="T9" s="14">
        <v>9.6801831422835605E-2</v>
      </c>
      <c r="U9" s="14">
        <v>9.2210271092605003E-2</v>
      </c>
      <c r="V9" s="14">
        <v>6.5338881112963501E-2</v>
      </c>
      <c r="W9" s="14">
        <v>0.110154178324276</v>
      </c>
      <c r="X9" s="14">
        <v>6.1849915874218897E-2</v>
      </c>
      <c r="Y9" s="14">
        <v>8.2435311129242295E-2</v>
      </c>
      <c r="Z9" s="14">
        <v>8.8075242222809602E-2</v>
      </c>
      <c r="AA9" s="14">
        <v>7.0205933573092003E-2</v>
      </c>
      <c r="AB9" s="14">
        <v>6.8055579525460999E-2</v>
      </c>
      <c r="AC9" s="14">
        <v>6.2534692781816198E-2</v>
      </c>
      <c r="AD9" s="14">
        <v>6.3222190286865598E-2</v>
      </c>
      <c r="AE9" s="14"/>
      <c r="AF9" s="14">
        <v>7.2374010566145106E-2</v>
      </c>
      <c r="AG9" s="14">
        <v>7.1144937387483495E-2</v>
      </c>
      <c r="AH9" s="14">
        <v>7.9428092298539699E-2</v>
      </c>
      <c r="AI9" s="14"/>
      <c r="AJ9" s="14">
        <v>5.6132473078455002E-2</v>
      </c>
      <c r="AK9" s="14">
        <v>9.1367418480365906E-2</v>
      </c>
      <c r="AL9" s="14">
        <v>9.4439632022641107E-2</v>
      </c>
      <c r="AM9" s="14">
        <v>6.9543852646881094E-2</v>
      </c>
      <c r="AN9" s="14">
        <v>6.4907273251858993E-2</v>
      </c>
      <c r="AO9" s="14"/>
      <c r="AP9" s="14">
        <v>4.4159913031573197E-2</v>
      </c>
      <c r="AQ9" s="14">
        <v>8.2805594100017005E-2</v>
      </c>
      <c r="AR9" s="14">
        <v>8.1288705293054001E-2</v>
      </c>
      <c r="AS9" s="14">
        <v>0.141502601228366</v>
      </c>
      <c r="AT9" s="14">
        <v>4.5229061764365801E-2</v>
      </c>
      <c r="AU9" s="14"/>
      <c r="AV9" s="14">
        <v>8.1737281717562005E-2</v>
      </c>
      <c r="AW9" s="14">
        <v>6.4017577782419205E-2</v>
      </c>
      <c r="AX9" s="14">
        <v>5.0190446029603701E-2</v>
      </c>
      <c r="AY9" s="14">
        <v>7.9032514837554704E-2</v>
      </c>
      <c r="AZ9" s="14">
        <v>3.8030887225013799E-2</v>
      </c>
      <c r="BA9" s="14"/>
      <c r="BB9" s="14">
        <v>2.1777976244122602E-2</v>
      </c>
      <c r="BC9" s="14">
        <v>0.161994990986781</v>
      </c>
      <c r="BD9" s="14">
        <v>0</v>
      </c>
      <c r="BE9" s="14"/>
      <c r="BF9" s="14">
        <v>7.6352006495972805E-2</v>
      </c>
    </row>
    <row r="10" spans="2:58" x14ac:dyDescent="0.35">
      <c r="B10" s="15" t="s">
        <v>208</v>
      </c>
      <c r="C10" s="14">
        <v>0.13312415498385499</v>
      </c>
      <c r="D10" s="14">
        <v>0.142603346698289</v>
      </c>
      <c r="E10" s="14">
        <v>0.12440845203981001</v>
      </c>
      <c r="F10" s="14"/>
      <c r="G10" s="14">
        <v>0.15821829768645301</v>
      </c>
      <c r="H10" s="14">
        <v>0.14252569070273399</v>
      </c>
      <c r="I10" s="14">
        <v>0.13867464845322899</v>
      </c>
      <c r="J10" s="14">
        <v>0.13104466970790199</v>
      </c>
      <c r="K10" s="14">
        <v>0.176795774122399</v>
      </c>
      <c r="L10" s="14">
        <v>8.01665310549914E-2</v>
      </c>
      <c r="M10" s="14"/>
      <c r="N10" s="14">
        <v>0.18581137681684801</v>
      </c>
      <c r="O10" s="14">
        <v>0.11228031965966501</v>
      </c>
      <c r="P10" s="14">
        <v>0.114350735816438</v>
      </c>
      <c r="Q10" s="14">
        <v>0.110998164006575</v>
      </c>
      <c r="R10" s="14"/>
      <c r="S10" s="14">
        <v>0.122428816245401</v>
      </c>
      <c r="T10" s="14">
        <v>0.14117723420022901</v>
      </c>
      <c r="U10" s="14">
        <v>0.104010309966586</v>
      </c>
      <c r="V10" s="14">
        <v>0.204407693076086</v>
      </c>
      <c r="W10" s="14">
        <v>0.11775028544954</v>
      </c>
      <c r="X10" s="14">
        <v>9.6076921126109799E-2</v>
      </c>
      <c r="Y10" s="14">
        <v>6.4680598817930104E-2</v>
      </c>
      <c r="Z10" s="14">
        <v>6.52686377193058E-2</v>
      </c>
      <c r="AA10" s="14">
        <v>0.194295405306357</v>
      </c>
      <c r="AB10" s="14">
        <v>0.153703683486131</v>
      </c>
      <c r="AC10" s="14">
        <v>0.116409693335779</v>
      </c>
      <c r="AD10" s="14">
        <v>0.15100294298360301</v>
      </c>
      <c r="AE10" s="14"/>
      <c r="AF10" s="14">
        <v>0.158981660255715</v>
      </c>
      <c r="AG10" s="14">
        <v>0.109936178215072</v>
      </c>
      <c r="AH10" s="14">
        <v>0.110451965042429</v>
      </c>
      <c r="AI10" s="14"/>
      <c r="AJ10" s="14">
        <v>0.17898780863932501</v>
      </c>
      <c r="AK10" s="14">
        <v>0.10409723277456</v>
      </c>
      <c r="AL10" s="14">
        <v>8.1466573539214104E-2</v>
      </c>
      <c r="AM10" s="14">
        <v>0</v>
      </c>
      <c r="AN10" s="14">
        <v>0.13169055304741001</v>
      </c>
      <c r="AO10" s="14"/>
      <c r="AP10" s="14">
        <v>0.17305195481472899</v>
      </c>
      <c r="AQ10" s="14">
        <v>0.11488515526493601</v>
      </c>
      <c r="AR10" s="14">
        <v>0.11839632569884601</v>
      </c>
      <c r="AS10" s="14">
        <v>0.168965038936222</v>
      </c>
      <c r="AT10" s="14">
        <v>7.9840776308196498E-2</v>
      </c>
      <c r="AU10" s="14"/>
      <c r="AV10" s="14">
        <v>0.137112451871028</v>
      </c>
      <c r="AW10" s="14">
        <v>0.11679747307325</v>
      </c>
      <c r="AX10" s="14">
        <v>0.13757823674712799</v>
      </c>
      <c r="AY10" s="14">
        <v>0.18591433644309299</v>
      </c>
      <c r="AZ10" s="14">
        <v>0.19602535934159901</v>
      </c>
      <c r="BA10" s="14"/>
      <c r="BB10" s="14">
        <v>0.16032289937653901</v>
      </c>
      <c r="BC10" s="14">
        <v>0.184587020283484</v>
      </c>
      <c r="BD10" s="14">
        <v>0.12641805003725601</v>
      </c>
      <c r="BE10" s="14"/>
      <c r="BF10" s="14">
        <v>0.17365781971909999</v>
      </c>
    </row>
    <row r="11" spans="2:58" x14ac:dyDescent="0.35">
      <c r="B11" s="15" t="s">
        <v>209</v>
      </c>
      <c r="C11" s="14">
        <v>0.30392075452433398</v>
      </c>
      <c r="D11" s="14">
        <v>0.28685812754572398</v>
      </c>
      <c r="E11" s="14">
        <v>0.32000921350342298</v>
      </c>
      <c r="F11" s="14"/>
      <c r="G11" s="14">
        <v>0.25322445584494002</v>
      </c>
      <c r="H11" s="14">
        <v>0.30711600526837202</v>
      </c>
      <c r="I11" s="14">
        <v>0.298760893061632</v>
      </c>
      <c r="J11" s="14">
        <v>0.35122522580784499</v>
      </c>
      <c r="K11" s="14">
        <v>0.29874113262778301</v>
      </c>
      <c r="L11" s="14">
        <v>0.30335909698490299</v>
      </c>
      <c r="M11" s="14"/>
      <c r="N11" s="14">
        <v>0.282587869647835</v>
      </c>
      <c r="O11" s="14">
        <v>0.37244404514226298</v>
      </c>
      <c r="P11" s="14">
        <v>0.26404387525466499</v>
      </c>
      <c r="Q11" s="14">
        <v>0.29324541483588501</v>
      </c>
      <c r="R11" s="14"/>
      <c r="S11" s="14">
        <v>0.29446244484831102</v>
      </c>
      <c r="T11" s="14">
        <v>0.29936152906526697</v>
      </c>
      <c r="U11" s="14">
        <v>0.28136681129489599</v>
      </c>
      <c r="V11" s="14">
        <v>0.34921204725669602</v>
      </c>
      <c r="W11" s="14">
        <v>0.32551229743656701</v>
      </c>
      <c r="X11" s="14">
        <v>0.35992719619517499</v>
      </c>
      <c r="Y11" s="14">
        <v>0.32094534001467101</v>
      </c>
      <c r="Z11" s="14">
        <v>0.28395148624032202</v>
      </c>
      <c r="AA11" s="14">
        <v>0.27251224964883802</v>
      </c>
      <c r="AB11" s="14">
        <v>0.30551863911888</v>
      </c>
      <c r="AC11" s="14">
        <v>0.17227858959557699</v>
      </c>
      <c r="AD11" s="14">
        <v>0.34286402108150699</v>
      </c>
      <c r="AE11" s="14"/>
      <c r="AF11" s="14">
        <v>0.32505643554972102</v>
      </c>
      <c r="AG11" s="14">
        <v>0.30097483984081702</v>
      </c>
      <c r="AH11" s="14">
        <v>0.26047647500483101</v>
      </c>
      <c r="AI11" s="14"/>
      <c r="AJ11" s="14">
        <v>0.32074455648132499</v>
      </c>
      <c r="AK11" s="14">
        <v>0.27255245909332898</v>
      </c>
      <c r="AL11" s="14">
        <v>0.364811542982941</v>
      </c>
      <c r="AM11" s="14">
        <v>0.37178431134857398</v>
      </c>
      <c r="AN11" s="14">
        <v>0.32649207874404601</v>
      </c>
      <c r="AO11" s="14"/>
      <c r="AP11" s="14">
        <v>0.293317516922316</v>
      </c>
      <c r="AQ11" s="14">
        <v>0.28392449280850901</v>
      </c>
      <c r="AR11" s="14">
        <v>0.27708748010067302</v>
      </c>
      <c r="AS11" s="14">
        <v>0.32989906114753997</v>
      </c>
      <c r="AT11" s="14">
        <v>0.35996439168239902</v>
      </c>
      <c r="AU11" s="14"/>
      <c r="AV11" s="14">
        <v>0.34712338904918499</v>
      </c>
      <c r="AW11" s="14">
        <v>0.31164879866206202</v>
      </c>
      <c r="AX11" s="14">
        <v>0.28732870138074801</v>
      </c>
      <c r="AY11" s="14">
        <v>0.278192594754955</v>
      </c>
      <c r="AZ11" s="14">
        <v>0.26946773625263298</v>
      </c>
      <c r="BA11" s="14"/>
      <c r="BB11" s="14">
        <v>0.35338174250632598</v>
      </c>
      <c r="BC11" s="14">
        <v>0.31295679258638798</v>
      </c>
      <c r="BD11" s="14">
        <v>0.42287465938181101</v>
      </c>
      <c r="BE11" s="14"/>
      <c r="BF11" s="14">
        <v>0.35122244490387999</v>
      </c>
    </row>
    <row r="12" spans="2:58" x14ac:dyDescent="0.35">
      <c r="B12" s="15" t="s">
        <v>122</v>
      </c>
      <c r="C12" s="14">
        <v>0.26001947349043802</v>
      </c>
      <c r="D12" s="14">
        <v>0.24095076160784301</v>
      </c>
      <c r="E12" s="14">
        <v>0.27977947587637603</v>
      </c>
      <c r="F12" s="14"/>
      <c r="G12" s="14">
        <v>0.20062439323819001</v>
      </c>
      <c r="H12" s="14">
        <v>0.18417973181682701</v>
      </c>
      <c r="I12" s="14">
        <v>0.28221137734395002</v>
      </c>
      <c r="J12" s="14">
        <v>0.245364794740554</v>
      </c>
      <c r="K12" s="14">
        <v>0.29604467474151502</v>
      </c>
      <c r="L12" s="14">
        <v>0.32750600220730403</v>
      </c>
      <c r="M12" s="14"/>
      <c r="N12" s="14">
        <v>0.232108138754542</v>
      </c>
      <c r="O12" s="14">
        <v>0.243714974956702</v>
      </c>
      <c r="P12" s="14">
        <v>0.25470184368884802</v>
      </c>
      <c r="Q12" s="14">
        <v>0.322021960588532</v>
      </c>
      <c r="R12" s="14"/>
      <c r="S12" s="14">
        <v>0.233402501345503</v>
      </c>
      <c r="T12" s="14">
        <v>0.25758770921408097</v>
      </c>
      <c r="U12" s="14">
        <v>0.29282556467555898</v>
      </c>
      <c r="V12" s="14">
        <v>0.21705652507509399</v>
      </c>
      <c r="W12" s="14">
        <v>0.322133145629665</v>
      </c>
      <c r="X12" s="14">
        <v>0.25121564620863901</v>
      </c>
      <c r="Y12" s="14">
        <v>0.287347949932168</v>
      </c>
      <c r="Z12" s="14">
        <v>0.190437752606996</v>
      </c>
      <c r="AA12" s="14">
        <v>0.20739902531111201</v>
      </c>
      <c r="AB12" s="14">
        <v>0.28525267092832701</v>
      </c>
      <c r="AC12" s="14">
        <v>0.40057871024222302</v>
      </c>
      <c r="AD12" s="14">
        <v>0.21005144573631901</v>
      </c>
      <c r="AE12" s="14"/>
      <c r="AF12" s="14">
        <v>0.29485058687660698</v>
      </c>
      <c r="AG12" s="14">
        <v>0.23576322931152599</v>
      </c>
      <c r="AH12" s="14">
        <v>0.27347818546318298</v>
      </c>
      <c r="AI12" s="14"/>
      <c r="AJ12" s="14">
        <v>0.26404833418392698</v>
      </c>
      <c r="AK12" s="14">
        <v>0.25640346484706</v>
      </c>
      <c r="AL12" s="14">
        <v>0.22882773223427899</v>
      </c>
      <c r="AM12" s="14">
        <v>0.36443923553925001</v>
      </c>
      <c r="AN12" s="14">
        <v>0.24202511424477499</v>
      </c>
      <c r="AO12" s="14"/>
      <c r="AP12" s="14">
        <v>0.26035239270213301</v>
      </c>
      <c r="AQ12" s="14">
        <v>0.24414836478452101</v>
      </c>
      <c r="AR12" s="14">
        <v>0.24629065064580499</v>
      </c>
      <c r="AS12" s="14">
        <v>0.26061099405788002</v>
      </c>
      <c r="AT12" s="14">
        <v>0.380379827956079</v>
      </c>
      <c r="AU12" s="14"/>
      <c r="AV12" s="14">
        <v>0.28735919350209799</v>
      </c>
      <c r="AW12" s="14">
        <v>0.28813431909259601</v>
      </c>
      <c r="AX12" s="14">
        <v>0.242476631209637</v>
      </c>
      <c r="AY12" s="14">
        <v>0.20995646057676201</v>
      </c>
      <c r="AZ12" s="14">
        <v>0.20715473223286199</v>
      </c>
      <c r="BA12" s="14"/>
      <c r="BB12" s="14">
        <v>0.305821192753506</v>
      </c>
      <c r="BC12" s="14">
        <v>0.238096127689508</v>
      </c>
      <c r="BD12" s="14">
        <v>0.31172184347214799</v>
      </c>
      <c r="BE12" s="14"/>
      <c r="BF12" s="14">
        <v>0.26903701666214502</v>
      </c>
    </row>
    <row r="13" spans="2:58" x14ac:dyDescent="0.35">
      <c r="B13" s="15" t="s">
        <v>210</v>
      </c>
      <c r="C13" s="14">
        <v>0.15018778881386899</v>
      </c>
      <c r="D13" s="14">
        <v>0.15646099574917</v>
      </c>
      <c r="E13" s="14">
        <v>0.14491543252889499</v>
      </c>
      <c r="F13" s="14"/>
      <c r="G13" s="14">
        <v>0.185684461757636</v>
      </c>
      <c r="H13" s="14">
        <v>0.20041466398274499</v>
      </c>
      <c r="I13" s="14">
        <v>0.12334450938663299</v>
      </c>
      <c r="J13" s="14">
        <v>0.14239747812266099</v>
      </c>
      <c r="K13" s="14">
        <v>9.8531717809818606E-2</v>
      </c>
      <c r="L13" s="14">
        <v>0.147523192564744</v>
      </c>
      <c r="M13" s="14"/>
      <c r="N13" s="14">
        <v>0.173870083920838</v>
      </c>
      <c r="O13" s="14">
        <v>0.145202243703489</v>
      </c>
      <c r="P13" s="14">
        <v>0.16482105754123599</v>
      </c>
      <c r="Q13" s="14">
        <v>0.108617137652469</v>
      </c>
      <c r="R13" s="14"/>
      <c r="S13" s="14">
        <v>0.20969836420100399</v>
      </c>
      <c r="T13" s="14">
        <v>0.11891280083984</v>
      </c>
      <c r="U13" s="14">
        <v>0.14829626265081899</v>
      </c>
      <c r="V13" s="14">
        <v>0.116356511066186</v>
      </c>
      <c r="W13" s="14">
        <v>0.100285087084719</v>
      </c>
      <c r="X13" s="14">
        <v>0.11740102747685199</v>
      </c>
      <c r="Y13" s="14">
        <v>0.16597325914997499</v>
      </c>
      <c r="Z13" s="14">
        <v>0.34297142633264999</v>
      </c>
      <c r="AA13" s="14">
        <v>0.15541709064835399</v>
      </c>
      <c r="AB13" s="14">
        <v>0.162748434266311</v>
      </c>
      <c r="AC13" s="14">
        <v>6.4026073725366603E-2</v>
      </c>
      <c r="AD13" s="14">
        <v>0.19957102678789099</v>
      </c>
      <c r="AE13" s="14"/>
      <c r="AF13" s="14">
        <v>9.9879093074528094E-2</v>
      </c>
      <c r="AG13" s="14">
        <v>0.20024234601207</v>
      </c>
      <c r="AH13" s="14">
        <v>0.12226980095439</v>
      </c>
      <c r="AI13" s="14"/>
      <c r="AJ13" s="14">
        <v>0.124051193310894</v>
      </c>
      <c r="AK13" s="14">
        <v>0.164126482470865</v>
      </c>
      <c r="AL13" s="14">
        <v>0.17941865375976601</v>
      </c>
      <c r="AM13" s="14">
        <v>0.130636257533158</v>
      </c>
      <c r="AN13" s="14">
        <v>0.12283683284996801</v>
      </c>
      <c r="AO13" s="14"/>
      <c r="AP13" s="14">
        <v>0.158104572312535</v>
      </c>
      <c r="AQ13" s="14">
        <v>0.149024580209347</v>
      </c>
      <c r="AR13" s="14">
        <v>0.23550340992301499</v>
      </c>
      <c r="AS13" s="14">
        <v>6.6315998552205505E-2</v>
      </c>
      <c r="AT13" s="14">
        <v>8.5840744049136095E-2</v>
      </c>
      <c r="AU13" s="14"/>
      <c r="AV13" s="14">
        <v>6.4142586467983001E-2</v>
      </c>
      <c r="AW13" s="14">
        <v>0.14359138932250801</v>
      </c>
      <c r="AX13" s="14">
        <v>0.20197853101346699</v>
      </c>
      <c r="AY13" s="14">
        <v>0.16113237124315399</v>
      </c>
      <c r="AZ13" s="14">
        <v>0.16083282358106901</v>
      </c>
      <c r="BA13" s="14"/>
      <c r="BB13" s="14">
        <v>9.1656803322599706E-2</v>
      </c>
      <c r="BC13" s="14">
        <v>5.7695913685129101E-2</v>
      </c>
      <c r="BD13" s="14">
        <v>7.9696399545222799E-2</v>
      </c>
      <c r="BE13" s="14"/>
      <c r="BF13" s="14">
        <v>7.8491420582591204E-2</v>
      </c>
    </row>
    <row r="14" spans="2:58" x14ac:dyDescent="0.35">
      <c r="B14" s="15" t="s">
        <v>211</v>
      </c>
      <c r="C14" s="14">
        <v>6.8599664761440096E-2</v>
      </c>
      <c r="D14" s="14">
        <v>7.8037777649407294E-2</v>
      </c>
      <c r="E14" s="14">
        <v>5.9411304745435198E-2</v>
      </c>
      <c r="F14" s="14"/>
      <c r="G14" s="14">
        <v>6.4799434528249295E-2</v>
      </c>
      <c r="H14" s="14">
        <v>8.1134524329160296E-2</v>
      </c>
      <c r="I14" s="14">
        <v>9.8849026700886605E-2</v>
      </c>
      <c r="J14" s="14">
        <v>6.6950658166169796E-2</v>
      </c>
      <c r="K14" s="14">
        <v>3.4464901751203897E-2</v>
      </c>
      <c r="L14" s="14">
        <v>6.1944207502069498E-2</v>
      </c>
      <c r="M14" s="14"/>
      <c r="N14" s="14">
        <v>7.7625830483715602E-2</v>
      </c>
      <c r="O14" s="14">
        <v>6.2284254953084199E-2</v>
      </c>
      <c r="P14" s="14">
        <v>7.3632701972078704E-2</v>
      </c>
      <c r="Q14" s="14">
        <v>6.1817454862332602E-2</v>
      </c>
      <c r="R14" s="14"/>
      <c r="S14" s="14">
        <v>8.4511285531619296E-2</v>
      </c>
      <c r="T14" s="14">
        <v>8.6158895257748599E-2</v>
      </c>
      <c r="U14" s="14">
        <v>8.12907803195346E-2</v>
      </c>
      <c r="V14" s="14">
        <v>3.61811259706427E-2</v>
      </c>
      <c r="W14" s="14">
        <v>2.4165006075233801E-2</v>
      </c>
      <c r="X14" s="14">
        <v>9.1918262432949302E-2</v>
      </c>
      <c r="Y14" s="14">
        <v>6.7911079066098196E-2</v>
      </c>
      <c r="Z14" s="14">
        <v>2.9295454877915801E-2</v>
      </c>
      <c r="AA14" s="14">
        <v>9.2741805304699096E-2</v>
      </c>
      <c r="AB14" s="14">
        <v>2.4720992674889301E-2</v>
      </c>
      <c r="AC14" s="14">
        <v>0.11603452650716101</v>
      </c>
      <c r="AD14" s="14">
        <v>3.3288373123814302E-2</v>
      </c>
      <c r="AE14" s="14"/>
      <c r="AF14" s="14">
        <v>3.8692416495688803E-2</v>
      </c>
      <c r="AG14" s="14">
        <v>7.7137499002349105E-2</v>
      </c>
      <c r="AH14" s="14">
        <v>0.14543989746758901</v>
      </c>
      <c r="AI14" s="14"/>
      <c r="AJ14" s="14">
        <v>4.4196633475440499E-2</v>
      </c>
      <c r="AK14" s="14">
        <v>0.10272180647854701</v>
      </c>
      <c r="AL14" s="14">
        <v>5.1035865461158299E-2</v>
      </c>
      <c r="AM14" s="14">
        <v>6.3596342932136299E-2</v>
      </c>
      <c r="AN14" s="14">
        <v>0.11204814786194101</v>
      </c>
      <c r="AO14" s="14"/>
      <c r="AP14" s="14">
        <v>6.5437966459309702E-2</v>
      </c>
      <c r="AQ14" s="14">
        <v>0.10525226653915699</v>
      </c>
      <c r="AR14" s="14">
        <v>4.1433428338606498E-2</v>
      </c>
      <c r="AS14" s="14">
        <v>3.2706306077786899E-2</v>
      </c>
      <c r="AT14" s="14">
        <v>3.7514768933529501E-2</v>
      </c>
      <c r="AU14" s="14"/>
      <c r="AV14" s="14">
        <v>7.3269702872602399E-2</v>
      </c>
      <c r="AW14" s="14">
        <v>4.7392968444203598E-2</v>
      </c>
      <c r="AX14" s="14">
        <v>7.6774633975837905E-2</v>
      </c>
      <c r="AY14" s="14">
        <v>8.5771722144480297E-2</v>
      </c>
      <c r="AZ14" s="14">
        <v>0.12848846136682199</v>
      </c>
      <c r="BA14" s="14"/>
      <c r="BB14" s="14">
        <v>2.31372127728359E-2</v>
      </c>
      <c r="BC14" s="14">
        <v>4.4669154768709703E-2</v>
      </c>
      <c r="BD14" s="14">
        <v>2.8460177427369501E-2</v>
      </c>
      <c r="BE14" s="14"/>
      <c r="BF14" s="14">
        <v>3.4400826815857002E-2</v>
      </c>
    </row>
    <row r="15" spans="2:58" x14ac:dyDescent="0.35">
      <c r="B15" s="15" t="s">
        <v>212</v>
      </c>
      <c r="C15" s="23">
        <v>1.073899676877E-2</v>
      </c>
      <c r="D15" s="23">
        <v>1.1609825877435901E-2</v>
      </c>
      <c r="E15" s="23">
        <v>9.9264080788087003E-3</v>
      </c>
      <c r="F15" s="23"/>
      <c r="G15" s="23">
        <v>4.4838160962236501E-2</v>
      </c>
      <c r="H15" s="23">
        <v>0</v>
      </c>
      <c r="I15" s="23">
        <v>5.8454242382085103E-3</v>
      </c>
      <c r="J15" s="23">
        <v>6.7658591673167602E-3</v>
      </c>
      <c r="K15" s="23">
        <v>5.91688859186262E-3</v>
      </c>
      <c r="L15" s="23">
        <v>8.6207764610930892E-3</v>
      </c>
      <c r="M15" s="23"/>
      <c r="N15" s="23">
        <v>3.3649860131972102E-3</v>
      </c>
      <c r="O15" s="23">
        <v>1.19471536179072E-2</v>
      </c>
      <c r="P15" s="23">
        <v>1.9518788116834499E-2</v>
      </c>
      <c r="Q15" s="23">
        <v>8.8985283030659501E-3</v>
      </c>
      <c r="R15" s="23"/>
      <c r="S15" s="23">
        <v>2.3364758148921101E-2</v>
      </c>
      <c r="T15" s="23">
        <v>0</v>
      </c>
      <c r="U15" s="23">
        <v>0</v>
      </c>
      <c r="V15" s="23">
        <v>1.14472164423319E-2</v>
      </c>
      <c r="W15" s="23">
        <v>0</v>
      </c>
      <c r="X15" s="23">
        <v>2.1611030686055199E-2</v>
      </c>
      <c r="Y15" s="23">
        <v>1.0706461889915701E-2</v>
      </c>
      <c r="Z15" s="23">
        <v>0</v>
      </c>
      <c r="AA15" s="23">
        <v>7.4284902075476798E-3</v>
      </c>
      <c r="AB15" s="23">
        <v>0</v>
      </c>
      <c r="AC15" s="23">
        <v>6.8137713812077005E-2</v>
      </c>
      <c r="AD15" s="23">
        <v>0</v>
      </c>
      <c r="AE15" s="23"/>
      <c r="AF15" s="23">
        <v>1.0165797181594501E-2</v>
      </c>
      <c r="AG15" s="23">
        <v>4.80097023068248E-3</v>
      </c>
      <c r="AH15" s="23">
        <v>8.4555837690384206E-3</v>
      </c>
      <c r="AI15" s="23"/>
      <c r="AJ15" s="23">
        <v>1.18390008306337E-2</v>
      </c>
      <c r="AK15" s="23">
        <v>8.7311358552724701E-3</v>
      </c>
      <c r="AL15" s="23">
        <v>0</v>
      </c>
      <c r="AM15" s="23">
        <v>0</v>
      </c>
      <c r="AN15" s="23">
        <v>0</v>
      </c>
      <c r="AO15" s="23"/>
      <c r="AP15" s="23">
        <v>5.5756837574042701E-3</v>
      </c>
      <c r="AQ15" s="23">
        <v>1.9959546293512601E-2</v>
      </c>
      <c r="AR15" s="23">
        <v>0</v>
      </c>
      <c r="AS15" s="23">
        <v>0</v>
      </c>
      <c r="AT15" s="23">
        <v>1.12304293062942E-2</v>
      </c>
      <c r="AU15" s="23"/>
      <c r="AV15" s="23">
        <v>9.2553945195408705E-3</v>
      </c>
      <c r="AW15" s="23">
        <v>2.8417473622960598E-2</v>
      </c>
      <c r="AX15" s="23">
        <v>3.67281964357914E-3</v>
      </c>
      <c r="AY15" s="23">
        <v>0</v>
      </c>
      <c r="AZ15" s="23">
        <v>0</v>
      </c>
      <c r="BA15" s="23"/>
      <c r="BB15" s="23">
        <v>4.3902173024071199E-2</v>
      </c>
      <c r="BC15" s="23">
        <v>0</v>
      </c>
      <c r="BD15" s="23">
        <v>3.08288701361931E-2</v>
      </c>
      <c r="BE15" s="23"/>
      <c r="BF15" s="23">
        <v>1.6838464820454702E-2</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268</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1012</v>
      </c>
      <c r="D7" s="10">
        <v>506</v>
      </c>
      <c r="E7" s="10">
        <v>502</v>
      </c>
      <c r="F7" s="10"/>
      <c r="G7" s="10">
        <v>139</v>
      </c>
      <c r="H7" s="10">
        <v>186</v>
      </c>
      <c r="I7" s="10">
        <v>143</v>
      </c>
      <c r="J7" s="10">
        <v>155</v>
      </c>
      <c r="K7" s="10">
        <v>153</v>
      </c>
      <c r="L7" s="10">
        <v>236</v>
      </c>
      <c r="M7" s="10"/>
      <c r="N7" s="10">
        <v>274</v>
      </c>
      <c r="O7" s="10">
        <v>247</v>
      </c>
      <c r="P7" s="10">
        <v>247</v>
      </c>
      <c r="Q7" s="10">
        <v>238</v>
      </c>
      <c r="R7" s="10"/>
      <c r="S7" s="10">
        <v>123</v>
      </c>
      <c r="T7" s="10">
        <v>135</v>
      </c>
      <c r="U7" s="10">
        <v>75</v>
      </c>
      <c r="V7" s="10">
        <v>85</v>
      </c>
      <c r="W7" s="10">
        <v>82</v>
      </c>
      <c r="X7" s="10">
        <v>92</v>
      </c>
      <c r="Y7" s="10">
        <v>90</v>
      </c>
      <c r="Z7" s="10">
        <v>32</v>
      </c>
      <c r="AA7" s="10">
        <v>126</v>
      </c>
      <c r="AB7" s="10">
        <v>95</v>
      </c>
      <c r="AC7" s="10">
        <v>45</v>
      </c>
      <c r="AD7" s="10">
        <v>32</v>
      </c>
      <c r="AE7" s="10"/>
      <c r="AF7" s="10">
        <v>386</v>
      </c>
      <c r="AG7" s="10">
        <v>405</v>
      </c>
      <c r="AH7" s="10">
        <v>124</v>
      </c>
      <c r="AI7" s="10"/>
      <c r="AJ7" s="10">
        <v>336</v>
      </c>
      <c r="AK7" s="10">
        <v>329</v>
      </c>
      <c r="AL7" s="10">
        <v>64</v>
      </c>
      <c r="AM7" s="10">
        <v>14</v>
      </c>
      <c r="AN7" s="10">
        <v>101</v>
      </c>
      <c r="AO7" s="10"/>
      <c r="AP7" s="10">
        <v>204</v>
      </c>
      <c r="AQ7" s="10">
        <v>383</v>
      </c>
      <c r="AR7" s="10">
        <v>74</v>
      </c>
      <c r="AS7" s="10">
        <v>118</v>
      </c>
      <c r="AT7" s="10">
        <v>87</v>
      </c>
      <c r="AU7" s="10"/>
      <c r="AV7" s="10">
        <v>211</v>
      </c>
      <c r="AW7" s="10">
        <v>246</v>
      </c>
      <c r="AX7" s="10">
        <v>270</v>
      </c>
      <c r="AY7" s="10">
        <v>123</v>
      </c>
      <c r="AZ7" s="10">
        <v>24</v>
      </c>
      <c r="BA7" s="10"/>
      <c r="BB7" s="10">
        <v>42</v>
      </c>
      <c r="BC7" s="10">
        <v>67</v>
      </c>
      <c r="BD7" s="10">
        <v>32</v>
      </c>
      <c r="BE7" s="10"/>
      <c r="BF7" s="10">
        <v>167</v>
      </c>
    </row>
    <row r="8" spans="2:58" ht="30" customHeight="1" x14ac:dyDescent="0.35">
      <c r="B8" s="11" t="s">
        <v>20</v>
      </c>
      <c r="C8" s="11">
        <v>1012</v>
      </c>
      <c r="D8" s="11">
        <v>512</v>
      </c>
      <c r="E8" s="11">
        <v>496</v>
      </c>
      <c r="F8" s="11"/>
      <c r="G8" s="11">
        <v>134</v>
      </c>
      <c r="H8" s="11">
        <v>179</v>
      </c>
      <c r="I8" s="11">
        <v>164</v>
      </c>
      <c r="J8" s="11">
        <v>167</v>
      </c>
      <c r="K8" s="11">
        <v>144</v>
      </c>
      <c r="L8" s="11">
        <v>224</v>
      </c>
      <c r="M8" s="11"/>
      <c r="N8" s="11">
        <v>267</v>
      </c>
      <c r="O8" s="11">
        <v>259</v>
      </c>
      <c r="P8" s="11">
        <v>245</v>
      </c>
      <c r="Q8" s="11">
        <v>235</v>
      </c>
      <c r="R8" s="11"/>
      <c r="S8" s="11">
        <v>131</v>
      </c>
      <c r="T8" s="11">
        <v>142</v>
      </c>
      <c r="U8" s="11">
        <v>74</v>
      </c>
      <c r="V8" s="11">
        <v>86</v>
      </c>
      <c r="W8" s="11">
        <v>79</v>
      </c>
      <c r="X8" s="11">
        <v>94</v>
      </c>
      <c r="Y8" s="11">
        <v>89</v>
      </c>
      <c r="Z8" s="11">
        <v>30</v>
      </c>
      <c r="AA8" s="11">
        <v>121</v>
      </c>
      <c r="AB8" s="11">
        <v>95</v>
      </c>
      <c r="AC8" s="11">
        <v>43</v>
      </c>
      <c r="AD8" s="11">
        <v>29</v>
      </c>
      <c r="AE8" s="11"/>
      <c r="AF8" s="11">
        <v>386</v>
      </c>
      <c r="AG8" s="11">
        <v>408</v>
      </c>
      <c r="AH8" s="11">
        <v>125</v>
      </c>
      <c r="AI8" s="11"/>
      <c r="AJ8" s="11">
        <v>335</v>
      </c>
      <c r="AK8" s="11">
        <v>334</v>
      </c>
      <c r="AL8" s="11">
        <v>64</v>
      </c>
      <c r="AM8" s="11">
        <v>14</v>
      </c>
      <c r="AN8" s="11">
        <v>102</v>
      </c>
      <c r="AO8" s="11"/>
      <c r="AP8" s="11">
        <v>203</v>
      </c>
      <c r="AQ8" s="11">
        <v>386</v>
      </c>
      <c r="AR8" s="11">
        <v>73</v>
      </c>
      <c r="AS8" s="11">
        <v>120</v>
      </c>
      <c r="AT8" s="11">
        <v>87</v>
      </c>
      <c r="AU8" s="11"/>
      <c r="AV8" s="11">
        <v>209</v>
      </c>
      <c r="AW8" s="11">
        <v>249</v>
      </c>
      <c r="AX8" s="11">
        <v>272</v>
      </c>
      <c r="AY8" s="11">
        <v>123</v>
      </c>
      <c r="AZ8" s="11">
        <v>23</v>
      </c>
      <c r="BA8" s="11"/>
      <c r="BB8" s="11">
        <v>42</v>
      </c>
      <c r="BC8" s="11">
        <v>68</v>
      </c>
      <c r="BD8" s="11">
        <v>32</v>
      </c>
      <c r="BE8" s="11"/>
      <c r="BF8" s="11">
        <v>168</v>
      </c>
    </row>
    <row r="9" spans="2:58" x14ac:dyDescent="0.35">
      <c r="B9" s="15" t="s">
        <v>207</v>
      </c>
      <c r="C9" s="14">
        <v>4.7573964785463899E-2</v>
      </c>
      <c r="D9" s="14">
        <v>4.3891335710315303E-2</v>
      </c>
      <c r="E9" s="14">
        <v>5.1752527947035297E-2</v>
      </c>
      <c r="F9" s="14"/>
      <c r="G9" s="14">
        <v>8.0718806811662006E-2</v>
      </c>
      <c r="H9" s="14">
        <v>7.3419938282362193E-2</v>
      </c>
      <c r="I9" s="14">
        <v>2.0036638150369698E-2</v>
      </c>
      <c r="J9" s="14">
        <v>3.9514585968939302E-2</v>
      </c>
      <c r="K9" s="14">
        <v>5.2915255189977403E-2</v>
      </c>
      <c r="L9" s="14">
        <v>2.98878851310505E-2</v>
      </c>
      <c r="M9" s="14"/>
      <c r="N9" s="14">
        <v>3.3385883026760703E-2</v>
      </c>
      <c r="O9" s="14">
        <v>5.0605869252354503E-2</v>
      </c>
      <c r="P9" s="14">
        <v>4.7266922621159002E-2</v>
      </c>
      <c r="Q9" s="14">
        <v>6.1915244162926798E-2</v>
      </c>
      <c r="R9" s="14"/>
      <c r="S9" s="14">
        <v>3.9494571821042102E-2</v>
      </c>
      <c r="T9" s="14">
        <v>6.7156372408508802E-2</v>
      </c>
      <c r="U9" s="14">
        <v>2.5234265608869599E-2</v>
      </c>
      <c r="V9" s="14">
        <v>4.38616320747258E-2</v>
      </c>
      <c r="W9" s="14">
        <v>6.2568149001808196E-2</v>
      </c>
      <c r="X9" s="14">
        <v>2.0012545243362601E-2</v>
      </c>
      <c r="Y9" s="14">
        <v>5.6834885515376903E-2</v>
      </c>
      <c r="Z9" s="14">
        <v>0</v>
      </c>
      <c r="AA9" s="14">
        <v>8.5117421743293703E-2</v>
      </c>
      <c r="AB9" s="14">
        <v>3.1015107825853101E-2</v>
      </c>
      <c r="AC9" s="14">
        <v>6.2766370555720194E-2</v>
      </c>
      <c r="AD9" s="14">
        <v>0</v>
      </c>
      <c r="AE9" s="14"/>
      <c r="AF9" s="14">
        <v>4.9747157574042702E-2</v>
      </c>
      <c r="AG9" s="14">
        <v>3.70333851358398E-2</v>
      </c>
      <c r="AH9" s="14">
        <v>6.4554845058937396E-2</v>
      </c>
      <c r="AI9" s="14"/>
      <c r="AJ9" s="14">
        <v>3.4860952161662302E-2</v>
      </c>
      <c r="AK9" s="14">
        <v>4.9960386269075598E-2</v>
      </c>
      <c r="AL9" s="14">
        <v>3.4730441921246601E-2</v>
      </c>
      <c r="AM9" s="14">
        <v>6.9543852646881094E-2</v>
      </c>
      <c r="AN9" s="14">
        <v>1.8155620022219401E-2</v>
      </c>
      <c r="AO9" s="14"/>
      <c r="AP9" s="14">
        <v>2.8503215456495701E-2</v>
      </c>
      <c r="AQ9" s="14">
        <v>4.7954307263321103E-2</v>
      </c>
      <c r="AR9" s="14">
        <v>5.6566740189927599E-2</v>
      </c>
      <c r="AS9" s="14">
        <v>9.9700816998046504E-2</v>
      </c>
      <c r="AT9" s="14">
        <v>2.33337498962113E-2</v>
      </c>
      <c r="AU9" s="14"/>
      <c r="AV9" s="14">
        <v>6.6469521503966594E-2</v>
      </c>
      <c r="AW9" s="14">
        <v>3.5305456172728997E-2</v>
      </c>
      <c r="AX9" s="14">
        <v>3.7225239793352703E-2</v>
      </c>
      <c r="AY9" s="14">
        <v>4.61400053073584E-2</v>
      </c>
      <c r="AZ9" s="14">
        <v>0</v>
      </c>
      <c r="BA9" s="14"/>
      <c r="BB9" s="14">
        <v>2.01945942951107E-2</v>
      </c>
      <c r="BC9" s="14">
        <v>8.5983995148882594E-2</v>
      </c>
      <c r="BD9" s="14">
        <v>3.2010612373648703E-2</v>
      </c>
      <c r="BE9" s="14"/>
      <c r="BF9" s="14">
        <v>4.58009552287491E-2</v>
      </c>
    </row>
    <row r="10" spans="2:58" x14ac:dyDescent="0.35">
      <c r="B10" s="15" t="s">
        <v>208</v>
      </c>
      <c r="C10" s="14">
        <v>5.1298421447191801E-2</v>
      </c>
      <c r="D10" s="14">
        <v>6.5042089054907298E-2</v>
      </c>
      <c r="E10" s="14">
        <v>3.5472893722320903E-2</v>
      </c>
      <c r="F10" s="14"/>
      <c r="G10" s="14">
        <v>7.8898988034358894E-2</v>
      </c>
      <c r="H10" s="14">
        <v>6.9711508157837804E-2</v>
      </c>
      <c r="I10" s="14">
        <v>8.3156937675756895E-2</v>
      </c>
      <c r="J10" s="14">
        <v>2.0035493097818699E-2</v>
      </c>
      <c r="K10" s="14">
        <v>6.3130787310697406E-2</v>
      </c>
      <c r="L10" s="14">
        <v>1.26816229893687E-2</v>
      </c>
      <c r="M10" s="14"/>
      <c r="N10" s="14">
        <v>5.3178500709156501E-2</v>
      </c>
      <c r="O10" s="14">
        <v>3.5496885454906202E-2</v>
      </c>
      <c r="P10" s="14">
        <v>7.3767419836470699E-2</v>
      </c>
      <c r="Q10" s="14">
        <v>4.4445099263650797E-2</v>
      </c>
      <c r="R10" s="14"/>
      <c r="S10" s="14">
        <v>6.9344649556108306E-2</v>
      </c>
      <c r="T10" s="14">
        <v>6.01780429153718E-2</v>
      </c>
      <c r="U10" s="14">
        <v>3.8183857413485199E-2</v>
      </c>
      <c r="V10" s="14">
        <v>3.9183088819415797E-2</v>
      </c>
      <c r="W10" s="14">
        <v>0</v>
      </c>
      <c r="X10" s="14">
        <v>6.5299724668771306E-2</v>
      </c>
      <c r="Y10" s="14">
        <v>2.5185370595144901E-2</v>
      </c>
      <c r="Z10" s="14">
        <v>8.6711274657000306E-2</v>
      </c>
      <c r="AA10" s="14">
        <v>6.4081524590890296E-2</v>
      </c>
      <c r="AB10" s="14">
        <v>7.2309341467493807E-2</v>
      </c>
      <c r="AC10" s="14">
        <v>1.97374019618646E-2</v>
      </c>
      <c r="AD10" s="14">
        <v>5.7799662904949402E-2</v>
      </c>
      <c r="AE10" s="14"/>
      <c r="AF10" s="14">
        <v>5.4495209265990302E-2</v>
      </c>
      <c r="AG10" s="14">
        <v>4.0656026503665101E-2</v>
      </c>
      <c r="AH10" s="14">
        <v>5.7653165819207798E-2</v>
      </c>
      <c r="AI10" s="14"/>
      <c r="AJ10" s="14">
        <v>5.3074515653808302E-2</v>
      </c>
      <c r="AK10" s="14">
        <v>5.8123842465783802E-2</v>
      </c>
      <c r="AL10" s="14">
        <v>3.1252707534464297E-2</v>
      </c>
      <c r="AM10" s="14">
        <v>0</v>
      </c>
      <c r="AN10" s="14">
        <v>6.6451532715289002E-2</v>
      </c>
      <c r="AO10" s="14"/>
      <c r="AP10" s="14">
        <v>3.11924552569324E-2</v>
      </c>
      <c r="AQ10" s="14">
        <v>6.6826371682208605E-2</v>
      </c>
      <c r="AR10" s="14">
        <v>1.2251694763121599E-2</v>
      </c>
      <c r="AS10" s="14">
        <v>7.6679451475786906E-2</v>
      </c>
      <c r="AT10" s="14">
        <v>3.4737003209027097E-2</v>
      </c>
      <c r="AU10" s="14"/>
      <c r="AV10" s="14">
        <v>6.1988610428569797E-2</v>
      </c>
      <c r="AW10" s="14">
        <v>4.28328093502202E-2</v>
      </c>
      <c r="AX10" s="14">
        <v>4.1809912964695099E-2</v>
      </c>
      <c r="AY10" s="14">
        <v>6.1840514111609401E-2</v>
      </c>
      <c r="AZ10" s="14">
        <v>7.8478442984274602E-2</v>
      </c>
      <c r="BA10" s="14"/>
      <c r="BB10" s="14">
        <v>9.1093293907060197E-2</v>
      </c>
      <c r="BC10" s="14">
        <v>9.6940137566826401E-2</v>
      </c>
      <c r="BD10" s="14">
        <v>3.19443181479779E-2</v>
      </c>
      <c r="BE10" s="14"/>
      <c r="BF10" s="14">
        <v>6.79993097541714E-2</v>
      </c>
    </row>
    <row r="11" spans="2:58" x14ac:dyDescent="0.35">
      <c r="B11" s="15" t="s">
        <v>209</v>
      </c>
      <c r="C11" s="14">
        <v>0.11877859084829</v>
      </c>
      <c r="D11" s="14">
        <v>0.121822333945103</v>
      </c>
      <c r="E11" s="14">
        <v>0.114702729918653</v>
      </c>
      <c r="F11" s="14"/>
      <c r="G11" s="14">
        <v>0.11478884463861699</v>
      </c>
      <c r="H11" s="14">
        <v>0.15519758313691101</v>
      </c>
      <c r="I11" s="14">
        <v>0.15019211049062101</v>
      </c>
      <c r="J11" s="14">
        <v>0.17286017286219499</v>
      </c>
      <c r="K11" s="14">
        <v>4.4353075803416499E-2</v>
      </c>
      <c r="L11" s="14">
        <v>7.6615583108610899E-2</v>
      </c>
      <c r="M11" s="14"/>
      <c r="N11" s="14">
        <v>9.4254825413174606E-2</v>
      </c>
      <c r="O11" s="14">
        <v>9.4016962946474894E-2</v>
      </c>
      <c r="P11" s="14">
        <v>0.13311128492146301</v>
      </c>
      <c r="Q11" s="14">
        <v>0.16207831415314999</v>
      </c>
      <c r="R11" s="14"/>
      <c r="S11" s="14">
        <v>0.165063889805662</v>
      </c>
      <c r="T11" s="14">
        <v>9.8327950832868605E-2</v>
      </c>
      <c r="U11" s="14">
        <v>0.106977234139337</v>
      </c>
      <c r="V11" s="14">
        <v>0.116805499719216</v>
      </c>
      <c r="W11" s="14">
        <v>0.15724694165370101</v>
      </c>
      <c r="X11" s="14">
        <v>8.3320595255554103E-2</v>
      </c>
      <c r="Y11" s="14">
        <v>0.15152830220793501</v>
      </c>
      <c r="Z11" s="14">
        <v>0.137169720662805</v>
      </c>
      <c r="AA11" s="14">
        <v>0.14508798378478699</v>
      </c>
      <c r="AB11" s="14">
        <v>6.1260307874104199E-2</v>
      </c>
      <c r="AC11" s="14">
        <v>6.5445159676437006E-2</v>
      </c>
      <c r="AD11" s="14">
        <v>9.4904633696918594E-2</v>
      </c>
      <c r="AE11" s="14"/>
      <c r="AF11" s="14">
        <v>0.12058086091166199</v>
      </c>
      <c r="AG11" s="14">
        <v>0.102076401145068</v>
      </c>
      <c r="AH11" s="14">
        <v>0.17916262672592501</v>
      </c>
      <c r="AI11" s="14"/>
      <c r="AJ11" s="14">
        <v>0.106058304548411</v>
      </c>
      <c r="AK11" s="14">
        <v>0.12623083355484399</v>
      </c>
      <c r="AL11" s="14">
        <v>0.12533650571462401</v>
      </c>
      <c r="AM11" s="14">
        <v>7.9878036905480898E-2</v>
      </c>
      <c r="AN11" s="14">
        <v>0.16394454252118501</v>
      </c>
      <c r="AO11" s="14"/>
      <c r="AP11" s="14">
        <v>8.9002046941457094E-2</v>
      </c>
      <c r="AQ11" s="14">
        <v>0.110676616989167</v>
      </c>
      <c r="AR11" s="14">
        <v>0.10774198648720699</v>
      </c>
      <c r="AS11" s="14">
        <v>0.117552953947882</v>
      </c>
      <c r="AT11" s="14">
        <v>0.214564794882697</v>
      </c>
      <c r="AU11" s="14"/>
      <c r="AV11" s="14">
        <v>0.14216594922895301</v>
      </c>
      <c r="AW11" s="14">
        <v>0.13526068379086501</v>
      </c>
      <c r="AX11" s="14">
        <v>0.113679238551879</v>
      </c>
      <c r="AY11" s="14">
        <v>7.1968128358843503E-2</v>
      </c>
      <c r="AZ11" s="14">
        <v>0.218852373947269</v>
      </c>
      <c r="BA11" s="14"/>
      <c r="BB11" s="14">
        <v>0.19905492526579799</v>
      </c>
      <c r="BC11" s="14">
        <v>9.9260811031747706E-2</v>
      </c>
      <c r="BD11" s="14">
        <v>0.131391836824442</v>
      </c>
      <c r="BE11" s="14"/>
      <c r="BF11" s="14">
        <v>0.13875873530973601</v>
      </c>
    </row>
    <row r="12" spans="2:58" x14ac:dyDescent="0.35">
      <c r="B12" s="15" t="s">
        <v>122</v>
      </c>
      <c r="C12" s="14">
        <v>0.30531019628290901</v>
      </c>
      <c r="D12" s="14">
        <v>0.27077753360496398</v>
      </c>
      <c r="E12" s="14">
        <v>0.34131518805678501</v>
      </c>
      <c r="F12" s="14"/>
      <c r="G12" s="14">
        <v>0.25807679335352501</v>
      </c>
      <c r="H12" s="14">
        <v>0.247618503352138</v>
      </c>
      <c r="I12" s="14">
        <v>0.35987399378280999</v>
      </c>
      <c r="J12" s="14">
        <v>0.31470689093983101</v>
      </c>
      <c r="K12" s="14">
        <v>0.34624819191947098</v>
      </c>
      <c r="L12" s="14">
        <v>0.30638445725278302</v>
      </c>
      <c r="M12" s="14"/>
      <c r="N12" s="14">
        <v>0.268295288700305</v>
      </c>
      <c r="O12" s="14">
        <v>0.28089390682902099</v>
      </c>
      <c r="P12" s="14">
        <v>0.33124072285801998</v>
      </c>
      <c r="Q12" s="14">
        <v>0.34694474072454201</v>
      </c>
      <c r="R12" s="14"/>
      <c r="S12" s="14">
        <v>0.25527034492780998</v>
      </c>
      <c r="T12" s="14">
        <v>0.27927480221818501</v>
      </c>
      <c r="U12" s="14">
        <v>0.33177298364353203</v>
      </c>
      <c r="V12" s="14">
        <v>0.39170727657156201</v>
      </c>
      <c r="W12" s="14">
        <v>0.35878041979279002</v>
      </c>
      <c r="X12" s="14">
        <v>0.323199523459894</v>
      </c>
      <c r="Y12" s="14">
        <v>0.33962361567553001</v>
      </c>
      <c r="Z12" s="14">
        <v>0.37629733484413302</v>
      </c>
      <c r="AA12" s="14">
        <v>0.25182723319466499</v>
      </c>
      <c r="AB12" s="14">
        <v>0.28157998972888298</v>
      </c>
      <c r="AC12" s="14">
        <v>0.36715020340628401</v>
      </c>
      <c r="AD12" s="14">
        <v>0.16233546690738199</v>
      </c>
      <c r="AE12" s="14"/>
      <c r="AF12" s="14">
        <v>0.37630456373909899</v>
      </c>
      <c r="AG12" s="14">
        <v>0.23647627739895399</v>
      </c>
      <c r="AH12" s="14">
        <v>0.31699561373487101</v>
      </c>
      <c r="AI12" s="14"/>
      <c r="AJ12" s="14">
        <v>0.34132495959224601</v>
      </c>
      <c r="AK12" s="14">
        <v>0.21726412654268101</v>
      </c>
      <c r="AL12" s="14">
        <v>0.37325079234467701</v>
      </c>
      <c r="AM12" s="14">
        <v>0.272429675174793</v>
      </c>
      <c r="AN12" s="14">
        <v>0.449058174290629</v>
      </c>
      <c r="AO12" s="14"/>
      <c r="AP12" s="14">
        <v>0.280144832355539</v>
      </c>
      <c r="AQ12" s="14">
        <v>0.26322155648811502</v>
      </c>
      <c r="AR12" s="14">
        <v>0.35106095722841302</v>
      </c>
      <c r="AS12" s="14">
        <v>0.37718753388211601</v>
      </c>
      <c r="AT12" s="14">
        <v>0.402979642715247</v>
      </c>
      <c r="AU12" s="14"/>
      <c r="AV12" s="14">
        <v>0.36162100370220401</v>
      </c>
      <c r="AW12" s="14">
        <v>0.316756790602157</v>
      </c>
      <c r="AX12" s="14">
        <v>0.27144885676411501</v>
      </c>
      <c r="AY12" s="14">
        <v>0.260675568332291</v>
      </c>
      <c r="AZ12" s="14">
        <v>0.17882370263291</v>
      </c>
      <c r="BA12" s="14"/>
      <c r="BB12" s="14">
        <v>0.36792707812254899</v>
      </c>
      <c r="BC12" s="14">
        <v>0.38773617926554099</v>
      </c>
      <c r="BD12" s="14">
        <v>0.38598442196869798</v>
      </c>
      <c r="BE12" s="14"/>
      <c r="BF12" s="14">
        <v>0.39020848251247903</v>
      </c>
    </row>
    <row r="13" spans="2:58" x14ac:dyDescent="0.35">
      <c r="B13" s="15" t="s">
        <v>210</v>
      </c>
      <c r="C13" s="14">
        <v>0.23603005367110999</v>
      </c>
      <c r="D13" s="14">
        <v>0.249990339241219</v>
      </c>
      <c r="E13" s="14">
        <v>0.22351325297553001</v>
      </c>
      <c r="F13" s="14"/>
      <c r="G13" s="14">
        <v>0.200269934196081</v>
      </c>
      <c r="H13" s="14">
        <v>0.247678665424582</v>
      </c>
      <c r="I13" s="14">
        <v>0.23086485743386601</v>
      </c>
      <c r="J13" s="14">
        <v>0.19162568098693</v>
      </c>
      <c r="K13" s="14">
        <v>0.221768824125818</v>
      </c>
      <c r="L13" s="14">
        <v>0.29408186901400402</v>
      </c>
      <c r="M13" s="14"/>
      <c r="N13" s="14">
        <v>0.25685107638180099</v>
      </c>
      <c r="O13" s="14">
        <v>0.26951156275723098</v>
      </c>
      <c r="P13" s="14">
        <v>0.223762014758836</v>
      </c>
      <c r="Q13" s="14">
        <v>0.17668059598496999</v>
      </c>
      <c r="R13" s="14"/>
      <c r="S13" s="14">
        <v>0.238037467131306</v>
      </c>
      <c r="T13" s="14">
        <v>0.23894313527169</v>
      </c>
      <c r="U13" s="14">
        <v>0.22830926516584599</v>
      </c>
      <c r="V13" s="14">
        <v>0.19260329543646601</v>
      </c>
      <c r="W13" s="14">
        <v>0.255944330919951</v>
      </c>
      <c r="X13" s="14">
        <v>0.27691187290638503</v>
      </c>
      <c r="Y13" s="14">
        <v>0.222573292436757</v>
      </c>
      <c r="Z13" s="14">
        <v>0.18507612645594099</v>
      </c>
      <c r="AA13" s="14">
        <v>0.26135281879165101</v>
      </c>
      <c r="AB13" s="14">
        <v>0.22548122299126799</v>
      </c>
      <c r="AC13" s="14">
        <v>0.18010156376269401</v>
      </c>
      <c r="AD13" s="14">
        <v>0.28027734251536901</v>
      </c>
      <c r="AE13" s="14"/>
      <c r="AF13" s="14">
        <v>0.23908879823170501</v>
      </c>
      <c r="AG13" s="14">
        <v>0.265160221200682</v>
      </c>
      <c r="AH13" s="14">
        <v>0.17131008706485901</v>
      </c>
      <c r="AI13" s="14"/>
      <c r="AJ13" s="14">
        <v>0.30164055269546602</v>
      </c>
      <c r="AK13" s="14">
        <v>0.20779406525838801</v>
      </c>
      <c r="AL13" s="14">
        <v>0.21584860144329901</v>
      </c>
      <c r="AM13" s="14">
        <v>0.37576570588352498</v>
      </c>
      <c r="AN13" s="14">
        <v>0.17469894834414099</v>
      </c>
      <c r="AO13" s="14"/>
      <c r="AP13" s="14">
        <v>0.34961328457320401</v>
      </c>
      <c r="AQ13" s="14">
        <v>0.19372698511424</v>
      </c>
      <c r="AR13" s="14">
        <v>0.20298057425367799</v>
      </c>
      <c r="AS13" s="14">
        <v>0.21264326351959401</v>
      </c>
      <c r="AT13" s="14">
        <v>0.25954599467345801</v>
      </c>
      <c r="AU13" s="14"/>
      <c r="AV13" s="14">
        <v>0.187947782691568</v>
      </c>
      <c r="AW13" s="14">
        <v>0.20513504394088</v>
      </c>
      <c r="AX13" s="14">
        <v>0.30320869796787397</v>
      </c>
      <c r="AY13" s="14">
        <v>0.251515955143159</v>
      </c>
      <c r="AZ13" s="14">
        <v>0.155577803582338</v>
      </c>
      <c r="BA13" s="14"/>
      <c r="BB13" s="14">
        <v>0.139930612572567</v>
      </c>
      <c r="BC13" s="14">
        <v>0.230232786986968</v>
      </c>
      <c r="BD13" s="14">
        <v>0.385468988329914</v>
      </c>
      <c r="BE13" s="14"/>
      <c r="BF13" s="14">
        <v>0.243170737188346</v>
      </c>
    </row>
    <row r="14" spans="2:58" x14ac:dyDescent="0.35">
      <c r="B14" s="15" t="s">
        <v>211</v>
      </c>
      <c r="C14" s="14">
        <v>0.182237434644929</v>
      </c>
      <c r="D14" s="14">
        <v>0.18647554649796599</v>
      </c>
      <c r="E14" s="14">
        <v>0.17733434410662599</v>
      </c>
      <c r="F14" s="14"/>
      <c r="G14" s="14">
        <v>0.19503221060697701</v>
      </c>
      <c r="H14" s="14">
        <v>0.18998280841766799</v>
      </c>
      <c r="I14" s="14">
        <v>0.12843918225380299</v>
      </c>
      <c r="J14" s="14">
        <v>0.201424696274942</v>
      </c>
      <c r="K14" s="14">
        <v>0.20518475024611699</v>
      </c>
      <c r="L14" s="14">
        <v>0.178627863632525</v>
      </c>
      <c r="M14" s="14"/>
      <c r="N14" s="14">
        <v>0.237916617584843</v>
      </c>
      <c r="O14" s="14">
        <v>0.18511521078937401</v>
      </c>
      <c r="P14" s="14">
        <v>0.14485363994276301</v>
      </c>
      <c r="Q14" s="14">
        <v>0.15950820779394501</v>
      </c>
      <c r="R14" s="14"/>
      <c r="S14" s="14">
        <v>0.18630221014554399</v>
      </c>
      <c r="T14" s="14">
        <v>0.185641915088155</v>
      </c>
      <c r="U14" s="14">
        <v>0.24153778221286001</v>
      </c>
      <c r="V14" s="14">
        <v>0.148067104858358</v>
      </c>
      <c r="W14" s="14">
        <v>0.12956347699951801</v>
      </c>
      <c r="X14" s="14">
        <v>0.170746843118946</v>
      </c>
      <c r="Y14" s="14">
        <v>0.126815831694815</v>
      </c>
      <c r="Z14" s="14">
        <v>0.18195995529144099</v>
      </c>
      <c r="AA14" s="14">
        <v>0.144196422201508</v>
      </c>
      <c r="AB14" s="14">
        <v>0.22759135957311399</v>
      </c>
      <c r="AC14" s="14">
        <v>0.25999969158784397</v>
      </c>
      <c r="AD14" s="14">
        <v>0.34344434399343099</v>
      </c>
      <c r="AE14" s="14"/>
      <c r="AF14" s="14">
        <v>0.120096004688984</v>
      </c>
      <c r="AG14" s="14">
        <v>0.23430831034170399</v>
      </c>
      <c r="AH14" s="14">
        <v>0.185166243014496</v>
      </c>
      <c r="AI14" s="14"/>
      <c r="AJ14" s="14">
        <v>0.13897857155604701</v>
      </c>
      <c r="AK14" s="14">
        <v>0.236199159148303</v>
      </c>
      <c r="AL14" s="14">
        <v>0.20510560697507499</v>
      </c>
      <c r="AM14" s="14">
        <v>0.20238272938932</v>
      </c>
      <c r="AN14" s="14">
        <v>0.107446651876974</v>
      </c>
      <c r="AO14" s="14"/>
      <c r="AP14" s="14">
        <v>0.191044136324407</v>
      </c>
      <c r="AQ14" s="14">
        <v>0.23793307080206699</v>
      </c>
      <c r="AR14" s="14">
        <v>0.21867503263690999</v>
      </c>
      <c r="AS14" s="14">
        <v>7.9843309788075995E-2</v>
      </c>
      <c r="AT14" s="14">
        <v>3.1203122479496501E-2</v>
      </c>
      <c r="AU14" s="14"/>
      <c r="AV14" s="14">
        <v>0.12004378874437301</v>
      </c>
      <c r="AW14" s="14">
        <v>0.189556013980548</v>
      </c>
      <c r="AX14" s="14">
        <v>0.19636017190354199</v>
      </c>
      <c r="AY14" s="14">
        <v>0.25335737383700602</v>
      </c>
      <c r="AZ14" s="14">
        <v>0.32569095651470797</v>
      </c>
      <c r="BA14" s="14"/>
      <c r="BB14" s="14">
        <v>0.136106450757357</v>
      </c>
      <c r="BC14" s="14">
        <v>8.6192384919841603E-2</v>
      </c>
      <c r="BD14" s="14">
        <v>0</v>
      </c>
      <c r="BE14" s="14"/>
      <c r="BF14" s="14">
        <v>9.0817891832100803E-2</v>
      </c>
    </row>
    <row r="15" spans="2:58" x14ac:dyDescent="0.35">
      <c r="B15" s="15" t="s">
        <v>212</v>
      </c>
      <c r="C15" s="23">
        <v>5.8771338320107003E-2</v>
      </c>
      <c r="D15" s="23">
        <v>6.2000821945525399E-2</v>
      </c>
      <c r="E15" s="23">
        <v>5.5909063273050001E-2</v>
      </c>
      <c r="F15" s="23"/>
      <c r="G15" s="23">
        <v>7.2214422358779298E-2</v>
      </c>
      <c r="H15" s="23">
        <v>1.6390993228501901E-2</v>
      </c>
      <c r="I15" s="23">
        <v>2.7436280212774701E-2</v>
      </c>
      <c r="J15" s="23">
        <v>5.9832479869343799E-2</v>
      </c>
      <c r="K15" s="23">
        <v>6.6399115404502801E-2</v>
      </c>
      <c r="L15" s="23">
        <v>0.101720718871658</v>
      </c>
      <c r="M15" s="23"/>
      <c r="N15" s="23">
        <v>5.6117808183959103E-2</v>
      </c>
      <c r="O15" s="23">
        <v>8.4359601970638701E-2</v>
      </c>
      <c r="P15" s="23">
        <v>4.5997995061288002E-2</v>
      </c>
      <c r="Q15" s="23">
        <v>4.8427797916815001E-2</v>
      </c>
      <c r="R15" s="23"/>
      <c r="S15" s="23">
        <v>4.6486866612528599E-2</v>
      </c>
      <c r="T15" s="23">
        <v>7.0477781265220293E-2</v>
      </c>
      <c r="U15" s="23">
        <v>2.7984611816070499E-2</v>
      </c>
      <c r="V15" s="23">
        <v>6.7772102520256602E-2</v>
      </c>
      <c r="W15" s="23">
        <v>3.5896681632233203E-2</v>
      </c>
      <c r="X15" s="23">
        <v>6.0508895347087401E-2</v>
      </c>
      <c r="Y15" s="23">
        <v>7.7438701874441795E-2</v>
      </c>
      <c r="Z15" s="23">
        <v>3.2785588088678701E-2</v>
      </c>
      <c r="AA15" s="23">
        <v>4.8336595693205198E-2</v>
      </c>
      <c r="AB15" s="23">
        <v>0.100762670539284</v>
      </c>
      <c r="AC15" s="23">
        <v>4.4799609049156697E-2</v>
      </c>
      <c r="AD15" s="23">
        <v>6.1238549981950698E-2</v>
      </c>
      <c r="AE15" s="23"/>
      <c r="AF15" s="23">
        <v>3.9687405588516501E-2</v>
      </c>
      <c r="AG15" s="23">
        <v>8.4289378274087196E-2</v>
      </c>
      <c r="AH15" s="23">
        <v>2.5157418581702898E-2</v>
      </c>
      <c r="AI15" s="23"/>
      <c r="AJ15" s="23">
        <v>2.4062143792358801E-2</v>
      </c>
      <c r="AK15" s="23">
        <v>0.10442758676092399</v>
      </c>
      <c r="AL15" s="23">
        <v>1.4475344066615201E-2</v>
      </c>
      <c r="AM15" s="23">
        <v>0</v>
      </c>
      <c r="AN15" s="23">
        <v>2.02445302295634E-2</v>
      </c>
      <c r="AO15" s="23"/>
      <c r="AP15" s="23">
        <v>3.0500029091964601E-2</v>
      </c>
      <c r="AQ15" s="23">
        <v>7.9661091660881797E-2</v>
      </c>
      <c r="AR15" s="23">
        <v>5.0723014440742703E-2</v>
      </c>
      <c r="AS15" s="23">
        <v>3.6392670388498603E-2</v>
      </c>
      <c r="AT15" s="23">
        <v>3.3635692143862701E-2</v>
      </c>
      <c r="AU15" s="23"/>
      <c r="AV15" s="23">
        <v>5.9763343700366497E-2</v>
      </c>
      <c r="AW15" s="23">
        <v>7.5153202162600005E-2</v>
      </c>
      <c r="AX15" s="23">
        <v>3.6267882054541303E-2</v>
      </c>
      <c r="AY15" s="23">
        <v>5.4502454909732802E-2</v>
      </c>
      <c r="AZ15" s="23">
        <v>4.2576720338501003E-2</v>
      </c>
      <c r="BA15" s="23"/>
      <c r="BB15" s="23">
        <v>4.5693045079558001E-2</v>
      </c>
      <c r="BC15" s="23">
        <v>1.3653705080193E-2</v>
      </c>
      <c r="BD15" s="23">
        <v>3.3199822355319403E-2</v>
      </c>
      <c r="BE15" s="23"/>
      <c r="BF15" s="23">
        <v>2.3243888174417401E-2</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269</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1012</v>
      </c>
      <c r="D7" s="10">
        <v>506</v>
      </c>
      <c r="E7" s="10">
        <v>502</v>
      </c>
      <c r="F7" s="10"/>
      <c r="G7" s="10">
        <v>139</v>
      </c>
      <c r="H7" s="10">
        <v>186</v>
      </c>
      <c r="I7" s="10">
        <v>143</v>
      </c>
      <c r="J7" s="10">
        <v>155</v>
      </c>
      <c r="K7" s="10">
        <v>153</v>
      </c>
      <c r="L7" s="10">
        <v>236</v>
      </c>
      <c r="M7" s="10"/>
      <c r="N7" s="10">
        <v>274</v>
      </c>
      <c r="O7" s="10">
        <v>247</v>
      </c>
      <c r="P7" s="10">
        <v>247</v>
      </c>
      <c r="Q7" s="10">
        <v>238</v>
      </c>
      <c r="R7" s="10"/>
      <c r="S7" s="10">
        <v>123</v>
      </c>
      <c r="T7" s="10">
        <v>135</v>
      </c>
      <c r="U7" s="10">
        <v>75</v>
      </c>
      <c r="V7" s="10">
        <v>85</v>
      </c>
      <c r="W7" s="10">
        <v>82</v>
      </c>
      <c r="X7" s="10">
        <v>92</v>
      </c>
      <c r="Y7" s="10">
        <v>90</v>
      </c>
      <c r="Z7" s="10">
        <v>32</v>
      </c>
      <c r="AA7" s="10">
        <v>126</v>
      </c>
      <c r="AB7" s="10">
        <v>95</v>
      </c>
      <c r="AC7" s="10">
        <v>45</v>
      </c>
      <c r="AD7" s="10">
        <v>32</v>
      </c>
      <c r="AE7" s="10"/>
      <c r="AF7" s="10">
        <v>386</v>
      </c>
      <c r="AG7" s="10">
        <v>405</v>
      </c>
      <c r="AH7" s="10">
        <v>124</v>
      </c>
      <c r="AI7" s="10"/>
      <c r="AJ7" s="10">
        <v>336</v>
      </c>
      <c r="AK7" s="10">
        <v>329</v>
      </c>
      <c r="AL7" s="10">
        <v>64</v>
      </c>
      <c r="AM7" s="10">
        <v>14</v>
      </c>
      <c r="AN7" s="10">
        <v>101</v>
      </c>
      <c r="AO7" s="10"/>
      <c r="AP7" s="10">
        <v>204</v>
      </c>
      <c r="AQ7" s="10">
        <v>383</v>
      </c>
      <c r="AR7" s="10">
        <v>74</v>
      </c>
      <c r="AS7" s="10">
        <v>118</v>
      </c>
      <c r="AT7" s="10">
        <v>87</v>
      </c>
      <c r="AU7" s="10"/>
      <c r="AV7" s="10">
        <v>211</v>
      </c>
      <c r="AW7" s="10">
        <v>246</v>
      </c>
      <c r="AX7" s="10">
        <v>270</v>
      </c>
      <c r="AY7" s="10">
        <v>123</v>
      </c>
      <c r="AZ7" s="10">
        <v>24</v>
      </c>
      <c r="BA7" s="10"/>
      <c r="BB7" s="10">
        <v>42</v>
      </c>
      <c r="BC7" s="10">
        <v>67</v>
      </c>
      <c r="BD7" s="10">
        <v>32</v>
      </c>
      <c r="BE7" s="10"/>
      <c r="BF7" s="10">
        <v>167</v>
      </c>
    </row>
    <row r="8" spans="2:58" ht="30" customHeight="1" x14ac:dyDescent="0.35">
      <c r="B8" s="11" t="s">
        <v>20</v>
      </c>
      <c r="C8" s="11">
        <v>1012</v>
      </c>
      <c r="D8" s="11">
        <v>512</v>
      </c>
      <c r="E8" s="11">
        <v>496</v>
      </c>
      <c r="F8" s="11"/>
      <c r="G8" s="11">
        <v>134</v>
      </c>
      <c r="H8" s="11">
        <v>179</v>
      </c>
      <c r="I8" s="11">
        <v>164</v>
      </c>
      <c r="J8" s="11">
        <v>167</v>
      </c>
      <c r="K8" s="11">
        <v>144</v>
      </c>
      <c r="L8" s="11">
        <v>224</v>
      </c>
      <c r="M8" s="11"/>
      <c r="N8" s="11">
        <v>267</v>
      </c>
      <c r="O8" s="11">
        <v>259</v>
      </c>
      <c r="P8" s="11">
        <v>245</v>
      </c>
      <c r="Q8" s="11">
        <v>235</v>
      </c>
      <c r="R8" s="11"/>
      <c r="S8" s="11">
        <v>131</v>
      </c>
      <c r="T8" s="11">
        <v>142</v>
      </c>
      <c r="U8" s="11">
        <v>74</v>
      </c>
      <c r="V8" s="11">
        <v>86</v>
      </c>
      <c r="W8" s="11">
        <v>79</v>
      </c>
      <c r="X8" s="11">
        <v>94</v>
      </c>
      <c r="Y8" s="11">
        <v>89</v>
      </c>
      <c r="Z8" s="11">
        <v>30</v>
      </c>
      <c r="AA8" s="11">
        <v>121</v>
      </c>
      <c r="AB8" s="11">
        <v>95</v>
      </c>
      <c r="AC8" s="11">
        <v>43</v>
      </c>
      <c r="AD8" s="11">
        <v>29</v>
      </c>
      <c r="AE8" s="11"/>
      <c r="AF8" s="11">
        <v>386</v>
      </c>
      <c r="AG8" s="11">
        <v>408</v>
      </c>
      <c r="AH8" s="11">
        <v>125</v>
      </c>
      <c r="AI8" s="11"/>
      <c r="AJ8" s="11">
        <v>335</v>
      </c>
      <c r="AK8" s="11">
        <v>334</v>
      </c>
      <c r="AL8" s="11">
        <v>64</v>
      </c>
      <c r="AM8" s="11">
        <v>14</v>
      </c>
      <c r="AN8" s="11">
        <v>102</v>
      </c>
      <c r="AO8" s="11"/>
      <c r="AP8" s="11">
        <v>203</v>
      </c>
      <c r="AQ8" s="11">
        <v>386</v>
      </c>
      <c r="AR8" s="11">
        <v>73</v>
      </c>
      <c r="AS8" s="11">
        <v>120</v>
      </c>
      <c r="AT8" s="11">
        <v>87</v>
      </c>
      <c r="AU8" s="11"/>
      <c r="AV8" s="11">
        <v>209</v>
      </c>
      <c r="AW8" s="11">
        <v>249</v>
      </c>
      <c r="AX8" s="11">
        <v>272</v>
      </c>
      <c r="AY8" s="11">
        <v>123</v>
      </c>
      <c r="AZ8" s="11">
        <v>23</v>
      </c>
      <c r="BA8" s="11"/>
      <c r="BB8" s="11">
        <v>42</v>
      </c>
      <c r="BC8" s="11">
        <v>68</v>
      </c>
      <c r="BD8" s="11">
        <v>32</v>
      </c>
      <c r="BE8" s="11"/>
      <c r="BF8" s="11">
        <v>168</v>
      </c>
    </row>
    <row r="9" spans="2:58" x14ac:dyDescent="0.35">
      <c r="B9" s="15" t="s">
        <v>207</v>
      </c>
      <c r="C9" s="14">
        <v>7.35389712395427E-2</v>
      </c>
      <c r="D9" s="14">
        <v>6.6915834072520802E-2</v>
      </c>
      <c r="E9" s="14">
        <v>8.0958078034875203E-2</v>
      </c>
      <c r="F9" s="14"/>
      <c r="G9" s="14">
        <v>9.32755967260952E-2</v>
      </c>
      <c r="H9" s="14">
        <v>9.1101555696237305E-2</v>
      </c>
      <c r="I9" s="14">
        <v>7.1321620757281198E-2</v>
      </c>
      <c r="J9" s="14">
        <v>6.3780322608828696E-2</v>
      </c>
      <c r="K9" s="14">
        <v>9.0011136863078198E-2</v>
      </c>
      <c r="L9" s="14">
        <v>4.6108467457789598E-2</v>
      </c>
      <c r="M9" s="14"/>
      <c r="N9" s="14">
        <v>4.5698176743938397E-2</v>
      </c>
      <c r="O9" s="14">
        <v>7.2808288789850503E-2</v>
      </c>
      <c r="P9" s="14">
        <v>7.78965680502436E-2</v>
      </c>
      <c r="Q9" s="14">
        <v>0.10335488136762699</v>
      </c>
      <c r="R9" s="14"/>
      <c r="S9" s="14">
        <v>4.6787334248361602E-2</v>
      </c>
      <c r="T9" s="14">
        <v>8.5860813300535896E-2</v>
      </c>
      <c r="U9" s="14">
        <v>4.0424587628156101E-2</v>
      </c>
      <c r="V9" s="14">
        <v>5.9599511860627598E-2</v>
      </c>
      <c r="W9" s="14">
        <v>0.124141895759497</v>
      </c>
      <c r="X9" s="14">
        <v>8.1863054477593206E-2</v>
      </c>
      <c r="Y9" s="14">
        <v>5.3757583825340002E-2</v>
      </c>
      <c r="Z9" s="14">
        <v>2.92885124254487E-2</v>
      </c>
      <c r="AA9" s="14">
        <v>0.10721943055727</v>
      </c>
      <c r="AB9" s="14">
        <v>6.7832606488887906E-2</v>
      </c>
      <c r="AC9" s="14">
        <v>0.104661504980787</v>
      </c>
      <c r="AD9" s="14">
        <v>3.3450541310657902E-2</v>
      </c>
      <c r="AE9" s="14"/>
      <c r="AF9" s="14">
        <v>8.0107636546950495E-2</v>
      </c>
      <c r="AG9" s="14">
        <v>5.7441342055108702E-2</v>
      </c>
      <c r="AH9" s="14">
        <v>0.100464105124702</v>
      </c>
      <c r="AI9" s="14"/>
      <c r="AJ9" s="14">
        <v>5.4107469579911499E-2</v>
      </c>
      <c r="AK9" s="14">
        <v>9.2591238269978907E-2</v>
      </c>
      <c r="AL9" s="14">
        <v>3.0453545307583599E-2</v>
      </c>
      <c r="AM9" s="14">
        <v>0.138818929684486</v>
      </c>
      <c r="AN9" s="14">
        <v>8.8226026422406706E-2</v>
      </c>
      <c r="AO9" s="14"/>
      <c r="AP9" s="14">
        <v>4.7892597464815098E-2</v>
      </c>
      <c r="AQ9" s="14">
        <v>8.7224700094291702E-2</v>
      </c>
      <c r="AR9" s="14">
        <v>2.6461404147147701E-2</v>
      </c>
      <c r="AS9" s="14">
        <v>0.12566461671103701</v>
      </c>
      <c r="AT9" s="14">
        <v>5.5335433448468599E-2</v>
      </c>
      <c r="AU9" s="14"/>
      <c r="AV9" s="14">
        <v>9.6026204181826599E-2</v>
      </c>
      <c r="AW9" s="14">
        <v>4.5780144751877902E-2</v>
      </c>
      <c r="AX9" s="14">
        <v>6.8235504263112604E-2</v>
      </c>
      <c r="AY9" s="14">
        <v>4.7209510655534102E-2</v>
      </c>
      <c r="AZ9" s="14">
        <v>4.4214045432208901E-2</v>
      </c>
      <c r="BA9" s="14"/>
      <c r="BB9" s="14">
        <v>4.09103945476176E-2</v>
      </c>
      <c r="BC9" s="14">
        <v>0.139729631826985</v>
      </c>
      <c r="BD9" s="14">
        <v>3.19443181479779E-2</v>
      </c>
      <c r="BE9" s="14"/>
      <c r="BF9" s="14">
        <v>7.2669217018996299E-2</v>
      </c>
    </row>
    <row r="10" spans="2:58" x14ac:dyDescent="0.35">
      <c r="B10" s="15" t="s">
        <v>208</v>
      </c>
      <c r="C10" s="14">
        <v>9.5792996478090295E-2</v>
      </c>
      <c r="D10" s="14">
        <v>0.12391588068892601</v>
      </c>
      <c r="E10" s="14">
        <v>6.5489689130919806E-2</v>
      </c>
      <c r="F10" s="14"/>
      <c r="G10" s="14">
        <v>0.124580846378104</v>
      </c>
      <c r="H10" s="14">
        <v>0.10022175674063601</v>
      </c>
      <c r="I10" s="14">
        <v>9.2580115202146804E-2</v>
      </c>
      <c r="J10" s="14">
        <v>8.5401687424980194E-2</v>
      </c>
      <c r="K10" s="14">
        <v>9.7542457201801797E-2</v>
      </c>
      <c r="L10" s="14">
        <v>8.4089337033051201E-2</v>
      </c>
      <c r="M10" s="14"/>
      <c r="N10" s="14">
        <v>0.116043910862479</v>
      </c>
      <c r="O10" s="14">
        <v>7.81495023952887E-2</v>
      </c>
      <c r="P10" s="14">
        <v>9.9513495668096905E-2</v>
      </c>
      <c r="Q10" s="14">
        <v>8.6926444717387794E-2</v>
      </c>
      <c r="R10" s="14"/>
      <c r="S10" s="14">
        <v>9.6444207534765097E-2</v>
      </c>
      <c r="T10" s="14">
        <v>8.0362058669626604E-2</v>
      </c>
      <c r="U10" s="14">
        <v>8.8712847518036195E-2</v>
      </c>
      <c r="V10" s="14">
        <v>0.120812401829655</v>
      </c>
      <c r="W10" s="14">
        <v>9.3684474093012601E-2</v>
      </c>
      <c r="X10" s="14">
        <v>0.11649157115537601</v>
      </c>
      <c r="Y10" s="14">
        <v>0.10801099947214</v>
      </c>
      <c r="Z10" s="14">
        <v>6.6378280231933803E-2</v>
      </c>
      <c r="AA10" s="14">
        <v>8.0757297932133598E-2</v>
      </c>
      <c r="AB10" s="14">
        <v>8.6884892293418101E-2</v>
      </c>
      <c r="AC10" s="14">
        <v>4.8643572682784797E-2</v>
      </c>
      <c r="AD10" s="14">
        <v>0.20702468002584101</v>
      </c>
      <c r="AE10" s="14"/>
      <c r="AF10" s="14">
        <v>0.115101822765849</v>
      </c>
      <c r="AG10" s="14">
        <v>7.9949093708724606E-2</v>
      </c>
      <c r="AH10" s="14">
        <v>7.4242417108760297E-2</v>
      </c>
      <c r="AI10" s="14"/>
      <c r="AJ10" s="14">
        <v>0.119164029112391</v>
      </c>
      <c r="AK10" s="14">
        <v>7.2328226459967906E-2</v>
      </c>
      <c r="AL10" s="14">
        <v>8.7459229548950607E-2</v>
      </c>
      <c r="AM10" s="14">
        <v>0.13772697100329201</v>
      </c>
      <c r="AN10" s="14">
        <v>8.6969492224540298E-2</v>
      </c>
      <c r="AO10" s="14"/>
      <c r="AP10" s="14">
        <v>8.88367501148562E-2</v>
      </c>
      <c r="AQ10" s="14">
        <v>8.9107321742368101E-2</v>
      </c>
      <c r="AR10" s="14">
        <v>0.12148044443915899</v>
      </c>
      <c r="AS10" s="14">
        <v>0.152931021887143</v>
      </c>
      <c r="AT10" s="14">
        <v>5.8440910877148998E-2</v>
      </c>
      <c r="AU10" s="14"/>
      <c r="AV10" s="14">
        <v>7.7479277045846603E-2</v>
      </c>
      <c r="AW10" s="14">
        <v>7.7866715106953394E-2</v>
      </c>
      <c r="AX10" s="14">
        <v>0.132560996683635</v>
      </c>
      <c r="AY10" s="14">
        <v>0.121507523479604</v>
      </c>
      <c r="AZ10" s="14">
        <v>8.1274557980617099E-2</v>
      </c>
      <c r="BA10" s="14"/>
      <c r="BB10" s="14">
        <v>0.11610407734290799</v>
      </c>
      <c r="BC10" s="14">
        <v>0.16285373726078201</v>
      </c>
      <c r="BD10" s="14">
        <v>9.5137694742965906E-2</v>
      </c>
      <c r="BE10" s="14"/>
      <c r="BF10" s="14">
        <v>0.141586433732419</v>
      </c>
    </row>
    <row r="11" spans="2:58" x14ac:dyDescent="0.35">
      <c r="B11" s="15" t="s">
        <v>209</v>
      </c>
      <c r="C11" s="14">
        <v>0.25534769850335598</v>
      </c>
      <c r="D11" s="14">
        <v>0.24150232527992899</v>
      </c>
      <c r="E11" s="14">
        <v>0.27166811992673601</v>
      </c>
      <c r="F11" s="14"/>
      <c r="G11" s="14">
        <v>0.20889500184600199</v>
      </c>
      <c r="H11" s="14">
        <v>0.26781659702012101</v>
      </c>
      <c r="I11" s="14">
        <v>0.241731215496266</v>
      </c>
      <c r="J11" s="14">
        <v>0.29680966289462202</v>
      </c>
      <c r="K11" s="14">
        <v>0.29145829359542702</v>
      </c>
      <c r="L11" s="14">
        <v>0.228895819791024</v>
      </c>
      <c r="M11" s="14"/>
      <c r="N11" s="14">
        <v>0.21864155420026499</v>
      </c>
      <c r="O11" s="14">
        <v>0.25342244688716498</v>
      </c>
      <c r="P11" s="14">
        <v>0.27188323615605198</v>
      </c>
      <c r="Q11" s="14">
        <v>0.27531013881295302</v>
      </c>
      <c r="R11" s="14"/>
      <c r="S11" s="14">
        <v>0.263696471900084</v>
      </c>
      <c r="T11" s="14">
        <v>0.25337888188327901</v>
      </c>
      <c r="U11" s="14">
        <v>0.34411842733727099</v>
      </c>
      <c r="V11" s="14">
        <v>0.290693669898691</v>
      </c>
      <c r="W11" s="14">
        <v>0.30124514672844499</v>
      </c>
      <c r="X11" s="14">
        <v>0.17527511414741401</v>
      </c>
      <c r="Y11" s="14">
        <v>0.20737043442314401</v>
      </c>
      <c r="Z11" s="14">
        <v>0.28460593676545098</v>
      </c>
      <c r="AA11" s="14">
        <v>0.27292773289365702</v>
      </c>
      <c r="AB11" s="14">
        <v>0.238031878462131</v>
      </c>
      <c r="AC11" s="14">
        <v>0.19778263989591299</v>
      </c>
      <c r="AD11" s="14">
        <v>0.218658610537976</v>
      </c>
      <c r="AE11" s="14"/>
      <c r="AF11" s="14">
        <v>0.289479015952395</v>
      </c>
      <c r="AG11" s="14">
        <v>0.241083533206641</v>
      </c>
      <c r="AH11" s="14">
        <v>0.21429941617720399</v>
      </c>
      <c r="AI11" s="14"/>
      <c r="AJ11" s="14">
        <v>0.30961541172854501</v>
      </c>
      <c r="AK11" s="14">
        <v>0.205445871523734</v>
      </c>
      <c r="AL11" s="14">
        <v>0.31644917714128601</v>
      </c>
      <c r="AM11" s="14">
        <v>0.26378095008084601</v>
      </c>
      <c r="AN11" s="14">
        <v>0.25349087376694501</v>
      </c>
      <c r="AO11" s="14"/>
      <c r="AP11" s="14">
        <v>0.27094621526057899</v>
      </c>
      <c r="AQ11" s="14">
        <v>0.23690013834207799</v>
      </c>
      <c r="AR11" s="14">
        <v>0.26459305623534801</v>
      </c>
      <c r="AS11" s="14">
        <v>0.29953638162663698</v>
      </c>
      <c r="AT11" s="14">
        <v>0.29740480842440498</v>
      </c>
      <c r="AU11" s="14"/>
      <c r="AV11" s="14">
        <v>0.32343284301613601</v>
      </c>
      <c r="AW11" s="14">
        <v>0.22827368710951501</v>
      </c>
      <c r="AX11" s="14">
        <v>0.20088380736636899</v>
      </c>
      <c r="AY11" s="14">
        <v>0.272415959999743</v>
      </c>
      <c r="AZ11" s="14">
        <v>0.29322810940414901</v>
      </c>
      <c r="BA11" s="14"/>
      <c r="BB11" s="14">
        <v>0.40428397394902199</v>
      </c>
      <c r="BC11" s="14">
        <v>0.30677528130825599</v>
      </c>
      <c r="BD11" s="14">
        <v>0.27633951486865899</v>
      </c>
      <c r="BE11" s="14"/>
      <c r="BF11" s="14">
        <v>0.32758110395914097</v>
      </c>
    </row>
    <row r="12" spans="2:58" x14ac:dyDescent="0.35">
      <c r="B12" s="15" t="s">
        <v>122</v>
      </c>
      <c r="C12" s="14">
        <v>0.31543661682113999</v>
      </c>
      <c r="D12" s="14">
        <v>0.29032211293563698</v>
      </c>
      <c r="E12" s="14">
        <v>0.33992293816505897</v>
      </c>
      <c r="F12" s="14"/>
      <c r="G12" s="14">
        <v>0.23812872601983801</v>
      </c>
      <c r="H12" s="14">
        <v>0.24362003769247401</v>
      </c>
      <c r="I12" s="14">
        <v>0.326828588655801</v>
      </c>
      <c r="J12" s="14">
        <v>0.28472706381704199</v>
      </c>
      <c r="K12" s="14">
        <v>0.32526487901036699</v>
      </c>
      <c r="L12" s="14">
        <v>0.42704323855410797</v>
      </c>
      <c r="M12" s="14"/>
      <c r="N12" s="14">
        <v>0.28902774676519299</v>
      </c>
      <c r="O12" s="14">
        <v>0.32476875692757101</v>
      </c>
      <c r="P12" s="14">
        <v>0.307804443586424</v>
      </c>
      <c r="Q12" s="14">
        <v>0.34699539855008199</v>
      </c>
      <c r="R12" s="14"/>
      <c r="S12" s="14">
        <v>0.27162289485555702</v>
      </c>
      <c r="T12" s="14">
        <v>0.34605047972959802</v>
      </c>
      <c r="U12" s="14">
        <v>0.312047509131259</v>
      </c>
      <c r="V12" s="14">
        <v>0.27127591459960898</v>
      </c>
      <c r="W12" s="14">
        <v>0.29324732166416401</v>
      </c>
      <c r="X12" s="14">
        <v>0.37438797786441902</v>
      </c>
      <c r="Y12" s="14">
        <v>0.34087866652538701</v>
      </c>
      <c r="Z12" s="14">
        <v>0.19477543782034301</v>
      </c>
      <c r="AA12" s="14">
        <v>0.26920197742551599</v>
      </c>
      <c r="AB12" s="14">
        <v>0.33234358094612199</v>
      </c>
      <c r="AC12" s="14">
        <v>0.52059618239151195</v>
      </c>
      <c r="AD12" s="14">
        <v>0.24815843660772299</v>
      </c>
      <c r="AE12" s="14"/>
      <c r="AF12" s="14">
        <v>0.33385063246665903</v>
      </c>
      <c r="AG12" s="14">
        <v>0.30206971370350499</v>
      </c>
      <c r="AH12" s="14">
        <v>0.33843568394899698</v>
      </c>
      <c r="AI12" s="14"/>
      <c r="AJ12" s="14">
        <v>0.31478526096460602</v>
      </c>
      <c r="AK12" s="14">
        <v>0.29350676903758099</v>
      </c>
      <c r="AL12" s="14">
        <v>0.33629130821474101</v>
      </c>
      <c r="AM12" s="14">
        <v>0.45967314923137698</v>
      </c>
      <c r="AN12" s="14">
        <v>0.32016277093050399</v>
      </c>
      <c r="AO12" s="14"/>
      <c r="AP12" s="14">
        <v>0.33610809981040501</v>
      </c>
      <c r="AQ12" s="14">
        <v>0.27448389662897099</v>
      </c>
      <c r="AR12" s="14">
        <v>0.32486094343781302</v>
      </c>
      <c r="AS12" s="14">
        <v>0.29953625170535603</v>
      </c>
      <c r="AT12" s="14">
        <v>0.48711495091990398</v>
      </c>
      <c r="AU12" s="14"/>
      <c r="AV12" s="14">
        <v>0.334780005104028</v>
      </c>
      <c r="AW12" s="14">
        <v>0.375173349393991</v>
      </c>
      <c r="AX12" s="14">
        <v>0.27282761245693798</v>
      </c>
      <c r="AY12" s="14">
        <v>0.26902160692549998</v>
      </c>
      <c r="AZ12" s="14">
        <v>0.18130495578320999</v>
      </c>
      <c r="BA12" s="14"/>
      <c r="BB12" s="14">
        <v>0.29670603723153599</v>
      </c>
      <c r="BC12" s="14">
        <v>0.25419628586079301</v>
      </c>
      <c r="BD12" s="14">
        <v>0.50556627941237398</v>
      </c>
      <c r="BE12" s="14"/>
      <c r="BF12" s="14">
        <v>0.31719825386943101</v>
      </c>
    </row>
    <row r="13" spans="2:58" x14ac:dyDescent="0.35">
      <c r="B13" s="15" t="s">
        <v>210</v>
      </c>
      <c r="C13" s="14">
        <v>0.17189135658915999</v>
      </c>
      <c r="D13" s="14">
        <v>0.18820245178538</v>
      </c>
      <c r="E13" s="14">
        <v>0.15643761689497501</v>
      </c>
      <c r="F13" s="14"/>
      <c r="G13" s="14">
        <v>0.249524957780665</v>
      </c>
      <c r="H13" s="14">
        <v>0.1937351039796</v>
      </c>
      <c r="I13" s="14">
        <v>0.188299859994941</v>
      </c>
      <c r="J13" s="14">
        <v>0.15756535310678901</v>
      </c>
      <c r="K13" s="14">
        <v>0.12823157128650201</v>
      </c>
      <c r="L13" s="14">
        <v>0.13497565995185801</v>
      </c>
      <c r="M13" s="14"/>
      <c r="N13" s="14">
        <v>0.19539168037579499</v>
      </c>
      <c r="O13" s="14">
        <v>0.18716368286659699</v>
      </c>
      <c r="P13" s="14">
        <v>0.176415341977644</v>
      </c>
      <c r="Q13" s="14">
        <v>0.123613411527686</v>
      </c>
      <c r="R13" s="14"/>
      <c r="S13" s="14">
        <v>0.191003193830973</v>
      </c>
      <c r="T13" s="14">
        <v>0.15253358330913599</v>
      </c>
      <c r="U13" s="14">
        <v>0.159711733476332</v>
      </c>
      <c r="V13" s="14">
        <v>0.17305415599511101</v>
      </c>
      <c r="W13" s="14">
        <v>0.13907049772687799</v>
      </c>
      <c r="X13" s="14">
        <v>0.186357610740463</v>
      </c>
      <c r="Y13" s="14">
        <v>0.170815834715667</v>
      </c>
      <c r="Z13" s="14">
        <v>0.39565637787890801</v>
      </c>
      <c r="AA13" s="14">
        <v>0.16426252344460701</v>
      </c>
      <c r="AB13" s="14">
        <v>0.15818611142913899</v>
      </c>
      <c r="AC13" s="14">
        <v>0.108250286089142</v>
      </c>
      <c r="AD13" s="14">
        <v>0.19466408426442999</v>
      </c>
      <c r="AE13" s="14"/>
      <c r="AF13" s="14">
        <v>0.13954648456016799</v>
      </c>
      <c r="AG13" s="14">
        <v>0.187273412450608</v>
      </c>
      <c r="AH13" s="14">
        <v>0.16679335888445301</v>
      </c>
      <c r="AI13" s="14"/>
      <c r="AJ13" s="14">
        <v>0.16767617163384199</v>
      </c>
      <c r="AK13" s="14">
        <v>0.197764405865726</v>
      </c>
      <c r="AL13" s="14">
        <v>0.15391025841592901</v>
      </c>
      <c r="AM13" s="14">
        <v>0</v>
      </c>
      <c r="AN13" s="14">
        <v>0.158940267188458</v>
      </c>
      <c r="AO13" s="14"/>
      <c r="AP13" s="14">
        <v>0.19827659660591401</v>
      </c>
      <c r="AQ13" s="14">
        <v>0.18479212685142499</v>
      </c>
      <c r="AR13" s="14">
        <v>0.173367183154434</v>
      </c>
      <c r="AS13" s="14">
        <v>0.102529156053141</v>
      </c>
      <c r="AT13" s="14">
        <v>0.101703896330073</v>
      </c>
      <c r="AU13" s="14"/>
      <c r="AV13" s="14">
        <v>8.3575883302319895E-2</v>
      </c>
      <c r="AW13" s="14">
        <v>0.20767868578509199</v>
      </c>
      <c r="AX13" s="14">
        <v>0.226860338539567</v>
      </c>
      <c r="AY13" s="14">
        <v>0.14627260503261399</v>
      </c>
      <c r="AZ13" s="14">
        <v>0.24156608910840999</v>
      </c>
      <c r="BA13" s="14"/>
      <c r="BB13" s="14">
        <v>0.11833072210047201</v>
      </c>
      <c r="BC13" s="14">
        <v>0.13644506374318399</v>
      </c>
      <c r="BD13" s="14">
        <v>9.1012192828023197E-2</v>
      </c>
      <c r="BE13" s="14"/>
      <c r="BF13" s="14">
        <v>0.12982718059529799</v>
      </c>
    </row>
    <row r="14" spans="2:58" x14ac:dyDescent="0.35">
      <c r="B14" s="15" t="s">
        <v>211</v>
      </c>
      <c r="C14" s="14">
        <v>7.5072294823017194E-2</v>
      </c>
      <c r="D14" s="14">
        <v>7.72156378483429E-2</v>
      </c>
      <c r="E14" s="14">
        <v>7.1474682589496102E-2</v>
      </c>
      <c r="F14" s="14"/>
      <c r="G14" s="14">
        <v>7.7669112427320205E-2</v>
      </c>
      <c r="H14" s="14">
        <v>9.7701758287445997E-2</v>
      </c>
      <c r="I14" s="14">
        <v>5.94211899732748E-2</v>
      </c>
      <c r="J14" s="14">
        <v>9.3308013235214704E-2</v>
      </c>
      <c r="K14" s="14">
        <v>6.1083332174323102E-2</v>
      </c>
      <c r="L14" s="14">
        <v>6.2262966783415002E-2</v>
      </c>
      <c r="M14" s="14"/>
      <c r="N14" s="14">
        <v>0.11287697311186901</v>
      </c>
      <c r="O14" s="14">
        <v>7.5375410124492295E-2</v>
      </c>
      <c r="P14" s="14">
        <v>5.4971677289479201E-2</v>
      </c>
      <c r="Q14" s="14">
        <v>5.4684827046234799E-2</v>
      </c>
      <c r="R14" s="14"/>
      <c r="S14" s="14">
        <v>9.1103367611545999E-2</v>
      </c>
      <c r="T14" s="14">
        <v>8.1814183107824998E-2</v>
      </c>
      <c r="U14" s="14">
        <v>4.2533536828622098E-2</v>
      </c>
      <c r="V14" s="14">
        <v>7.3545569801187594E-2</v>
      </c>
      <c r="W14" s="14">
        <v>4.8610664028003098E-2</v>
      </c>
      <c r="X14" s="14">
        <v>6.5624671614735106E-2</v>
      </c>
      <c r="Y14" s="14">
        <v>9.7751019434046196E-2</v>
      </c>
      <c r="Z14" s="14">
        <v>2.9295454877915801E-2</v>
      </c>
      <c r="AA14" s="14">
        <v>8.6584190812890399E-2</v>
      </c>
      <c r="AB14" s="14">
        <v>9.7298487434506697E-2</v>
      </c>
      <c r="AC14" s="14">
        <v>2.0065813959860301E-2</v>
      </c>
      <c r="AD14" s="14">
        <v>9.8043647253371696E-2</v>
      </c>
      <c r="AE14" s="14"/>
      <c r="AF14" s="14">
        <v>3.6742343619093801E-2</v>
      </c>
      <c r="AG14" s="14">
        <v>0.112450680719347</v>
      </c>
      <c r="AH14" s="14">
        <v>8.1498961591051494E-2</v>
      </c>
      <c r="AI14" s="14"/>
      <c r="AJ14" s="14">
        <v>3.1061286141208198E-2</v>
      </c>
      <c r="AK14" s="14">
        <v>0.120599599607855</v>
      </c>
      <c r="AL14" s="14">
        <v>6.0961137304894199E-2</v>
      </c>
      <c r="AM14" s="14">
        <v>0</v>
      </c>
      <c r="AN14" s="14">
        <v>7.2840839730733603E-2</v>
      </c>
      <c r="AO14" s="14"/>
      <c r="AP14" s="14">
        <v>4.6911309217800103E-2</v>
      </c>
      <c r="AQ14" s="14">
        <v>0.117349770075227</v>
      </c>
      <c r="AR14" s="14">
        <v>5.12376090883567E-2</v>
      </c>
      <c r="AS14" s="14">
        <v>1.1167775133418699E-2</v>
      </c>
      <c r="AT14" s="14">
        <v>0</v>
      </c>
      <c r="AU14" s="14"/>
      <c r="AV14" s="14">
        <v>7.0760278907077201E-2</v>
      </c>
      <c r="AW14" s="14">
        <v>5.6556531061353998E-2</v>
      </c>
      <c r="AX14" s="14">
        <v>9.1764569186397998E-2</v>
      </c>
      <c r="AY14" s="14">
        <v>0.10220027251267599</v>
      </c>
      <c r="AZ14" s="14">
        <v>0.15841224229140499</v>
      </c>
      <c r="BA14" s="14"/>
      <c r="BB14" s="14">
        <v>2.3664794828443698E-2</v>
      </c>
      <c r="BC14" s="14">
        <v>0</v>
      </c>
      <c r="BD14" s="14">
        <v>0</v>
      </c>
      <c r="BE14" s="14"/>
      <c r="BF14" s="14">
        <v>1.1137810824714401E-2</v>
      </c>
    </row>
    <row r="15" spans="2:58" x14ac:dyDescent="0.35">
      <c r="B15" s="15" t="s">
        <v>212</v>
      </c>
      <c r="C15" s="23">
        <v>1.29200655456929E-2</v>
      </c>
      <c r="D15" s="23">
        <v>1.19257573892648E-2</v>
      </c>
      <c r="E15" s="23">
        <v>1.40488752579384E-2</v>
      </c>
      <c r="F15" s="23"/>
      <c r="G15" s="23">
        <v>7.9257588219770504E-3</v>
      </c>
      <c r="H15" s="23">
        <v>5.80319058348484E-3</v>
      </c>
      <c r="I15" s="23">
        <v>1.98174099202891E-2</v>
      </c>
      <c r="J15" s="23">
        <v>1.84078969125233E-2</v>
      </c>
      <c r="K15" s="23">
        <v>6.4083298685008502E-3</v>
      </c>
      <c r="L15" s="23">
        <v>1.6624510428754801E-2</v>
      </c>
      <c r="M15" s="23"/>
      <c r="N15" s="23">
        <v>2.2319957940460398E-2</v>
      </c>
      <c r="O15" s="23">
        <v>8.3119120090348504E-3</v>
      </c>
      <c r="P15" s="23">
        <v>1.1515237272060601E-2</v>
      </c>
      <c r="Q15" s="23">
        <v>9.1148979780293904E-3</v>
      </c>
      <c r="R15" s="23"/>
      <c r="S15" s="23">
        <v>3.93425300187124E-2</v>
      </c>
      <c r="T15" s="23">
        <v>0</v>
      </c>
      <c r="U15" s="23">
        <v>1.24513580803237E-2</v>
      </c>
      <c r="V15" s="23">
        <v>1.1018776015119001E-2</v>
      </c>
      <c r="W15" s="23">
        <v>0</v>
      </c>
      <c r="X15" s="23">
        <v>0</v>
      </c>
      <c r="Y15" s="23">
        <v>2.14154616042753E-2</v>
      </c>
      <c r="Z15" s="23">
        <v>0</v>
      </c>
      <c r="AA15" s="23">
        <v>1.9046846933927102E-2</v>
      </c>
      <c r="AB15" s="23">
        <v>1.9422442945795801E-2</v>
      </c>
      <c r="AC15" s="23">
        <v>0</v>
      </c>
      <c r="AD15" s="23">
        <v>0</v>
      </c>
      <c r="AE15" s="23"/>
      <c r="AF15" s="23">
        <v>5.1720640888853501E-3</v>
      </c>
      <c r="AG15" s="23">
        <v>1.9732224156065601E-2</v>
      </c>
      <c r="AH15" s="23">
        <v>2.4266057164832801E-2</v>
      </c>
      <c r="AI15" s="23"/>
      <c r="AJ15" s="23">
        <v>3.5903708394958499E-3</v>
      </c>
      <c r="AK15" s="23">
        <v>1.7763889235156601E-2</v>
      </c>
      <c r="AL15" s="23">
        <v>1.4475344066615201E-2</v>
      </c>
      <c r="AM15" s="23">
        <v>0</v>
      </c>
      <c r="AN15" s="23">
        <v>1.93697297364115E-2</v>
      </c>
      <c r="AO15" s="23"/>
      <c r="AP15" s="23">
        <v>1.1028431525630499E-2</v>
      </c>
      <c r="AQ15" s="23">
        <v>1.0142046265639099E-2</v>
      </c>
      <c r="AR15" s="23">
        <v>3.7999359497742101E-2</v>
      </c>
      <c r="AS15" s="23">
        <v>8.6347968832670499E-3</v>
      </c>
      <c r="AT15" s="23">
        <v>0</v>
      </c>
      <c r="AU15" s="23"/>
      <c r="AV15" s="23">
        <v>1.3945508442765899E-2</v>
      </c>
      <c r="AW15" s="23">
        <v>8.6708867912163399E-3</v>
      </c>
      <c r="AX15" s="23">
        <v>6.8671715039811503E-3</v>
      </c>
      <c r="AY15" s="23">
        <v>4.13725213943298E-2</v>
      </c>
      <c r="AZ15" s="23">
        <v>0</v>
      </c>
      <c r="BA15" s="23"/>
      <c r="BB15" s="23">
        <v>0</v>
      </c>
      <c r="BC15" s="23">
        <v>0</v>
      </c>
      <c r="BD15" s="23">
        <v>0</v>
      </c>
      <c r="BE15" s="23"/>
      <c r="BF15" s="23">
        <v>0</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270</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1012</v>
      </c>
      <c r="D7" s="10">
        <v>506</v>
      </c>
      <c r="E7" s="10">
        <v>502</v>
      </c>
      <c r="F7" s="10"/>
      <c r="G7" s="10">
        <v>139</v>
      </c>
      <c r="H7" s="10">
        <v>186</v>
      </c>
      <c r="I7" s="10">
        <v>143</v>
      </c>
      <c r="J7" s="10">
        <v>155</v>
      </c>
      <c r="K7" s="10">
        <v>153</v>
      </c>
      <c r="L7" s="10">
        <v>236</v>
      </c>
      <c r="M7" s="10"/>
      <c r="N7" s="10">
        <v>274</v>
      </c>
      <c r="O7" s="10">
        <v>247</v>
      </c>
      <c r="P7" s="10">
        <v>247</v>
      </c>
      <c r="Q7" s="10">
        <v>238</v>
      </c>
      <c r="R7" s="10"/>
      <c r="S7" s="10">
        <v>123</v>
      </c>
      <c r="T7" s="10">
        <v>135</v>
      </c>
      <c r="U7" s="10">
        <v>75</v>
      </c>
      <c r="V7" s="10">
        <v>85</v>
      </c>
      <c r="W7" s="10">
        <v>82</v>
      </c>
      <c r="X7" s="10">
        <v>92</v>
      </c>
      <c r="Y7" s="10">
        <v>90</v>
      </c>
      <c r="Z7" s="10">
        <v>32</v>
      </c>
      <c r="AA7" s="10">
        <v>126</v>
      </c>
      <c r="AB7" s="10">
        <v>95</v>
      </c>
      <c r="AC7" s="10">
        <v>45</v>
      </c>
      <c r="AD7" s="10">
        <v>32</v>
      </c>
      <c r="AE7" s="10"/>
      <c r="AF7" s="10">
        <v>386</v>
      </c>
      <c r="AG7" s="10">
        <v>405</v>
      </c>
      <c r="AH7" s="10">
        <v>124</v>
      </c>
      <c r="AI7" s="10"/>
      <c r="AJ7" s="10">
        <v>336</v>
      </c>
      <c r="AK7" s="10">
        <v>329</v>
      </c>
      <c r="AL7" s="10">
        <v>64</v>
      </c>
      <c r="AM7" s="10">
        <v>14</v>
      </c>
      <c r="AN7" s="10">
        <v>101</v>
      </c>
      <c r="AO7" s="10"/>
      <c r="AP7" s="10">
        <v>204</v>
      </c>
      <c r="AQ7" s="10">
        <v>383</v>
      </c>
      <c r="AR7" s="10">
        <v>74</v>
      </c>
      <c r="AS7" s="10">
        <v>118</v>
      </c>
      <c r="AT7" s="10">
        <v>87</v>
      </c>
      <c r="AU7" s="10"/>
      <c r="AV7" s="10">
        <v>211</v>
      </c>
      <c r="AW7" s="10">
        <v>246</v>
      </c>
      <c r="AX7" s="10">
        <v>270</v>
      </c>
      <c r="AY7" s="10">
        <v>123</v>
      </c>
      <c r="AZ7" s="10">
        <v>24</v>
      </c>
      <c r="BA7" s="10"/>
      <c r="BB7" s="10">
        <v>42</v>
      </c>
      <c r="BC7" s="10">
        <v>67</v>
      </c>
      <c r="BD7" s="10">
        <v>32</v>
      </c>
      <c r="BE7" s="10"/>
      <c r="BF7" s="10">
        <v>167</v>
      </c>
    </row>
    <row r="8" spans="2:58" ht="30" customHeight="1" x14ac:dyDescent="0.35">
      <c r="B8" s="11" t="s">
        <v>20</v>
      </c>
      <c r="C8" s="11">
        <v>1012</v>
      </c>
      <c r="D8" s="11">
        <v>512</v>
      </c>
      <c r="E8" s="11">
        <v>496</v>
      </c>
      <c r="F8" s="11"/>
      <c r="G8" s="11">
        <v>134</v>
      </c>
      <c r="H8" s="11">
        <v>179</v>
      </c>
      <c r="I8" s="11">
        <v>164</v>
      </c>
      <c r="J8" s="11">
        <v>167</v>
      </c>
      <c r="K8" s="11">
        <v>144</v>
      </c>
      <c r="L8" s="11">
        <v>224</v>
      </c>
      <c r="M8" s="11"/>
      <c r="N8" s="11">
        <v>267</v>
      </c>
      <c r="O8" s="11">
        <v>259</v>
      </c>
      <c r="P8" s="11">
        <v>245</v>
      </c>
      <c r="Q8" s="11">
        <v>235</v>
      </c>
      <c r="R8" s="11"/>
      <c r="S8" s="11">
        <v>131</v>
      </c>
      <c r="T8" s="11">
        <v>142</v>
      </c>
      <c r="U8" s="11">
        <v>74</v>
      </c>
      <c r="V8" s="11">
        <v>86</v>
      </c>
      <c r="W8" s="11">
        <v>79</v>
      </c>
      <c r="X8" s="11">
        <v>94</v>
      </c>
      <c r="Y8" s="11">
        <v>89</v>
      </c>
      <c r="Z8" s="11">
        <v>30</v>
      </c>
      <c r="AA8" s="11">
        <v>121</v>
      </c>
      <c r="AB8" s="11">
        <v>95</v>
      </c>
      <c r="AC8" s="11">
        <v>43</v>
      </c>
      <c r="AD8" s="11">
        <v>29</v>
      </c>
      <c r="AE8" s="11"/>
      <c r="AF8" s="11">
        <v>386</v>
      </c>
      <c r="AG8" s="11">
        <v>408</v>
      </c>
      <c r="AH8" s="11">
        <v>125</v>
      </c>
      <c r="AI8" s="11"/>
      <c r="AJ8" s="11">
        <v>335</v>
      </c>
      <c r="AK8" s="11">
        <v>334</v>
      </c>
      <c r="AL8" s="11">
        <v>64</v>
      </c>
      <c r="AM8" s="11">
        <v>14</v>
      </c>
      <c r="AN8" s="11">
        <v>102</v>
      </c>
      <c r="AO8" s="11"/>
      <c r="AP8" s="11">
        <v>203</v>
      </c>
      <c r="AQ8" s="11">
        <v>386</v>
      </c>
      <c r="AR8" s="11">
        <v>73</v>
      </c>
      <c r="AS8" s="11">
        <v>120</v>
      </c>
      <c r="AT8" s="11">
        <v>87</v>
      </c>
      <c r="AU8" s="11"/>
      <c r="AV8" s="11">
        <v>209</v>
      </c>
      <c r="AW8" s="11">
        <v>249</v>
      </c>
      <c r="AX8" s="11">
        <v>272</v>
      </c>
      <c r="AY8" s="11">
        <v>123</v>
      </c>
      <c r="AZ8" s="11">
        <v>23</v>
      </c>
      <c r="BA8" s="11"/>
      <c r="BB8" s="11">
        <v>42</v>
      </c>
      <c r="BC8" s="11">
        <v>68</v>
      </c>
      <c r="BD8" s="11">
        <v>32</v>
      </c>
      <c r="BE8" s="11"/>
      <c r="BF8" s="11">
        <v>168</v>
      </c>
    </row>
    <row r="9" spans="2:58" x14ac:dyDescent="0.35">
      <c r="B9" s="15" t="s">
        <v>207</v>
      </c>
      <c r="C9" s="14">
        <v>0.213973470234706</v>
      </c>
      <c r="D9" s="14">
        <v>0.21631785908788501</v>
      </c>
      <c r="E9" s="14">
        <v>0.20921951341516101</v>
      </c>
      <c r="F9" s="14"/>
      <c r="G9" s="14">
        <v>0.25022256227019901</v>
      </c>
      <c r="H9" s="14">
        <v>0.25877735596988699</v>
      </c>
      <c r="I9" s="14">
        <v>0.21576026085781</v>
      </c>
      <c r="J9" s="14">
        <v>0.24806200728619901</v>
      </c>
      <c r="K9" s="14">
        <v>0.21982973977547099</v>
      </c>
      <c r="L9" s="14">
        <v>0.126166521707959</v>
      </c>
      <c r="M9" s="14"/>
      <c r="N9" s="14">
        <v>0.19997269811475499</v>
      </c>
      <c r="O9" s="14">
        <v>0.21874888697255401</v>
      </c>
      <c r="P9" s="14">
        <v>0.21134474579069801</v>
      </c>
      <c r="Q9" s="14">
        <v>0.232906595983327</v>
      </c>
      <c r="R9" s="14"/>
      <c r="S9" s="14">
        <v>0.155708868012814</v>
      </c>
      <c r="T9" s="14">
        <v>0.21498742871441101</v>
      </c>
      <c r="U9" s="14">
        <v>0.24142764758942101</v>
      </c>
      <c r="V9" s="14">
        <v>0.22400211894483699</v>
      </c>
      <c r="W9" s="14">
        <v>0.218491343732065</v>
      </c>
      <c r="X9" s="14">
        <v>0.156805599358814</v>
      </c>
      <c r="Y9" s="14">
        <v>0.31619527317463703</v>
      </c>
      <c r="Z9" s="14">
        <v>0.12273368391855401</v>
      </c>
      <c r="AA9" s="14">
        <v>0.188317287358092</v>
      </c>
      <c r="AB9" s="14">
        <v>0.22432058500853599</v>
      </c>
      <c r="AC9" s="14">
        <v>0.37138719850894503</v>
      </c>
      <c r="AD9" s="14">
        <v>0.163364510809344</v>
      </c>
      <c r="AE9" s="14"/>
      <c r="AF9" s="14">
        <v>0.189205534324451</v>
      </c>
      <c r="AG9" s="14">
        <v>0.22213847410420401</v>
      </c>
      <c r="AH9" s="14">
        <v>0.24880811282141499</v>
      </c>
      <c r="AI9" s="14"/>
      <c r="AJ9" s="14">
        <v>0.13365820248424801</v>
      </c>
      <c r="AK9" s="14">
        <v>0.273578225045713</v>
      </c>
      <c r="AL9" s="14">
        <v>0.21881275422171201</v>
      </c>
      <c r="AM9" s="14">
        <v>6.3596342932136299E-2</v>
      </c>
      <c r="AN9" s="14">
        <v>0.2218004623249</v>
      </c>
      <c r="AO9" s="14"/>
      <c r="AP9" s="14">
        <v>3.80582425020079E-2</v>
      </c>
      <c r="AQ9" s="14">
        <v>0.25487344923819499</v>
      </c>
      <c r="AR9" s="14">
        <v>0.21990189324693801</v>
      </c>
      <c r="AS9" s="14">
        <v>0.31883457265992399</v>
      </c>
      <c r="AT9" s="14">
        <v>0.16992076172392601</v>
      </c>
      <c r="AU9" s="14"/>
      <c r="AV9" s="14">
        <v>0.204159064937005</v>
      </c>
      <c r="AW9" s="14">
        <v>0.232475535807562</v>
      </c>
      <c r="AX9" s="14">
        <v>0.202320380953419</v>
      </c>
      <c r="AY9" s="14">
        <v>0.19711205678441299</v>
      </c>
      <c r="AZ9" s="14">
        <v>0.20281552203473899</v>
      </c>
      <c r="BA9" s="14"/>
      <c r="BB9" s="14">
        <v>0.18208643106354899</v>
      </c>
      <c r="BC9" s="14">
        <v>0.32589242156555198</v>
      </c>
      <c r="BD9" s="14">
        <v>0.155234929952699</v>
      </c>
      <c r="BE9" s="14"/>
      <c r="BF9" s="14">
        <v>0.22655381074116701</v>
      </c>
    </row>
    <row r="10" spans="2:58" x14ac:dyDescent="0.35">
      <c r="B10" s="15" t="s">
        <v>208</v>
      </c>
      <c r="C10" s="14">
        <v>0.18761331359799399</v>
      </c>
      <c r="D10" s="14">
        <v>0.20002458712645199</v>
      </c>
      <c r="E10" s="14">
        <v>0.17425366351139901</v>
      </c>
      <c r="F10" s="14"/>
      <c r="G10" s="14">
        <v>0.207948349049982</v>
      </c>
      <c r="H10" s="14">
        <v>0.18711696276849099</v>
      </c>
      <c r="I10" s="14">
        <v>0.21191425133706801</v>
      </c>
      <c r="J10" s="14">
        <v>0.21139122848970501</v>
      </c>
      <c r="K10" s="14">
        <v>0.197722523923865</v>
      </c>
      <c r="L10" s="14">
        <v>0.133955178034279</v>
      </c>
      <c r="M10" s="14"/>
      <c r="N10" s="14">
        <v>0.17988631962766399</v>
      </c>
      <c r="O10" s="14">
        <v>0.219299990415604</v>
      </c>
      <c r="P10" s="14">
        <v>0.176964589753659</v>
      </c>
      <c r="Q10" s="14">
        <v>0.17299758266957399</v>
      </c>
      <c r="R10" s="14"/>
      <c r="S10" s="14">
        <v>0.18307833935767201</v>
      </c>
      <c r="T10" s="14">
        <v>0.15170486861183199</v>
      </c>
      <c r="U10" s="14">
        <v>0.16562036102703601</v>
      </c>
      <c r="V10" s="14">
        <v>0.161817891822091</v>
      </c>
      <c r="W10" s="14">
        <v>0.17518437910667001</v>
      </c>
      <c r="X10" s="14">
        <v>0.26489527398874901</v>
      </c>
      <c r="Y10" s="14">
        <v>0.17145246443727299</v>
      </c>
      <c r="Z10" s="14">
        <v>0.15917519890281101</v>
      </c>
      <c r="AA10" s="14">
        <v>0.20745134563326501</v>
      </c>
      <c r="AB10" s="14">
        <v>0.21805470805038499</v>
      </c>
      <c r="AC10" s="14">
        <v>0.17671048404571099</v>
      </c>
      <c r="AD10" s="14">
        <v>0.21186279467612101</v>
      </c>
      <c r="AE10" s="14"/>
      <c r="AF10" s="14">
        <v>0.15618744655281599</v>
      </c>
      <c r="AG10" s="14">
        <v>0.19454257027013999</v>
      </c>
      <c r="AH10" s="14">
        <v>0.185605801197717</v>
      </c>
      <c r="AI10" s="14"/>
      <c r="AJ10" s="14">
        <v>0.13075287524318399</v>
      </c>
      <c r="AK10" s="14">
        <v>0.22234052785251501</v>
      </c>
      <c r="AL10" s="14">
        <v>0.21942923328560199</v>
      </c>
      <c r="AM10" s="14">
        <v>0.36947596767777302</v>
      </c>
      <c r="AN10" s="14">
        <v>0.152871669687795</v>
      </c>
      <c r="AO10" s="14"/>
      <c r="AP10" s="14">
        <v>0.118800702822174</v>
      </c>
      <c r="AQ10" s="14">
        <v>0.217932157445341</v>
      </c>
      <c r="AR10" s="14">
        <v>0.20091448133309101</v>
      </c>
      <c r="AS10" s="14">
        <v>0.185081268237408</v>
      </c>
      <c r="AT10" s="14">
        <v>0.163411606603972</v>
      </c>
      <c r="AU10" s="14"/>
      <c r="AV10" s="14">
        <v>0.17042308638606199</v>
      </c>
      <c r="AW10" s="14">
        <v>0.19774083334536999</v>
      </c>
      <c r="AX10" s="14">
        <v>0.19115348230599999</v>
      </c>
      <c r="AY10" s="14">
        <v>0.15808549713471801</v>
      </c>
      <c r="AZ10" s="14">
        <v>0.29620391202937701</v>
      </c>
      <c r="BA10" s="14"/>
      <c r="BB10" s="14">
        <v>0.186579370672593</v>
      </c>
      <c r="BC10" s="14">
        <v>0.154336404163497</v>
      </c>
      <c r="BD10" s="14">
        <v>0.16128590885371</v>
      </c>
      <c r="BE10" s="14"/>
      <c r="BF10" s="14">
        <v>0.15595943796709799</v>
      </c>
    </row>
    <row r="11" spans="2:58" x14ac:dyDescent="0.35">
      <c r="B11" s="15" t="s">
        <v>209</v>
      </c>
      <c r="C11" s="14">
        <v>0.21475534916814301</v>
      </c>
      <c r="D11" s="14">
        <v>0.21425920859477601</v>
      </c>
      <c r="E11" s="14">
        <v>0.21698131402439999</v>
      </c>
      <c r="F11" s="14"/>
      <c r="G11" s="14">
        <v>0.173064635978292</v>
      </c>
      <c r="H11" s="14">
        <v>0.17898011963169899</v>
      </c>
      <c r="I11" s="14">
        <v>0.231968875058153</v>
      </c>
      <c r="J11" s="14">
        <v>0.20892578750680399</v>
      </c>
      <c r="K11" s="14">
        <v>0.215690694325646</v>
      </c>
      <c r="L11" s="14">
        <v>0.259310262560566</v>
      </c>
      <c r="M11" s="14"/>
      <c r="N11" s="14">
        <v>0.227068285229092</v>
      </c>
      <c r="O11" s="14">
        <v>0.22682904085860101</v>
      </c>
      <c r="P11" s="14">
        <v>0.211600718614326</v>
      </c>
      <c r="Q11" s="14">
        <v>0.183500285956856</v>
      </c>
      <c r="R11" s="14"/>
      <c r="S11" s="14">
        <v>0.22573182999025501</v>
      </c>
      <c r="T11" s="14">
        <v>0.19554412068233001</v>
      </c>
      <c r="U11" s="14">
        <v>0.26190744909207198</v>
      </c>
      <c r="V11" s="14">
        <v>0.306274447631874</v>
      </c>
      <c r="W11" s="14">
        <v>0.18077831322826901</v>
      </c>
      <c r="X11" s="14">
        <v>0.17771763343403199</v>
      </c>
      <c r="Y11" s="14">
        <v>0.14692735864523301</v>
      </c>
      <c r="Z11" s="14">
        <v>0.15199470760529599</v>
      </c>
      <c r="AA11" s="14">
        <v>0.228715992966396</v>
      </c>
      <c r="AB11" s="14">
        <v>0.238535265399864</v>
      </c>
      <c r="AC11" s="14">
        <v>0.21252133537780901</v>
      </c>
      <c r="AD11" s="14">
        <v>0.222062239352526</v>
      </c>
      <c r="AE11" s="14"/>
      <c r="AF11" s="14">
        <v>0.20016266587501799</v>
      </c>
      <c r="AG11" s="14">
        <v>0.24896884812747599</v>
      </c>
      <c r="AH11" s="14">
        <v>0.154839686562562</v>
      </c>
      <c r="AI11" s="14"/>
      <c r="AJ11" s="14">
        <v>0.241321430488423</v>
      </c>
      <c r="AK11" s="14">
        <v>0.207084449100852</v>
      </c>
      <c r="AL11" s="14">
        <v>0.33394748135893498</v>
      </c>
      <c r="AM11" s="14">
        <v>0.13772697100329201</v>
      </c>
      <c r="AN11" s="14">
        <v>0.20482138835251801</v>
      </c>
      <c r="AO11" s="14"/>
      <c r="AP11" s="14">
        <v>0.16208577253118001</v>
      </c>
      <c r="AQ11" s="14">
        <v>0.22688674120124599</v>
      </c>
      <c r="AR11" s="14">
        <v>0.33155818159101202</v>
      </c>
      <c r="AS11" s="14">
        <v>0.19842991347723599</v>
      </c>
      <c r="AT11" s="14">
        <v>0.26351873281784499</v>
      </c>
      <c r="AU11" s="14"/>
      <c r="AV11" s="14">
        <v>0.18395197088630599</v>
      </c>
      <c r="AW11" s="14">
        <v>0.23170592510025401</v>
      </c>
      <c r="AX11" s="14">
        <v>0.23384939935098001</v>
      </c>
      <c r="AY11" s="14">
        <v>0.180850755288056</v>
      </c>
      <c r="AZ11" s="14">
        <v>0.17426803652689199</v>
      </c>
      <c r="BA11" s="14"/>
      <c r="BB11" s="14">
        <v>0.29588940500343403</v>
      </c>
      <c r="BC11" s="14">
        <v>0.26119653993390501</v>
      </c>
      <c r="BD11" s="14">
        <v>0.32793501497379701</v>
      </c>
      <c r="BE11" s="14"/>
      <c r="BF11" s="14">
        <v>0.31562589800389601</v>
      </c>
    </row>
    <row r="12" spans="2:58" x14ac:dyDescent="0.35">
      <c r="B12" s="15" t="s">
        <v>122</v>
      </c>
      <c r="C12" s="14">
        <v>0.208278873511722</v>
      </c>
      <c r="D12" s="14">
        <v>0.19027076549858199</v>
      </c>
      <c r="E12" s="14">
        <v>0.228517677673437</v>
      </c>
      <c r="F12" s="14"/>
      <c r="G12" s="14">
        <v>0.158581388636234</v>
      </c>
      <c r="H12" s="14">
        <v>0.17244589284414899</v>
      </c>
      <c r="I12" s="14">
        <v>0.21462983340519701</v>
      </c>
      <c r="J12" s="14">
        <v>0.16989570607268401</v>
      </c>
      <c r="K12" s="14">
        <v>0.24083018731165301</v>
      </c>
      <c r="L12" s="14">
        <v>0.26956917113232798</v>
      </c>
      <c r="M12" s="14"/>
      <c r="N12" s="14">
        <v>0.18758259946574099</v>
      </c>
      <c r="O12" s="14">
        <v>0.20270302808400001</v>
      </c>
      <c r="P12" s="14">
        <v>0.19186164075366699</v>
      </c>
      <c r="Q12" s="14">
        <v>0.25574173074357198</v>
      </c>
      <c r="R12" s="14"/>
      <c r="S12" s="14">
        <v>0.207498299310891</v>
      </c>
      <c r="T12" s="14">
        <v>0.22961833398620801</v>
      </c>
      <c r="U12" s="14">
        <v>0.25933748815853302</v>
      </c>
      <c r="V12" s="14">
        <v>0.139271289588731</v>
      </c>
      <c r="W12" s="14">
        <v>0.27206371043130601</v>
      </c>
      <c r="X12" s="14">
        <v>0.27323265957132797</v>
      </c>
      <c r="Y12" s="14">
        <v>0.15601305436243301</v>
      </c>
      <c r="Z12" s="14">
        <v>0.286366082357772</v>
      </c>
      <c r="AA12" s="14">
        <v>0.14046223839354399</v>
      </c>
      <c r="AB12" s="14">
        <v>0.21637031718208599</v>
      </c>
      <c r="AC12" s="14">
        <v>0.150207869904085</v>
      </c>
      <c r="AD12" s="14">
        <v>0.22038559786727299</v>
      </c>
      <c r="AE12" s="14"/>
      <c r="AF12" s="14">
        <v>0.26264410233575203</v>
      </c>
      <c r="AG12" s="14">
        <v>0.17228347246417</v>
      </c>
      <c r="AH12" s="14">
        <v>0.205216914229435</v>
      </c>
      <c r="AI12" s="14"/>
      <c r="AJ12" s="14">
        <v>0.22599494583729299</v>
      </c>
      <c r="AK12" s="14">
        <v>0.15770976153684199</v>
      </c>
      <c r="AL12" s="14">
        <v>0.138052875887197</v>
      </c>
      <c r="AM12" s="14">
        <v>0.210447339749816</v>
      </c>
      <c r="AN12" s="14">
        <v>0.29053162137035199</v>
      </c>
      <c r="AO12" s="14"/>
      <c r="AP12" s="14">
        <v>0.26482501445897</v>
      </c>
      <c r="AQ12" s="14">
        <v>0.17150104336341501</v>
      </c>
      <c r="AR12" s="14">
        <v>0.16992314836067901</v>
      </c>
      <c r="AS12" s="14">
        <v>0.211522843566191</v>
      </c>
      <c r="AT12" s="14">
        <v>0.276924456524064</v>
      </c>
      <c r="AU12" s="14"/>
      <c r="AV12" s="14">
        <v>0.28863043940746302</v>
      </c>
      <c r="AW12" s="14">
        <v>0.209776151764102</v>
      </c>
      <c r="AX12" s="14">
        <v>0.17754000735098499</v>
      </c>
      <c r="AY12" s="14">
        <v>0.21468884328256799</v>
      </c>
      <c r="AZ12" s="14">
        <v>8.1753731940598706E-2</v>
      </c>
      <c r="BA12" s="14"/>
      <c r="BB12" s="14">
        <v>0.24314354537422</v>
      </c>
      <c r="BC12" s="14">
        <v>0.19743729754397699</v>
      </c>
      <c r="BD12" s="14">
        <v>0.20608435567764899</v>
      </c>
      <c r="BE12" s="14"/>
      <c r="BF12" s="14">
        <v>0.185886303817241</v>
      </c>
    </row>
    <row r="13" spans="2:58" x14ac:dyDescent="0.35">
      <c r="B13" s="15" t="s">
        <v>210</v>
      </c>
      <c r="C13" s="14">
        <v>0.105926557774702</v>
      </c>
      <c r="D13" s="14">
        <v>0.105479825142606</v>
      </c>
      <c r="E13" s="14">
        <v>0.107232888313957</v>
      </c>
      <c r="F13" s="14"/>
      <c r="G13" s="14">
        <v>0.10283489157855499</v>
      </c>
      <c r="H13" s="14">
        <v>0.140341233373106</v>
      </c>
      <c r="I13" s="14">
        <v>6.3803332110763403E-2</v>
      </c>
      <c r="J13" s="14">
        <v>0.102789726702826</v>
      </c>
      <c r="K13" s="14">
        <v>9.3228968885158706E-2</v>
      </c>
      <c r="L13" s="14">
        <v>0.121524473561706</v>
      </c>
      <c r="M13" s="14"/>
      <c r="N13" s="14">
        <v>0.11302404231902401</v>
      </c>
      <c r="O13" s="14">
        <v>8.6692587657115405E-2</v>
      </c>
      <c r="P13" s="14">
        <v>0.126238990567314</v>
      </c>
      <c r="Q13" s="14">
        <v>9.6702616273280695E-2</v>
      </c>
      <c r="R13" s="14"/>
      <c r="S13" s="14">
        <v>0.13080292372609201</v>
      </c>
      <c r="T13" s="14">
        <v>9.2960512080693905E-2</v>
      </c>
      <c r="U13" s="14">
        <v>4.1200994914352203E-2</v>
      </c>
      <c r="V13" s="14">
        <v>0.157080040560936</v>
      </c>
      <c r="W13" s="14">
        <v>8.3164786763998494E-2</v>
      </c>
      <c r="X13" s="14">
        <v>0.106482785118877</v>
      </c>
      <c r="Y13" s="14">
        <v>0.130425134161058</v>
      </c>
      <c r="Z13" s="14">
        <v>0.16082068018474099</v>
      </c>
      <c r="AA13" s="14">
        <v>0.10798960372467201</v>
      </c>
      <c r="AB13" s="14">
        <v>7.38135177192418E-2</v>
      </c>
      <c r="AC13" s="14">
        <v>8.9173112163450696E-2</v>
      </c>
      <c r="AD13" s="14">
        <v>0.120959398518915</v>
      </c>
      <c r="AE13" s="14"/>
      <c r="AF13" s="14">
        <v>0.120285018441909</v>
      </c>
      <c r="AG13" s="14">
        <v>0.100874041273294</v>
      </c>
      <c r="AH13" s="14">
        <v>0.102269175083786</v>
      </c>
      <c r="AI13" s="14"/>
      <c r="AJ13" s="14">
        <v>0.16783413203346401</v>
      </c>
      <c r="AK13" s="14">
        <v>7.7177050901989994E-2</v>
      </c>
      <c r="AL13" s="14">
        <v>7.5570856422274096E-2</v>
      </c>
      <c r="AM13" s="14">
        <v>0.13887534173150301</v>
      </c>
      <c r="AN13" s="14">
        <v>7.1384480669233294E-2</v>
      </c>
      <c r="AO13" s="14"/>
      <c r="AP13" s="14">
        <v>0.226265015650054</v>
      </c>
      <c r="AQ13" s="14">
        <v>7.7438337881031993E-2</v>
      </c>
      <c r="AR13" s="14">
        <v>6.5778563989749197E-2</v>
      </c>
      <c r="AS13" s="14">
        <v>4.98670408769879E-2</v>
      </c>
      <c r="AT13" s="14">
        <v>0.10447573274493201</v>
      </c>
      <c r="AU13" s="14"/>
      <c r="AV13" s="14">
        <v>8.7901665008085494E-2</v>
      </c>
      <c r="AW13" s="14">
        <v>8.3777568408862399E-2</v>
      </c>
      <c r="AX13" s="14">
        <v>0.13691488727958001</v>
      </c>
      <c r="AY13" s="14">
        <v>0.13360543451578999</v>
      </c>
      <c r="AZ13" s="14">
        <v>4.2566630484686299E-2</v>
      </c>
      <c r="BA13" s="14"/>
      <c r="BB13" s="14">
        <v>6.8593669157243395E-2</v>
      </c>
      <c r="BC13" s="14">
        <v>4.7904978602046101E-2</v>
      </c>
      <c r="BD13" s="14">
        <v>0.121225493999728</v>
      </c>
      <c r="BE13" s="14"/>
      <c r="BF13" s="14">
        <v>9.4155738441619702E-2</v>
      </c>
    </row>
    <row r="14" spans="2:58" x14ac:dyDescent="0.35">
      <c r="B14" s="15" t="s">
        <v>211</v>
      </c>
      <c r="C14" s="14">
        <v>6.0718752598176003E-2</v>
      </c>
      <c r="D14" s="14">
        <v>6.4111761689928395E-2</v>
      </c>
      <c r="E14" s="14">
        <v>5.5819173575331199E-2</v>
      </c>
      <c r="F14" s="14"/>
      <c r="G14" s="14">
        <v>0.107348172486738</v>
      </c>
      <c r="H14" s="14">
        <v>5.1080650940832702E-2</v>
      </c>
      <c r="I14" s="14">
        <v>5.4576888718156497E-2</v>
      </c>
      <c r="J14" s="14">
        <v>4.7166620386574799E-2</v>
      </c>
      <c r="K14" s="14">
        <v>3.2697885778206801E-2</v>
      </c>
      <c r="L14" s="14">
        <v>7.32015206760286E-2</v>
      </c>
      <c r="M14" s="14"/>
      <c r="N14" s="14">
        <v>7.3502105980260996E-2</v>
      </c>
      <c r="O14" s="14">
        <v>4.5726466012124697E-2</v>
      </c>
      <c r="P14" s="14">
        <v>7.4500984374473903E-2</v>
      </c>
      <c r="Q14" s="14">
        <v>4.9891378602862101E-2</v>
      </c>
      <c r="R14" s="14"/>
      <c r="S14" s="14">
        <v>7.3866828532855699E-2</v>
      </c>
      <c r="T14" s="14">
        <v>0.115184735924524</v>
      </c>
      <c r="U14" s="14">
        <v>3.0506059218585801E-2</v>
      </c>
      <c r="V14" s="14">
        <v>1.15542114515298E-2</v>
      </c>
      <c r="W14" s="14">
        <v>5.8234963700075602E-2</v>
      </c>
      <c r="X14" s="14">
        <v>2.0866048528199801E-2</v>
      </c>
      <c r="Y14" s="14">
        <v>6.8857054687954097E-2</v>
      </c>
      <c r="Z14" s="14">
        <v>0.118909647030826</v>
      </c>
      <c r="AA14" s="14">
        <v>0.109416924423081</v>
      </c>
      <c r="AB14" s="14">
        <v>9.9732979598190601E-3</v>
      </c>
      <c r="AC14" s="14">
        <v>0</v>
      </c>
      <c r="AD14" s="14">
        <v>6.1365458775821502E-2</v>
      </c>
      <c r="AE14" s="14"/>
      <c r="AF14" s="14">
        <v>6.4025021912120395E-2</v>
      </c>
      <c r="AG14" s="14">
        <v>4.9138377873885301E-2</v>
      </c>
      <c r="AH14" s="14">
        <v>9.4970639622424094E-2</v>
      </c>
      <c r="AI14" s="14"/>
      <c r="AJ14" s="14">
        <v>8.8622514692618004E-2</v>
      </c>
      <c r="AK14" s="14">
        <v>5.3697221538001202E-2</v>
      </c>
      <c r="AL14" s="14">
        <v>1.4186798824279799E-2</v>
      </c>
      <c r="AM14" s="14">
        <v>7.9878036905480898E-2</v>
      </c>
      <c r="AN14" s="14">
        <v>4.8434535146121997E-2</v>
      </c>
      <c r="AO14" s="14"/>
      <c r="AP14" s="14">
        <v>0.160576911354496</v>
      </c>
      <c r="AQ14" s="14">
        <v>4.66227960616067E-2</v>
      </c>
      <c r="AR14" s="14">
        <v>1.19237314785314E-2</v>
      </c>
      <c r="AS14" s="14">
        <v>2.76295642989864E-2</v>
      </c>
      <c r="AT14" s="14">
        <v>2.17487095852603E-2</v>
      </c>
      <c r="AU14" s="14"/>
      <c r="AV14" s="14">
        <v>5.1180924834282798E-2</v>
      </c>
      <c r="AW14" s="14">
        <v>4.0909410433035899E-2</v>
      </c>
      <c r="AX14" s="14">
        <v>5.4737579226892097E-2</v>
      </c>
      <c r="AY14" s="14">
        <v>9.8592800422745305E-2</v>
      </c>
      <c r="AZ14" s="14">
        <v>0.159815446645206</v>
      </c>
      <c r="BA14" s="14"/>
      <c r="BB14" s="14">
        <v>2.37075787289605E-2</v>
      </c>
      <c r="BC14" s="14">
        <v>1.32323581910231E-2</v>
      </c>
      <c r="BD14" s="14">
        <v>2.8234296542417402E-2</v>
      </c>
      <c r="BE14" s="14"/>
      <c r="BF14" s="14">
        <v>2.18188110289778E-2</v>
      </c>
    </row>
    <row r="15" spans="2:58" x14ac:dyDescent="0.35">
      <c r="B15" s="15" t="s">
        <v>212</v>
      </c>
      <c r="C15" s="23">
        <v>8.7336831145565404E-3</v>
      </c>
      <c r="D15" s="23">
        <v>9.5359928597715596E-3</v>
      </c>
      <c r="E15" s="23">
        <v>7.9757694863148293E-3</v>
      </c>
      <c r="F15" s="23"/>
      <c r="G15" s="23">
        <v>0</v>
      </c>
      <c r="H15" s="23">
        <v>1.1257784471835799E-2</v>
      </c>
      <c r="I15" s="23">
        <v>7.3465585128517103E-3</v>
      </c>
      <c r="J15" s="23">
        <v>1.17689235552069E-2</v>
      </c>
      <c r="K15" s="23">
        <v>0</v>
      </c>
      <c r="L15" s="23">
        <v>1.6272872327133502E-2</v>
      </c>
      <c r="M15" s="23"/>
      <c r="N15" s="23">
        <v>1.89639492634627E-2</v>
      </c>
      <c r="O15" s="23">
        <v>0</v>
      </c>
      <c r="P15" s="23">
        <v>7.4883301458623496E-3</v>
      </c>
      <c r="Q15" s="23">
        <v>8.2598097705274594E-3</v>
      </c>
      <c r="R15" s="23"/>
      <c r="S15" s="23">
        <v>2.3312911069420201E-2</v>
      </c>
      <c r="T15" s="23">
        <v>0</v>
      </c>
      <c r="U15" s="23">
        <v>0</v>
      </c>
      <c r="V15" s="23">
        <v>0</v>
      </c>
      <c r="W15" s="23">
        <v>1.2082503037616901E-2</v>
      </c>
      <c r="X15" s="23">
        <v>0</v>
      </c>
      <c r="Y15" s="23">
        <v>1.01296605314117E-2</v>
      </c>
      <c r="Z15" s="23">
        <v>0</v>
      </c>
      <c r="AA15" s="23">
        <v>1.7646607500949998E-2</v>
      </c>
      <c r="AB15" s="23">
        <v>1.8932308680068101E-2</v>
      </c>
      <c r="AC15" s="23">
        <v>0</v>
      </c>
      <c r="AD15" s="23">
        <v>0</v>
      </c>
      <c r="AE15" s="23"/>
      <c r="AF15" s="23">
        <v>7.4902105579342801E-3</v>
      </c>
      <c r="AG15" s="23">
        <v>1.2054215886831201E-2</v>
      </c>
      <c r="AH15" s="23">
        <v>8.2896704826616093E-3</v>
      </c>
      <c r="AI15" s="23"/>
      <c r="AJ15" s="23">
        <v>1.18158992207684E-2</v>
      </c>
      <c r="AK15" s="23">
        <v>8.4127640240864408E-3</v>
      </c>
      <c r="AL15" s="23">
        <v>0</v>
      </c>
      <c r="AM15" s="23">
        <v>0</v>
      </c>
      <c r="AN15" s="23">
        <v>1.0155842449080301E-2</v>
      </c>
      <c r="AO15" s="23"/>
      <c r="AP15" s="23">
        <v>2.93883406811183E-2</v>
      </c>
      <c r="AQ15" s="23">
        <v>4.74547480916302E-3</v>
      </c>
      <c r="AR15" s="23">
        <v>0</v>
      </c>
      <c r="AS15" s="23">
        <v>8.6347968832670499E-3</v>
      </c>
      <c r="AT15" s="23">
        <v>0</v>
      </c>
      <c r="AU15" s="23"/>
      <c r="AV15" s="23">
        <v>1.3752848540795001E-2</v>
      </c>
      <c r="AW15" s="23">
        <v>3.6145751408148902E-3</v>
      </c>
      <c r="AX15" s="23">
        <v>3.4842635321428602E-3</v>
      </c>
      <c r="AY15" s="23">
        <v>1.70646125717096E-2</v>
      </c>
      <c r="AZ15" s="23">
        <v>4.2576720338501003E-2</v>
      </c>
      <c r="BA15" s="23"/>
      <c r="BB15" s="23">
        <v>0</v>
      </c>
      <c r="BC15" s="23">
        <v>0</v>
      </c>
      <c r="BD15" s="23">
        <v>0</v>
      </c>
      <c r="BE15" s="23"/>
      <c r="BF15" s="23">
        <v>0</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271</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1012</v>
      </c>
      <c r="D7" s="10">
        <v>506</v>
      </c>
      <c r="E7" s="10">
        <v>502</v>
      </c>
      <c r="F7" s="10"/>
      <c r="G7" s="10">
        <v>139</v>
      </c>
      <c r="H7" s="10">
        <v>186</v>
      </c>
      <c r="I7" s="10">
        <v>143</v>
      </c>
      <c r="J7" s="10">
        <v>155</v>
      </c>
      <c r="K7" s="10">
        <v>153</v>
      </c>
      <c r="L7" s="10">
        <v>236</v>
      </c>
      <c r="M7" s="10"/>
      <c r="N7" s="10">
        <v>274</v>
      </c>
      <c r="O7" s="10">
        <v>247</v>
      </c>
      <c r="P7" s="10">
        <v>247</v>
      </c>
      <c r="Q7" s="10">
        <v>238</v>
      </c>
      <c r="R7" s="10"/>
      <c r="S7" s="10">
        <v>123</v>
      </c>
      <c r="T7" s="10">
        <v>135</v>
      </c>
      <c r="U7" s="10">
        <v>75</v>
      </c>
      <c r="V7" s="10">
        <v>85</v>
      </c>
      <c r="W7" s="10">
        <v>82</v>
      </c>
      <c r="X7" s="10">
        <v>92</v>
      </c>
      <c r="Y7" s="10">
        <v>90</v>
      </c>
      <c r="Z7" s="10">
        <v>32</v>
      </c>
      <c r="AA7" s="10">
        <v>126</v>
      </c>
      <c r="AB7" s="10">
        <v>95</v>
      </c>
      <c r="AC7" s="10">
        <v>45</v>
      </c>
      <c r="AD7" s="10">
        <v>32</v>
      </c>
      <c r="AE7" s="10"/>
      <c r="AF7" s="10">
        <v>386</v>
      </c>
      <c r="AG7" s="10">
        <v>405</v>
      </c>
      <c r="AH7" s="10">
        <v>124</v>
      </c>
      <c r="AI7" s="10"/>
      <c r="AJ7" s="10">
        <v>336</v>
      </c>
      <c r="AK7" s="10">
        <v>329</v>
      </c>
      <c r="AL7" s="10">
        <v>64</v>
      </c>
      <c r="AM7" s="10">
        <v>14</v>
      </c>
      <c r="AN7" s="10">
        <v>101</v>
      </c>
      <c r="AO7" s="10"/>
      <c r="AP7" s="10">
        <v>204</v>
      </c>
      <c r="AQ7" s="10">
        <v>383</v>
      </c>
      <c r="AR7" s="10">
        <v>74</v>
      </c>
      <c r="AS7" s="10">
        <v>118</v>
      </c>
      <c r="AT7" s="10">
        <v>87</v>
      </c>
      <c r="AU7" s="10"/>
      <c r="AV7" s="10">
        <v>211</v>
      </c>
      <c r="AW7" s="10">
        <v>246</v>
      </c>
      <c r="AX7" s="10">
        <v>270</v>
      </c>
      <c r="AY7" s="10">
        <v>123</v>
      </c>
      <c r="AZ7" s="10">
        <v>24</v>
      </c>
      <c r="BA7" s="10"/>
      <c r="BB7" s="10">
        <v>42</v>
      </c>
      <c r="BC7" s="10">
        <v>67</v>
      </c>
      <c r="BD7" s="10">
        <v>32</v>
      </c>
      <c r="BE7" s="10"/>
      <c r="BF7" s="10">
        <v>167</v>
      </c>
    </row>
    <row r="8" spans="2:58" ht="30" customHeight="1" x14ac:dyDescent="0.35">
      <c r="B8" s="11" t="s">
        <v>20</v>
      </c>
      <c r="C8" s="11">
        <v>1012</v>
      </c>
      <c r="D8" s="11">
        <v>512</v>
      </c>
      <c r="E8" s="11">
        <v>496</v>
      </c>
      <c r="F8" s="11"/>
      <c r="G8" s="11">
        <v>134</v>
      </c>
      <c r="H8" s="11">
        <v>179</v>
      </c>
      <c r="I8" s="11">
        <v>164</v>
      </c>
      <c r="J8" s="11">
        <v>167</v>
      </c>
      <c r="K8" s="11">
        <v>144</v>
      </c>
      <c r="L8" s="11">
        <v>224</v>
      </c>
      <c r="M8" s="11"/>
      <c r="N8" s="11">
        <v>267</v>
      </c>
      <c r="O8" s="11">
        <v>259</v>
      </c>
      <c r="P8" s="11">
        <v>245</v>
      </c>
      <c r="Q8" s="11">
        <v>235</v>
      </c>
      <c r="R8" s="11"/>
      <c r="S8" s="11">
        <v>131</v>
      </c>
      <c r="T8" s="11">
        <v>142</v>
      </c>
      <c r="U8" s="11">
        <v>74</v>
      </c>
      <c r="V8" s="11">
        <v>86</v>
      </c>
      <c r="W8" s="11">
        <v>79</v>
      </c>
      <c r="X8" s="11">
        <v>94</v>
      </c>
      <c r="Y8" s="11">
        <v>89</v>
      </c>
      <c r="Z8" s="11">
        <v>30</v>
      </c>
      <c r="AA8" s="11">
        <v>121</v>
      </c>
      <c r="AB8" s="11">
        <v>95</v>
      </c>
      <c r="AC8" s="11">
        <v>43</v>
      </c>
      <c r="AD8" s="11">
        <v>29</v>
      </c>
      <c r="AE8" s="11"/>
      <c r="AF8" s="11">
        <v>386</v>
      </c>
      <c r="AG8" s="11">
        <v>408</v>
      </c>
      <c r="AH8" s="11">
        <v>125</v>
      </c>
      <c r="AI8" s="11"/>
      <c r="AJ8" s="11">
        <v>335</v>
      </c>
      <c r="AK8" s="11">
        <v>334</v>
      </c>
      <c r="AL8" s="11">
        <v>64</v>
      </c>
      <c r="AM8" s="11">
        <v>14</v>
      </c>
      <c r="AN8" s="11">
        <v>102</v>
      </c>
      <c r="AO8" s="11"/>
      <c r="AP8" s="11">
        <v>203</v>
      </c>
      <c r="AQ8" s="11">
        <v>386</v>
      </c>
      <c r="AR8" s="11">
        <v>73</v>
      </c>
      <c r="AS8" s="11">
        <v>120</v>
      </c>
      <c r="AT8" s="11">
        <v>87</v>
      </c>
      <c r="AU8" s="11"/>
      <c r="AV8" s="11">
        <v>209</v>
      </c>
      <c r="AW8" s="11">
        <v>249</v>
      </c>
      <c r="AX8" s="11">
        <v>272</v>
      </c>
      <c r="AY8" s="11">
        <v>123</v>
      </c>
      <c r="AZ8" s="11">
        <v>23</v>
      </c>
      <c r="BA8" s="11"/>
      <c r="BB8" s="11">
        <v>42</v>
      </c>
      <c r="BC8" s="11">
        <v>68</v>
      </c>
      <c r="BD8" s="11">
        <v>32</v>
      </c>
      <c r="BE8" s="11"/>
      <c r="BF8" s="11">
        <v>168</v>
      </c>
    </row>
    <row r="9" spans="2:58" x14ac:dyDescent="0.35">
      <c r="B9" s="15" t="s">
        <v>207</v>
      </c>
      <c r="C9" s="14">
        <v>0.14031698743783599</v>
      </c>
      <c r="D9" s="14">
        <v>0.14114803463723799</v>
      </c>
      <c r="E9" s="14">
        <v>0.136536200444283</v>
      </c>
      <c r="F9" s="14"/>
      <c r="G9" s="14">
        <v>0.20734934459429799</v>
      </c>
      <c r="H9" s="14">
        <v>0.198003273767172</v>
      </c>
      <c r="I9" s="14">
        <v>0.14268418645537301</v>
      </c>
      <c r="J9" s="14">
        <v>0.13771672499374099</v>
      </c>
      <c r="K9" s="14">
        <v>0.108783309291146</v>
      </c>
      <c r="L9" s="14">
        <v>7.48428551591927E-2</v>
      </c>
      <c r="M9" s="14"/>
      <c r="N9" s="14">
        <v>0.12702681716935499</v>
      </c>
      <c r="O9" s="14">
        <v>0.13996235192208201</v>
      </c>
      <c r="P9" s="14">
        <v>0.13965541407757601</v>
      </c>
      <c r="Q9" s="14">
        <v>0.160140971930639</v>
      </c>
      <c r="R9" s="14"/>
      <c r="S9" s="14">
        <v>0.12068459411039099</v>
      </c>
      <c r="T9" s="14">
        <v>0.1371887916856</v>
      </c>
      <c r="U9" s="14">
        <v>9.5386714985139995E-2</v>
      </c>
      <c r="V9" s="14">
        <v>0.113442683059674</v>
      </c>
      <c r="W9" s="14">
        <v>0.131937909484487</v>
      </c>
      <c r="X9" s="14">
        <v>0.12495115801043701</v>
      </c>
      <c r="Y9" s="14">
        <v>0.18203444576123901</v>
      </c>
      <c r="Z9" s="14">
        <v>9.1120355842711595E-2</v>
      </c>
      <c r="AA9" s="14">
        <v>0.195217621135333</v>
      </c>
      <c r="AB9" s="14">
        <v>0.139424961985915</v>
      </c>
      <c r="AC9" s="14">
        <v>0.21544136332368399</v>
      </c>
      <c r="AD9" s="14">
        <v>9.4582895301355593E-2</v>
      </c>
      <c r="AE9" s="14"/>
      <c r="AF9" s="14">
        <v>8.1816169240987502E-2</v>
      </c>
      <c r="AG9" s="14">
        <v>0.15759825012322101</v>
      </c>
      <c r="AH9" s="14">
        <v>0.20214334712468199</v>
      </c>
      <c r="AI9" s="14"/>
      <c r="AJ9" s="14">
        <v>3.7960901514335302E-2</v>
      </c>
      <c r="AK9" s="14">
        <v>0.22336399051973199</v>
      </c>
      <c r="AL9" s="14">
        <v>0.175930919247347</v>
      </c>
      <c r="AM9" s="14">
        <v>0</v>
      </c>
      <c r="AN9" s="14">
        <v>0.13303680539989199</v>
      </c>
      <c r="AO9" s="14"/>
      <c r="AP9" s="14">
        <v>1.95234653789754E-2</v>
      </c>
      <c r="AQ9" s="14">
        <v>0.20139357621409801</v>
      </c>
      <c r="AR9" s="14">
        <v>0.156358897064136</v>
      </c>
      <c r="AS9" s="14">
        <v>0.105977605564449</v>
      </c>
      <c r="AT9" s="14">
        <v>0.107074081948742</v>
      </c>
      <c r="AU9" s="14"/>
      <c r="AV9" s="14">
        <v>0.126112885662614</v>
      </c>
      <c r="AW9" s="14">
        <v>0.145511688285406</v>
      </c>
      <c r="AX9" s="14">
        <v>0.142263853859186</v>
      </c>
      <c r="AY9" s="14">
        <v>0.15108504125224101</v>
      </c>
      <c r="AZ9" s="14">
        <v>0.117356496043326</v>
      </c>
      <c r="BA9" s="14"/>
      <c r="BB9" s="14">
        <v>6.7360018985616693E-2</v>
      </c>
      <c r="BC9" s="14">
        <v>9.7219237289488697E-2</v>
      </c>
      <c r="BD9" s="14">
        <v>3.08288701361931E-2</v>
      </c>
      <c r="BE9" s="14"/>
      <c r="BF9" s="14">
        <v>6.9202430079429098E-2</v>
      </c>
    </row>
    <row r="10" spans="2:58" x14ac:dyDescent="0.35">
      <c r="B10" s="15" t="s">
        <v>208</v>
      </c>
      <c r="C10" s="14">
        <v>0.104103755750795</v>
      </c>
      <c r="D10" s="14">
        <v>0.11608244951952899</v>
      </c>
      <c r="E10" s="14">
        <v>9.2578042538084895E-2</v>
      </c>
      <c r="F10" s="14"/>
      <c r="G10" s="14">
        <v>0.128103853342204</v>
      </c>
      <c r="H10" s="14">
        <v>0.117737757673245</v>
      </c>
      <c r="I10" s="14">
        <v>0.129593312590261</v>
      </c>
      <c r="J10" s="14">
        <v>0.119952068415991</v>
      </c>
      <c r="K10" s="14">
        <v>0.101069773377</v>
      </c>
      <c r="L10" s="14">
        <v>5.0477277345892899E-2</v>
      </c>
      <c r="M10" s="14"/>
      <c r="N10" s="14">
        <v>9.6636096610833305E-2</v>
      </c>
      <c r="O10" s="14">
        <v>0.119014825358206</v>
      </c>
      <c r="P10" s="14">
        <v>0.104733573735848</v>
      </c>
      <c r="Q10" s="14">
        <v>9.8183131532003504E-2</v>
      </c>
      <c r="R10" s="14"/>
      <c r="S10" s="14">
        <v>5.4313445750285599E-2</v>
      </c>
      <c r="T10" s="14">
        <v>7.1255579358885199E-2</v>
      </c>
      <c r="U10" s="14">
        <v>0.126390009769562</v>
      </c>
      <c r="V10" s="14">
        <v>0.149769454310933</v>
      </c>
      <c r="W10" s="14">
        <v>0.10457374464421799</v>
      </c>
      <c r="X10" s="14">
        <v>0.149131489972082</v>
      </c>
      <c r="Y10" s="14">
        <v>8.4850671963306201E-2</v>
      </c>
      <c r="Z10" s="14">
        <v>0.121042920531125</v>
      </c>
      <c r="AA10" s="14">
        <v>9.7974770214240198E-2</v>
      </c>
      <c r="AB10" s="14">
        <v>0.10982523584696401</v>
      </c>
      <c r="AC10" s="14">
        <v>0.15698149175564599</v>
      </c>
      <c r="AD10" s="14">
        <v>0.120967808134595</v>
      </c>
      <c r="AE10" s="14"/>
      <c r="AF10" s="14">
        <v>7.4548640839962696E-2</v>
      </c>
      <c r="AG10" s="14">
        <v>0.12641077799404701</v>
      </c>
      <c r="AH10" s="14">
        <v>9.82012303486796E-2</v>
      </c>
      <c r="AI10" s="14"/>
      <c r="AJ10" s="14">
        <v>3.36812824948724E-2</v>
      </c>
      <c r="AK10" s="14">
        <v>0.16780318199859201</v>
      </c>
      <c r="AL10" s="14">
        <v>0.106349696632588</v>
      </c>
      <c r="AM10" s="14">
        <v>0.14177141705613899</v>
      </c>
      <c r="AN10" s="14">
        <v>6.6659450599197104E-2</v>
      </c>
      <c r="AO10" s="14"/>
      <c r="AP10" s="14">
        <v>1.8530220021825802E-2</v>
      </c>
      <c r="AQ10" s="14">
        <v>0.152825628512747</v>
      </c>
      <c r="AR10" s="14">
        <v>9.24823922848481E-2</v>
      </c>
      <c r="AS10" s="14">
        <v>9.7473428563980696E-2</v>
      </c>
      <c r="AT10" s="14">
        <v>1.08501391978523E-2</v>
      </c>
      <c r="AU10" s="14"/>
      <c r="AV10" s="14">
        <v>6.0504257879031603E-2</v>
      </c>
      <c r="AW10" s="14">
        <v>0.125714763818467</v>
      </c>
      <c r="AX10" s="14">
        <v>0.10642625771094399</v>
      </c>
      <c r="AY10" s="14">
        <v>0.110733357547452</v>
      </c>
      <c r="AZ10" s="14">
        <v>0.160473257610979</v>
      </c>
      <c r="BA10" s="14"/>
      <c r="BB10" s="14">
        <v>4.26204497423271E-2</v>
      </c>
      <c r="BC10" s="14">
        <v>6.9808185654923402E-2</v>
      </c>
      <c r="BD10" s="14">
        <v>0</v>
      </c>
      <c r="BE10" s="14"/>
      <c r="BF10" s="14">
        <v>4.4680791637527001E-2</v>
      </c>
    </row>
    <row r="11" spans="2:58" x14ac:dyDescent="0.35">
      <c r="B11" s="15" t="s">
        <v>209</v>
      </c>
      <c r="C11" s="14">
        <v>0.199706389420993</v>
      </c>
      <c r="D11" s="14">
        <v>0.19131384262408299</v>
      </c>
      <c r="E11" s="14">
        <v>0.20790352303813101</v>
      </c>
      <c r="F11" s="14"/>
      <c r="G11" s="14">
        <v>0.25454807639673799</v>
      </c>
      <c r="H11" s="14">
        <v>0.21253947910044199</v>
      </c>
      <c r="I11" s="14">
        <v>0.23562622173811701</v>
      </c>
      <c r="J11" s="14">
        <v>0.20030101874598499</v>
      </c>
      <c r="K11" s="14">
        <v>0.17797448658335699</v>
      </c>
      <c r="L11" s="14">
        <v>0.14412303254360501</v>
      </c>
      <c r="M11" s="14"/>
      <c r="N11" s="14">
        <v>0.17980003331331801</v>
      </c>
      <c r="O11" s="14">
        <v>0.22059980152601</v>
      </c>
      <c r="P11" s="14">
        <v>0.209944688578896</v>
      </c>
      <c r="Q11" s="14">
        <v>0.189340254995121</v>
      </c>
      <c r="R11" s="14"/>
      <c r="S11" s="14">
        <v>0.26836504732667399</v>
      </c>
      <c r="T11" s="14">
        <v>0.189470407467487</v>
      </c>
      <c r="U11" s="14">
        <v>0.235921014864995</v>
      </c>
      <c r="V11" s="14">
        <v>0.24511276206035801</v>
      </c>
      <c r="W11" s="14">
        <v>0.16218054129040399</v>
      </c>
      <c r="X11" s="14">
        <v>0.214788020008123</v>
      </c>
      <c r="Y11" s="14">
        <v>0.158276679061609</v>
      </c>
      <c r="Z11" s="14">
        <v>0.18297441160655301</v>
      </c>
      <c r="AA11" s="14">
        <v>0.149067166251488</v>
      </c>
      <c r="AB11" s="14">
        <v>0.18582451647433201</v>
      </c>
      <c r="AC11" s="14">
        <v>0.20969866239248</v>
      </c>
      <c r="AD11" s="14">
        <v>0.15230094894165899</v>
      </c>
      <c r="AE11" s="14"/>
      <c r="AF11" s="14">
        <v>0.159555130476006</v>
      </c>
      <c r="AG11" s="14">
        <v>0.21865772407710199</v>
      </c>
      <c r="AH11" s="14">
        <v>0.21812336659157</v>
      </c>
      <c r="AI11" s="14"/>
      <c r="AJ11" s="14">
        <v>0.13902972842738501</v>
      </c>
      <c r="AK11" s="14">
        <v>0.25481237779406102</v>
      </c>
      <c r="AL11" s="14">
        <v>0.17223525767747899</v>
      </c>
      <c r="AM11" s="14">
        <v>0.13043353434483901</v>
      </c>
      <c r="AN11" s="14">
        <v>0.251487955722279</v>
      </c>
      <c r="AO11" s="14"/>
      <c r="AP11" s="14">
        <v>2.88142079660622E-2</v>
      </c>
      <c r="AQ11" s="14">
        <v>0.257533902772276</v>
      </c>
      <c r="AR11" s="14">
        <v>0.20199965451578999</v>
      </c>
      <c r="AS11" s="14">
        <v>0.26361259977298701</v>
      </c>
      <c r="AT11" s="14">
        <v>0.189413225373221</v>
      </c>
      <c r="AU11" s="14"/>
      <c r="AV11" s="14">
        <v>0.194855548082942</v>
      </c>
      <c r="AW11" s="14">
        <v>0.225002285500112</v>
      </c>
      <c r="AX11" s="14">
        <v>0.20304946531434001</v>
      </c>
      <c r="AY11" s="14">
        <v>0.16630008251636899</v>
      </c>
      <c r="AZ11" s="14">
        <v>0.23137572426033501</v>
      </c>
      <c r="BA11" s="14"/>
      <c r="BB11" s="14">
        <v>0.20565072376230001</v>
      </c>
      <c r="BC11" s="14">
        <v>0.26871949272708001</v>
      </c>
      <c r="BD11" s="14">
        <v>0.21857245809430401</v>
      </c>
      <c r="BE11" s="14"/>
      <c r="BF11" s="14">
        <v>0.24788778907579201</v>
      </c>
    </row>
    <row r="12" spans="2:58" x14ac:dyDescent="0.35">
      <c r="B12" s="15" t="s">
        <v>122</v>
      </c>
      <c r="C12" s="14">
        <v>0.27235480787211902</v>
      </c>
      <c r="D12" s="14">
        <v>0.24300938573875899</v>
      </c>
      <c r="E12" s="14">
        <v>0.30480011176043698</v>
      </c>
      <c r="F12" s="14"/>
      <c r="G12" s="14">
        <v>0.18683087202575799</v>
      </c>
      <c r="H12" s="14">
        <v>0.192912895888944</v>
      </c>
      <c r="I12" s="14">
        <v>0.25200824304670899</v>
      </c>
      <c r="J12" s="14">
        <v>0.29890824408217498</v>
      </c>
      <c r="K12" s="14">
        <v>0.301898690090382</v>
      </c>
      <c r="L12" s="14">
        <v>0.36270517878203801</v>
      </c>
      <c r="M12" s="14"/>
      <c r="N12" s="14">
        <v>0.27206269086472501</v>
      </c>
      <c r="O12" s="14">
        <v>0.25805132466977898</v>
      </c>
      <c r="P12" s="14">
        <v>0.25302011253600498</v>
      </c>
      <c r="Q12" s="14">
        <v>0.30728392249789499</v>
      </c>
      <c r="R12" s="14"/>
      <c r="S12" s="14">
        <v>0.20509132737393099</v>
      </c>
      <c r="T12" s="14">
        <v>0.32257900464769901</v>
      </c>
      <c r="U12" s="14">
        <v>0.22446735548480101</v>
      </c>
      <c r="V12" s="14">
        <v>0.220269370502437</v>
      </c>
      <c r="W12" s="14">
        <v>0.302960377383236</v>
      </c>
      <c r="X12" s="14">
        <v>0.303432569730818</v>
      </c>
      <c r="Y12" s="14">
        <v>0.332809654130995</v>
      </c>
      <c r="Z12" s="14">
        <v>0.25425161144172098</v>
      </c>
      <c r="AA12" s="14">
        <v>0.26034660895463302</v>
      </c>
      <c r="AB12" s="14">
        <v>0.30952592464172801</v>
      </c>
      <c r="AC12" s="14">
        <v>0.23635987313159901</v>
      </c>
      <c r="AD12" s="14">
        <v>0.23612622995688601</v>
      </c>
      <c r="AE12" s="14"/>
      <c r="AF12" s="14">
        <v>0.328817283793784</v>
      </c>
      <c r="AG12" s="14">
        <v>0.24311745664154499</v>
      </c>
      <c r="AH12" s="14">
        <v>0.22093811717269801</v>
      </c>
      <c r="AI12" s="14"/>
      <c r="AJ12" s="14">
        <v>0.28818964779941503</v>
      </c>
      <c r="AK12" s="14">
        <v>0.21022505446232401</v>
      </c>
      <c r="AL12" s="14">
        <v>0.40815520212425599</v>
      </c>
      <c r="AM12" s="14">
        <v>0.27656293706101198</v>
      </c>
      <c r="AN12" s="14">
        <v>0.29647039304457501</v>
      </c>
      <c r="AO12" s="14"/>
      <c r="AP12" s="14">
        <v>0.26951762136975199</v>
      </c>
      <c r="AQ12" s="14">
        <v>0.23642904868327</v>
      </c>
      <c r="AR12" s="14">
        <v>0.350370347423624</v>
      </c>
      <c r="AS12" s="14">
        <v>0.25730969535430698</v>
      </c>
      <c r="AT12" s="14">
        <v>0.45309603858031</v>
      </c>
      <c r="AU12" s="14"/>
      <c r="AV12" s="14">
        <v>0.31200832499262199</v>
      </c>
      <c r="AW12" s="14">
        <v>0.28523118053520302</v>
      </c>
      <c r="AX12" s="14">
        <v>0.27806333501427899</v>
      </c>
      <c r="AY12" s="14">
        <v>0.233129734635314</v>
      </c>
      <c r="AZ12" s="14">
        <v>7.7291226905658802E-2</v>
      </c>
      <c r="BA12" s="14"/>
      <c r="BB12" s="14">
        <v>0.43114731950888302</v>
      </c>
      <c r="BC12" s="14">
        <v>0.25588122205005698</v>
      </c>
      <c r="BD12" s="14">
        <v>0.39545426955569701</v>
      </c>
      <c r="BE12" s="14"/>
      <c r="BF12" s="14">
        <v>0.318609374036319</v>
      </c>
    </row>
    <row r="13" spans="2:58" x14ac:dyDescent="0.35">
      <c r="B13" s="15" t="s">
        <v>210</v>
      </c>
      <c r="C13" s="14">
        <v>0.181893294116108</v>
      </c>
      <c r="D13" s="14">
        <v>0.20654391065865199</v>
      </c>
      <c r="E13" s="14">
        <v>0.15791672565932099</v>
      </c>
      <c r="F13" s="14"/>
      <c r="G13" s="14">
        <v>0.13607777245129299</v>
      </c>
      <c r="H13" s="14">
        <v>0.18720305087531999</v>
      </c>
      <c r="I13" s="14">
        <v>0.16136988261149601</v>
      </c>
      <c r="J13" s="14">
        <v>0.17916913793731501</v>
      </c>
      <c r="K13" s="14">
        <v>0.21095129797274501</v>
      </c>
      <c r="L13" s="14">
        <v>0.203296385917032</v>
      </c>
      <c r="M13" s="14"/>
      <c r="N13" s="14">
        <v>0.213120662789789</v>
      </c>
      <c r="O13" s="14">
        <v>0.16881215558243101</v>
      </c>
      <c r="P13" s="14">
        <v>0.18610568774011699</v>
      </c>
      <c r="Q13" s="14">
        <v>0.14810184654292399</v>
      </c>
      <c r="R13" s="14"/>
      <c r="S13" s="14">
        <v>0.24069281159057801</v>
      </c>
      <c r="T13" s="14">
        <v>0.13507736730842601</v>
      </c>
      <c r="U13" s="14">
        <v>0.24830521867862099</v>
      </c>
      <c r="V13" s="14">
        <v>0.14390428022162799</v>
      </c>
      <c r="W13" s="14">
        <v>0.227167998539127</v>
      </c>
      <c r="X13" s="14">
        <v>0.12500515386014999</v>
      </c>
      <c r="Y13" s="14">
        <v>0.102974077237605</v>
      </c>
      <c r="Z13" s="14">
        <v>0.29192899946977402</v>
      </c>
      <c r="AA13" s="14">
        <v>0.188928673895252</v>
      </c>
      <c r="AB13" s="14">
        <v>0.19735183173392301</v>
      </c>
      <c r="AC13" s="14">
        <v>0.11339338356242699</v>
      </c>
      <c r="AD13" s="14">
        <v>0.30323286458985999</v>
      </c>
      <c r="AE13" s="14"/>
      <c r="AF13" s="14">
        <v>0.23651519266854901</v>
      </c>
      <c r="AG13" s="14">
        <v>0.15640822594213399</v>
      </c>
      <c r="AH13" s="14">
        <v>0.17139449307625501</v>
      </c>
      <c r="AI13" s="14"/>
      <c r="AJ13" s="14">
        <v>0.29867096953317601</v>
      </c>
      <c r="AK13" s="14">
        <v>0.101276360271901</v>
      </c>
      <c r="AL13" s="14">
        <v>0.108614315741504</v>
      </c>
      <c r="AM13" s="14">
        <v>0.31504864944476701</v>
      </c>
      <c r="AN13" s="14">
        <v>0.17281575053586701</v>
      </c>
      <c r="AO13" s="14"/>
      <c r="AP13" s="14">
        <v>0.36390322082329202</v>
      </c>
      <c r="AQ13" s="14">
        <v>0.106208982882439</v>
      </c>
      <c r="AR13" s="14">
        <v>0.15555712630495</v>
      </c>
      <c r="AS13" s="14">
        <v>0.19199553911898301</v>
      </c>
      <c r="AT13" s="14">
        <v>0.17851291023400101</v>
      </c>
      <c r="AU13" s="14"/>
      <c r="AV13" s="14">
        <v>0.18916951224360501</v>
      </c>
      <c r="AW13" s="14">
        <v>0.138066173122323</v>
      </c>
      <c r="AX13" s="14">
        <v>0.18407446848975301</v>
      </c>
      <c r="AY13" s="14">
        <v>0.233788774285483</v>
      </c>
      <c r="AZ13" s="14">
        <v>0.24420308490586201</v>
      </c>
      <c r="BA13" s="14"/>
      <c r="BB13" s="14">
        <v>0.206135268426344</v>
      </c>
      <c r="BC13" s="14">
        <v>0.234385609568141</v>
      </c>
      <c r="BD13" s="14">
        <v>0.24789454196066499</v>
      </c>
      <c r="BE13" s="14"/>
      <c r="BF13" s="14">
        <v>0.23897723981476399</v>
      </c>
    </row>
    <row r="14" spans="2:58" x14ac:dyDescent="0.35">
      <c r="B14" s="15" t="s">
        <v>211</v>
      </c>
      <c r="C14" s="14">
        <v>8.4170617665354802E-2</v>
      </c>
      <c r="D14" s="14">
        <v>8.3123260406965202E-2</v>
      </c>
      <c r="E14" s="14">
        <v>8.4038706766849297E-2</v>
      </c>
      <c r="F14" s="14"/>
      <c r="G14" s="14">
        <v>8.7090081189708499E-2</v>
      </c>
      <c r="H14" s="14">
        <v>6.9845234302253298E-2</v>
      </c>
      <c r="I14" s="14">
        <v>7.8718153558044193E-2</v>
      </c>
      <c r="J14" s="14">
        <v>4.4049951511660398E-2</v>
      </c>
      <c r="K14" s="14">
        <v>9.33931859734876E-2</v>
      </c>
      <c r="L14" s="14">
        <v>0.121844945242224</v>
      </c>
      <c r="M14" s="14"/>
      <c r="N14" s="14">
        <v>9.3272475844673894E-2</v>
      </c>
      <c r="O14" s="14">
        <v>8.2206635438052206E-2</v>
      </c>
      <c r="P14" s="14">
        <v>9.1360582960671996E-2</v>
      </c>
      <c r="Q14" s="14">
        <v>7.0652284881797395E-2</v>
      </c>
      <c r="R14" s="14"/>
      <c r="S14" s="14">
        <v>8.0394812605334195E-2</v>
      </c>
      <c r="T14" s="14">
        <v>0.12972647712028601</v>
      </c>
      <c r="U14" s="14">
        <v>6.9529686216880299E-2</v>
      </c>
      <c r="V14" s="14">
        <v>0.103090482251395</v>
      </c>
      <c r="W14" s="14">
        <v>5.9096925620911102E-2</v>
      </c>
      <c r="X14" s="14">
        <v>6.2075029623493302E-2</v>
      </c>
      <c r="Y14" s="14">
        <v>0.117585659880099</v>
      </c>
      <c r="Z14" s="14">
        <v>5.8681701108116102E-2</v>
      </c>
      <c r="AA14" s="14">
        <v>9.3522776831724205E-2</v>
      </c>
      <c r="AB14" s="14">
        <v>4.85667291004983E-2</v>
      </c>
      <c r="AC14" s="14">
        <v>4.1882646447153497E-2</v>
      </c>
      <c r="AD14" s="14">
        <v>6.3060022100021998E-2</v>
      </c>
      <c r="AE14" s="14"/>
      <c r="AF14" s="14">
        <v>9.5656538869197297E-2</v>
      </c>
      <c r="AG14" s="14">
        <v>8.3659533045211606E-2</v>
      </c>
      <c r="AH14" s="14">
        <v>6.5284818357725996E-2</v>
      </c>
      <c r="AI14" s="14"/>
      <c r="AJ14" s="14">
        <v>0.167138277516718</v>
      </c>
      <c r="AK14" s="14">
        <v>3.3959513154834503E-2</v>
      </c>
      <c r="AL14" s="14">
        <v>1.45278097525473E-2</v>
      </c>
      <c r="AM14" s="14">
        <v>0.136183462093243</v>
      </c>
      <c r="AN14" s="14">
        <v>6.9373802249109204E-2</v>
      </c>
      <c r="AO14" s="14"/>
      <c r="AP14" s="14">
        <v>0.23168105555322299</v>
      </c>
      <c r="AQ14" s="14">
        <v>4.0736450200782197E-2</v>
      </c>
      <c r="AR14" s="14">
        <v>4.3231582406652098E-2</v>
      </c>
      <c r="AS14" s="14">
        <v>6.7294327904999396E-2</v>
      </c>
      <c r="AT14" s="14">
        <v>6.1053604665874499E-2</v>
      </c>
      <c r="AU14" s="14"/>
      <c r="AV14" s="14">
        <v>8.7871937964721106E-2</v>
      </c>
      <c r="AW14" s="14">
        <v>7.2313741055582095E-2</v>
      </c>
      <c r="AX14" s="14">
        <v>7.9227979213606803E-2</v>
      </c>
      <c r="AY14" s="14">
        <v>0.104963009763141</v>
      </c>
      <c r="AZ14" s="14">
        <v>8.5911741028321206E-2</v>
      </c>
      <c r="BA14" s="14"/>
      <c r="BB14" s="14">
        <v>4.7086219574529402E-2</v>
      </c>
      <c r="BC14" s="14">
        <v>6.0332547630116702E-2</v>
      </c>
      <c r="BD14" s="14">
        <v>0.107249860253141</v>
      </c>
      <c r="BE14" s="14"/>
      <c r="BF14" s="14">
        <v>7.5134088930124104E-2</v>
      </c>
    </row>
    <row r="15" spans="2:58" x14ac:dyDescent="0.35">
      <c r="B15" s="15" t="s">
        <v>212</v>
      </c>
      <c r="C15" s="23">
        <v>1.74541477367939E-2</v>
      </c>
      <c r="D15" s="23">
        <v>1.8779116414773801E-2</v>
      </c>
      <c r="E15" s="23">
        <v>1.6226689792894201E-2</v>
      </c>
      <c r="F15" s="23"/>
      <c r="G15" s="23">
        <v>0</v>
      </c>
      <c r="H15" s="23">
        <v>2.1758308392623299E-2</v>
      </c>
      <c r="I15" s="23">
        <v>0</v>
      </c>
      <c r="J15" s="23">
        <v>1.9902854313132001E-2</v>
      </c>
      <c r="K15" s="23">
        <v>5.9292567118838704E-3</v>
      </c>
      <c r="L15" s="23">
        <v>4.2710325010015801E-2</v>
      </c>
      <c r="M15" s="23"/>
      <c r="N15" s="23">
        <v>1.8081223407305901E-2</v>
      </c>
      <c r="O15" s="23">
        <v>1.13529055034404E-2</v>
      </c>
      <c r="P15" s="23">
        <v>1.51799403708866E-2</v>
      </c>
      <c r="Q15" s="23">
        <v>2.6297587619619901E-2</v>
      </c>
      <c r="R15" s="23"/>
      <c r="S15" s="23">
        <v>3.0457961242806302E-2</v>
      </c>
      <c r="T15" s="23">
        <v>1.4702372411617801E-2</v>
      </c>
      <c r="U15" s="23">
        <v>0</v>
      </c>
      <c r="V15" s="23">
        <v>2.44109675935744E-2</v>
      </c>
      <c r="W15" s="23">
        <v>1.2082503037616901E-2</v>
      </c>
      <c r="X15" s="23">
        <v>2.0616578794898401E-2</v>
      </c>
      <c r="Y15" s="23">
        <v>2.14688119651473E-2</v>
      </c>
      <c r="Z15" s="23">
        <v>0</v>
      </c>
      <c r="AA15" s="23">
        <v>1.49423827173298E-2</v>
      </c>
      <c r="AB15" s="23">
        <v>9.48080021664016E-3</v>
      </c>
      <c r="AC15" s="23">
        <v>2.6242579387009999E-2</v>
      </c>
      <c r="AD15" s="23">
        <v>2.9729230975622599E-2</v>
      </c>
      <c r="AE15" s="23"/>
      <c r="AF15" s="23">
        <v>2.3091044111513699E-2</v>
      </c>
      <c r="AG15" s="23">
        <v>1.4148032176740001E-2</v>
      </c>
      <c r="AH15" s="23">
        <v>2.39146273283895E-2</v>
      </c>
      <c r="AI15" s="23"/>
      <c r="AJ15" s="23">
        <v>3.5329192714097998E-2</v>
      </c>
      <c r="AK15" s="23">
        <v>8.5595217985548894E-3</v>
      </c>
      <c r="AL15" s="23">
        <v>1.4186798824279799E-2</v>
      </c>
      <c r="AM15" s="23">
        <v>0</v>
      </c>
      <c r="AN15" s="23">
        <v>1.0155842449080301E-2</v>
      </c>
      <c r="AO15" s="23"/>
      <c r="AP15" s="23">
        <v>6.8030208886868601E-2</v>
      </c>
      <c r="AQ15" s="23">
        <v>4.8724107343875601E-3</v>
      </c>
      <c r="AR15" s="23">
        <v>0</v>
      </c>
      <c r="AS15" s="23">
        <v>1.63368037202936E-2</v>
      </c>
      <c r="AT15" s="23">
        <v>0</v>
      </c>
      <c r="AU15" s="23"/>
      <c r="AV15" s="23">
        <v>2.9477533174465199E-2</v>
      </c>
      <c r="AW15" s="23">
        <v>8.1601676829066092E-3</v>
      </c>
      <c r="AX15" s="23">
        <v>6.8946403978907E-3</v>
      </c>
      <c r="AY15" s="23">
        <v>0</v>
      </c>
      <c r="AZ15" s="23">
        <v>8.3388469245518695E-2</v>
      </c>
      <c r="BA15" s="23"/>
      <c r="BB15" s="23">
        <v>0</v>
      </c>
      <c r="BC15" s="23">
        <v>1.3653705080193E-2</v>
      </c>
      <c r="BD15" s="23">
        <v>0</v>
      </c>
      <c r="BE15" s="23"/>
      <c r="BF15" s="23">
        <v>5.5082864260448203E-3</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272</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1012</v>
      </c>
      <c r="D7" s="10">
        <v>506</v>
      </c>
      <c r="E7" s="10">
        <v>502</v>
      </c>
      <c r="F7" s="10"/>
      <c r="G7" s="10">
        <v>139</v>
      </c>
      <c r="H7" s="10">
        <v>186</v>
      </c>
      <c r="I7" s="10">
        <v>143</v>
      </c>
      <c r="J7" s="10">
        <v>155</v>
      </c>
      <c r="K7" s="10">
        <v>153</v>
      </c>
      <c r="L7" s="10">
        <v>236</v>
      </c>
      <c r="M7" s="10"/>
      <c r="N7" s="10">
        <v>274</v>
      </c>
      <c r="O7" s="10">
        <v>247</v>
      </c>
      <c r="P7" s="10">
        <v>247</v>
      </c>
      <c r="Q7" s="10">
        <v>238</v>
      </c>
      <c r="R7" s="10"/>
      <c r="S7" s="10">
        <v>123</v>
      </c>
      <c r="T7" s="10">
        <v>135</v>
      </c>
      <c r="U7" s="10">
        <v>75</v>
      </c>
      <c r="V7" s="10">
        <v>85</v>
      </c>
      <c r="W7" s="10">
        <v>82</v>
      </c>
      <c r="X7" s="10">
        <v>92</v>
      </c>
      <c r="Y7" s="10">
        <v>90</v>
      </c>
      <c r="Z7" s="10">
        <v>32</v>
      </c>
      <c r="AA7" s="10">
        <v>126</v>
      </c>
      <c r="AB7" s="10">
        <v>95</v>
      </c>
      <c r="AC7" s="10">
        <v>45</v>
      </c>
      <c r="AD7" s="10">
        <v>32</v>
      </c>
      <c r="AE7" s="10"/>
      <c r="AF7" s="10">
        <v>386</v>
      </c>
      <c r="AG7" s="10">
        <v>405</v>
      </c>
      <c r="AH7" s="10">
        <v>124</v>
      </c>
      <c r="AI7" s="10"/>
      <c r="AJ7" s="10">
        <v>336</v>
      </c>
      <c r="AK7" s="10">
        <v>329</v>
      </c>
      <c r="AL7" s="10">
        <v>64</v>
      </c>
      <c r="AM7" s="10">
        <v>14</v>
      </c>
      <c r="AN7" s="10">
        <v>101</v>
      </c>
      <c r="AO7" s="10"/>
      <c r="AP7" s="10">
        <v>204</v>
      </c>
      <c r="AQ7" s="10">
        <v>383</v>
      </c>
      <c r="AR7" s="10">
        <v>74</v>
      </c>
      <c r="AS7" s="10">
        <v>118</v>
      </c>
      <c r="AT7" s="10">
        <v>87</v>
      </c>
      <c r="AU7" s="10"/>
      <c r="AV7" s="10">
        <v>211</v>
      </c>
      <c r="AW7" s="10">
        <v>246</v>
      </c>
      <c r="AX7" s="10">
        <v>270</v>
      </c>
      <c r="AY7" s="10">
        <v>123</v>
      </c>
      <c r="AZ7" s="10">
        <v>24</v>
      </c>
      <c r="BA7" s="10"/>
      <c r="BB7" s="10">
        <v>42</v>
      </c>
      <c r="BC7" s="10">
        <v>67</v>
      </c>
      <c r="BD7" s="10">
        <v>32</v>
      </c>
      <c r="BE7" s="10"/>
      <c r="BF7" s="10">
        <v>167</v>
      </c>
    </row>
    <row r="8" spans="2:58" ht="30" customHeight="1" x14ac:dyDescent="0.35">
      <c r="B8" s="11" t="s">
        <v>20</v>
      </c>
      <c r="C8" s="11">
        <v>1012</v>
      </c>
      <c r="D8" s="11">
        <v>512</v>
      </c>
      <c r="E8" s="11">
        <v>496</v>
      </c>
      <c r="F8" s="11"/>
      <c r="G8" s="11">
        <v>134</v>
      </c>
      <c r="H8" s="11">
        <v>179</v>
      </c>
      <c r="I8" s="11">
        <v>164</v>
      </c>
      <c r="J8" s="11">
        <v>167</v>
      </c>
      <c r="K8" s="11">
        <v>144</v>
      </c>
      <c r="L8" s="11">
        <v>224</v>
      </c>
      <c r="M8" s="11"/>
      <c r="N8" s="11">
        <v>267</v>
      </c>
      <c r="O8" s="11">
        <v>259</v>
      </c>
      <c r="P8" s="11">
        <v>245</v>
      </c>
      <c r="Q8" s="11">
        <v>235</v>
      </c>
      <c r="R8" s="11"/>
      <c r="S8" s="11">
        <v>131</v>
      </c>
      <c r="T8" s="11">
        <v>142</v>
      </c>
      <c r="U8" s="11">
        <v>74</v>
      </c>
      <c r="V8" s="11">
        <v>86</v>
      </c>
      <c r="W8" s="11">
        <v>79</v>
      </c>
      <c r="X8" s="11">
        <v>94</v>
      </c>
      <c r="Y8" s="11">
        <v>89</v>
      </c>
      <c r="Z8" s="11">
        <v>30</v>
      </c>
      <c r="AA8" s="11">
        <v>121</v>
      </c>
      <c r="AB8" s="11">
        <v>95</v>
      </c>
      <c r="AC8" s="11">
        <v>43</v>
      </c>
      <c r="AD8" s="11">
        <v>29</v>
      </c>
      <c r="AE8" s="11"/>
      <c r="AF8" s="11">
        <v>386</v>
      </c>
      <c r="AG8" s="11">
        <v>408</v>
      </c>
      <c r="AH8" s="11">
        <v>125</v>
      </c>
      <c r="AI8" s="11"/>
      <c r="AJ8" s="11">
        <v>335</v>
      </c>
      <c r="AK8" s="11">
        <v>334</v>
      </c>
      <c r="AL8" s="11">
        <v>64</v>
      </c>
      <c r="AM8" s="11">
        <v>14</v>
      </c>
      <c r="AN8" s="11">
        <v>102</v>
      </c>
      <c r="AO8" s="11"/>
      <c r="AP8" s="11">
        <v>203</v>
      </c>
      <c r="AQ8" s="11">
        <v>386</v>
      </c>
      <c r="AR8" s="11">
        <v>73</v>
      </c>
      <c r="AS8" s="11">
        <v>120</v>
      </c>
      <c r="AT8" s="11">
        <v>87</v>
      </c>
      <c r="AU8" s="11"/>
      <c r="AV8" s="11">
        <v>209</v>
      </c>
      <c r="AW8" s="11">
        <v>249</v>
      </c>
      <c r="AX8" s="11">
        <v>272</v>
      </c>
      <c r="AY8" s="11">
        <v>123</v>
      </c>
      <c r="AZ8" s="11">
        <v>23</v>
      </c>
      <c r="BA8" s="11"/>
      <c r="BB8" s="11">
        <v>42</v>
      </c>
      <c r="BC8" s="11">
        <v>68</v>
      </c>
      <c r="BD8" s="11">
        <v>32</v>
      </c>
      <c r="BE8" s="11"/>
      <c r="BF8" s="11">
        <v>168</v>
      </c>
    </row>
    <row r="9" spans="2:58" x14ac:dyDescent="0.35">
      <c r="B9" s="15" t="s">
        <v>207</v>
      </c>
      <c r="C9" s="14">
        <v>0.183328354117158</v>
      </c>
      <c r="D9" s="14">
        <v>0.18909447037927399</v>
      </c>
      <c r="E9" s="14">
        <v>0.17480347487432801</v>
      </c>
      <c r="F9" s="14"/>
      <c r="G9" s="14">
        <v>0.272189354276342</v>
      </c>
      <c r="H9" s="14">
        <v>0.21545007844834299</v>
      </c>
      <c r="I9" s="14">
        <v>0.193915439493553</v>
      </c>
      <c r="J9" s="14">
        <v>0.182140493516493</v>
      </c>
      <c r="K9" s="14">
        <v>0.173729386971997</v>
      </c>
      <c r="L9" s="14">
        <v>0.10411920516829901</v>
      </c>
      <c r="M9" s="14"/>
      <c r="N9" s="14">
        <v>0.16556794297097199</v>
      </c>
      <c r="O9" s="14">
        <v>0.20714569232662899</v>
      </c>
      <c r="P9" s="14">
        <v>0.189961250047986</v>
      </c>
      <c r="Q9" s="14">
        <v>0.17506687726282399</v>
      </c>
      <c r="R9" s="14"/>
      <c r="S9" s="14">
        <v>0.13529686885607201</v>
      </c>
      <c r="T9" s="14">
        <v>0.181975470056773</v>
      </c>
      <c r="U9" s="14">
        <v>0.22826160947228799</v>
      </c>
      <c r="V9" s="14">
        <v>0.16956843780532699</v>
      </c>
      <c r="W9" s="14">
        <v>0.197858744824711</v>
      </c>
      <c r="X9" s="14">
        <v>0.17655297224703101</v>
      </c>
      <c r="Y9" s="14">
        <v>0.25002901721770499</v>
      </c>
      <c r="Z9" s="14">
        <v>0.15499223132673801</v>
      </c>
      <c r="AA9" s="14">
        <v>0.14147528252907199</v>
      </c>
      <c r="AB9" s="14">
        <v>0.20598786132140701</v>
      </c>
      <c r="AC9" s="14">
        <v>0.25663465388437601</v>
      </c>
      <c r="AD9" s="14">
        <v>0.12995638749927099</v>
      </c>
      <c r="AE9" s="14"/>
      <c r="AF9" s="14">
        <v>0.15001338574362</v>
      </c>
      <c r="AG9" s="14">
        <v>0.19879837043846699</v>
      </c>
      <c r="AH9" s="14">
        <v>0.19910849581088699</v>
      </c>
      <c r="AI9" s="14"/>
      <c r="AJ9" s="14">
        <v>0.10256974870772601</v>
      </c>
      <c r="AK9" s="14">
        <v>0.24338089306149699</v>
      </c>
      <c r="AL9" s="14">
        <v>0.12176227727326</v>
      </c>
      <c r="AM9" s="14">
        <v>0.132580436552928</v>
      </c>
      <c r="AN9" s="14">
        <v>0.19313384613262</v>
      </c>
      <c r="AO9" s="14"/>
      <c r="AP9" s="14">
        <v>3.8641395225945702E-2</v>
      </c>
      <c r="AQ9" s="14">
        <v>0.22073862350113499</v>
      </c>
      <c r="AR9" s="14">
        <v>0.150202400404012</v>
      </c>
      <c r="AS9" s="14">
        <v>0.221548839301732</v>
      </c>
      <c r="AT9" s="14">
        <v>0.13760844894705601</v>
      </c>
      <c r="AU9" s="14"/>
      <c r="AV9" s="14">
        <v>0.15842293476267599</v>
      </c>
      <c r="AW9" s="14">
        <v>0.204085868705738</v>
      </c>
      <c r="AX9" s="14">
        <v>0.174341286059327</v>
      </c>
      <c r="AY9" s="14">
        <v>0.158265696679561</v>
      </c>
      <c r="AZ9" s="14">
        <v>0.16049895845954101</v>
      </c>
      <c r="BA9" s="14"/>
      <c r="BB9" s="14">
        <v>0.14495638845452199</v>
      </c>
      <c r="BC9" s="14">
        <v>0.236172585413334</v>
      </c>
      <c r="BD9" s="14">
        <v>9.3084927875107706E-2</v>
      </c>
      <c r="BE9" s="14"/>
      <c r="BF9" s="14">
        <v>0.16918041207175999</v>
      </c>
    </row>
    <row r="10" spans="2:58" x14ac:dyDescent="0.35">
      <c r="B10" s="15" t="s">
        <v>208</v>
      </c>
      <c r="C10" s="14">
        <v>0.14858199502549599</v>
      </c>
      <c r="D10" s="14">
        <v>0.173102334034726</v>
      </c>
      <c r="E10" s="14">
        <v>0.122416266232116</v>
      </c>
      <c r="F10" s="14"/>
      <c r="G10" s="14">
        <v>0.15107955563299399</v>
      </c>
      <c r="H10" s="14">
        <v>0.16116841637781101</v>
      </c>
      <c r="I10" s="14">
        <v>0.15749050403820899</v>
      </c>
      <c r="J10" s="14">
        <v>0.17813290983522501</v>
      </c>
      <c r="K10" s="14">
        <v>0.12820211988479199</v>
      </c>
      <c r="L10" s="14">
        <v>0.12159264291619699</v>
      </c>
      <c r="M10" s="14"/>
      <c r="N10" s="14">
        <v>0.14924651934865299</v>
      </c>
      <c r="O10" s="14">
        <v>0.170010286558958</v>
      </c>
      <c r="P10" s="14">
        <v>0.13848044837138099</v>
      </c>
      <c r="Q10" s="14">
        <v>0.13858500899058701</v>
      </c>
      <c r="R10" s="14"/>
      <c r="S10" s="14">
        <v>0.10229901956958599</v>
      </c>
      <c r="T10" s="14">
        <v>0.13496895612509499</v>
      </c>
      <c r="U10" s="14">
        <v>8.7126949166794296E-2</v>
      </c>
      <c r="V10" s="14">
        <v>9.7976844040666297E-2</v>
      </c>
      <c r="W10" s="14">
        <v>0.19029621272450001</v>
      </c>
      <c r="X10" s="14">
        <v>0.20933688016819901</v>
      </c>
      <c r="Y10" s="14">
        <v>8.5995648139912895E-2</v>
      </c>
      <c r="Z10" s="14">
        <v>0.15223836377025901</v>
      </c>
      <c r="AA10" s="14">
        <v>0.16481499247526199</v>
      </c>
      <c r="AB10" s="14">
        <v>0.20137387770897999</v>
      </c>
      <c r="AC10" s="14">
        <v>0.21205219681475199</v>
      </c>
      <c r="AD10" s="14">
        <v>0.27500657946899498</v>
      </c>
      <c r="AE10" s="14"/>
      <c r="AF10" s="14">
        <v>0.109754060821304</v>
      </c>
      <c r="AG10" s="14">
        <v>0.186211658267917</v>
      </c>
      <c r="AH10" s="14">
        <v>0.123240932321764</v>
      </c>
      <c r="AI10" s="14"/>
      <c r="AJ10" s="14">
        <v>0.106967803646631</v>
      </c>
      <c r="AK10" s="14">
        <v>0.197141090409412</v>
      </c>
      <c r="AL10" s="14">
        <v>0.158633983717931</v>
      </c>
      <c r="AM10" s="14">
        <v>0.233316861291893</v>
      </c>
      <c r="AN10" s="14">
        <v>9.9703981982300197E-2</v>
      </c>
      <c r="AO10" s="14"/>
      <c r="AP10" s="14">
        <v>6.6699775172908995E-2</v>
      </c>
      <c r="AQ10" s="14">
        <v>0.190190567576318</v>
      </c>
      <c r="AR10" s="14">
        <v>0.16728622830595399</v>
      </c>
      <c r="AS10" s="14">
        <v>0.19228350096096899</v>
      </c>
      <c r="AT10" s="14">
        <v>0.108628626690901</v>
      </c>
      <c r="AU10" s="14"/>
      <c r="AV10" s="14">
        <v>0.12669836764039299</v>
      </c>
      <c r="AW10" s="14">
        <v>0.179726145185932</v>
      </c>
      <c r="AX10" s="14">
        <v>0.153196864373045</v>
      </c>
      <c r="AY10" s="14">
        <v>9.9243643379747601E-2</v>
      </c>
      <c r="AZ10" s="14">
        <v>0.25545323482036802</v>
      </c>
      <c r="BA10" s="14"/>
      <c r="BB10" s="14">
        <v>0.108178130564275</v>
      </c>
      <c r="BC10" s="14">
        <v>0.14901898963115401</v>
      </c>
      <c r="BD10" s="14">
        <v>0.208422899927592</v>
      </c>
      <c r="BE10" s="14"/>
      <c r="BF10" s="14">
        <v>0.13836404558246501</v>
      </c>
    </row>
    <row r="11" spans="2:58" x14ac:dyDescent="0.35">
      <c r="B11" s="15" t="s">
        <v>209</v>
      </c>
      <c r="C11" s="14">
        <v>0.191586841328236</v>
      </c>
      <c r="D11" s="14">
        <v>0.179757479503109</v>
      </c>
      <c r="E11" s="14">
        <v>0.20531870199796701</v>
      </c>
      <c r="F11" s="14"/>
      <c r="G11" s="14">
        <v>0.156300047936585</v>
      </c>
      <c r="H11" s="14">
        <v>0.229108465494026</v>
      </c>
      <c r="I11" s="14">
        <v>0.21660905392462501</v>
      </c>
      <c r="J11" s="14">
        <v>0.19185581796406201</v>
      </c>
      <c r="K11" s="14">
        <v>0.166219807116848</v>
      </c>
      <c r="L11" s="14">
        <v>0.18051302781574599</v>
      </c>
      <c r="M11" s="14"/>
      <c r="N11" s="14">
        <v>0.186379519951031</v>
      </c>
      <c r="O11" s="14">
        <v>0.183967757591389</v>
      </c>
      <c r="P11" s="14">
        <v>0.19784697346903701</v>
      </c>
      <c r="Q11" s="14">
        <v>0.20021705366101999</v>
      </c>
      <c r="R11" s="14"/>
      <c r="S11" s="14">
        <v>0.19259757369914399</v>
      </c>
      <c r="T11" s="14">
        <v>0.20977092859900501</v>
      </c>
      <c r="U11" s="14">
        <v>0.190551455789225</v>
      </c>
      <c r="V11" s="14">
        <v>0.25696134941017201</v>
      </c>
      <c r="W11" s="14">
        <v>0.13724195654819599</v>
      </c>
      <c r="X11" s="14">
        <v>0.197990739606039</v>
      </c>
      <c r="Y11" s="14">
        <v>0.225768309725045</v>
      </c>
      <c r="Z11" s="14">
        <v>6.0252103971831797E-2</v>
      </c>
      <c r="AA11" s="14">
        <v>0.21566635781974899</v>
      </c>
      <c r="AB11" s="14">
        <v>0.16928593976154499</v>
      </c>
      <c r="AC11" s="14">
        <v>0.129951078012947</v>
      </c>
      <c r="AD11" s="14">
        <v>0.127903162458085</v>
      </c>
      <c r="AE11" s="14"/>
      <c r="AF11" s="14">
        <v>0.16718900754969801</v>
      </c>
      <c r="AG11" s="14">
        <v>0.22602472858981401</v>
      </c>
      <c r="AH11" s="14">
        <v>0.161144325583472</v>
      </c>
      <c r="AI11" s="14"/>
      <c r="AJ11" s="14">
        <v>0.16237263883757799</v>
      </c>
      <c r="AK11" s="14">
        <v>0.21771702517857</v>
      </c>
      <c r="AL11" s="14">
        <v>0.34679337771444002</v>
      </c>
      <c r="AM11" s="14">
        <v>0.14862091428798099</v>
      </c>
      <c r="AN11" s="14">
        <v>0.17755221978087499</v>
      </c>
      <c r="AO11" s="14"/>
      <c r="AP11" s="14">
        <v>9.3399635040626899E-2</v>
      </c>
      <c r="AQ11" s="14">
        <v>0.223087575012619</v>
      </c>
      <c r="AR11" s="14">
        <v>0.30467651501410697</v>
      </c>
      <c r="AS11" s="14">
        <v>0.196037232029978</v>
      </c>
      <c r="AT11" s="14">
        <v>0.218991904536288</v>
      </c>
      <c r="AU11" s="14"/>
      <c r="AV11" s="14">
        <v>0.139474231892696</v>
      </c>
      <c r="AW11" s="14">
        <v>0.25627286590190701</v>
      </c>
      <c r="AX11" s="14">
        <v>0.19948864998580501</v>
      </c>
      <c r="AY11" s="14">
        <v>0.20038982523694701</v>
      </c>
      <c r="AZ11" s="14">
        <v>7.7198065834581706E-2</v>
      </c>
      <c r="BA11" s="14"/>
      <c r="BB11" s="14">
        <v>0.24579306513097199</v>
      </c>
      <c r="BC11" s="14">
        <v>0.20307106245203899</v>
      </c>
      <c r="BD11" s="14">
        <v>0.192945380567945</v>
      </c>
      <c r="BE11" s="14"/>
      <c r="BF11" s="14">
        <v>0.236764603713879</v>
      </c>
    </row>
    <row r="12" spans="2:58" x14ac:dyDescent="0.35">
      <c r="B12" s="15" t="s">
        <v>122</v>
      </c>
      <c r="C12" s="14">
        <v>0.20953226718128801</v>
      </c>
      <c r="D12" s="14">
        <v>0.18199888095355901</v>
      </c>
      <c r="E12" s="14">
        <v>0.23960691159150599</v>
      </c>
      <c r="F12" s="14"/>
      <c r="G12" s="14">
        <v>0.16642224824407101</v>
      </c>
      <c r="H12" s="14">
        <v>0.17289548965902399</v>
      </c>
      <c r="I12" s="14">
        <v>0.19484441843940301</v>
      </c>
      <c r="J12" s="14">
        <v>0.219709879704788</v>
      </c>
      <c r="K12" s="14">
        <v>0.28082290799007598</v>
      </c>
      <c r="L12" s="14">
        <v>0.221795611992568</v>
      </c>
      <c r="M12" s="14"/>
      <c r="N12" s="14">
        <v>0.207137310458017</v>
      </c>
      <c r="O12" s="14">
        <v>0.21115387161722601</v>
      </c>
      <c r="P12" s="14">
        <v>0.18350298954880601</v>
      </c>
      <c r="Q12" s="14">
        <v>0.23831730947013399</v>
      </c>
      <c r="R12" s="14"/>
      <c r="S12" s="14">
        <v>0.19647658036884899</v>
      </c>
      <c r="T12" s="14">
        <v>0.24987195016675101</v>
      </c>
      <c r="U12" s="14">
        <v>0.211183838405747</v>
      </c>
      <c r="V12" s="14">
        <v>0.14285139058499899</v>
      </c>
      <c r="W12" s="14">
        <v>0.238379142157917</v>
      </c>
      <c r="X12" s="14">
        <v>0.22438332063778199</v>
      </c>
      <c r="Y12" s="14">
        <v>0.16113212987167599</v>
      </c>
      <c r="Z12" s="14">
        <v>0.325147425488921</v>
      </c>
      <c r="AA12" s="14">
        <v>0.20728621409314299</v>
      </c>
      <c r="AB12" s="14">
        <v>0.20828112115664801</v>
      </c>
      <c r="AC12" s="14">
        <v>0.24471082736230801</v>
      </c>
      <c r="AD12" s="14">
        <v>0.12735587587073899</v>
      </c>
      <c r="AE12" s="14"/>
      <c r="AF12" s="14">
        <v>0.26346173997055899</v>
      </c>
      <c r="AG12" s="14">
        <v>0.16637163685599399</v>
      </c>
      <c r="AH12" s="14">
        <v>0.216360189508878</v>
      </c>
      <c r="AI12" s="14"/>
      <c r="AJ12" s="14">
        <v>0.20042837351698201</v>
      </c>
      <c r="AK12" s="14">
        <v>0.19357634692921899</v>
      </c>
      <c r="AL12" s="14">
        <v>0.18942809590642401</v>
      </c>
      <c r="AM12" s="14">
        <v>0.34660644613569602</v>
      </c>
      <c r="AN12" s="14">
        <v>0.24202764538035601</v>
      </c>
      <c r="AO12" s="14"/>
      <c r="AP12" s="14">
        <v>0.20415585999656</v>
      </c>
      <c r="AQ12" s="14">
        <v>0.189566833624639</v>
      </c>
      <c r="AR12" s="14">
        <v>0.21190534310401199</v>
      </c>
      <c r="AS12" s="14">
        <v>0.20045281754111599</v>
      </c>
      <c r="AT12" s="14">
        <v>0.343008505279288</v>
      </c>
      <c r="AU12" s="14"/>
      <c r="AV12" s="14">
        <v>0.28848706257973</v>
      </c>
      <c r="AW12" s="14">
        <v>0.16112330945704301</v>
      </c>
      <c r="AX12" s="14">
        <v>0.18280254966673601</v>
      </c>
      <c r="AY12" s="14">
        <v>0.24286928084267501</v>
      </c>
      <c r="AZ12" s="14">
        <v>0.17800237583602899</v>
      </c>
      <c r="BA12" s="14"/>
      <c r="BB12" s="14">
        <v>0.21239183622312899</v>
      </c>
      <c r="BC12" s="14">
        <v>0.18810553255371901</v>
      </c>
      <c r="BD12" s="14">
        <v>0.28203696318938898</v>
      </c>
      <c r="BE12" s="14"/>
      <c r="BF12" s="14">
        <v>0.20628046089716001</v>
      </c>
    </row>
    <row r="13" spans="2:58" x14ac:dyDescent="0.35">
      <c r="B13" s="15" t="s">
        <v>210</v>
      </c>
      <c r="C13" s="14">
        <v>0.16450797819815099</v>
      </c>
      <c r="D13" s="14">
        <v>0.17638091111865301</v>
      </c>
      <c r="E13" s="14">
        <v>0.15357350723838101</v>
      </c>
      <c r="F13" s="14"/>
      <c r="G13" s="14">
        <v>0.203326002732683</v>
      </c>
      <c r="H13" s="14">
        <v>0.124435392512819</v>
      </c>
      <c r="I13" s="14">
        <v>0.13133289043983701</v>
      </c>
      <c r="J13" s="14">
        <v>0.14520787358625001</v>
      </c>
      <c r="K13" s="14">
        <v>0.16542511105423299</v>
      </c>
      <c r="L13" s="14">
        <v>0.21134275656733101</v>
      </c>
      <c r="M13" s="14"/>
      <c r="N13" s="14">
        <v>0.187484373721646</v>
      </c>
      <c r="O13" s="14">
        <v>0.14815789072160401</v>
      </c>
      <c r="P13" s="14">
        <v>0.150774551772548</v>
      </c>
      <c r="Q13" s="14">
        <v>0.15802285684346401</v>
      </c>
      <c r="R13" s="14"/>
      <c r="S13" s="14">
        <v>0.233919098128022</v>
      </c>
      <c r="T13" s="14">
        <v>0.110407438062608</v>
      </c>
      <c r="U13" s="14">
        <v>0.25848675937222199</v>
      </c>
      <c r="V13" s="14">
        <v>0.21197118446201599</v>
      </c>
      <c r="W13" s="14">
        <v>0.13194147205794299</v>
      </c>
      <c r="X13" s="14">
        <v>0.12602310547687001</v>
      </c>
      <c r="Y13" s="14">
        <v>0.11858637903437801</v>
      </c>
      <c r="Z13" s="14">
        <v>0.120778874789011</v>
      </c>
      <c r="AA13" s="14">
        <v>0.181020392582698</v>
      </c>
      <c r="AB13" s="14">
        <v>0.143344738300137</v>
      </c>
      <c r="AC13" s="14">
        <v>0.10941019474957001</v>
      </c>
      <c r="AD13" s="14">
        <v>0.218869237974672</v>
      </c>
      <c r="AE13" s="14"/>
      <c r="AF13" s="14">
        <v>0.17968397274344899</v>
      </c>
      <c r="AG13" s="14">
        <v>0.135743980134204</v>
      </c>
      <c r="AH13" s="14">
        <v>0.19523940427526101</v>
      </c>
      <c r="AI13" s="14"/>
      <c r="AJ13" s="14">
        <v>0.23483301543295501</v>
      </c>
      <c r="AK13" s="14">
        <v>9.9456488750980801E-2</v>
      </c>
      <c r="AL13" s="14">
        <v>0.13811928490221501</v>
      </c>
      <c r="AM13" s="14">
        <v>0</v>
      </c>
      <c r="AN13" s="14">
        <v>0.19813570490950499</v>
      </c>
      <c r="AO13" s="14"/>
      <c r="AP13" s="14">
        <v>0.30788873777125297</v>
      </c>
      <c r="AQ13" s="14">
        <v>0.10989529240151499</v>
      </c>
      <c r="AR13" s="14">
        <v>0.14131530085511501</v>
      </c>
      <c r="AS13" s="14">
        <v>0.14057212764501001</v>
      </c>
      <c r="AT13" s="14">
        <v>0.143595594631726</v>
      </c>
      <c r="AU13" s="14"/>
      <c r="AV13" s="14">
        <v>0.16878627837261401</v>
      </c>
      <c r="AW13" s="14">
        <v>0.130805867619257</v>
      </c>
      <c r="AX13" s="14">
        <v>0.18645242136711099</v>
      </c>
      <c r="AY13" s="14">
        <v>0.17983442666997301</v>
      </c>
      <c r="AZ13" s="14">
        <v>0.12645519806577299</v>
      </c>
      <c r="BA13" s="14"/>
      <c r="BB13" s="14">
        <v>0.15878931128868101</v>
      </c>
      <c r="BC13" s="14">
        <v>0.179291809713854</v>
      </c>
      <c r="BD13" s="14">
        <v>0.16309846058074001</v>
      </c>
      <c r="BE13" s="14"/>
      <c r="BF13" s="14">
        <v>0.17140506162664801</v>
      </c>
    </row>
    <row r="14" spans="2:58" x14ac:dyDescent="0.35">
      <c r="B14" s="15" t="s">
        <v>211</v>
      </c>
      <c r="C14" s="14">
        <v>8.8713317271676501E-2</v>
      </c>
      <c r="D14" s="14">
        <v>8.4277033558921396E-2</v>
      </c>
      <c r="E14" s="14">
        <v>9.2113525556583198E-2</v>
      </c>
      <c r="F14" s="14"/>
      <c r="G14" s="14">
        <v>4.3199265159346703E-2</v>
      </c>
      <c r="H14" s="14">
        <v>9.1487563619625595E-2</v>
      </c>
      <c r="I14" s="14">
        <v>0.10580769366437399</v>
      </c>
      <c r="J14" s="14">
        <v>6.3050171080050302E-2</v>
      </c>
      <c r="K14" s="14">
        <v>8.5600666982053097E-2</v>
      </c>
      <c r="L14" s="14">
        <v>0.12228618305569</v>
      </c>
      <c r="M14" s="14"/>
      <c r="N14" s="14">
        <v>8.5734234771844803E-2</v>
      </c>
      <c r="O14" s="14">
        <v>7.5417545867914895E-2</v>
      </c>
      <c r="P14" s="14">
        <v>0.120186674059995</v>
      </c>
      <c r="Q14" s="14">
        <v>7.6183618081249405E-2</v>
      </c>
      <c r="R14" s="14"/>
      <c r="S14" s="14">
        <v>0.108493435605443</v>
      </c>
      <c r="T14" s="14">
        <v>9.8302884578149799E-2</v>
      </c>
      <c r="U14" s="14">
        <v>2.4389387793724501E-2</v>
      </c>
      <c r="V14" s="14">
        <v>0.107090333677334</v>
      </c>
      <c r="W14" s="14">
        <v>8.0771109053882004E-2</v>
      </c>
      <c r="X14" s="14">
        <v>6.5712981864078798E-2</v>
      </c>
      <c r="Y14" s="14">
        <v>0.13822919494846</v>
      </c>
      <c r="Z14" s="14">
        <v>0.186591000653239</v>
      </c>
      <c r="AA14" s="14">
        <v>8.2057861263538201E-2</v>
      </c>
      <c r="AB14" s="14">
        <v>6.2245661534642102E-2</v>
      </c>
      <c r="AC14" s="14">
        <v>2.09984697890374E-2</v>
      </c>
      <c r="AD14" s="14">
        <v>0.120908756728237</v>
      </c>
      <c r="AE14" s="14"/>
      <c r="AF14" s="14">
        <v>0.10903871826799599</v>
      </c>
      <c r="AG14" s="14">
        <v>7.7381520177539201E-2</v>
      </c>
      <c r="AH14" s="14">
        <v>9.6812640758471402E-2</v>
      </c>
      <c r="AI14" s="14"/>
      <c r="AJ14" s="14">
        <v>0.15998420143481301</v>
      </c>
      <c r="AK14" s="14">
        <v>4.5801902423675198E-2</v>
      </c>
      <c r="AL14" s="14">
        <v>3.1076181661450899E-2</v>
      </c>
      <c r="AM14" s="14">
        <v>0.13887534173150301</v>
      </c>
      <c r="AN14" s="14">
        <v>8.9446601814343801E-2</v>
      </c>
      <c r="AO14" s="14"/>
      <c r="AP14" s="14">
        <v>0.230755903556289</v>
      </c>
      <c r="AQ14" s="14">
        <v>6.3927695948128097E-2</v>
      </c>
      <c r="AR14" s="14">
        <v>2.4614212316800201E-2</v>
      </c>
      <c r="AS14" s="14">
        <v>4.0470685637926697E-2</v>
      </c>
      <c r="AT14" s="14">
        <v>4.8166919914740799E-2</v>
      </c>
      <c r="AU14" s="14"/>
      <c r="AV14" s="14">
        <v>9.3851246293691903E-2</v>
      </c>
      <c r="AW14" s="14">
        <v>5.9825775447216498E-2</v>
      </c>
      <c r="AX14" s="14">
        <v>8.93532408305895E-2</v>
      </c>
      <c r="AY14" s="14">
        <v>0.11939712719109701</v>
      </c>
      <c r="AZ14" s="14">
        <v>0.159815446645206</v>
      </c>
      <c r="BA14" s="14"/>
      <c r="BB14" s="14">
        <v>0.10618368960946099</v>
      </c>
      <c r="BC14" s="14">
        <v>4.4340020235900397E-2</v>
      </c>
      <c r="BD14" s="14">
        <v>6.0411367859226003E-2</v>
      </c>
      <c r="BE14" s="14"/>
      <c r="BF14" s="14">
        <v>7.2056390089253394E-2</v>
      </c>
    </row>
    <row r="15" spans="2:58" x14ac:dyDescent="0.35">
      <c r="B15" s="15" t="s">
        <v>212</v>
      </c>
      <c r="C15" s="23">
        <v>1.37492468779946E-2</v>
      </c>
      <c r="D15" s="23">
        <v>1.53888904517575E-2</v>
      </c>
      <c r="E15" s="23">
        <v>1.21676125091199E-2</v>
      </c>
      <c r="F15" s="23"/>
      <c r="G15" s="23">
        <v>7.4835260179786402E-3</v>
      </c>
      <c r="H15" s="23">
        <v>5.4545938883509299E-3</v>
      </c>
      <c r="I15" s="23">
        <v>0</v>
      </c>
      <c r="J15" s="23">
        <v>1.9902854313132001E-2</v>
      </c>
      <c r="K15" s="23">
        <v>0</v>
      </c>
      <c r="L15" s="23">
        <v>3.8350572484168698E-2</v>
      </c>
      <c r="M15" s="23"/>
      <c r="N15" s="23">
        <v>1.8450098777835901E-2</v>
      </c>
      <c r="O15" s="23">
        <v>4.14695531627944E-3</v>
      </c>
      <c r="P15" s="23">
        <v>1.92471127302472E-2</v>
      </c>
      <c r="Q15" s="23">
        <v>1.36072756907219E-2</v>
      </c>
      <c r="R15" s="23"/>
      <c r="S15" s="23">
        <v>3.0917423772882799E-2</v>
      </c>
      <c r="T15" s="23">
        <v>1.4702372411617801E-2</v>
      </c>
      <c r="U15" s="23">
        <v>0</v>
      </c>
      <c r="V15" s="23">
        <v>1.3580460019486399E-2</v>
      </c>
      <c r="W15" s="23">
        <v>2.35113626328502E-2</v>
      </c>
      <c r="X15" s="23">
        <v>0</v>
      </c>
      <c r="Y15" s="23">
        <v>2.02593210628234E-2</v>
      </c>
      <c r="Z15" s="23">
        <v>0</v>
      </c>
      <c r="AA15" s="23">
        <v>7.6788992365384497E-3</v>
      </c>
      <c r="AB15" s="23">
        <v>9.48080021664016E-3</v>
      </c>
      <c r="AC15" s="23">
        <v>2.6242579387009999E-2</v>
      </c>
      <c r="AD15" s="23">
        <v>0</v>
      </c>
      <c r="AE15" s="23"/>
      <c r="AF15" s="23">
        <v>2.0859114903373398E-2</v>
      </c>
      <c r="AG15" s="23">
        <v>9.4681055360656009E-3</v>
      </c>
      <c r="AH15" s="23">
        <v>8.0940117412658906E-3</v>
      </c>
      <c r="AI15" s="23"/>
      <c r="AJ15" s="23">
        <v>3.2844218423315301E-2</v>
      </c>
      <c r="AK15" s="23">
        <v>2.92625324664557E-3</v>
      </c>
      <c r="AL15" s="23">
        <v>1.4186798824279799E-2</v>
      </c>
      <c r="AM15" s="23">
        <v>0</v>
      </c>
      <c r="AN15" s="23">
        <v>0</v>
      </c>
      <c r="AO15" s="23"/>
      <c r="AP15" s="23">
        <v>5.8458693236416497E-2</v>
      </c>
      <c r="AQ15" s="23">
        <v>2.5934119356472202E-3</v>
      </c>
      <c r="AR15" s="23">
        <v>0</v>
      </c>
      <c r="AS15" s="23">
        <v>8.6347968832670499E-3</v>
      </c>
      <c r="AT15" s="23">
        <v>0</v>
      </c>
      <c r="AU15" s="23"/>
      <c r="AV15" s="23">
        <v>2.4279878458199601E-2</v>
      </c>
      <c r="AW15" s="23">
        <v>8.1601676829066092E-3</v>
      </c>
      <c r="AX15" s="23">
        <v>1.43649877173873E-2</v>
      </c>
      <c r="AY15" s="23">
        <v>0</v>
      </c>
      <c r="AZ15" s="23">
        <v>4.2576720338501003E-2</v>
      </c>
      <c r="BA15" s="23"/>
      <c r="BB15" s="23">
        <v>2.37075787289605E-2</v>
      </c>
      <c r="BC15" s="23">
        <v>0</v>
      </c>
      <c r="BD15" s="23">
        <v>0</v>
      </c>
      <c r="BE15" s="23"/>
      <c r="BF15" s="23">
        <v>5.9490260188345004E-3</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273</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1012</v>
      </c>
      <c r="D7" s="10">
        <v>506</v>
      </c>
      <c r="E7" s="10">
        <v>502</v>
      </c>
      <c r="F7" s="10"/>
      <c r="G7" s="10">
        <v>139</v>
      </c>
      <c r="H7" s="10">
        <v>186</v>
      </c>
      <c r="I7" s="10">
        <v>143</v>
      </c>
      <c r="J7" s="10">
        <v>155</v>
      </c>
      <c r="K7" s="10">
        <v>153</v>
      </c>
      <c r="L7" s="10">
        <v>236</v>
      </c>
      <c r="M7" s="10"/>
      <c r="N7" s="10">
        <v>274</v>
      </c>
      <c r="O7" s="10">
        <v>247</v>
      </c>
      <c r="P7" s="10">
        <v>247</v>
      </c>
      <c r="Q7" s="10">
        <v>238</v>
      </c>
      <c r="R7" s="10"/>
      <c r="S7" s="10">
        <v>123</v>
      </c>
      <c r="T7" s="10">
        <v>135</v>
      </c>
      <c r="U7" s="10">
        <v>75</v>
      </c>
      <c r="V7" s="10">
        <v>85</v>
      </c>
      <c r="W7" s="10">
        <v>82</v>
      </c>
      <c r="X7" s="10">
        <v>92</v>
      </c>
      <c r="Y7" s="10">
        <v>90</v>
      </c>
      <c r="Z7" s="10">
        <v>32</v>
      </c>
      <c r="AA7" s="10">
        <v>126</v>
      </c>
      <c r="AB7" s="10">
        <v>95</v>
      </c>
      <c r="AC7" s="10">
        <v>45</v>
      </c>
      <c r="AD7" s="10">
        <v>32</v>
      </c>
      <c r="AE7" s="10"/>
      <c r="AF7" s="10">
        <v>386</v>
      </c>
      <c r="AG7" s="10">
        <v>405</v>
      </c>
      <c r="AH7" s="10">
        <v>124</v>
      </c>
      <c r="AI7" s="10"/>
      <c r="AJ7" s="10">
        <v>336</v>
      </c>
      <c r="AK7" s="10">
        <v>329</v>
      </c>
      <c r="AL7" s="10">
        <v>64</v>
      </c>
      <c r="AM7" s="10">
        <v>14</v>
      </c>
      <c r="AN7" s="10">
        <v>101</v>
      </c>
      <c r="AO7" s="10"/>
      <c r="AP7" s="10">
        <v>204</v>
      </c>
      <c r="AQ7" s="10">
        <v>383</v>
      </c>
      <c r="AR7" s="10">
        <v>74</v>
      </c>
      <c r="AS7" s="10">
        <v>118</v>
      </c>
      <c r="AT7" s="10">
        <v>87</v>
      </c>
      <c r="AU7" s="10"/>
      <c r="AV7" s="10">
        <v>211</v>
      </c>
      <c r="AW7" s="10">
        <v>246</v>
      </c>
      <c r="AX7" s="10">
        <v>270</v>
      </c>
      <c r="AY7" s="10">
        <v>123</v>
      </c>
      <c r="AZ7" s="10">
        <v>24</v>
      </c>
      <c r="BA7" s="10"/>
      <c r="BB7" s="10">
        <v>42</v>
      </c>
      <c r="BC7" s="10">
        <v>67</v>
      </c>
      <c r="BD7" s="10">
        <v>32</v>
      </c>
      <c r="BE7" s="10"/>
      <c r="BF7" s="10">
        <v>167</v>
      </c>
    </row>
    <row r="8" spans="2:58" ht="30" customHeight="1" x14ac:dyDescent="0.35">
      <c r="B8" s="11" t="s">
        <v>20</v>
      </c>
      <c r="C8" s="11">
        <v>1012</v>
      </c>
      <c r="D8" s="11">
        <v>512</v>
      </c>
      <c r="E8" s="11">
        <v>496</v>
      </c>
      <c r="F8" s="11"/>
      <c r="G8" s="11">
        <v>134</v>
      </c>
      <c r="H8" s="11">
        <v>179</v>
      </c>
      <c r="I8" s="11">
        <v>164</v>
      </c>
      <c r="J8" s="11">
        <v>167</v>
      </c>
      <c r="K8" s="11">
        <v>144</v>
      </c>
      <c r="L8" s="11">
        <v>224</v>
      </c>
      <c r="M8" s="11"/>
      <c r="N8" s="11">
        <v>267</v>
      </c>
      <c r="O8" s="11">
        <v>259</v>
      </c>
      <c r="P8" s="11">
        <v>245</v>
      </c>
      <c r="Q8" s="11">
        <v>235</v>
      </c>
      <c r="R8" s="11"/>
      <c r="S8" s="11">
        <v>131</v>
      </c>
      <c r="T8" s="11">
        <v>142</v>
      </c>
      <c r="U8" s="11">
        <v>74</v>
      </c>
      <c r="V8" s="11">
        <v>86</v>
      </c>
      <c r="W8" s="11">
        <v>79</v>
      </c>
      <c r="X8" s="11">
        <v>94</v>
      </c>
      <c r="Y8" s="11">
        <v>89</v>
      </c>
      <c r="Z8" s="11">
        <v>30</v>
      </c>
      <c r="AA8" s="11">
        <v>121</v>
      </c>
      <c r="AB8" s="11">
        <v>95</v>
      </c>
      <c r="AC8" s="11">
        <v>43</v>
      </c>
      <c r="AD8" s="11">
        <v>29</v>
      </c>
      <c r="AE8" s="11"/>
      <c r="AF8" s="11">
        <v>386</v>
      </c>
      <c r="AG8" s="11">
        <v>408</v>
      </c>
      <c r="AH8" s="11">
        <v>125</v>
      </c>
      <c r="AI8" s="11"/>
      <c r="AJ8" s="11">
        <v>335</v>
      </c>
      <c r="AK8" s="11">
        <v>334</v>
      </c>
      <c r="AL8" s="11">
        <v>64</v>
      </c>
      <c r="AM8" s="11">
        <v>14</v>
      </c>
      <c r="AN8" s="11">
        <v>102</v>
      </c>
      <c r="AO8" s="11"/>
      <c r="AP8" s="11">
        <v>203</v>
      </c>
      <c r="AQ8" s="11">
        <v>386</v>
      </c>
      <c r="AR8" s="11">
        <v>73</v>
      </c>
      <c r="AS8" s="11">
        <v>120</v>
      </c>
      <c r="AT8" s="11">
        <v>87</v>
      </c>
      <c r="AU8" s="11"/>
      <c r="AV8" s="11">
        <v>209</v>
      </c>
      <c r="AW8" s="11">
        <v>249</v>
      </c>
      <c r="AX8" s="11">
        <v>272</v>
      </c>
      <c r="AY8" s="11">
        <v>123</v>
      </c>
      <c r="AZ8" s="11">
        <v>23</v>
      </c>
      <c r="BA8" s="11"/>
      <c r="BB8" s="11">
        <v>42</v>
      </c>
      <c r="BC8" s="11">
        <v>68</v>
      </c>
      <c r="BD8" s="11">
        <v>32</v>
      </c>
      <c r="BE8" s="11"/>
      <c r="BF8" s="11">
        <v>168</v>
      </c>
    </row>
    <row r="9" spans="2:58" x14ac:dyDescent="0.35">
      <c r="B9" s="15" t="s">
        <v>207</v>
      </c>
      <c r="C9" s="14">
        <v>0.19040521354724399</v>
      </c>
      <c r="D9" s="14">
        <v>0.20869684738289801</v>
      </c>
      <c r="E9" s="14">
        <v>0.169012696678217</v>
      </c>
      <c r="F9" s="14"/>
      <c r="G9" s="14">
        <v>0.19440502341862001</v>
      </c>
      <c r="H9" s="14">
        <v>0.215422125286823</v>
      </c>
      <c r="I9" s="14">
        <v>0.18916951306913299</v>
      </c>
      <c r="J9" s="14">
        <v>0.23547281814328599</v>
      </c>
      <c r="K9" s="14">
        <v>0.199630976953654</v>
      </c>
      <c r="L9" s="14">
        <v>0.12943353332764501</v>
      </c>
      <c r="M9" s="14"/>
      <c r="N9" s="14">
        <v>0.19081285625323099</v>
      </c>
      <c r="O9" s="14">
        <v>0.17721174987910801</v>
      </c>
      <c r="P9" s="14">
        <v>0.191604882966254</v>
      </c>
      <c r="Q9" s="14">
        <v>0.208164246795254</v>
      </c>
      <c r="R9" s="14"/>
      <c r="S9" s="14">
        <v>0.15580724095269499</v>
      </c>
      <c r="T9" s="14">
        <v>0.21198741312400801</v>
      </c>
      <c r="U9" s="14">
        <v>0.19590191077381</v>
      </c>
      <c r="V9" s="14">
        <v>0.16237218793709601</v>
      </c>
      <c r="W9" s="14">
        <v>0.24643101613520799</v>
      </c>
      <c r="X9" s="14">
        <v>0.188615321940687</v>
      </c>
      <c r="Y9" s="14">
        <v>0.20341024757180001</v>
      </c>
      <c r="Z9" s="14">
        <v>0.122577038436896</v>
      </c>
      <c r="AA9" s="14">
        <v>0.19006507688926999</v>
      </c>
      <c r="AB9" s="14">
        <v>0.18216881816011801</v>
      </c>
      <c r="AC9" s="14">
        <v>0.25553351316252698</v>
      </c>
      <c r="AD9" s="14">
        <v>0.124255600739839</v>
      </c>
      <c r="AE9" s="14"/>
      <c r="AF9" s="14">
        <v>0.17293457192852699</v>
      </c>
      <c r="AG9" s="14">
        <v>0.19136542625431899</v>
      </c>
      <c r="AH9" s="14">
        <v>0.23928554924409601</v>
      </c>
      <c r="AI9" s="14"/>
      <c r="AJ9" s="14">
        <v>0.12048000359908401</v>
      </c>
      <c r="AK9" s="14">
        <v>0.26100822070947599</v>
      </c>
      <c r="AL9" s="14">
        <v>0.17226221323087201</v>
      </c>
      <c r="AM9" s="14">
        <v>0</v>
      </c>
      <c r="AN9" s="14">
        <v>0.16739437214509101</v>
      </c>
      <c r="AO9" s="14"/>
      <c r="AP9" s="14">
        <v>3.3919391879161098E-2</v>
      </c>
      <c r="AQ9" s="14">
        <v>0.24529089394494999</v>
      </c>
      <c r="AR9" s="14">
        <v>0.182319498666312</v>
      </c>
      <c r="AS9" s="14">
        <v>0.30698831583839398</v>
      </c>
      <c r="AT9" s="14">
        <v>0.11567096482774999</v>
      </c>
      <c r="AU9" s="14"/>
      <c r="AV9" s="14">
        <v>0.18665986948170801</v>
      </c>
      <c r="AW9" s="14">
        <v>0.205152381880225</v>
      </c>
      <c r="AX9" s="14">
        <v>0.16391772069020899</v>
      </c>
      <c r="AY9" s="14">
        <v>0.14831937653331401</v>
      </c>
      <c r="AZ9" s="14">
        <v>0.287713335403811</v>
      </c>
      <c r="BA9" s="14"/>
      <c r="BB9" s="14">
        <v>8.7731796577600496E-2</v>
      </c>
      <c r="BC9" s="14">
        <v>0.34725369375130599</v>
      </c>
      <c r="BD9" s="14">
        <v>6.2189763513243797E-2</v>
      </c>
      <c r="BE9" s="14"/>
      <c r="BF9" s="14">
        <v>0.20531219659408001</v>
      </c>
    </row>
    <row r="10" spans="2:58" x14ac:dyDescent="0.35">
      <c r="B10" s="15" t="s">
        <v>208</v>
      </c>
      <c r="C10" s="14">
        <v>0.15645356570979299</v>
      </c>
      <c r="D10" s="14">
        <v>0.15960563568028199</v>
      </c>
      <c r="E10" s="14">
        <v>0.152396565090055</v>
      </c>
      <c r="F10" s="14"/>
      <c r="G10" s="14">
        <v>0.20286663477394601</v>
      </c>
      <c r="H10" s="14">
        <v>0.152607398789116</v>
      </c>
      <c r="I10" s="14">
        <v>0.138971967203568</v>
      </c>
      <c r="J10" s="14">
        <v>0.177203279926815</v>
      </c>
      <c r="K10" s="14">
        <v>0.17377501720053101</v>
      </c>
      <c r="L10" s="14">
        <v>0.118031389235114</v>
      </c>
      <c r="M10" s="14"/>
      <c r="N10" s="14">
        <v>0.130799705130767</v>
      </c>
      <c r="O10" s="14">
        <v>0.177725503647155</v>
      </c>
      <c r="P10" s="14">
        <v>0.16330773410020499</v>
      </c>
      <c r="Q10" s="14">
        <v>0.154622506842157</v>
      </c>
      <c r="R10" s="14"/>
      <c r="S10" s="14">
        <v>0.10335661059300801</v>
      </c>
      <c r="T10" s="14">
        <v>0.111772621691204</v>
      </c>
      <c r="U10" s="14">
        <v>0.19141291709532501</v>
      </c>
      <c r="V10" s="14">
        <v>0.22172718163945701</v>
      </c>
      <c r="W10" s="14">
        <v>0.20516444712135601</v>
      </c>
      <c r="X10" s="14">
        <v>0.169411936808994</v>
      </c>
      <c r="Y10" s="14">
        <v>0.12170524534985599</v>
      </c>
      <c r="Z10" s="14">
        <v>0.18002861828344999</v>
      </c>
      <c r="AA10" s="14">
        <v>0.16711496030480499</v>
      </c>
      <c r="AB10" s="14">
        <v>0.14614965821697501</v>
      </c>
      <c r="AC10" s="14">
        <v>0.18301867076711001</v>
      </c>
      <c r="AD10" s="14">
        <v>0.19223694680828601</v>
      </c>
      <c r="AE10" s="14"/>
      <c r="AF10" s="14">
        <v>0.13644480343308499</v>
      </c>
      <c r="AG10" s="14">
        <v>0.184107324781554</v>
      </c>
      <c r="AH10" s="14">
        <v>9.1115093447807494E-2</v>
      </c>
      <c r="AI10" s="14"/>
      <c r="AJ10" s="14">
        <v>8.7877595317690904E-2</v>
      </c>
      <c r="AK10" s="14">
        <v>0.217013662139833</v>
      </c>
      <c r="AL10" s="14">
        <v>0.121868317973798</v>
      </c>
      <c r="AM10" s="14">
        <v>0.19805248653653801</v>
      </c>
      <c r="AN10" s="14">
        <v>0.143929312540237</v>
      </c>
      <c r="AO10" s="14"/>
      <c r="AP10" s="14">
        <v>4.6173440054802499E-2</v>
      </c>
      <c r="AQ10" s="14">
        <v>0.193149763355243</v>
      </c>
      <c r="AR10" s="14">
        <v>0.185077393279274</v>
      </c>
      <c r="AS10" s="14">
        <v>0.20220365034455001</v>
      </c>
      <c r="AT10" s="14">
        <v>0.12772974452888</v>
      </c>
      <c r="AU10" s="14"/>
      <c r="AV10" s="14">
        <v>0.16203258592344</v>
      </c>
      <c r="AW10" s="14">
        <v>0.148304998854906</v>
      </c>
      <c r="AX10" s="14">
        <v>0.16004069124199299</v>
      </c>
      <c r="AY10" s="14">
        <v>0.143416805947921</v>
      </c>
      <c r="AZ10" s="14">
        <v>0.16010339340197399</v>
      </c>
      <c r="BA10" s="14"/>
      <c r="BB10" s="14">
        <v>0.110643872604126</v>
      </c>
      <c r="BC10" s="14">
        <v>0.13676394002145301</v>
      </c>
      <c r="BD10" s="14">
        <v>0.155391618696988</v>
      </c>
      <c r="BE10" s="14"/>
      <c r="BF10" s="14">
        <v>0.124856420369047</v>
      </c>
    </row>
    <row r="11" spans="2:58" x14ac:dyDescent="0.35">
      <c r="B11" s="15" t="s">
        <v>209</v>
      </c>
      <c r="C11" s="14">
        <v>0.21158230741251499</v>
      </c>
      <c r="D11" s="14">
        <v>0.22429125154455801</v>
      </c>
      <c r="E11" s="14">
        <v>0.20016119156739801</v>
      </c>
      <c r="F11" s="14"/>
      <c r="G11" s="14">
        <v>0.148621457435089</v>
      </c>
      <c r="H11" s="14">
        <v>0.23834206177067399</v>
      </c>
      <c r="I11" s="14">
        <v>0.23888200012041</v>
      </c>
      <c r="J11" s="14">
        <v>0.19498361510422199</v>
      </c>
      <c r="K11" s="14">
        <v>0.20393118173824701</v>
      </c>
      <c r="L11" s="14">
        <v>0.22512796603520599</v>
      </c>
      <c r="M11" s="14"/>
      <c r="N11" s="14">
        <v>0.19479974608301501</v>
      </c>
      <c r="O11" s="14">
        <v>0.244680306656168</v>
      </c>
      <c r="P11" s="14">
        <v>0.22374154852095901</v>
      </c>
      <c r="Q11" s="14">
        <v>0.18217252213117299</v>
      </c>
      <c r="R11" s="14"/>
      <c r="S11" s="14">
        <v>0.23462901725851901</v>
      </c>
      <c r="T11" s="14">
        <v>0.17444883381380299</v>
      </c>
      <c r="U11" s="14">
        <v>0.167053660057569</v>
      </c>
      <c r="V11" s="14">
        <v>0.23135716629445</v>
      </c>
      <c r="W11" s="14">
        <v>0.15511519794214201</v>
      </c>
      <c r="X11" s="14">
        <v>0.22946709860956799</v>
      </c>
      <c r="Y11" s="14">
        <v>0.28019661443321198</v>
      </c>
      <c r="Z11" s="14">
        <v>0.160418130541719</v>
      </c>
      <c r="AA11" s="14">
        <v>0.19853266103272901</v>
      </c>
      <c r="AB11" s="14">
        <v>0.27120874605523299</v>
      </c>
      <c r="AC11" s="14">
        <v>0.132682046317737</v>
      </c>
      <c r="AD11" s="14">
        <v>0.25784611219397702</v>
      </c>
      <c r="AE11" s="14"/>
      <c r="AF11" s="14">
        <v>0.205234106801639</v>
      </c>
      <c r="AG11" s="14">
        <v>0.22815784026074701</v>
      </c>
      <c r="AH11" s="14">
        <v>0.156454329502038</v>
      </c>
      <c r="AI11" s="14"/>
      <c r="AJ11" s="14">
        <v>0.19294516517077201</v>
      </c>
      <c r="AK11" s="14">
        <v>0.22385438314978001</v>
      </c>
      <c r="AL11" s="14">
        <v>0.32509220492430302</v>
      </c>
      <c r="AM11" s="14">
        <v>0.37598764355722902</v>
      </c>
      <c r="AN11" s="14">
        <v>0.13247838322887601</v>
      </c>
      <c r="AO11" s="14"/>
      <c r="AP11" s="14">
        <v>0.12848427010399699</v>
      </c>
      <c r="AQ11" s="14">
        <v>0.24480804796007199</v>
      </c>
      <c r="AR11" s="14">
        <v>0.28865150140405399</v>
      </c>
      <c r="AS11" s="14">
        <v>0.19403632215404701</v>
      </c>
      <c r="AT11" s="14">
        <v>0.25711915307642802</v>
      </c>
      <c r="AU11" s="14"/>
      <c r="AV11" s="14">
        <v>0.17619480875356999</v>
      </c>
      <c r="AW11" s="14">
        <v>0.27103507289821699</v>
      </c>
      <c r="AX11" s="14">
        <v>0.200448315006308</v>
      </c>
      <c r="AY11" s="14">
        <v>0.19659841896704999</v>
      </c>
      <c r="AZ11" s="14">
        <v>0.223335906144735</v>
      </c>
      <c r="BA11" s="14"/>
      <c r="BB11" s="14">
        <v>0.32551665282995501</v>
      </c>
      <c r="BC11" s="14">
        <v>0.25203944096298297</v>
      </c>
      <c r="BD11" s="14">
        <v>0.23140776263419799</v>
      </c>
      <c r="BE11" s="14"/>
      <c r="BF11" s="14">
        <v>0.25199015287468501</v>
      </c>
    </row>
    <row r="12" spans="2:58" x14ac:dyDescent="0.35">
      <c r="B12" s="15" t="s">
        <v>122</v>
      </c>
      <c r="C12" s="14">
        <v>0.18835175473670299</v>
      </c>
      <c r="D12" s="14">
        <v>0.180514115446895</v>
      </c>
      <c r="E12" s="14">
        <v>0.19794011703157999</v>
      </c>
      <c r="F12" s="14"/>
      <c r="G12" s="14">
        <v>0.19510386523749801</v>
      </c>
      <c r="H12" s="14">
        <v>0.18839930882754999</v>
      </c>
      <c r="I12" s="14">
        <v>0.20210947512219299</v>
      </c>
      <c r="J12" s="14">
        <v>0.159960349045071</v>
      </c>
      <c r="K12" s="14">
        <v>0.18587311211549401</v>
      </c>
      <c r="L12" s="14">
        <v>0.19703336734909199</v>
      </c>
      <c r="M12" s="14"/>
      <c r="N12" s="14">
        <v>0.195765368939847</v>
      </c>
      <c r="O12" s="14">
        <v>0.19223297472977399</v>
      </c>
      <c r="P12" s="14">
        <v>0.17231885339724801</v>
      </c>
      <c r="Q12" s="14">
        <v>0.18447406455843601</v>
      </c>
      <c r="R12" s="14"/>
      <c r="S12" s="14">
        <v>0.17305333334203399</v>
      </c>
      <c r="T12" s="14">
        <v>0.22066845621515699</v>
      </c>
      <c r="U12" s="14">
        <v>0.225671277036918</v>
      </c>
      <c r="V12" s="14">
        <v>8.1510779651722806E-2</v>
      </c>
      <c r="W12" s="14">
        <v>0.22691415956951999</v>
      </c>
      <c r="X12" s="14">
        <v>0.252420855538255</v>
      </c>
      <c r="Y12" s="14">
        <v>0.13668539369504201</v>
      </c>
      <c r="Z12" s="14">
        <v>0.19690006107563601</v>
      </c>
      <c r="AA12" s="14">
        <v>0.199191710833937</v>
      </c>
      <c r="AB12" s="14">
        <v>0.15656412799014899</v>
      </c>
      <c r="AC12" s="14">
        <v>0.229710523595725</v>
      </c>
      <c r="AD12" s="14">
        <v>0.15389796313764001</v>
      </c>
      <c r="AE12" s="14"/>
      <c r="AF12" s="14">
        <v>0.20316610649480299</v>
      </c>
      <c r="AG12" s="14">
        <v>0.16624245427852799</v>
      </c>
      <c r="AH12" s="14">
        <v>0.22459228777733301</v>
      </c>
      <c r="AI12" s="14"/>
      <c r="AJ12" s="14">
        <v>0.202287308591695</v>
      </c>
      <c r="AK12" s="14">
        <v>0.16965586675222499</v>
      </c>
      <c r="AL12" s="14">
        <v>0.15441821658993901</v>
      </c>
      <c r="AM12" s="14">
        <v>7.1660953292631793E-2</v>
      </c>
      <c r="AN12" s="14">
        <v>0.26629119369645599</v>
      </c>
      <c r="AO12" s="14"/>
      <c r="AP12" s="14">
        <v>0.18199896675734001</v>
      </c>
      <c r="AQ12" s="14">
        <v>0.173493827671172</v>
      </c>
      <c r="AR12" s="14">
        <v>0.162201764022356</v>
      </c>
      <c r="AS12" s="14">
        <v>0.15902707512351499</v>
      </c>
      <c r="AT12" s="14">
        <v>0.32814632316833497</v>
      </c>
      <c r="AU12" s="14"/>
      <c r="AV12" s="14">
        <v>0.211620171339058</v>
      </c>
      <c r="AW12" s="14">
        <v>0.17612824230184701</v>
      </c>
      <c r="AX12" s="14">
        <v>0.21188140009773901</v>
      </c>
      <c r="AY12" s="14">
        <v>0.19301624765113701</v>
      </c>
      <c r="AZ12" s="14">
        <v>4.2566630484686299E-2</v>
      </c>
      <c r="BA12" s="14"/>
      <c r="BB12" s="14">
        <v>0.274831773011526</v>
      </c>
      <c r="BC12" s="14">
        <v>0.17202866485190399</v>
      </c>
      <c r="BD12" s="14">
        <v>0.30755028175142002</v>
      </c>
      <c r="BE12" s="14"/>
      <c r="BF12" s="14">
        <v>0.23247514286214099</v>
      </c>
    </row>
    <row r="13" spans="2:58" x14ac:dyDescent="0.35">
      <c r="B13" s="15" t="s">
        <v>210</v>
      </c>
      <c r="C13" s="14">
        <v>0.15617572771041199</v>
      </c>
      <c r="D13" s="14">
        <v>0.14571617561376099</v>
      </c>
      <c r="E13" s="14">
        <v>0.16821190593191701</v>
      </c>
      <c r="F13" s="14"/>
      <c r="G13" s="14">
        <v>0.17805883364431499</v>
      </c>
      <c r="H13" s="14">
        <v>0.12970343495876399</v>
      </c>
      <c r="I13" s="14">
        <v>0.151156736611369</v>
      </c>
      <c r="J13" s="14">
        <v>0.13799747360508499</v>
      </c>
      <c r="K13" s="14">
        <v>0.142931795123483</v>
      </c>
      <c r="L13" s="14">
        <v>0.18997132472547501</v>
      </c>
      <c r="M13" s="14"/>
      <c r="N13" s="14">
        <v>0.16697015860888001</v>
      </c>
      <c r="O13" s="14">
        <v>0.12994587883234501</v>
      </c>
      <c r="P13" s="14">
        <v>0.142293755476571</v>
      </c>
      <c r="Q13" s="14">
        <v>0.18748229224902899</v>
      </c>
      <c r="R13" s="14"/>
      <c r="S13" s="14">
        <v>0.16394615920244901</v>
      </c>
      <c r="T13" s="14">
        <v>0.174991260917298</v>
      </c>
      <c r="U13" s="14">
        <v>0.15288731254824001</v>
      </c>
      <c r="V13" s="14">
        <v>0.17181159484872899</v>
      </c>
      <c r="W13" s="14">
        <v>9.5993128461282606E-2</v>
      </c>
      <c r="X13" s="14">
        <v>0.10764242253158</v>
      </c>
      <c r="Y13" s="14">
        <v>0.130864032680128</v>
      </c>
      <c r="Z13" s="14">
        <v>0.31068990543209901</v>
      </c>
      <c r="AA13" s="14">
        <v>0.15595266892175899</v>
      </c>
      <c r="AB13" s="14">
        <v>0.18486172293084199</v>
      </c>
      <c r="AC13" s="14">
        <v>0.127460125209124</v>
      </c>
      <c r="AD13" s="14">
        <v>0.18062626936822901</v>
      </c>
      <c r="AE13" s="14"/>
      <c r="AF13" s="14">
        <v>0.17471864116886601</v>
      </c>
      <c r="AG13" s="14">
        <v>0.13546340994044601</v>
      </c>
      <c r="AH13" s="14">
        <v>0.190823126570595</v>
      </c>
      <c r="AI13" s="14"/>
      <c r="AJ13" s="14">
        <v>0.21307824187230401</v>
      </c>
      <c r="AK13" s="14">
        <v>9.1635780759866503E-2</v>
      </c>
      <c r="AL13" s="14">
        <v>0.18046683849958001</v>
      </c>
      <c r="AM13" s="14">
        <v>0.28262294335454902</v>
      </c>
      <c r="AN13" s="14">
        <v>0.17324313397475599</v>
      </c>
      <c r="AO13" s="14"/>
      <c r="AP13" s="14">
        <v>0.29169253855764499</v>
      </c>
      <c r="AQ13" s="14">
        <v>0.102873501726955</v>
      </c>
      <c r="AR13" s="14">
        <v>0.14329743678492701</v>
      </c>
      <c r="AS13" s="14">
        <v>0.110862106526232</v>
      </c>
      <c r="AT13" s="14">
        <v>0.123982406963544</v>
      </c>
      <c r="AU13" s="14"/>
      <c r="AV13" s="14">
        <v>0.16396834299482599</v>
      </c>
      <c r="AW13" s="14">
        <v>0.13497342600513701</v>
      </c>
      <c r="AX13" s="14">
        <v>0.167843618542178</v>
      </c>
      <c r="AY13" s="14">
        <v>0.14976056480640901</v>
      </c>
      <c r="AZ13" s="14">
        <v>0.16294182018440001</v>
      </c>
      <c r="BA13" s="14"/>
      <c r="BB13" s="14">
        <v>0.11094588306679599</v>
      </c>
      <c r="BC13" s="14">
        <v>5.9565656754762802E-2</v>
      </c>
      <c r="BD13" s="14">
        <v>0.17943188091263701</v>
      </c>
      <c r="BE13" s="14"/>
      <c r="BF13" s="14">
        <v>0.12652043961709</v>
      </c>
    </row>
    <row r="14" spans="2:58" x14ac:dyDescent="0.35">
      <c r="B14" s="15" t="s">
        <v>211</v>
      </c>
      <c r="C14" s="14">
        <v>8.0976062772980306E-2</v>
      </c>
      <c r="D14" s="14">
        <v>6.8877100264712707E-2</v>
      </c>
      <c r="E14" s="14">
        <v>9.2218977018589499E-2</v>
      </c>
      <c r="F14" s="14"/>
      <c r="G14" s="14">
        <v>8.0944185490531798E-2</v>
      </c>
      <c r="H14" s="14">
        <v>6.4267885895236104E-2</v>
      </c>
      <c r="I14" s="14">
        <v>7.9710307873327793E-2</v>
      </c>
      <c r="J14" s="14">
        <v>6.1563409052051002E-2</v>
      </c>
      <c r="K14" s="14">
        <v>9.3857916868591004E-2</v>
      </c>
      <c r="L14" s="14">
        <v>0.101458662749318</v>
      </c>
      <c r="M14" s="14"/>
      <c r="N14" s="14">
        <v>9.4377199869188494E-2</v>
      </c>
      <c r="O14" s="14">
        <v>7.0147497103566506E-2</v>
      </c>
      <c r="P14" s="14">
        <v>0.103045794585351</v>
      </c>
      <c r="Q14" s="14">
        <v>5.6720429762524699E-2</v>
      </c>
      <c r="R14" s="14"/>
      <c r="S14" s="14">
        <v>0.13657589550615701</v>
      </c>
      <c r="T14" s="14">
        <v>9.1427349334190305E-2</v>
      </c>
      <c r="U14" s="14">
        <v>6.7072922488137801E-2</v>
      </c>
      <c r="V14" s="14">
        <v>0.10662185359394</v>
      </c>
      <c r="W14" s="14">
        <v>5.8299547732873998E-2</v>
      </c>
      <c r="X14" s="14">
        <v>4.1846930535226902E-2</v>
      </c>
      <c r="Y14" s="14">
        <v>9.4927465668496802E-2</v>
      </c>
      <c r="Z14" s="14">
        <v>2.9386246230200301E-2</v>
      </c>
      <c r="AA14" s="14">
        <v>8.1464022780961806E-2</v>
      </c>
      <c r="AB14" s="14">
        <v>4.9566126430042601E-2</v>
      </c>
      <c r="AC14" s="14">
        <v>4.5352541560767901E-2</v>
      </c>
      <c r="AD14" s="14">
        <v>9.1137107752029101E-2</v>
      </c>
      <c r="AE14" s="14"/>
      <c r="AF14" s="14">
        <v>8.1123633326854794E-2</v>
      </c>
      <c r="AG14" s="14">
        <v>8.4607589017018203E-2</v>
      </c>
      <c r="AH14" s="14">
        <v>8.1919140062335694E-2</v>
      </c>
      <c r="AI14" s="14"/>
      <c r="AJ14" s="14">
        <v>0.152639939928608</v>
      </c>
      <c r="AK14" s="14">
        <v>3.39058332421735E-2</v>
      </c>
      <c r="AL14" s="14">
        <v>3.17054099572283E-2</v>
      </c>
      <c r="AM14" s="14">
        <v>7.1675973259051895E-2</v>
      </c>
      <c r="AN14" s="14">
        <v>8.6791751753694898E-2</v>
      </c>
      <c r="AO14" s="14"/>
      <c r="AP14" s="14">
        <v>0.25278517637008002</v>
      </c>
      <c r="AQ14" s="14">
        <v>3.7599377653433901E-2</v>
      </c>
      <c r="AR14" s="14">
        <v>2.5601020862370299E-2</v>
      </c>
      <c r="AS14" s="14">
        <v>1.82477331299956E-2</v>
      </c>
      <c r="AT14" s="14">
        <v>4.7351407435063199E-2</v>
      </c>
      <c r="AU14" s="14"/>
      <c r="AV14" s="14">
        <v>7.9386894154414703E-2</v>
      </c>
      <c r="AW14" s="14">
        <v>5.2397322526599503E-2</v>
      </c>
      <c r="AX14" s="14">
        <v>7.6824457615435299E-2</v>
      </c>
      <c r="AY14" s="14">
        <v>0.16123260433832701</v>
      </c>
      <c r="AZ14" s="14">
        <v>8.0762194041892804E-2</v>
      </c>
      <c r="BA14" s="14"/>
      <c r="BB14" s="14">
        <v>9.0330021909996006E-2</v>
      </c>
      <c r="BC14" s="14">
        <v>3.2348603657590798E-2</v>
      </c>
      <c r="BD14" s="14">
        <v>6.4028692491512496E-2</v>
      </c>
      <c r="BE14" s="14"/>
      <c r="BF14" s="14">
        <v>5.88456476829574E-2</v>
      </c>
    </row>
    <row r="15" spans="2:58" x14ac:dyDescent="0.35">
      <c r="B15" s="15" t="s">
        <v>212</v>
      </c>
      <c r="C15" s="23">
        <v>1.60553681103528E-2</v>
      </c>
      <c r="D15" s="23">
        <v>1.2298874066893501E-2</v>
      </c>
      <c r="E15" s="23">
        <v>2.0058546682244299E-2</v>
      </c>
      <c r="F15" s="23"/>
      <c r="G15" s="23">
        <v>0</v>
      </c>
      <c r="H15" s="23">
        <v>1.1257784471835799E-2</v>
      </c>
      <c r="I15" s="23">
        <v>0</v>
      </c>
      <c r="J15" s="23">
        <v>3.2819055123469699E-2</v>
      </c>
      <c r="K15" s="23">
        <v>0</v>
      </c>
      <c r="L15" s="23">
        <v>3.89437565781489E-2</v>
      </c>
      <c r="M15" s="23"/>
      <c r="N15" s="23">
        <v>2.6474965115072201E-2</v>
      </c>
      <c r="O15" s="23">
        <v>8.0560891518836296E-3</v>
      </c>
      <c r="P15" s="23">
        <v>3.6874309534120401E-3</v>
      </c>
      <c r="Q15" s="23">
        <v>2.6363937661425901E-2</v>
      </c>
      <c r="R15" s="23"/>
      <c r="S15" s="23">
        <v>3.2631743145137802E-2</v>
      </c>
      <c r="T15" s="23">
        <v>1.4704064904339301E-2</v>
      </c>
      <c r="U15" s="23">
        <v>0</v>
      </c>
      <c r="V15" s="23">
        <v>2.4599236034605398E-2</v>
      </c>
      <c r="W15" s="23">
        <v>1.2082503037616901E-2</v>
      </c>
      <c r="X15" s="23">
        <v>1.05954340356893E-2</v>
      </c>
      <c r="Y15" s="23">
        <v>3.2211000601465499E-2</v>
      </c>
      <c r="Z15" s="23">
        <v>0</v>
      </c>
      <c r="AA15" s="23">
        <v>7.6788992365384497E-3</v>
      </c>
      <c r="AB15" s="23">
        <v>9.48080021664016E-3</v>
      </c>
      <c r="AC15" s="23">
        <v>2.6242579387009999E-2</v>
      </c>
      <c r="AD15" s="23">
        <v>0</v>
      </c>
      <c r="AE15" s="23"/>
      <c r="AF15" s="23">
        <v>2.6378136846225898E-2</v>
      </c>
      <c r="AG15" s="23">
        <v>1.00559554673871E-2</v>
      </c>
      <c r="AH15" s="23">
        <v>1.5810473395794399E-2</v>
      </c>
      <c r="AI15" s="23"/>
      <c r="AJ15" s="23">
        <v>3.0691745519845898E-2</v>
      </c>
      <c r="AK15" s="23">
        <v>2.92625324664557E-3</v>
      </c>
      <c r="AL15" s="23">
        <v>1.4186798824279799E-2</v>
      </c>
      <c r="AM15" s="23">
        <v>0</v>
      </c>
      <c r="AN15" s="23">
        <v>2.98718526608878E-2</v>
      </c>
      <c r="AO15" s="23"/>
      <c r="AP15" s="23">
        <v>6.4946216276975E-2</v>
      </c>
      <c r="AQ15" s="23">
        <v>2.7845876881744899E-3</v>
      </c>
      <c r="AR15" s="23">
        <v>1.2851384980707E-2</v>
      </c>
      <c r="AS15" s="23">
        <v>8.6347968832670499E-3</v>
      </c>
      <c r="AT15" s="23">
        <v>0</v>
      </c>
      <c r="AU15" s="23"/>
      <c r="AV15" s="23">
        <v>2.0137327352982601E-2</v>
      </c>
      <c r="AW15" s="23">
        <v>1.20085555330682E-2</v>
      </c>
      <c r="AX15" s="23">
        <v>1.9043796806137301E-2</v>
      </c>
      <c r="AY15" s="23">
        <v>7.6559817558428302E-3</v>
      </c>
      <c r="AZ15" s="23">
        <v>4.2576720338501003E-2</v>
      </c>
      <c r="BA15" s="23"/>
      <c r="BB15" s="23">
        <v>0</v>
      </c>
      <c r="BC15" s="23">
        <v>0</v>
      </c>
      <c r="BD15" s="23">
        <v>0</v>
      </c>
      <c r="BE15" s="23"/>
      <c r="BF15" s="23">
        <v>0</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BF22"/>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95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2011</v>
      </c>
      <c r="D7" s="10">
        <v>979</v>
      </c>
      <c r="E7" s="10">
        <v>1026</v>
      </c>
      <c r="F7" s="10"/>
      <c r="G7" s="10">
        <v>294</v>
      </c>
      <c r="H7" s="10">
        <v>355</v>
      </c>
      <c r="I7" s="10">
        <v>301</v>
      </c>
      <c r="J7" s="10">
        <v>319</v>
      </c>
      <c r="K7" s="10">
        <v>300</v>
      </c>
      <c r="L7" s="10">
        <v>442</v>
      </c>
      <c r="M7" s="10"/>
      <c r="N7" s="10">
        <v>556</v>
      </c>
      <c r="O7" s="10">
        <v>497</v>
      </c>
      <c r="P7" s="10">
        <v>445</v>
      </c>
      <c r="Q7" s="10">
        <v>504</v>
      </c>
      <c r="R7" s="10"/>
      <c r="S7" s="10">
        <v>263</v>
      </c>
      <c r="T7" s="10">
        <v>250</v>
      </c>
      <c r="U7" s="10">
        <v>161</v>
      </c>
      <c r="V7" s="10">
        <v>179</v>
      </c>
      <c r="W7" s="10">
        <v>147</v>
      </c>
      <c r="X7" s="10">
        <v>177</v>
      </c>
      <c r="Y7" s="10">
        <v>162</v>
      </c>
      <c r="Z7" s="10">
        <v>85</v>
      </c>
      <c r="AA7" s="10">
        <v>232</v>
      </c>
      <c r="AB7" s="10">
        <v>185</v>
      </c>
      <c r="AC7" s="10">
        <v>105</v>
      </c>
      <c r="AD7" s="10">
        <v>65</v>
      </c>
      <c r="AE7" s="10"/>
      <c r="AF7" s="10">
        <v>734</v>
      </c>
      <c r="AG7" s="10">
        <v>803</v>
      </c>
      <c r="AH7" s="10">
        <v>273</v>
      </c>
      <c r="AI7" s="10"/>
      <c r="AJ7" s="10">
        <v>662</v>
      </c>
      <c r="AK7" s="10">
        <v>643</v>
      </c>
      <c r="AL7" s="10">
        <v>131</v>
      </c>
      <c r="AM7" s="10">
        <v>24</v>
      </c>
      <c r="AN7" s="10">
        <v>232</v>
      </c>
      <c r="AO7" s="10"/>
      <c r="AP7" s="10">
        <v>379</v>
      </c>
      <c r="AQ7" s="10">
        <v>785</v>
      </c>
      <c r="AR7" s="10">
        <v>147</v>
      </c>
      <c r="AS7" s="10">
        <v>234</v>
      </c>
      <c r="AT7" s="10">
        <v>167</v>
      </c>
      <c r="AU7" s="10"/>
      <c r="AV7" s="10">
        <v>448</v>
      </c>
      <c r="AW7" s="10">
        <v>479</v>
      </c>
      <c r="AX7" s="10">
        <v>524</v>
      </c>
      <c r="AY7" s="10">
        <v>237</v>
      </c>
      <c r="AZ7" s="10">
        <v>43</v>
      </c>
      <c r="BA7" s="10"/>
      <c r="BB7" s="10">
        <v>100</v>
      </c>
      <c r="BC7" s="10">
        <v>140</v>
      </c>
      <c r="BD7" s="10">
        <v>66</v>
      </c>
      <c r="BE7" s="10"/>
      <c r="BF7" s="10">
        <v>351</v>
      </c>
    </row>
    <row r="8" spans="2:58" ht="30" customHeight="1" x14ac:dyDescent="0.35">
      <c r="B8" s="11" t="s">
        <v>20</v>
      </c>
      <c r="C8" s="11">
        <v>2011</v>
      </c>
      <c r="D8" s="11">
        <v>990</v>
      </c>
      <c r="E8" s="11">
        <v>1015</v>
      </c>
      <c r="F8" s="11"/>
      <c r="G8" s="11">
        <v>282</v>
      </c>
      <c r="H8" s="11">
        <v>341</v>
      </c>
      <c r="I8" s="11">
        <v>342</v>
      </c>
      <c r="J8" s="11">
        <v>341</v>
      </c>
      <c r="K8" s="11">
        <v>283</v>
      </c>
      <c r="L8" s="11">
        <v>422</v>
      </c>
      <c r="M8" s="11"/>
      <c r="N8" s="11">
        <v>541</v>
      </c>
      <c r="O8" s="11">
        <v>521</v>
      </c>
      <c r="P8" s="11">
        <v>440</v>
      </c>
      <c r="Q8" s="11">
        <v>500</v>
      </c>
      <c r="R8" s="11"/>
      <c r="S8" s="11">
        <v>282</v>
      </c>
      <c r="T8" s="11">
        <v>261</v>
      </c>
      <c r="U8" s="11">
        <v>161</v>
      </c>
      <c r="V8" s="11">
        <v>181</v>
      </c>
      <c r="W8" s="11">
        <v>141</v>
      </c>
      <c r="X8" s="11">
        <v>181</v>
      </c>
      <c r="Y8" s="11">
        <v>161</v>
      </c>
      <c r="Z8" s="11">
        <v>80</v>
      </c>
      <c r="AA8" s="11">
        <v>221</v>
      </c>
      <c r="AB8" s="11">
        <v>181</v>
      </c>
      <c r="AC8" s="11">
        <v>101</v>
      </c>
      <c r="AD8" s="11">
        <v>60</v>
      </c>
      <c r="AE8" s="11"/>
      <c r="AF8" s="11">
        <v>731</v>
      </c>
      <c r="AG8" s="11">
        <v>807</v>
      </c>
      <c r="AH8" s="11">
        <v>278</v>
      </c>
      <c r="AI8" s="11"/>
      <c r="AJ8" s="11">
        <v>660</v>
      </c>
      <c r="AK8" s="11">
        <v>647</v>
      </c>
      <c r="AL8" s="11">
        <v>132</v>
      </c>
      <c r="AM8" s="11">
        <v>24</v>
      </c>
      <c r="AN8" s="11">
        <v>236</v>
      </c>
      <c r="AO8" s="11"/>
      <c r="AP8" s="11">
        <v>377</v>
      </c>
      <c r="AQ8" s="11">
        <v>788</v>
      </c>
      <c r="AR8" s="11">
        <v>149</v>
      </c>
      <c r="AS8" s="11">
        <v>234</v>
      </c>
      <c r="AT8" s="11">
        <v>166</v>
      </c>
      <c r="AU8" s="11"/>
      <c r="AV8" s="11">
        <v>447</v>
      </c>
      <c r="AW8" s="11">
        <v>481</v>
      </c>
      <c r="AX8" s="11">
        <v>529</v>
      </c>
      <c r="AY8" s="11">
        <v>237</v>
      </c>
      <c r="AZ8" s="11">
        <v>42</v>
      </c>
      <c r="BA8" s="11"/>
      <c r="BB8" s="11">
        <v>101</v>
      </c>
      <c r="BC8" s="11">
        <v>139</v>
      </c>
      <c r="BD8" s="11">
        <v>65</v>
      </c>
      <c r="BE8" s="11"/>
      <c r="BF8" s="11">
        <v>353</v>
      </c>
    </row>
    <row r="9" spans="2:58" x14ac:dyDescent="0.35">
      <c r="B9" s="15" t="s">
        <v>78</v>
      </c>
      <c r="C9" s="14">
        <v>0.148973187863739</v>
      </c>
      <c r="D9" s="14">
        <v>0.195052929190936</v>
      </c>
      <c r="E9" s="14">
        <v>0.104023662020592</v>
      </c>
      <c r="F9" s="14"/>
      <c r="G9" s="14">
        <v>6.6459735822600605E-2</v>
      </c>
      <c r="H9" s="14">
        <v>6.6220497714173099E-2</v>
      </c>
      <c r="I9" s="14">
        <v>0.115521852726703</v>
      </c>
      <c r="J9" s="14">
        <v>0.16123007991205099</v>
      </c>
      <c r="K9" s="14">
        <v>0.21788504489477301</v>
      </c>
      <c r="L9" s="14">
        <v>0.24223918335346101</v>
      </c>
      <c r="M9" s="14"/>
      <c r="N9" s="14">
        <v>0.13738165527181301</v>
      </c>
      <c r="O9" s="14">
        <v>0.15599987995115</v>
      </c>
      <c r="P9" s="14">
        <v>0.16009485818234001</v>
      </c>
      <c r="Q9" s="14">
        <v>0.14503775583046899</v>
      </c>
      <c r="R9" s="14"/>
      <c r="S9" s="14">
        <v>7.1194133975199497E-2</v>
      </c>
      <c r="T9" s="14">
        <v>0.109815447740711</v>
      </c>
      <c r="U9" s="14">
        <v>0.115974243582342</v>
      </c>
      <c r="V9" s="14">
        <v>0.162393198958973</v>
      </c>
      <c r="W9" s="14">
        <v>0.15830373088143199</v>
      </c>
      <c r="X9" s="14">
        <v>8.6288426757663697E-2</v>
      </c>
      <c r="Y9" s="14">
        <v>0.149522603208458</v>
      </c>
      <c r="Z9" s="14">
        <v>0.16126105145484701</v>
      </c>
      <c r="AA9" s="14">
        <v>0.15636375923850401</v>
      </c>
      <c r="AB9" s="14">
        <v>0.33652504012849399</v>
      </c>
      <c r="AC9" s="14">
        <v>0.15273746909158201</v>
      </c>
      <c r="AD9" s="14">
        <v>0.28266081351350703</v>
      </c>
      <c r="AE9" s="14"/>
      <c r="AF9" s="14">
        <v>0.25798236860145002</v>
      </c>
      <c r="AG9" s="14">
        <v>8.0899054446880003E-2</v>
      </c>
      <c r="AH9" s="14">
        <v>0.111283562832923</v>
      </c>
      <c r="AI9" s="14"/>
      <c r="AJ9" s="14">
        <v>0.26712062077243098</v>
      </c>
      <c r="AK9" s="14">
        <v>6.0496903326654701E-2</v>
      </c>
      <c r="AL9" s="14">
        <v>8.8056717186516906E-2</v>
      </c>
      <c r="AM9" s="14">
        <v>0.30272125974520198</v>
      </c>
      <c r="AN9" s="14">
        <v>0.121665896353136</v>
      </c>
      <c r="AO9" s="14"/>
      <c r="AP9" s="14">
        <v>0.228621278235555</v>
      </c>
      <c r="AQ9" s="14">
        <v>6.0516079184127602E-2</v>
      </c>
      <c r="AR9" s="14">
        <v>7.6300822059997803E-2</v>
      </c>
      <c r="AS9" s="14">
        <v>0.41229516329177701</v>
      </c>
      <c r="AT9" s="14">
        <v>0.12030300313216701</v>
      </c>
      <c r="AU9" s="14"/>
      <c r="AV9" s="14">
        <v>0.15333934610473299</v>
      </c>
      <c r="AW9" s="14">
        <v>0.14512577466593601</v>
      </c>
      <c r="AX9" s="14">
        <v>0.14070224367673101</v>
      </c>
      <c r="AY9" s="14">
        <v>0.100968528782114</v>
      </c>
      <c r="AZ9" s="14">
        <v>6.8198805128591097E-2</v>
      </c>
      <c r="BA9" s="14"/>
      <c r="BB9" s="14">
        <v>0.13588628918429599</v>
      </c>
      <c r="BC9" s="14">
        <v>0.482253060824962</v>
      </c>
      <c r="BD9" s="14">
        <v>0.17758371834424999</v>
      </c>
      <c r="BE9" s="14"/>
      <c r="BF9" s="14">
        <v>0.28226774030376001</v>
      </c>
    </row>
    <row r="10" spans="2:58" x14ac:dyDescent="0.35">
      <c r="B10" s="15" t="s">
        <v>79</v>
      </c>
      <c r="C10" s="14">
        <v>0.15936632242111901</v>
      </c>
      <c r="D10" s="14">
        <v>0.18762457301618299</v>
      </c>
      <c r="E10" s="14">
        <v>0.132767681151154</v>
      </c>
      <c r="F10" s="14"/>
      <c r="G10" s="14">
        <v>0.111066686428163</v>
      </c>
      <c r="H10" s="14">
        <v>0.12521234595804301</v>
      </c>
      <c r="I10" s="14">
        <v>0.154324967666362</v>
      </c>
      <c r="J10" s="14">
        <v>0.16967023813882301</v>
      </c>
      <c r="K10" s="14">
        <v>0.17815325105605501</v>
      </c>
      <c r="L10" s="14">
        <v>0.202512595099679</v>
      </c>
      <c r="M10" s="14"/>
      <c r="N10" s="14">
        <v>0.14866028842472101</v>
      </c>
      <c r="O10" s="14">
        <v>0.14711590882398501</v>
      </c>
      <c r="P10" s="14">
        <v>0.199580313087247</v>
      </c>
      <c r="Q10" s="14">
        <v>0.14896103816315501</v>
      </c>
      <c r="R10" s="14"/>
      <c r="S10" s="14">
        <v>0.13776670104823299</v>
      </c>
      <c r="T10" s="14">
        <v>0.16966007207943801</v>
      </c>
      <c r="U10" s="14">
        <v>0.20043358330011099</v>
      </c>
      <c r="V10" s="14">
        <v>0.169803519636821</v>
      </c>
      <c r="W10" s="14">
        <v>0.14524222451994401</v>
      </c>
      <c r="X10" s="14">
        <v>0.15646716122464799</v>
      </c>
      <c r="Y10" s="14">
        <v>0.144996139952626</v>
      </c>
      <c r="Z10" s="14">
        <v>0.11814469873978201</v>
      </c>
      <c r="AA10" s="14">
        <v>0.15741938722198201</v>
      </c>
      <c r="AB10" s="14">
        <v>0.16440931439932899</v>
      </c>
      <c r="AC10" s="14">
        <v>0.19870343499167401</v>
      </c>
      <c r="AD10" s="14">
        <v>0.13560823228052199</v>
      </c>
      <c r="AE10" s="14"/>
      <c r="AF10" s="14">
        <v>0.21005970043980299</v>
      </c>
      <c r="AG10" s="14">
        <v>0.133198948696481</v>
      </c>
      <c r="AH10" s="14">
        <v>0.12678461649127201</v>
      </c>
      <c r="AI10" s="14"/>
      <c r="AJ10" s="14">
        <v>0.21388273911122899</v>
      </c>
      <c r="AK10" s="14">
        <v>0.124428368336262</v>
      </c>
      <c r="AL10" s="14">
        <v>0.13506774102670599</v>
      </c>
      <c r="AM10" s="14">
        <v>0.15682453469688501</v>
      </c>
      <c r="AN10" s="14">
        <v>0.19562008100467701</v>
      </c>
      <c r="AO10" s="14"/>
      <c r="AP10" s="14">
        <v>0.25095095928546601</v>
      </c>
      <c r="AQ10" s="14">
        <v>0.125608585295929</v>
      </c>
      <c r="AR10" s="14">
        <v>0.121407026657968</v>
      </c>
      <c r="AS10" s="14">
        <v>0.21802638760379101</v>
      </c>
      <c r="AT10" s="14">
        <v>0.156293453442863</v>
      </c>
      <c r="AU10" s="14"/>
      <c r="AV10" s="14">
        <v>0.205727803216188</v>
      </c>
      <c r="AW10" s="14">
        <v>0.14921020147936701</v>
      </c>
      <c r="AX10" s="14">
        <v>0.13292009690209899</v>
      </c>
      <c r="AY10" s="14">
        <v>0.14634286240514699</v>
      </c>
      <c r="AZ10" s="14">
        <v>0.114289019995452</v>
      </c>
      <c r="BA10" s="14"/>
      <c r="BB10" s="14">
        <v>0.13417692114219501</v>
      </c>
      <c r="BC10" s="14">
        <v>0.204925821639272</v>
      </c>
      <c r="BD10" s="14">
        <v>0.24596540894144001</v>
      </c>
      <c r="BE10" s="14"/>
      <c r="BF10" s="14">
        <v>0.18210974663558199</v>
      </c>
    </row>
    <row r="11" spans="2:58" ht="29" x14ac:dyDescent="0.35">
      <c r="B11" s="15" t="s">
        <v>80</v>
      </c>
      <c r="C11" s="14">
        <v>0.358169435943619</v>
      </c>
      <c r="D11" s="14">
        <v>0.32087544555854097</v>
      </c>
      <c r="E11" s="14">
        <v>0.39562566029449098</v>
      </c>
      <c r="F11" s="14"/>
      <c r="G11" s="14">
        <v>0.35996049139486802</v>
      </c>
      <c r="H11" s="14">
        <v>0.43201028528562602</v>
      </c>
      <c r="I11" s="14">
        <v>0.39587647364357098</v>
      </c>
      <c r="J11" s="14">
        <v>0.30536910843223503</v>
      </c>
      <c r="K11" s="14">
        <v>0.31245570462239902</v>
      </c>
      <c r="L11" s="14">
        <v>0.33995475627303201</v>
      </c>
      <c r="M11" s="14"/>
      <c r="N11" s="14">
        <v>0.35685608958808401</v>
      </c>
      <c r="O11" s="14">
        <v>0.327526224736995</v>
      </c>
      <c r="P11" s="14">
        <v>0.344013673768095</v>
      </c>
      <c r="Q11" s="14">
        <v>0.40453240512201899</v>
      </c>
      <c r="R11" s="14"/>
      <c r="S11" s="14">
        <v>0.420774927148299</v>
      </c>
      <c r="T11" s="14">
        <v>0.37059262934522902</v>
      </c>
      <c r="U11" s="14">
        <v>0.39947253931768201</v>
      </c>
      <c r="V11" s="14">
        <v>0.356621797870115</v>
      </c>
      <c r="W11" s="14">
        <v>0.407235615951483</v>
      </c>
      <c r="X11" s="14">
        <v>0.391317842508008</v>
      </c>
      <c r="Y11" s="14">
        <v>0.35234678233676398</v>
      </c>
      <c r="Z11" s="14">
        <v>0.34610761487953701</v>
      </c>
      <c r="AA11" s="14">
        <v>0.328002425623939</v>
      </c>
      <c r="AB11" s="14">
        <v>0.209296929953454</v>
      </c>
      <c r="AC11" s="14">
        <v>0.351318464007431</v>
      </c>
      <c r="AD11" s="14">
        <v>0.29208346150418302</v>
      </c>
      <c r="AE11" s="14"/>
      <c r="AF11" s="14">
        <v>0.32232153266297497</v>
      </c>
      <c r="AG11" s="14">
        <v>0.36211346621338197</v>
      </c>
      <c r="AH11" s="14">
        <v>0.46601643746398203</v>
      </c>
      <c r="AI11" s="14"/>
      <c r="AJ11" s="14">
        <v>0.35693857936329099</v>
      </c>
      <c r="AK11" s="14">
        <v>0.37762336725100498</v>
      </c>
      <c r="AL11" s="14">
        <v>0.31672002160635299</v>
      </c>
      <c r="AM11" s="14">
        <v>0.20015646988653801</v>
      </c>
      <c r="AN11" s="14">
        <v>0.386178560648122</v>
      </c>
      <c r="AO11" s="14"/>
      <c r="AP11" s="14">
        <v>0.38427552501478202</v>
      </c>
      <c r="AQ11" s="14">
        <v>0.40862353869845403</v>
      </c>
      <c r="AR11" s="14">
        <v>0.34754776559364903</v>
      </c>
      <c r="AS11" s="14">
        <v>0.22773838576984301</v>
      </c>
      <c r="AT11" s="14">
        <v>0.45053862490741298</v>
      </c>
      <c r="AU11" s="14"/>
      <c r="AV11" s="14">
        <v>0.40835433658121101</v>
      </c>
      <c r="AW11" s="14">
        <v>0.32766356415926301</v>
      </c>
      <c r="AX11" s="14">
        <v>0.33428078021282698</v>
      </c>
      <c r="AY11" s="14">
        <v>0.39206688040672399</v>
      </c>
      <c r="AZ11" s="14">
        <v>0.2137515602817</v>
      </c>
      <c r="BA11" s="14"/>
      <c r="BB11" s="14">
        <v>0.45514847369988298</v>
      </c>
      <c r="BC11" s="14">
        <v>0.184528135550762</v>
      </c>
      <c r="BD11" s="14">
        <v>0.43862322794847097</v>
      </c>
      <c r="BE11" s="14"/>
      <c r="BF11" s="14">
        <v>0.33487296736088501</v>
      </c>
    </row>
    <row r="12" spans="2:58" x14ac:dyDescent="0.35">
      <c r="B12" s="15" t="s">
        <v>81</v>
      </c>
      <c r="C12" s="14">
        <v>0.231647205026286</v>
      </c>
      <c r="D12" s="14">
        <v>0.21532006868513501</v>
      </c>
      <c r="E12" s="14">
        <v>0.247918694681767</v>
      </c>
      <c r="F12" s="14"/>
      <c r="G12" s="14">
        <v>0.32385165067522398</v>
      </c>
      <c r="H12" s="14">
        <v>0.23951672780382199</v>
      </c>
      <c r="I12" s="14">
        <v>0.239044230659167</v>
      </c>
      <c r="J12" s="14">
        <v>0.271602868897588</v>
      </c>
      <c r="K12" s="14">
        <v>0.18594417763426099</v>
      </c>
      <c r="L12" s="14">
        <v>0.15585568564896299</v>
      </c>
      <c r="M12" s="14"/>
      <c r="N12" s="14">
        <v>0.28002943395645602</v>
      </c>
      <c r="O12" s="14">
        <v>0.25511167620897202</v>
      </c>
      <c r="P12" s="14">
        <v>0.19387279421339401</v>
      </c>
      <c r="Q12" s="14">
        <v>0.19017945996381599</v>
      </c>
      <c r="R12" s="14"/>
      <c r="S12" s="14">
        <v>0.277315951322892</v>
      </c>
      <c r="T12" s="14">
        <v>0.23920882412951999</v>
      </c>
      <c r="U12" s="14">
        <v>0.19021961252776001</v>
      </c>
      <c r="V12" s="14">
        <v>0.238309633483164</v>
      </c>
      <c r="W12" s="14">
        <v>0.16087683086110199</v>
      </c>
      <c r="X12" s="14">
        <v>0.26171237880633003</v>
      </c>
      <c r="Y12" s="14">
        <v>0.218561919696589</v>
      </c>
      <c r="Z12" s="14">
        <v>0.29391205504977702</v>
      </c>
      <c r="AA12" s="14">
        <v>0.232439355322278</v>
      </c>
      <c r="AB12" s="14">
        <v>0.21743775150184799</v>
      </c>
      <c r="AC12" s="14">
        <v>0.19505491554703899</v>
      </c>
      <c r="AD12" s="14">
        <v>0.20442279360410501</v>
      </c>
      <c r="AE12" s="14"/>
      <c r="AF12" s="14">
        <v>0.142995975142194</v>
      </c>
      <c r="AG12" s="14">
        <v>0.31528397136750602</v>
      </c>
      <c r="AH12" s="14">
        <v>0.16777584145609001</v>
      </c>
      <c r="AI12" s="14"/>
      <c r="AJ12" s="14">
        <v>0.12753914619840601</v>
      </c>
      <c r="AK12" s="14">
        <v>0.31667374225941702</v>
      </c>
      <c r="AL12" s="14">
        <v>0.36548146260749598</v>
      </c>
      <c r="AM12" s="14">
        <v>0.25429385212255601</v>
      </c>
      <c r="AN12" s="14">
        <v>0.15488399192854099</v>
      </c>
      <c r="AO12" s="14"/>
      <c r="AP12" s="14">
        <v>0.11334161635925701</v>
      </c>
      <c r="AQ12" s="14">
        <v>0.30889626817427501</v>
      </c>
      <c r="AR12" s="14">
        <v>0.35813265162626801</v>
      </c>
      <c r="AS12" s="14">
        <v>0.120650716349347</v>
      </c>
      <c r="AT12" s="14">
        <v>0.15049997542489299</v>
      </c>
      <c r="AU12" s="14"/>
      <c r="AV12" s="14">
        <v>0.144195680878483</v>
      </c>
      <c r="AW12" s="14">
        <v>0.265027805073839</v>
      </c>
      <c r="AX12" s="14">
        <v>0.27167111931452997</v>
      </c>
      <c r="AY12" s="14">
        <v>0.29725553718972297</v>
      </c>
      <c r="AZ12" s="14">
        <v>0.38480426304196302</v>
      </c>
      <c r="BA12" s="14"/>
      <c r="BB12" s="14">
        <v>0.24518122846542401</v>
      </c>
      <c r="BC12" s="14">
        <v>0.112407786718181</v>
      </c>
      <c r="BD12" s="14">
        <v>6.2664500687295205E-2</v>
      </c>
      <c r="BE12" s="14"/>
      <c r="BF12" s="14">
        <v>0.149217379430574</v>
      </c>
    </row>
    <row r="13" spans="2:58" x14ac:dyDescent="0.35">
      <c r="B13" s="15" t="s">
        <v>82</v>
      </c>
      <c r="C13" s="14">
        <v>6.9094233474720698E-2</v>
      </c>
      <c r="D13" s="14">
        <v>6.0087293929559103E-2</v>
      </c>
      <c r="E13" s="14">
        <v>7.5308910096279602E-2</v>
      </c>
      <c r="F13" s="14"/>
      <c r="G13" s="14">
        <v>0.10118018308283699</v>
      </c>
      <c r="H13" s="14">
        <v>8.8395585939740604E-2</v>
      </c>
      <c r="I13" s="14">
        <v>6.0393046873753298E-2</v>
      </c>
      <c r="J13" s="14">
        <v>7.1422156390934993E-2</v>
      </c>
      <c r="K13" s="14">
        <v>7.3087496759784404E-2</v>
      </c>
      <c r="L13" s="14">
        <v>3.4490648172235898E-2</v>
      </c>
      <c r="M13" s="14"/>
      <c r="N13" s="14">
        <v>6.4724684229844703E-2</v>
      </c>
      <c r="O13" s="14">
        <v>7.6618097852548597E-2</v>
      </c>
      <c r="P13" s="14">
        <v>6.7952645787634394E-2</v>
      </c>
      <c r="Q13" s="14">
        <v>6.2486786925182301E-2</v>
      </c>
      <c r="R13" s="14"/>
      <c r="S13" s="14">
        <v>5.6806950004602397E-2</v>
      </c>
      <c r="T13" s="14">
        <v>7.8737432196993404E-2</v>
      </c>
      <c r="U13" s="14">
        <v>5.6970226079046803E-2</v>
      </c>
      <c r="V13" s="14">
        <v>4.2876376537292399E-2</v>
      </c>
      <c r="W13" s="14">
        <v>9.2201134455388606E-2</v>
      </c>
      <c r="X13" s="14">
        <v>8.2451666643917704E-2</v>
      </c>
      <c r="Y13" s="14">
        <v>0.103493638473194</v>
      </c>
      <c r="Z13" s="14">
        <v>4.5417505451135501E-2</v>
      </c>
      <c r="AA13" s="14">
        <v>8.2440723734481303E-2</v>
      </c>
      <c r="AB13" s="14">
        <v>3.5743834123910502E-2</v>
      </c>
      <c r="AC13" s="14">
        <v>7.3523861316142802E-2</v>
      </c>
      <c r="AD13" s="14">
        <v>8.5224699097682904E-2</v>
      </c>
      <c r="AE13" s="14"/>
      <c r="AF13" s="14">
        <v>3.65614659273421E-2</v>
      </c>
      <c r="AG13" s="14">
        <v>8.9291340453162296E-2</v>
      </c>
      <c r="AH13" s="14">
        <v>6.5474917003411806E-2</v>
      </c>
      <c r="AI13" s="14"/>
      <c r="AJ13" s="14">
        <v>1.9525456445008402E-2</v>
      </c>
      <c r="AK13" s="14">
        <v>9.5007829853583303E-2</v>
      </c>
      <c r="AL13" s="14">
        <v>7.91687032660323E-2</v>
      </c>
      <c r="AM13" s="14">
        <v>8.6003883548819507E-2</v>
      </c>
      <c r="AN13" s="14">
        <v>5.1214125456590001E-2</v>
      </c>
      <c r="AO13" s="14"/>
      <c r="AP13" s="14">
        <v>7.73296409396946E-3</v>
      </c>
      <c r="AQ13" s="14">
        <v>6.4835453639676299E-2</v>
      </c>
      <c r="AR13" s="14">
        <v>7.3951380713797102E-2</v>
      </c>
      <c r="AS13" s="14">
        <v>1.7426222839925301E-2</v>
      </c>
      <c r="AT13" s="14">
        <v>1.9221070098799399E-2</v>
      </c>
      <c r="AU13" s="14"/>
      <c r="AV13" s="14">
        <v>4.95432446869771E-2</v>
      </c>
      <c r="AW13" s="14">
        <v>8.3756713290881593E-2</v>
      </c>
      <c r="AX13" s="14">
        <v>7.8988207575217101E-2</v>
      </c>
      <c r="AY13" s="14">
        <v>4.7351369749872203E-2</v>
      </c>
      <c r="AZ13" s="14">
        <v>0.17047439248756599</v>
      </c>
      <c r="BA13" s="14"/>
      <c r="BB13" s="14">
        <v>9.7938550279296002E-3</v>
      </c>
      <c r="BC13" s="14">
        <v>1.58851952668232E-2</v>
      </c>
      <c r="BD13" s="14">
        <v>1.6415354712334001E-2</v>
      </c>
      <c r="BE13" s="14"/>
      <c r="BF13" s="14">
        <v>3.1381391999944497E-2</v>
      </c>
    </row>
    <row r="14" spans="2:58" x14ac:dyDescent="0.35">
      <c r="B14" s="15" t="s">
        <v>83</v>
      </c>
      <c r="C14" s="14">
        <v>3.2749615270516001E-2</v>
      </c>
      <c r="D14" s="14">
        <v>2.10396896196457E-2</v>
      </c>
      <c r="E14" s="14">
        <v>4.4355391755715401E-2</v>
      </c>
      <c r="F14" s="14"/>
      <c r="G14" s="14">
        <v>3.7481252596307801E-2</v>
      </c>
      <c r="H14" s="14">
        <v>4.8644557298595299E-2</v>
      </c>
      <c r="I14" s="14">
        <v>3.4839428430443298E-2</v>
      </c>
      <c r="J14" s="14">
        <v>2.0705548228368498E-2</v>
      </c>
      <c r="K14" s="14">
        <v>3.2474325032727402E-2</v>
      </c>
      <c r="L14" s="14">
        <v>2.4947131452629601E-2</v>
      </c>
      <c r="M14" s="14"/>
      <c r="N14" s="14">
        <v>1.2347848529080999E-2</v>
      </c>
      <c r="O14" s="14">
        <v>3.7628212426349603E-2</v>
      </c>
      <c r="P14" s="14">
        <v>3.448571496129E-2</v>
      </c>
      <c r="Q14" s="14">
        <v>4.8802553995358502E-2</v>
      </c>
      <c r="R14" s="14"/>
      <c r="S14" s="14">
        <v>3.6141336500774099E-2</v>
      </c>
      <c r="T14" s="14">
        <v>3.1985594508108103E-2</v>
      </c>
      <c r="U14" s="14">
        <v>3.6929795193058501E-2</v>
      </c>
      <c r="V14" s="14">
        <v>2.9995473513634002E-2</v>
      </c>
      <c r="W14" s="14">
        <v>3.6140463330650803E-2</v>
      </c>
      <c r="X14" s="14">
        <v>2.1762524059432301E-2</v>
      </c>
      <c r="Y14" s="14">
        <v>3.1078916332368998E-2</v>
      </c>
      <c r="Z14" s="14">
        <v>3.5157074424921303E-2</v>
      </c>
      <c r="AA14" s="14">
        <v>4.3334348858815701E-2</v>
      </c>
      <c r="AB14" s="14">
        <v>3.65871298929644E-2</v>
      </c>
      <c r="AC14" s="14">
        <v>2.86618550461302E-2</v>
      </c>
      <c r="AD14" s="14">
        <v>0</v>
      </c>
      <c r="AE14" s="14"/>
      <c r="AF14" s="14">
        <v>3.0078957226235999E-2</v>
      </c>
      <c r="AG14" s="14">
        <v>1.92132188225883E-2</v>
      </c>
      <c r="AH14" s="14">
        <v>6.2664624752321305E-2</v>
      </c>
      <c r="AI14" s="14"/>
      <c r="AJ14" s="14">
        <v>1.49934581096347E-2</v>
      </c>
      <c r="AK14" s="14">
        <v>2.5769788973077801E-2</v>
      </c>
      <c r="AL14" s="14">
        <v>1.5505354306895799E-2</v>
      </c>
      <c r="AM14" s="14">
        <v>0</v>
      </c>
      <c r="AN14" s="14">
        <v>9.0437344608933698E-2</v>
      </c>
      <c r="AO14" s="14"/>
      <c r="AP14" s="14">
        <v>1.50776570109699E-2</v>
      </c>
      <c r="AQ14" s="14">
        <v>3.1520075007537902E-2</v>
      </c>
      <c r="AR14" s="14">
        <v>2.2660353348319898E-2</v>
      </c>
      <c r="AS14" s="14">
        <v>3.8631241453161102E-3</v>
      </c>
      <c r="AT14" s="14">
        <v>0.103143872993864</v>
      </c>
      <c r="AU14" s="14"/>
      <c r="AV14" s="14">
        <v>3.8839588532407598E-2</v>
      </c>
      <c r="AW14" s="14">
        <v>2.9215941330713799E-2</v>
      </c>
      <c r="AX14" s="14">
        <v>4.1437552318596402E-2</v>
      </c>
      <c r="AY14" s="14">
        <v>1.6014821466419998E-2</v>
      </c>
      <c r="AZ14" s="14">
        <v>4.8481959064728297E-2</v>
      </c>
      <c r="BA14" s="14"/>
      <c r="BB14" s="14">
        <v>1.9813232480271399E-2</v>
      </c>
      <c r="BC14" s="14">
        <v>0</v>
      </c>
      <c r="BD14" s="14">
        <v>5.8747789366209897E-2</v>
      </c>
      <c r="BE14" s="14"/>
      <c r="BF14" s="14">
        <v>2.01507742692556E-2</v>
      </c>
    </row>
    <row r="15" spans="2:58" x14ac:dyDescent="0.35">
      <c r="B15" s="15" t="s">
        <v>84</v>
      </c>
      <c r="C15" s="18">
        <v>0.30833951028485801</v>
      </c>
      <c r="D15" s="18">
        <v>0.38267750220711999</v>
      </c>
      <c r="E15" s="18">
        <v>0.23679134317174599</v>
      </c>
      <c r="F15" s="18"/>
      <c r="G15" s="18">
        <v>0.17752642225076401</v>
      </c>
      <c r="H15" s="18">
        <v>0.191432843672216</v>
      </c>
      <c r="I15" s="18">
        <v>0.26984682039306501</v>
      </c>
      <c r="J15" s="18">
        <v>0.330900318050874</v>
      </c>
      <c r="K15" s="18">
        <v>0.39603829595082801</v>
      </c>
      <c r="L15" s="18">
        <v>0.44475177845313901</v>
      </c>
      <c r="M15" s="18"/>
      <c r="N15" s="18">
        <v>0.28604194369653402</v>
      </c>
      <c r="O15" s="18">
        <v>0.30311578877513501</v>
      </c>
      <c r="P15" s="18">
        <v>0.35967517126958698</v>
      </c>
      <c r="Q15" s="18">
        <v>0.293998793993624</v>
      </c>
      <c r="R15" s="18"/>
      <c r="S15" s="18">
        <v>0.20896083502343199</v>
      </c>
      <c r="T15" s="18">
        <v>0.27947551982014901</v>
      </c>
      <c r="U15" s="18">
        <v>0.316407826882453</v>
      </c>
      <c r="V15" s="18">
        <v>0.33219671859579503</v>
      </c>
      <c r="W15" s="18">
        <v>0.30354595540137602</v>
      </c>
      <c r="X15" s="18">
        <v>0.242755587982312</v>
      </c>
      <c r="Y15" s="18">
        <v>0.29451874316108401</v>
      </c>
      <c r="Z15" s="18">
        <v>0.27940575019462899</v>
      </c>
      <c r="AA15" s="18">
        <v>0.313783146460486</v>
      </c>
      <c r="AB15" s="18">
        <v>0.50093435452782298</v>
      </c>
      <c r="AC15" s="18">
        <v>0.35144090408325701</v>
      </c>
      <c r="AD15" s="18">
        <v>0.41826904579402902</v>
      </c>
      <c r="AE15" s="18"/>
      <c r="AF15" s="18">
        <v>0.46804206904125201</v>
      </c>
      <c r="AG15" s="18">
        <v>0.214098003143361</v>
      </c>
      <c r="AH15" s="18">
        <v>0.238068179324194</v>
      </c>
      <c r="AI15" s="18"/>
      <c r="AJ15" s="18">
        <v>0.48100335988366</v>
      </c>
      <c r="AK15" s="18">
        <v>0.184925271662917</v>
      </c>
      <c r="AL15" s="18">
        <v>0.22312445821322299</v>
      </c>
      <c r="AM15" s="18">
        <v>0.45954579444208599</v>
      </c>
      <c r="AN15" s="18">
        <v>0.317285977357813</v>
      </c>
      <c r="AO15" s="18"/>
      <c r="AP15" s="18">
        <v>0.47957223752102202</v>
      </c>
      <c r="AQ15" s="18">
        <v>0.18612466448005699</v>
      </c>
      <c r="AR15" s="18">
        <v>0.19770784871796601</v>
      </c>
      <c r="AS15" s="18">
        <v>0.63032155089556796</v>
      </c>
      <c r="AT15" s="18">
        <v>0.27659645657503001</v>
      </c>
      <c r="AU15" s="18"/>
      <c r="AV15" s="18">
        <v>0.35906714932092099</v>
      </c>
      <c r="AW15" s="18">
        <v>0.29433597614530299</v>
      </c>
      <c r="AX15" s="18">
        <v>0.27362234057883</v>
      </c>
      <c r="AY15" s="18">
        <v>0.247311391187261</v>
      </c>
      <c r="AZ15" s="18">
        <v>0.18248782512404299</v>
      </c>
      <c r="BA15" s="18"/>
      <c r="BB15" s="18">
        <v>0.270063210326491</v>
      </c>
      <c r="BC15" s="18">
        <v>0.68717888246423398</v>
      </c>
      <c r="BD15" s="18">
        <v>0.42354912728569</v>
      </c>
      <c r="BE15" s="18"/>
      <c r="BF15" s="18">
        <v>0.464377486939342</v>
      </c>
    </row>
    <row r="16" spans="2:58" x14ac:dyDescent="0.35">
      <c r="B16" s="15" t="s">
        <v>85</v>
      </c>
      <c r="C16" s="18">
        <v>0.30074143850100699</v>
      </c>
      <c r="D16" s="18">
        <v>0.27540736261469401</v>
      </c>
      <c r="E16" s="18">
        <v>0.32322760477804702</v>
      </c>
      <c r="F16" s="18"/>
      <c r="G16" s="18">
        <v>0.42503183375805997</v>
      </c>
      <c r="H16" s="18">
        <v>0.327912313743562</v>
      </c>
      <c r="I16" s="18">
        <v>0.29943727753292099</v>
      </c>
      <c r="J16" s="18">
        <v>0.34302502528852302</v>
      </c>
      <c r="K16" s="18">
        <v>0.25903167439404501</v>
      </c>
      <c r="L16" s="18">
        <v>0.190346333821199</v>
      </c>
      <c r="M16" s="18"/>
      <c r="N16" s="18">
        <v>0.34475411818630097</v>
      </c>
      <c r="O16" s="18">
        <v>0.33172977406152099</v>
      </c>
      <c r="P16" s="18">
        <v>0.26182544000102898</v>
      </c>
      <c r="Q16" s="18">
        <v>0.25266624688899803</v>
      </c>
      <c r="R16" s="18"/>
      <c r="S16" s="18">
        <v>0.334122901327495</v>
      </c>
      <c r="T16" s="18">
        <v>0.31794625632651302</v>
      </c>
      <c r="U16" s="18">
        <v>0.24718983860680699</v>
      </c>
      <c r="V16" s="18">
        <v>0.28118601002045601</v>
      </c>
      <c r="W16" s="18">
        <v>0.25307796531649002</v>
      </c>
      <c r="X16" s="18">
        <v>0.34416404545024798</v>
      </c>
      <c r="Y16" s="18">
        <v>0.32205555816978299</v>
      </c>
      <c r="Z16" s="18">
        <v>0.33932956050091301</v>
      </c>
      <c r="AA16" s="18">
        <v>0.31488007905675902</v>
      </c>
      <c r="AB16" s="18">
        <v>0.25318158562575899</v>
      </c>
      <c r="AC16" s="18">
        <v>0.26857877686318199</v>
      </c>
      <c r="AD16" s="18">
        <v>0.28964749270178802</v>
      </c>
      <c r="AE16" s="18"/>
      <c r="AF16" s="18">
        <v>0.179557441069536</v>
      </c>
      <c r="AG16" s="18">
        <v>0.40457531182066803</v>
      </c>
      <c r="AH16" s="18">
        <v>0.23325075845950199</v>
      </c>
      <c r="AI16" s="18"/>
      <c r="AJ16" s="18">
        <v>0.14706460264341401</v>
      </c>
      <c r="AK16" s="18">
        <v>0.41168157211299999</v>
      </c>
      <c r="AL16" s="18">
        <v>0.44465016587352801</v>
      </c>
      <c r="AM16" s="18">
        <v>0.340297735671375</v>
      </c>
      <c r="AN16" s="18">
        <v>0.20609811738513101</v>
      </c>
      <c r="AO16" s="18"/>
      <c r="AP16" s="18">
        <v>0.121074580453226</v>
      </c>
      <c r="AQ16" s="18">
        <v>0.37373172181395198</v>
      </c>
      <c r="AR16" s="18">
        <v>0.43208403234006498</v>
      </c>
      <c r="AS16" s="18">
        <v>0.138076939189273</v>
      </c>
      <c r="AT16" s="18">
        <v>0.16972104552369299</v>
      </c>
      <c r="AU16" s="18"/>
      <c r="AV16" s="18">
        <v>0.19373892556546099</v>
      </c>
      <c r="AW16" s="18">
        <v>0.34878451836472002</v>
      </c>
      <c r="AX16" s="18">
        <v>0.35065932688974699</v>
      </c>
      <c r="AY16" s="18">
        <v>0.344606906939595</v>
      </c>
      <c r="AZ16" s="18">
        <v>0.55527865552952904</v>
      </c>
      <c r="BA16" s="18"/>
      <c r="BB16" s="18">
        <v>0.25497508349335402</v>
      </c>
      <c r="BC16" s="18">
        <v>0.128292981985004</v>
      </c>
      <c r="BD16" s="18">
        <v>7.9079855399629098E-2</v>
      </c>
      <c r="BE16" s="18"/>
      <c r="BF16" s="18">
        <v>0.180598771430518</v>
      </c>
    </row>
    <row r="17" spans="2:58" x14ac:dyDescent="0.35">
      <c r="B17" s="15" t="s">
        <v>86</v>
      </c>
      <c r="C17" s="19">
        <v>7.59807178385108E-3</v>
      </c>
      <c r="D17" s="19">
        <v>0.107270139592426</v>
      </c>
      <c r="E17" s="19">
        <v>-8.6436261606301107E-2</v>
      </c>
      <c r="F17" s="19"/>
      <c r="G17" s="19">
        <v>-0.24750541150729599</v>
      </c>
      <c r="H17" s="19">
        <v>-0.136479470071346</v>
      </c>
      <c r="I17" s="19">
        <v>-2.9590457139855499E-2</v>
      </c>
      <c r="J17" s="19">
        <v>-1.21247072376496E-2</v>
      </c>
      <c r="K17" s="19">
        <v>0.137006621556783</v>
      </c>
      <c r="L17" s="19">
        <v>0.25440544463193998</v>
      </c>
      <c r="M17" s="19"/>
      <c r="N17" s="19">
        <v>-5.8712174489767302E-2</v>
      </c>
      <c r="O17" s="19">
        <v>-2.86139852863855E-2</v>
      </c>
      <c r="P17" s="19">
        <v>9.7849731268558296E-2</v>
      </c>
      <c r="Q17" s="19">
        <v>4.1332547104625299E-2</v>
      </c>
      <c r="R17" s="19"/>
      <c r="S17" s="19">
        <v>-0.12516206630406301</v>
      </c>
      <c r="T17" s="19">
        <v>-3.8470736506364497E-2</v>
      </c>
      <c r="U17" s="19">
        <v>6.9217988275646194E-2</v>
      </c>
      <c r="V17" s="19">
        <v>5.1010708575338501E-2</v>
      </c>
      <c r="W17" s="19">
        <v>5.0467990084885603E-2</v>
      </c>
      <c r="X17" s="19">
        <v>-0.101408457467936</v>
      </c>
      <c r="Y17" s="19">
        <v>-2.7536815008699301E-2</v>
      </c>
      <c r="Z17" s="19">
        <v>-5.9923810306283701E-2</v>
      </c>
      <c r="AA17" s="19">
        <v>-1.09693259627353E-3</v>
      </c>
      <c r="AB17" s="19">
        <v>0.24775276890206399</v>
      </c>
      <c r="AC17" s="19">
        <v>8.2862127220074799E-2</v>
      </c>
      <c r="AD17" s="19">
        <v>0.12862155309224099</v>
      </c>
      <c r="AE17" s="19"/>
      <c r="AF17" s="19">
        <v>0.28848462797171598</v>
      </c>
      <c r="AG17" s="19">
        <v>-0.190477308677307</v>
      </c>
      <c r="AH17" s="19">
        <v>4.8174208646921098E-3</v>
      </c>
      <c r="AI17" s="19"/>
      <c r="AJ17" s="19">
        <v>0.33393875724024602</v>
      </c>
      <c r="AK17" s="19">
        <v>-0.22675630045008399</v>
      </c>
      <c r="AL17" s="19">
        <v>-0.22152570766030499</v>
      </c>
      <c r="AM17" s="19">
        <v>0.119248058770711</v>
      </c>
      <c r="AN17" s="19">
        <v>0.111187859972682</v>
      </c>
      <c r="AO17" s="19"/>
      <c r="AP17" s="19">
        <v>0.35849765706779502</v>
      </c>
      <c r="AQ17" s="19">
        <v>-0.18760705733389499</v>
      </c>
      <c r="AR17" s="19">
        <v>-0.234376183622099</v>
      </c>
      <c r="AS17" s="19">
        <v>0.49224461170629502</v>
      </c>
      <c r="AT17" s="19">
        <v>0.10687541105133801</v>
      </c>
      <c r="AU17" s="19"/>
      <c r="AV17" s="19">
        <v>0.165328223755461</v>
      </c>
      <c r="AW17" s="19">
        <v>-5.4448542219417702E-2</v>
      </c>
      <c r="AX17" s="19">
        <v>-7.7036986310916905E-2</v>
      </c>
      <c r="AY17" s="19">
        <v>-9.7295515752333694E-2</v>
      </c>
      <c r="AZ17" s="19">
        <v>-0.372790830405486</v>
      </c>
      <c r="BA17" s="19"/>
      <c r="BB17" s="19">
        <v>1.50881268331374E-2</v>
      </c>
      <c r="BC17" s="19">
        <v>0.55888590047922904</v>
      </c>
      <c r="BD17" s="19">
        <v>0.34446927188606002</v>
      </c>
      <c r="BE17" s="19"/>
      <c r="BF17" s="19">
        <v>0.283778715508823</v>
      </c>
    </row>
    <row r="18" spans="2:58" x14ac:dyDescent="0.35">
      <c r="B18" s="16"/>
    </row>
    <row r="19" spans="2:58" x14ac:dyDescent="0.35">
      <c r="B19" t="s">
        <v>88</v>
      </c>
    </row>
    <row r="20" spans="2:58" x14ac:dyDescent="0.35">
      <c r="B20" t="s">
        <v>89</v>
      </c>
    </row>
    <row r="22" spans="2:58" x14ac:dyDescent="0.35">
      <c r="B22"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274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1012</v>
      </c>
      <c r="D7" s="10">
        <v>506</v>
      </c>
      <c r="E7" s="10">
        <v>502</v>
      </c>
      <c r="F7" s="10"/>
      <c r="G7" s="10">
        <v>139</v>
      </c>
      <c r="H7" s="10">
        <v>186</v>
      </c>
      <c r="I7" s="10">
        <v>143</v>
      </c>
      <c r="J7" s="10">
        <v>155</v>
      </c>
      <c r="K7" s="10">
        <v>153</v>
      </c>
      <c r="L7" s="10">
        <v>236</v>
      </c>
      <c r="M7" s="10"/>
      <c r="N7" s="10">
        <v>274</v>
      </c>
      <c r="O7" s="10">
        <v>247</v>
      </c>
      <c r="P7" s="10">
        <v>247</v>
      </c>
      <c r="Q7" s="10">
        <v>238</v>
      </c>
      <c r="R7" s="10"/>
      <c r="S7" s="10">
        <v>123</v>
      </c>
      <c r="T7" s="10">
        <v>135</v>
      </c>
      <c r="U7" s="10">
        <v>75</v>
      </c>
      <c r="V7" s="10">
        <v>85</v>
      </c>
      <c r="W7" s="10">
        <v>82</v>
      </c>
      <c r="X7" s="10">
        <v>92</v>
      </c>
      <c r="Y7" s="10">
        <v>90</v>
      </c>
      <c r="Z7" s="10">
        <v>32</v>
      </c>
      <c r="AA7" s="10">
        <v>126</v>
      </c>
      <c r="AB7" s="10">
        <v>95</v>
      </c>
      <c r="AC7" s="10">
        <v>45</v>
      </c>
      <c r="AD7" s="10">
        <v>32</v>
      </c>
      <c r="AE7" s="10"/>
      <c r="AF7" s="10">
        <v>386</v>
      </c>
      <c r="AG7" s="10">
        <v>405</v>
      </c>
      <c r="AH7" s="10">
        <v>124</v>
      </c>
      <c r="AI7" s="10"/>
      <c r="AJ7" s="10">
        <v>336</v>
      </c>
      <c r="AK7" s="10">
        <v>329</v>
      </c>
      <c r="AL7" s="10">
        <v>64</v>
      </c>
      <c r="AM7" s="10">
        <v>14</v>
      </c>
      <c r="AN7" s="10">
        <v>101</v>
      </c>
      <c r="AO7" s="10"/>
      <c r="AP7" s="10">
        <v>204</v>
      </c>
      <c r="AQ7" s="10">
        <v>383</v>
      </c>
      <c r="AR7" s="10">
        <v>74</v>
      </c>
      <c r="AS7" s="10">
        <v>118</v>
      </c>
      <c r="AT7" s="10">
        <v>87</v>
      </c>
      <c r="AU7" s="10"/>
      <c r="AV7" s="10">
        <v>211</v>
      </c>
      <c r="AW7" s="10">
        <v>246</v>
      </c>
      <c r="AX7" s="10">
        <v>270</v>
      </c>
      <c r="AY7" s="10">
        <v>123</v>
      </c>
      <c r="AZ7" s="10">
        <v>24</v>
      </c>
      <c r="BA7" s="10"/>
      <c r="BB7" s="10">
        <v>42</v>
      </c>
      <c r="BC7" s="10">
        <v>67</v>
      </c>
      <c r="BD7" s="10">
        <v>32</v>
      </c>
      <c r="BE7" s="10"/>
      <c r="BF7" s="10">
        <v>167</v>
      </c>
    </row>
    <row r="8" spans="2:58" ht="30" customHeight="1" x14ac:dyDescent="0.35">
      <c r="B8" s="11" t="s">
        <v>20</v>
      </c>
      <c r="C8" s="11">
        <v>1012</v>
      </c>
      <c r="D8" s="11">
        <v>512</v>
      </c>
      <c r="E8" s="11">
        <v>496</v>
      </c>
      <c r="F8" s="11"/>
      <c r="G8" s="11">
        <v>134</v>
      </c>
      <c r="H8" s="11">
        <v>179</v>
      </c>
      <c r="I8" s="11">
        <v>164</v>
      </c>
      <c r="J8" s="11">
        <v>167</v>
      </c>
      <c r="K8" s="11">
        <v>144</v>
      </c>
      <c r="L8" s="11">
        <v>224</v>
      </c>
      <c r="M8" s="11"/>
      <c r="N8" s="11">
        <v>267</v>
      </c>
      <c r="O8" s="11">
        <v>259</v>
      </c>
      <c r="P8" s="11">
        <v>245</v>
      </c>
      <c r="Q8" s="11">
        <v>235</v>
      </c>
      <c r="R8" s="11"/>
      <c r="S8" s="11">
        <v>131</v>
      </c>
      <c r="T8" s="11">
        <v>142</v>
      </c>
      <c r="U8" s="11">
        <v>74</v>
      </c>
      <c r="V8" s="11">
        <v>86</v>
      </c>
      <c r="W8" s="11">
        <v>79</v>
      </c>
      <c r="X8" s="11">
        <v>94</v>
      </c>
      <c r="Y8" s="11">
        <v>89</v>
      </c>
      <c r="Z8" s="11">
        <v>30</v>
      </c>
      <c r="AA8" s="11">
        <v>121</v>
      </c>
      <c r="AB8" s="11">
        <v>95</v>
      </c>
      <c r="AC8" s="11">
        <v>43</v>
      </c>
      <c r="AD8" s="11">
        <v>29</v>
      </c>
      <c r="AE8" s="11"/>
      <c r="AF8" s="11">
        <v>386</v>
      </c>
      <c r="AG8" s="11">
        <v>408</v>
      </c>
      <c r="AH8" s="11">
        <v>125</v>
      </c>
      <c r="AI8" s="11"/>
      <c r="AJ8" s="11">
        <v>335</v>
      </c>
      <c r="AK8" s="11">
        <v>334</v>
      </c>
      <c r="AL8" s="11">
        <v>64</v>
      </c>
      <c r="AM8" s="11">
        <v>14</v>
      </c>
      <c r="AN8" s="11">
        <v>102</v>
      </c>
      <c r="AO8" s="11"/>
      <c r="AP8" s="11">
        <v>203</v>
      </c>
      <c r="AQ8" s="11">
        <v>386</v>
      </c>
      <c r="AR8" s="11">
        <v>73</v>
      </c>
      <c r="AS8" s="11">
        <v>120</v>
      </c>
      <c r="AT8" s="11">
        <v>87</v>
      </c>
      <c r="AU8" s="11"/>
      <c r="AV8" s="11">
        <v>209</v>
      </c>
      <c r="AW8" s="11">
        <v>249</v>
      </c>
      <c r="AX8" s="11">
        <v>272</v>
      </c>
      <c r="AY8" s="11">
        <v>123</v>
      </c>
      <c r="AZ8" s="11">
        <v>23</v>
      </c>
      <c r="BA8" s="11"/>
      <c r="BB8" s="11">
        <v>42</v>
      </c>
      <c r="BC8" s="11">
        <v>68</v>
      </c>
      <c r="BD8" s="11">
        <v>32</v>
      </c>
      <c r="BE8" s="11"/>
      <c r="BF8" s="11">
        <v>168</v>
      </c>
    </row>
    <row r="9" spans="2:58" x14ac:dyDescent="0.35">
      <c r="B9" s="15" t="s">
        <v>207</v>
      </c>
      <c r="C9" s="14">
        <v>8.8022858593930595E-2</v>
      </c>
      <c r="D9" s="14">
        <v>9.1142974772556701E-2</v>
      </c>
      <c r="E9" s="14">
        <v>8.34492274359801E-2</v>
      </c>
      <c r="F9" s="14"/>
      <c r="G9" s="14">
        <v>0.17399943217802699</v>
      </c>
      <c r="H9" s="14">
        <v>8.5528266242803894E-2</v>
      </c>
      <c r="I9" s="14">
        <v>9.2651354042934203E-2</v>
      </c>
      <c r="J9" s="14">
        <v>9.8973765211607806E-2</v>
      </c>
      <c r="K9" s="14">
        <v>6.4385247207432203E-2</v>
      </c>
      <c r="L9" s="14">
        <v>4.2430860614753901E-2</v>
      </c>
      <c r="M9" s="14"/>
      <c r="N9" s="14">
        <v>6.1856435954648098E-2</v>
      </c>
      <c r="O9" s="14">
        <v>9.38052663908997E-2</v>
      </c>
      <c r="P9" s="14">
        <v>8.4348823484519206E-2</v>
      </c>
      <c r="Q9" s="14">
        <v>0.117515038582297</v>
      </c>
      <c r="R9" s="14"/>
      <c r="S9" s="14">
        <v>7.1347513826732198E-2</v>
      </c>
      <c r="T9" s="14">
        <v>8.7644722381424595E-2</v>
      </c>
      <c r="U9" s="14">
        <v>8.2501652099411196E-2</v>
      </c>
      <c r="V9" s="14">
        <v>5.4416867559852297E-2</v>
      </c>
      <c r="W9" s="14">
        <v>0.10859884322444401</v>
      </c>
      <c r="X9" s="14">
        <v>0.102635248465814</v>
      </c>
      <c r="Y9" s="14">
        <v>8.1648050567838096E-2</v>
      </c>
      <c r="Z9" s="14">
        <v>3.6725099844411399E-2</v>
      </c>
      <c r="AA9" s="14">
        <v>0.14622281079121199</v>
      </c>
      <c r="AB9" s="14">
        <v>6.9853987587536304E-2</v>
      </c>
      <c r="AC9" s="14">
        <v>0.108457674087983</v>
      </c>
      <c r="AD9" s="14">
        <v>3.3450541310657902E-2</v>
      </c>
      <c r="AE9" s="14"/>
      <c r="AF9" s="14">
        <v>6.6939014355928E-2</v>
      </c>
      <c r="AG9" s="14">
        <v>8.5721029318481301E-2</v>
      </c>
      <c r="AH9" s="14">
        <v>0.119617484548704</v>
      </c>
      <c r="AI9" s="14"/>
      <c r="AJ9" s="14">
        <v>3.03148630450309E-2</v>
      </c>
      <c r="AK9" s="14">
        <v>0.13545660304423701</v>
      </c>
      <c r="AL9" s="14">
        <v>6.8116312034945906E-2</v>
      </c>
      <c r="AM9" s="14">
        <v>6.9275077037604896E-2</v>
      </c>
      <c r="AN9" s="14">
        <v>7.69236842963016E-2</v>
      </c>
      <c r="AO9" s="14"/>
      <c r="AP9" s="14">
        <v>1.49044304668665E-2</v>
      </c>
      <c r="AQ9" s="14">
        <v>0.121418117130147</v>
      </c>
      <c r="AR9" s="14">
        <v>8.6640550809364697E-2</v>
      </c>
      <c r="AS9" s="14">
        <v>9.3001227025776401E-2</v>
      </c>
      <c r="AT9" s="14">
        <v>5.6789347932695203E-2</v>
      </c>
      <c r="AU9" s="14"/>
      <c r="AV9" s="14">
        <v>0.100422623955729</v>
      </c>
      <c r="AW9" s="14">
        <v>9.8226477954595895E-2</v>
      </c>
      <c r="AX9" s="14">
        <v>5.9047732398876299E-2</v>
      </c>
      <c r="AY9" s="14">
        <v>9.0801224389839494E-2</v>
      </c>
      <c r="AZ9" s="14">
        <v>0</v>
      </c>
      <c r="BA9" s="14"/>
      <c r="BB9" s="14">
        <v>4.19777327189544E-2</v>
      </c>
      <c r="BC9" s="14">
        <v>7.6226687353190603E-2</v>
      </c>
      <c r="BD9" s="14">
        <v>3.08288701361931E-2</v>
      </c>
      <c r="BE9" s="14"/>
      <c r="BF9" s="14">
        <v>5.3976136304245699E-2</v>
      </c>
    </row>
    <row r="10" spans="2:58" x14ac:dyDescent="0.35">
      <c r="B10" s="15" t="s">
        <v>208</v>
      </c>
      <c r="C10" s="14">
        <v>7.4108092864166905E-2</v>
      </c>
      <c r="D10" s="14">
        <v>8.3226541116891706E-2</v>
      </c>
      <c r="E10" s="14">
        <v>6.5293452144716796E-2</v>
      </c>
      <c r="F10" s="14"/>
      <c r="G10" s="14">
        <v>0.127053570102904</v>
      </c>
      <c r="H10" s="14">
        <v>0.106926655274434</v>
      </c>
      <c r="I10" s="14">
        <v>7.3629146562220499E-2</v>
      </c>
      <c r="J10" s="14">
        <v>0.100535237394954</v>
      </c>
      <c r="K10" s="14">
        <v>3.05720255198581E-2</v>
      </c>
      <c r="L10" s="14">
        <v>2.4973608110107501E-2</v>
      </c>
      <c r="M10" s="14"/>
      <c r="N10" s="14">
        <v>6.2063404262599001E-2</v>
      </c>
      <c r="O10" s="14">
        <v>8.35787242026306E-2</v>
      </c>
      <c r="P10" s="14">
        <v>7.5900415717678194E-2</v>
      </c>
      <c r="Q10" s="14">
        <v>7.7403220987071003E-2</v>
      </c>
      <c r="R10" s="14"/>
      <c r="S10" s="14">
        <v>6.1777872695519903E-2</v>
      </c>
      <c r="T10" s="14">
        <v>6.7672541870925598E-2</v>
      </c>
      <c r="U10" s="14">
        <v>0.12162879185935301</v>
      </c>
      <c r="V10" s="14">
        <v>9.9661212795457907E-2</v>
      </c>
      <c r="W10" s="14">
        <v>6.1456763268720599E-2</v>
      </c>
      <c r="X10" s="14">
        <v>7.5005005764640795E-2</v>
      </c>
      <c r="Y10" s="14">
        <v>3.1208691454934899E-2</v>
      </c>
      <c r="Z10" s="14">
        <v>0.14997622508208799</v>
      </c>
      <c r="AA10" s="14">
        <v>8.3607202738861602E-2</v>
      </c>
      <c r="AB10" s="14">
        <v>5.8156300220653101E-2</v>
      </c>
      <c r="AC10" s="14">
        <v>9.3634345825264295E-2</v>
      </c>
      <c r="AD10" s="14">
        <v>3.3288373123814302E-2</v>
      </c>
      <c r="AE10" s="14"/>
      <c r="AF10" s="14">
        <v>5.4769359678285702E-2</v>
      </c>
      <c r="AG10" s="14">
        <v>7.5041016263221003E-2</v>
      </c>
      <c r="AH10" s="14">
        <v>0.12591475419740999</v>
      </c>
      <c r="AI10" s="14"/>
      <c r="AJ10" s="14">
        <v>4.1944104211905898E-2</v>
      </c>
      <c r="AK10" s="14">
        <v>0.117131062868901</v>
      </c>
      <c r="AL10" s="14">
        <v>5.9962406634183098E-2</v>
      </c>
      <c r="AM10" s="14">
        <v>0</v>
      </c>
      <c r="AN10" s="14">
        <v>0.13101454698428899</v>
      </c>
      <c r="AO10" s="14"/>
      <c r="AP10" s="14">
        <v>1.3764427348782001E-2</v>
      </c>
      <c r="AQ10" s="14">
        <v>0.10327765137427899</v>
      </c>
      <c r="AR10" s="14">
        <v>8.2630597276301607E-2</v>
      </c>
      <c r="AS10" s="14">
        <v>9.8324075294823302E-2</v>
      </c>
      <c r="AT10" s="14">
        <v>2.2549476754363001E-2</v>
      </c>
      <c r="AU10" s="14"/>
      <c r="AV10" s="14">
        <v>6.2990602286192202E-2</v>
      </c>
      <c r="AW10" s="14">
        <v>6.3528193588884896E-2</v>
      </c>
      <c r="AX10" s="14">
        <v>6.3824490236007406E-2</v>
      </c>
      <c r="AY10" s="14">
        <v>0.116395634659178</v>
      </c>
      <c r="AZ10" s="14">
        <v>0.161451447643813</v>
      </c>
      <c r="BA10" s="14"/>
      <c r="BB10" s="14">
        <v>4.7165424690505997E-2</v>
      </c>
      <c r="BC10" s="14">
        <v>0.121123060751347</v>
      </c>
      <c r="BD10" s="14">
        <v>3.2801871127926097E-2</v>
      </c>
      <c r="BE10" s="14"/>
      <c r="BF10" s="14">
        <v>6.6894348913314597E-2</v>
      </c>
    </row>
    <row r="11" spans="2:58" x14ac:dyDescent="0.35">
      <c r="B11" s="15" t="s">
        <v>209</v>
      </c>
      <c r="C11" s="14">
        <v>0.146653132242094</v>
      </c>
      <c r="D11" s="14">
        <v>0.15950524829277299</v>
      </c>
      <c r="E11" s="14">
        <v>0.13258020147313801</v>
      </c>
      <c r="F11" s="14"/>
      <c r="G11" s="14">
        <v>0.200362930859803</v>
      </c>
      <c r="H11" s="14">
        <v>0.24729339071681899</v>
      </c>
      <c r="I11" s="14">
        <v>0.20984153772272399</v>
      </c>
      <c r="J11" s="14">
        <v>8.4921554587676001E-2</v>
      </c>
      <c r="K11" s="14">
        <v>8.2454349826011797E-2</v>
      </c>
      <c r="L11" s="14">
        <v>7.5589169809846896E-2</v>
      </c>
      <c r="M11" s="14"/>
      <c r="N11" s="14">
        <v>0.123969767820457</v>
      </c>
      <c r="O11" s="14">
        <v>0.128242456650284</v>
      </c>
      <c r="P11" s="14">
        <v>0.16963715646342101</v>
      </c>
      <c r="Q11" s="14">
        <v>0.16811123702806499</v>
      </c>
      <c r="R11" s="14"/>
      <c r="S11" s="14">
        <v>0.18416493991371799</v>
      </c>
      <c r="T11" s="14">
        <v>0.133330006074627</v>
      </c>
      <c r="U11" s="14">
        <v>0.116055150789815</v>
      </c>
      <c r="V11" s="14">
        <v>0.138570762697213</v>
      </c>
      <c r="W11" s="14">
        <v>0.17506525210850701</v>
      </c>
      <c r="X11" s="14">
        <v>0.15300426065660599</v>
      </c>
      <c r="Y11" s="14">
        <v>0.17799433308944301</v>
      </c>
      <c r="Z11" s="14">
        <v>0.11916578634725999</v>
      </c>
      <c r="AA11" s="14">
        <v>0.109305110873403</v>
      </c>
      <c r="AB11" s="14">
        <v>0.14358941364400299</v>
      </c>
      <c r="AC11" s="14">
        <v>0.18322577870535001</v>
      </c>
      <c r="AD11" s="14">
        <v>8.9423607000550007E-2</v>
      </c>
      <c r="AE11" s="14"/>
      <c r="AF11" s="14">
        <v>8.7840985216926001E-2</v>
      </c>
      <c r="AG11" s="14">
        <v>0.17523133459418599</v>
      </c>
      <c r="AH11" s="14">
        <v>0.15033730862217601</v>
      </c>
      <c r="AI11" s="14"/>
      <c r="AJ11" s="14">
        <v>6.5974363513239598E-2</v>
      </c>
      <c r="AK11" s="14">
        <v>0.21859067835641099</v>
      </c>
      <c r="AL11" s="14">
        <v>0.13637557249403301</v>
      </c>
      <c r="AM11" s="14">
        <v>0.24562278394124701</v>
      </c>
      <c r="AN11" s="14">
        <v>0.109976449598352</v>
      </c>
      <c r="AO11" s="14"/>
      <c r="AP11" s="14">
        <v>5.8642183763386403E-2</v>
      </c>
      <c r="AQ11" s="14">
        <v>0.22273782240229201</v>
      </c>
      <c r="AR11" s="14">
        <v>0.10422952802747799</v>
      </c>
      <c r="AS11" s="14">
        <v>0.12843236254036</v>
      </c>
      <c r="AT11" s="14">
        <v>7.0974109729967594E-2</v>
      </c>
      <c r="AU11" s="14"/>
      <c r="AV11" s="14">
        <v>0.124499808271736</v>
      </c>
      <c r="AW11" s="14">
        <v>0.19116506982147599</v>
      </c>
      <c r="AX11" s="14">
        <v>0.16359942706359801</v>
      </c>
      <c r="AY11" s="14">
        <v>9.3893177167393399E-2</v>
      </c>
      <c r="AZ11" s="14">
        <v>0.26733993572426501</v>
      </c>
      <c r="BA11" s="14"/>
      <c r="BB11" s="14">
        <v>0.154723218942174</v>
      </c>
      <c r="BC11" s="14">
        <v>7.0646544671624206E-2</v>
      </c>
      <c r="BD11" s="14">
        <v>6.9696815882842295E-2</v>
      </c>
      <c r="BE11" s="14"/>
      <c r="BF11" s="14">
        <v>9.22805219410784E-2</v>
      </c>
    </row>
    <row r="12" spans="2:58" x14ac:dyDescent="0.35">
      <c r="B12" s="15" t="s">
        <v>122</v>
      </c>
      <c r="C12" s="14">
        <v>0.24425814290497999</v>
      </c>
      <c r="D12" s="14">
        <v>0.22717008869234701</v>
      </c>
      <c r="E12" s="14">
        <v>0.26178076955826701</v>
      </c>
      <c r="F12" s="14"/>
      <c r="G12" s="14">
        <v>0.173140082146686</v>
      </c>
      <c r="H12" s="14">
        <v>0.21317800492481701</v>
      </c>
      <c r="I12" s="14">
        <v>0.220630563313087</v>
      </c>
      <c r="J12" s="14">
        <v>0.29649332188091698</v>
      </c>
      <c r="K12" s="14">
        <v>0.312013965353786</v>
      </c>
      <c r="L12" s="14">
        <v>0.24617991057534899</v>
      </c>
      <c r="M12" s="14"/>
      <c r="N12" s="14">
        <v>0.17834742396789999</v>
      </c>
      <c r="O12" s="14">
        <v>0.28005865419443698</v>
      </c>
      <c r="P12" s="14">
        <v>0.25720371426516198</v>
      </c>
      <c r="Q12" s="14">
        <v>0.264518043496757</v>
      </c>
      <c r="R12" s="14"/>
      <c r="S12" s="14">
        <v>0.18016181122570599</v>
      </c>
      <c r="T12" s="14">
        <v>0.194931989981145</v>
      </c>
      <c r="U12" s="14">
        <v>0.249671490584782</v>
      </c>
      <c r="V12" s="14">
        <v>0.214013660311314</v>
      </c>
      <c r="W12" s="14">
        <v>0.36715046365117698</v>
      </c>
      <c r="X12" s="14">
        <v>0.26678849512241598</v>
      </c>
      <c r="Y12" s="14">
        <v>0.27080315539848898</v>
      </c>
      <c r="Z12" s="14">
        <v>0.28807023082757</v>
      </c>
      <c r="AA12" s="14">
        <v>0.26127924400243902</v>
      </c>
      <c r="AB12" s="14">
        <v>0.22760747122056299</v>
      </c>
      <c r="AC12" s="14">
        <v>0.32267898428311598</v>
      </c>
      <c r="AD12" s="14">
        <v>0.18413368360690899</v>
      </c>
      <c r="AE12" s="14"/>
      <c r="AF12" s="14">
        <v>0.26334447489017399</v>
      </c>
      <c r="AG12" s="14">
        <v>0.24034137084401699</v>
      </c>
      <c r="AH12" s="14">
        <v>0.25822654031457898</v>
      </c>
      <c r="AI12" s="14"/>
      <c r="AJ12" s="14">
        <v>0.19429056802910399</v>
      </c>
      <c r="AK12" s="14">
        <v>0.26868244078999098</v>
      </c>
      <c r="AL12" s="14">
        <v>0.242373554876609</v>
      </c>
      <c r="AM12" s="14">
        <v>0.27208227971096299</v>
      </c>
      <c r="AN12" s="14">
        <v>0.28092306369089198</v>
      </c>
      <c r="AO12" s="14"/>
      <c r="AP12" s="14">
        <v>0.106963049345098</v>
      </c>
      <c r="AQ12" s="14">
        <v>0.25615106786159397</v>
      </c>
      <c r="AR12" s="14">
        <v>0.32703821967306201</v>
      </c>
      <c r="AS12" s="14">
        <v>0.29749895924217701</v>
      </c>
      <c r="AT12" s="14">
        <v>0.34022672370684898</v>
      </c>
      <c r="AU12" s="14"/>
      <c r="AV12" s="14">
        <v>0.28215357100022698</v>
      </c>
      <c r="AW12" s="14">
        <v>0.30218993651216502</v>
      </c>
      <c r="AX12" s="14">
        <v>0.19083553949010501</v>
      </c>
      <c r="AY12" s="14">
        <v>0.16762298411986301</v>
      </c>
      <c r="AZ12" s="14">
        <v>0.200593180398219</v>
      </c>
      <c r="BA12" s="14"/>
      <c r="BB12" s="14">
        <v>0.31573751580855403</v>
      </c>
      <c r="BC12" s="14">
        <v>0.32336503853947901</v>
      </c>
      <c r="BD12" s="14">
        <v>0.15457992618636901</v>
      </c>
      <c r="BE12" s="14"/>
      <c r="BF12" s="14">
        <v>0.28730903278064501</v>
      </c>
    </row>
    <row r="13" spans="2:58" x14ac:dyDescent="0.35">
      <c r="B13" s="15" t="s">
        <v>210</v>
      </c>
      <c r="C13" s="14">
        <v>0.24518233171877099</v>
      </c>
      <c r="D13" s="14">
        <v>0.25680388217522698</v>
      </c>
      <c r="E13" s="14">
        <v>0.235151114958185</v>
      </c>
      <c r="F13" s="14"/>
      <c r="G13" s="14">
        <v>0.20955701768374899</v>
      </c>
      <c r="H13" s="14">
        <v>0.190061119944785</v>
      </c>
      <c r="I13" s="14">
        <v>0.274043610205777</v>
      </c>
      <c r="J13" s="14">
        <v>0.22245035872961</v>
      </c>
      <c r="K13" s="14">
        <v>0.275882375350327</v>
      </c>
      <c r="L13" s="14">
        <v>0.28657169095795998</v>
      </c>
      <c r="M13" s="14"/>
      <c r="N13" s="14">
        <v>0.29103738995876099</v>
      </c>
      <c r="O13" s="14">
        <v>0.23211084809209401</v>
      </c>
      <c r="P13" s="14">
        <v>0.25565085078608601</v>
      </c>
      <c r="Q13" s="14">
        <v>0.194184754619144</v>
      </c>
      <c r="R13" s="14"/>
      <c r="S13" s="14">
        <v>0.26388561719919501</v>
      </c>
      <c r="T13" s="14">
        <v>0.27438572170527997</v>
      </c>
      <c r="U13" s="14">
        <v>0.29105330032731003</v>
      </c>
      <c r="V13" s="14">
        <v>0.37410205469701202</v>
      </c>
      <c r="W13" s="14">
        <v>0.194366322323684</v>
      </c>
      <c r="X13" s="14">
        <v>0.21275763824413699</v>
      </c>
      <c r="Y13" s="14">
        <v>0.205137384647536</v>
      </c>
      <c r="Z13" s="14">
        <v>0.214553543344737</v>
      </c>
      <c r="AA13" s="14">
        <v>0.17289022582652699</v>
      </c>
      <c r="AB13" s="14">
        <v>0.27687680334236298</v>
      </c>
      <c r="AC13" s="14">
        <v>0.13413717823877899</v>
      </c>
      <c r="AD13" s="14">
        <v>0.28156573320287798</v>
      </c>
      <c r="AE13" s="14"/>
      <c r="AF13" s="14">
        <v>0.28299443913642702</v>
      </c>
      <c r="AG13" s="14">
        <v>0.22730451975515001</v>
      </c>
      <c r="AH13" s="14">
        <v>0.18459909431312199</v>
      </c>
      <c r="AI13" s="14"/>
      <c r="AJ13" s="14">
        <v>0.30254226448823102</v>
      </c>
      <c r="AK13" s="14">
        <v>0.16979515007609</v>
      </c>
      <c r="AL13" s="14">
        <v>0.329941888461244</v>
      </c>
      <c r="AM13" s="14">
        <v>0.20752926383968401</v>
      </c>
      <c r="AN13" s="14">
        <v>0.24660166573426501</v>
      </c>
      <c r="AO13" s="14"/>
      <c r="AP13" s="14">
        <v>0.31456741748285699</v>
      </c>
      <c r="AQ13" s="14">
        <v>0.20638147706325899</v>
      </c>
      <c r="AR13" s="14">
        <v>0.21662188024940299</v>
      </c>
      <c r="AS13" s="14">
        <v>0.249760465983106</v>
      </c>
      <c r="AT13" s="14">
        <v>0.26479208570624901</v>
      </c>
      <c r="AU13" s="14"/>
      <c r="AV13" s="14">
        <v>0.22709527898346199</v>
      </c>
      <c r="AW13" s="14">
        <v>0.20173354077078301</v>
      </c>
      <c r="AX13" s="14">
        <v>0.28665946979089901</v>
      </c>
      <c r="AY13" s="14">
        <v>0.29942825259054201</v>
      </c>
      <c r="AZ13" s="14">
        <v>7.9342734467599804E-2</v>
      </c>
      <c r="BA13" s="14"/>
      <c r="BB13" s="14">
        <v>0.27636640811453</v>
      </c>
      <c r="BC13" s="14">
        <v>0.250096094058403</v>
      </c>
      <c r="BD13" s="14">
        <v>0.24098547128571399</v>
      </c>
      <c r="BE13" s="14"/>
      <c r="BF13" s="14">
        <v>0.27153103161199299</v>
      </c>
    </row>
    <row r="14" spans="2:58" x14ac:dyDescent="0.35">
      <c r="B14" s="15" t="s">
        <v>211</v>
      </c>
      <c r="C14" s="14">
        <v>0.15747981155332599</v>
      </c>
      <c r="D14" s="14">
        <v>0.14719230845901199</v>
      </c>
      <c r="E14" s="14">
        <v>0.167464758274536</v>
      </c>
      <c r="F14" s="14"/>
      <c r="G14" s="14">
        <v>0.109026026424185</v>
      </c>
      <c r="H14" s="14">
        <v>0.12999206916504599</v>
      </c>
      <c r="I14" s="14">
        <v>0.122522620770777</v>
      </c>
      <c r="J14" s="14">
        <v>0.15345935863748</v>
      </c>
      <c r="K14" s="14">
        <v>0.194999576263955</v>
      </c>
      <c r="L14" s="14">
        <v>0.212668856847573</v>
      </c>
      <c r="M14" s="14"/>
      <c r="N14" s="14">
        <v>0.224993390895427</v>
      </c>
      <c r="O14" s="14">
        <v>0.150482422331771</v>
      </c>
      <c r="P14" s="14">
        <v>0.130926489403483</v>
      </c>
      <c r="Q14" s="14">
        <v>0.11547365634069499</v>
      </c>
      <c r="R14" s="14"/>
      <c r="S14" s="14">
        <v>0.199104087741553</v>
      </c>
      <c r="T14" s="14">
        <v>0.17771718068214301</v>
      </c>
      <c r="U14" s="14">
        <v>0.10097643083779199</v>
      </c>
      <c r="V14" s="14">
        <v>7.2975190756368505E-2</v>
      </c>
      <c r="W14" s="14">
        <v>5.8299547732873998E-2</v>
      </c>
      <c r="X14" s="14">
        <v>0.13799889840042401</v>
      </c>
      <c r="Y14" s="14">
        <v>0.17000790938174801</v>
      </c>
      <c r="Z14" s="14">
        <v>0.19150911455393299</v>
      </c>
      <c r="AA14" s="14">
        <v>0.19636980095931</v>
      </c>
      <c r="AB14" s="14">
        <v>0.164266274690859</v>
      </c>
      <c r="AC14" s="14">
        <v>0.13162345947249701</v>
      </c>
      <c r="AD14" s="14">
        <v>0.37813806175518999</v>
      </c>
      <c r="AE14" s="14"/>
      <c r="AF14" s="14">
        <v>0.18493054864069799</v>
      </c>
      <c r="AG14" s="14">
        <v>0.152378702274022</v>
      </c>
      <c r="AH14" s="14">
        <v>0.12867406395016601</v>
      </c>
      <c r="AI14" s="14"/>
      <c r="AJ14" s="14">
        <v>0.27498258909632201</v>
      </c>
      <c r="AK14" s="14">
        <v>7.6188014543178098E-2</v>
      </c>
      <c r="AL14" s="14">
        <v>0.119194762470979</v>
      </c>
      <c r="AM14" s="14">
        <v>0.13829122699805099</v>
      </c>
      <c r="AN14" s="14">
        <v>0.124688737035012</v>
      </c>
      <c r="AO14" s="14"/>
      <c r="AP14" s="14">
        <v>0.360611375230659</v>
      </c>
      <c r="AQ14" s="14">
        <v>7.9913888040007194E-2</v>
      </c>
      <c r="AR14" s="14">
        <v>0.1455064384675</v>
      </c>
      <c r="AS14" s="14">
        <v>9.2098727700469604E-2</v>
      </c>
      <c r="AT14" s="14">
        <v>0.19012564493291301</v>
      </c>
      <c r="AU14" s="14"/>
      <c r="AV14" s="14">
        <v>0.145021119497312</v>
      </c>
      <c r="AW14" s="14">
        <v>0.115746896235448</v>
      </c>
      <c r="AX14" s="14">
        <v>0.196772442265085</v>
      </c>
      <c r="AY14" s="14">
        <v>0.202307027554539</v>
      </c>
      <c r="AZ14" s="14">
        <v>0.24869598142760299</v>
      </c>
      <c r="BA14" s="14"/>
      <c r="BB14" s="14">
        <v>0.164029699725282</v>
      </c>
      <c r="BC14" s="14">
        <v>0.130840179387093</v>
      </c>
      <c r="BD14" s="14">
        <v>0.38102242572237399</v>
      </c>
      <c r="BE14" s="14"/>
      <c r="BF14" s="14">
        <v>0.189272165480038</v>
      </c>
    </row>
    <row r="15" spans="2:58" x14ac:dyDescent="0.35">
      <c r="B15" s="15" t="s">
        <v>212</v>
      </c>
      <c r="C15" s="23">
        <v>4.4295630122731799E-2</v>
      </c>
      <c r="D15" s="23">
        <v>3.4958956491192399E-2</v>
      </c>
      <c r="E15" s="23">
        <v>5.4280476155176401E-2</v>
      </c>
      <c r="F15" s="23"/>
      <c r="G15" s="23">
        <v>6.8609406046458597E-3</v>
      </c>
      <c r="H15" s="23">
        <v>2.7020493731295201E-2</v>
      </c>
      <c r="I15" s="23">
        <v>6.6811673824800598E-3</v>
      </c>
      <c r="J15" s="23">
        <v>4.3166403557755098E-2</v>
      </c>
      <c r="K15" s="23">
        <v>3.96924604786301E-2</v>
      </c>
      <c r="L15" s="23">
        <v>0.11158590308441001</v>
      </c>
      <c r="M15" s="23"/>
      <c r="N15" s="23">
        <v>5.77321871402076E-2</v>
      </c>
      <c r="O15" s="23">
        <v>3.1721628137883498E-2</v>
      </c>
      <c r="P15" s="23">
        <v>2.6332549879650301E-2</v>
      </c>
      <c r="Q15" s="23">
        <v>6.2794048945970904E-2</v>
      </c>
      <c r="R15" s="23"/>
      <c r="S15" s="23">
        <v>3.9558157397575601E-2</v>
      </c>
      <c r="T15" s="23">
        <v>6.43178373044547E-2</v>
      </c>
      <c r="U15" s="23">
        <v>3.8113183501537501E-2</v>
      </c>
      <c r="V15" s="23">
        <v>4.6260251182781501E-2</v>
      </c>
      <c r="W15" s="23">
        <v>3.5062807690594097E-2</v>
      </c>
      <c r="X15" s="23">
        <v>5.1810453345962799E-2</v>
      </c>
      <c r="Y15" s="23">
        <v>6.3200475460011493E-2</v>
      </c>
      <c r="Z15" s="23">
        <v>0</v>
      </c>
      <c r="AA15" s="23">
        <v>3.0325604808248099E-2</v>
      </c>
      <c r="AB15" s="23">
        <v>5.96497492940238E-2</v>
      </c>
      <c r="AC15" s="23">
        <v>2.6242579387009999E-2</v>
      </c>
      <c r="AD15" s="23">
        <v>0</v>
      </c>
      <c r="AE15" s="23"/>
      <c r="AF15" s="23">
        <v>5.9181178081560502E-2</v>
      </c>
      <c r="AG15" s="23">
        <v>4.3982026950922799E-2</v>
      </c>
      <c r="AH15" s="23">
        <v>3.2630754053842102E-2</v>
      </c>
      <c r="AI15" s="23"/>
      <c r="AJ15" s="23">
        <v>8.99512476161657E-2</v>
      </c>
      <c r="AK15" s="23">
        <v>1.41560503211925E-2</v>
      </c>
      <c r="AL15" s="23">
        <v>4.4035503028006198E-2</v>
      </c>
      <c r="AM15" s="23">
        <v>6.7199368472450893E-2</v>
      </c>
      <c r="AN15" s="23">
        <v>2.98718526608878E-2</v>
      </c>
      <c r="AO15" s="23"/>
      <c r="AP15" s="23">
        <v>0.130547116362351</v>
      </c>
      <c r="AQ15" s="23">
        <v>1.01199761284212E-2</v>
      </c>
      <c r="AR15" s="23">
        <v>3.7332785496891098E-2</v>
      </c>
      <c r="AS15" s="23">
        <v>4.0884182213287802E-2</v>
      </c>
      <c r="AT15" s="23">
        <v>5.4542611236962898E-2</v>
      </c>
      <c r="AU15" s="23"/>
      <c r="AV15" s="23">
        <v>5.7816996005342597E-2</v>
      </c>
      <c r="AW15" s="23">
        <v>2.7409885116647E-2</v>
      </c>
      <c r="AX15" s="23">
        <v>3.9260898755430401E-2</v>
      </c>
      <c r="AY15" s="23">
        <v>2.95516995186457E-2</v>
      </c>
      <c r="AZ15" s="23">
        <v>4.2576720338501003E-2</v>
      </c>
      <c r="BA15" s="23"/>
      <c r="BB15" s="23">
        <v>0</v>
      </c>
      <c r="BC15" s="23">
        <v>2.7702395238863201E-2</v>
      </c>
      <c r="BD15" s="23">
        <v>9.0084619658581597E-2</v>
      </c>
      <c r="BE15" s="23"/>
      <c r="BF15" s="23">
        <v>3.8736762968684897E-2</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275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1012</v>
      </c>
      <c r="D7" s="10">
        <v>506</v>
      </c>
      <c r="E7" s="10">
        <v>502</v>
      </c>
      <c r="F7" s="10"/>
      <c r="G7" s="10">
        <v>139</v>
      </c>
      <c r="H7" s="10">
        <v>186</v>
      </c>
      <c r="I7" s="10">
        <v>143</v>
      </c>
      <c r="J7" s="10">
        <v>155</v>
      </c>
      <c r="K7" s="10">
        <v>153</v>
      </c>
      <c r="L7" s="10">
        <v>236</v>
      </c>
      <c r="M7" s="10"/>
      <c r="N7" s="10">
        <v>274</v>
      </c>
      <c r="O7" s="10">
        <v>247</v>
      </c>
      <c r="P7" s="10">
        <v>247</v>
      </c>
      <c r="Q7" s="10">
        <v>238</v>
      </c>
      <c r="R7" s="10"/>
      <c r="S7" s="10">
        <v>123</v>
      </c>
      <c r="T7" s="10">
        <v>135</v>
      </c>
      <c r="U7" s="10">
        <v>75</v>
      </c>
      <c r="V7" s="10">
        <v>85</v>
      </c>
      <c r="W7" s="10">
        <v>82</v>
      </c>
      <c r="X7" s="10">
        <v>92</v>
      </c>
      <c r="Y7" s="10">
        <v>90</v>
      </c>
      <c r="Z7" s="10">
        <v>32</v>
      </c>
      <c r="AA7" s="10">
        <v>126</v>
      </c>
      <c r="AB7" s="10">
        <v>95</v>
      </c>
      <c r="AC7" s="10">
        <v>45</v>
      </c>
      <c r="AD7" s="10">
        <v>32</v>
      </c>
      <c r="AE7" s="10"/>
      <c r="AF7" s="10">
        <v>386</v>
      </c>
      <c r="AG7" s="10">
        <v>405</v>
      </c>
      <c r="AH7" s="10">
        <v>124</v>
      </c>
      <c r="AI7" s="10"/>
      <c r="AJ7" s="10">
        <v>336</v>
      </c>
      <c r="AK7" s="10">
        <v>329</v>
      </c>
      <c r="AL7" s="10">
        <v>64</v>
      </c>
      <c r="AM7" s="10">
        <v>14</v>
      </c>
      <c r="AN7" s="10">
        <v>101</v>
      </c>
      <c r="AO7" s="10"/>
      <c r="AP7" s="10">
        <v>204</v>
      </c>
      <c r="AQ7" s="10">
        <v>383</v>
      </c>
      <c r="AR7" s="10">
        <v>74</v>
      </c>
      <c r="AS7" s="10">
        <v>118</v>
      </c>
      <c r="AT7" s="10">
        <v>87</v>
      </c>
      <c r="AU7" s="10"/>
      <c r="AV7" s="10">
        <v>211</v>
      </c>
      <c r="AW7" s="10">
        <v>246</v>
      </c>
      <c r="AX7" s="10">
        <v>270</v>
      </c>
      <c r="AY7" s="10">
        <v>123</v>
      </c>
      <c r="AZ7" s="10">
        <v>24</v>
      </c>
      <c r="BA7" s="10"/>
      <c r="BB7" s="10">
        <v>42</v>
      </c>
      <c r="BC7" s="10">
        <v>67</v>
      </c>
      <c r="BD7" s="10">
        <v>32</v>
      </c>
      <c r="BE7" s="10"/>
      <c r="BF7" s="10">
        <v>167</v>
      </c>
    </row>
    <row r="8" spans="2:58" ht="30" customHeight="1" x14ac:dyDescent="0.35">
      <c r="B8" s="11" t="s">
        <v>20</v>
      </c>
      <c r="C8" s="11">
        <v>1012</v>
      </c>
      <c r="D8" s="11">
        <v>512</v>
      </c>
      <c r="E8" s="11">
        <v>496</v>
      </c>
      <c r="F8" s="11"/>
      <c r="G8" s="11">
        <v>134</v>
      </c>
      <c r="H8" s="11">
        <v>179</v>
      </c>
      <c r="I8" s="11">
        <v>164</v>
      </c>
      <c r="J8" s="11">
        <v>167</v>
      </c>
      <c r="K8" s="11">
        <v>144</v>
      </c>
      <c r="L8" s="11">
        <v>224</v>
      </c>
      <c r="M8" s="11"/>
      <c r="N8" s="11">
        <v>267</v>
      </c>
      <c r="O8" s="11">
        <v>259</v>
      </c>
      <c r="P8" s="11">
        <v>245</v>
      </c>
      <c r="Q8" s="11">
        <v>235</v>
      </c>
      <c r="R8" s="11"/>
      <c r="S8" s="11">
        <v>131</v>
      </c>
      <c r="T8" s="11">
        <v>142</v>
      </c>
      <c r="U8" s="11">
        <v>74</v>
      </c>
      <c r="V8" s="11">
        <v>86</v>
      </c>
      <c r="W8" s="11">
        <v>79</v>
      </c>
      <c r="X8" s="11">
        <v>94</v>
      </c>
      <c r="Y8" s="11">
        <v>89</v>
      </c>
      <c r="Z8" s="11">
        <v>30</v>
      </c>
      <c r="AA8" s="11">
        <v>121</v>
      </c>
      <c r="AB8" s="11">
        <v>95</v>
      </c>
      <c r="AC8" s="11">
        <v>43</v>
      </c>
      <c r="AD8" s="11">
        <v>29</v>
      </c>
      <c r="AE8" s="11"/>
      <c r="AF8" s="11">
        <v>386</v>
      </c>
      <c r="AG8" s="11">
        <v>408</v>
      </c>
      <c r="AH8" s="11">
        <v>125</v>
      </c>
      <c r="AI8" s="11"/>
      <c r="AJ8" s="11">
        <v>335</v>
      </c>
      <c r="AK8" s="11">
        <v>334</v>
      </c>
      <c r="AL8" s="11">
        <v>64</v>
      </c>
      <c r="AM8" s="11">
        <v>14</v>
      </c>
      <c r="AN8" s="11">
        <v>102</v>
      </c>
      <c r="AO8" s="11"/>
      <c r="AP8" s="11">
        <v>203</v>
      </c>
      <c r="AQ8" s="11">
        <v>386</v>
      </c>
      <c r="AR8" s="11">
        <v>73</v>
      </c>
      <c r="AS8" s="11">
        <v>120</v>
      </c>
      <c r="AT8" s="11">
        <v>87</v>
      </c>
      <c r="AU8" s="11"/>
      <c r="AV8" s="11">
        <v>209</v>
      </c>
      <c r="AW8" s="11">
        <v>249</v>
      </c>
      <c r="AX8" s="11">
        <v>272</v>
      </c>
      <c r="AY8" s="11">
        <v>123</v>
      </c>
      <c r="AZ8" s="11">
        <v>23</v>
      </c>
      <c r="BA8" s="11"/>
      <c r="BB8" s="11">
        <v>42</v>
      </c>
      <c r="BC8" s="11">
        <v>68</v>
      </c>
      <c r="BD8" s="11">
        <v>32</v>
      </c>
      <c r="BE8" s="11"/>
      <c r="BF8" s="11">
        <v>168</v>
      </c>
    </row>
    <row r="9" spans="2:58" x14ac:dyDescent="0.35">
      <c r="B9" s="15" t="s">
        <v>207</v>
      </c>
      <c r="C9" s="14">
        <v>0.234841322187512</v>
      </c>
      <c r="D9" s="14">
        <v>0.25032611296847002</v>
      </c>
      <c r="E9" s="14">
        <v>0.216698901944613</v>
      </c>
      <c r="F9" s="14"/>
      <c r="G9" s="14">
        <v>0.28025048451672102</v>
      </c>
      <c r="H9" s="14">
        <v>0.26953225123761998</v>
      </c>
      <c r="I9" s="14">
        <v>0.25402318822228498</v>
      </c>
      <c r="J9" s="14">
        <v>0.27423937433505602</v>
      </c>
      <c r="K9" s="14">
        <v>0.212111552790304</v>
      </c>
      <c r="L9" s="14">
        <v>0.1513407114767</v>
      </c>
      <c r="M9" s="14"/>
      <c r="N9" s="14">
        <v>0.20012992845967301</v>
      </c>
      <c r="O9" s="14">
        <v>0.263892614802748</v>
      </c>
      <c r="P9" s="14">
        <v>0.21344770356602899</v>
      </c>
      <c r="Q9" s="14">
        <v>0.27069138035138202</v>
      </c>
      <c r="R9" s="14"/>
      <c r="S9" s="14">
        <v>0.185965517025137</v>
      </c>
      <c r="T9" s="14">
        <v>0.222308002651705</v>
      </c>
      <c r="U9" s="14">
        <v>0.25397214581980199</v>
      </c>
      <c r="V9" s="14">
        <v>0.22433721558077799</v>
      </c>
      <c r="W9" s="14">
        <v>0.26246233689959197</v>
      </c>
      <c r="X9" s="14">
        <v>0.23827108132984601</v>
      </c>
      <c r="Y9" s="14">
        <v>0.2295927452042</v>
      </c>
      <c r="Z9" s="14">
        <v>0.21273443994674701</v>
      </c>
      <c r="AA9" s="14">
        <v>0.228321386513821</v>
      </c>
      <c r="AB9" s="14">
        <v>0.25477238789353002</v>
      </c>
      <c r="AC9" s="14">
        <v>0.36791830029698203</v>
      </c>
      <c r="AD9" s="14">
        <v>0.21569876408624</v>
      </c>
      <c r="AE9" s="14"/>
      <c r="AF9" s="14">
        <v>0.21928170873748501</v>
      </c>
      <c r="AG9" s="14">
        <v>0.234239745765251</v>
      </c>
      <c r="AH9" s="14">
        <v>0.262339049511227</v>
      </c>
      <c r="AI9" s="14"/>
      <c r="AJ9" s="14">
        <v>0.139101941726575</v>
      </c>
      <c r="AK9" s="14">
        <v>0.32032083475783402</v>
      </c>
      <c r="AL9" s="14">
        <v>0.21886956698278401</v>
      </c>
      <c r="AM9" s="14">
        <v>0.261380053859398</v>
      </c>
      <c r="AN9" s="14">
        <v>0.213289818468576</v>
      </c>
      <c r="AO9" s="14"/>
      <c r="AP9" s="14">
        <v>3.7296947447214103E-2</v>
      </c>
      <c r="AQ9" s="14">
        <v>0.28284349725679597</v>
      </c>
      <c r="AR9" s="14">
        <v>0.209059142792689</v>
      </c>
      <c r="AS9" s="14">
        <v>0.37422664372488301</v>
      </c>
      <c r="AT9" s="14">
        <v>0.17639180241736699</v>
      </c>
      <c r="AU9" s="14"/>
      <c r="AV9" s="14">
        <v>0.26159360482685601</v>
      </c>
      <c r="AW9" s="14">
        <v>0.23028894149370599</v>
      </c>
      <c r="AX9" s="14">
        <v>0.25260358104758501</v>
      </c>
      <c r="AY9" s="14">
        <v>0.194099064252854</v>
      </c>
      <c r="AZ9" s="14">
        <v>0.198735062170558</v>
      </c>
      <c r="BA9" s="14"/>
      <c r="BB9" s="14">
        <v>0.11156246108421</v>
      </c>
      <c r="BC9" s="14">
        <v>0.37874674626329602</v>
      </c>
      <c r="BD9" s="14">
        <v>0.15885326979643999</v>
      </c>
      <c r="BE9" s="14"/>
      <c r="BF9" s="14">
        <v>0.243555127379537</v>
      </c>
    </row>
    <row r="10" spans="2:58" x14ac:dyDescent="0.35">
      <c r="B10" s="15" t="s">
        <v>208</v>
      </c>
      <c r="C10" s="14">
        <v>0.15800410437151399</v>
      </c>
      <c r="D10" s="14">
        <v>0.16654790097465499</v>
      </c>
      <c r="E10" s="14">
        <v>0.14839762469447099</v>
      </c>
      <c r="F10" s="14"/>
      <c r="G10" s="14">
        <v>0.20079251387987199</v>
      </c>
      <c r="H10" s="14">
        <v>0.17639481789556599</v>
      </c>
      <c r="I10" s="14">
        <v>0.131329050510088</v>
      </c>
      <c r="J10" s="14">
        <v>0.19952788678415201</v>
      </c>
      <c r="K10" s="14">
        <v>0.139686236618591</v>
      </c>
      <c r="L10" s="14">
        <v>0.11808007405874101</v>
      </c>
      <c r="M10" s="14"/>
      <c r="N10" s="14">
        <v>0.163246294022491</v>
      </c>
      <c r="O10" s="14">
        <v>0.16442291521978999</v>
      </c>
      <c r="P10" s="14">
        <v>0.166812870596069</v>
      </c>
      <c r="Q10" s="14">
        <v>0.135419579050928</v>
      </c>
      <c r="R10" s="14"/>
      <c r="S10" s="14">
        <v>0.126829526944821</v>
      </c>
      <c r="T10" s="14">
        <v>0.12843044346726401</v>
      </c>
      <c r="U10" s="14">
        <v>0.20811305939600699</v>
      </c>
      <c r="V10" s="14">
        <v>0.175748527943481</v>
      </c>
      <c r="W10" s="14">
        <v>0.12395300241875699</v>
      </c>
      <c r="X10" s="14">
        <v>0.161496760772881</v>
      </c>
      <c r="Y10" s="14">
        <v>0.17714301456436901</v>
      </c>
      <c r="Z10" s="14">
        <v>0.22536484612393001</v>
      </c>
      <c r="AA10" s="14">
        <v>0.17222597080357999</v>
      </c>
      <c r="AB10" s="14">
        <v>0.18744403882968499</v>
      </c>
      <c r="AC10" s="14">
        <v>0.113495067830339</v>
      </c>
      <c r="AD10" s="14">
        <v>0.12629160270137499</v>
      </c>
      <c r="AE10" s="14"/>
      <c r="AF10" s="14">
        <v>0.11954929893445</v>
      </c>
      <c r="AG10" s="14">
        <v>0.17826507581840301</v>
      </c>
      <c r="AH10" s="14">
        <v>0.15000417031951399</v>
      </c>
      <c r="AI10" s="14"/>
      <c r="AJ10" s="14">
        <v>0.116052309540292</v>
      </c>
      <c r="AK10" s="14">
        <v>0.17536812345431599</v>
      </c>
      <c r="AL10" s="14">
        <v>0.17123185531593599</v>
      </c>
      <c r="AM10" s="14">
        <v>0.13852794626767301</v>
      </c>
      <c r="AN10" s="14">
        <v>0.195191690287735</v>
      </c>
      <c r="AO10" s="14"/>
      <c r="AP10" s="14">
        <v>7.7021745471917105E-2</v>
      </c>
      <c r="AQ10" s="14">
        <v>0.18963903257121001</v>
      </c>
      <c r="AR10" s="14">
        <v>0.17145713580215699</v>
      </c>
      <c r="AS10" s="14">
        <v>0.173516594713992</v>
      </c>
      <c r="AT10" s="14">
        <v>0.13676417063702301</v>
      </c>
      <c r="AU10" s="14"/>
      <c r="AV10" s="14">
        <v>8.9993029761574195E-2</v>
      </c>
      <c r="AW10" s="14">
        <v>0.238526037866927</v>
      </c>
      <c r="AX10" s="14">
        <v>0.12566169782977199</v>
      </c>
      <c r="AY10" s="14">
        <v>0.12679929237564799</v>
      </c>
      <c r="AZ10" s="14">
        <v>0.25733778734605101</v>
      </c>
      <c r="BA10" s="14"/>
      <c r="BB10" s="14">
        <v>0.18298216580330101</v>
      </c>
      <c r="BC10" s="14">
        <v>0.172996193697358</v>
      </c>
      <c r="BD10" s="14">
        <v>0.123442550301987</v>
      </c>
      <c r="BE10" s="14"/>
      <c r="BF10" s="14">
        <v>0.15589871458405699</v>
      </c>
    </row>
    <row r="11" spans="2:58" x14ac:dyDescent="0.35">
      <c r="B11" s="15" t="s">
        <v>209</v>
      </c>
      <c r="C11" s="14">
        <v>0.19644323916438</v>
      </c>
      <c r="D11" s="14">
        <v>0.19254948112725101</v>
      </c>
      <c r="E11" s="14">
        <v>0.20202786220462199</v>
      </c>
      <c r="F11" s="14"/>
      <c r="G11" s="14">
        <v>0.185203944474123</v>
      </c>
      <c r="H11" s="14">
        <v>0.19402255057038401</v>
      </c>
      <c r="I11" s="14">
        <v>0.17126013635280299</v>
      </c>
      <c r="J11" s="14">
        <v>0.20059026270484101</v>
      </c>
      <c r="K11" s="14">
        <v>0.232570634660174</v>
      </c>
      <c r="L11" s="14">
        <v>0.19715429888708699</v>
      </c>
      <c r="M11" s="14"/>
      <c r="N11" s="14">
        <v>0.19298362702632901</v>
      </c>
      <c r="O11" s="14">
        <v>0.19416677437219801</v>
      </c>
      <c r="P11" s="14">
        <v>0.21754867076731299</v>
      </c>
      <c r="Q11" s="14">
        <v>0.18116394713145501</v>
      </c>
      <c r="R11" s="14"/>
      <c r="S11" s="14">
        <v>0.21729371459899</v>
      </c>
      <c r="T11" s="14">
        <v>0.184583783167932</v>
      </c>
      <c r="U11" s="14">
        <v>0.175468663246656</v>
      </c>
      <c r="V11" s="14">
        <v>0.19695470124790501</v>
      </c>
      <c r="W11" s="14">
        <v>0.15313145759935101</v>
      </c>
      <c r="X11" s="14">
        <v>0.19648712058447601</v>
      </c>
      <c r="Y11" s="14">
        <v>0.23656819708019799</v>
      </c>
      <c r="Z11" s="14">
        <v>9.3053014792325195E-2</v>
      </c>
      <c r="AA11" s="14">
        <v>0.198343991415705</v>
      </c>
      <c r="AB11" s="14">
        <v>0.21370022715876499</v>
      </c>
      <c r="AC11" s="14">
        <v>0.21171356936865199</v>
      </c>
      <c r="AD11" s="14">
        <v>0.22544391526712301</v>
      </c>
      <c r="AE11" s="14"/>
      <c r="AF11" s="14">
        <v>0.186589432786918</v>
      </c>
      <c r="AG11" s="14">
        <v>0.21808981590335899</v>
      </c>
      <c r="AH11" s="14">
        <v>0.13404768760745001</v>
      </c>
      <c r="AI11" s="14"/>
      <c r="AJ11" s="14">
        <v>0.177393240888127</v>
      </c>
      <c r="AK11" s="14">
        <v>0.204629443254598</v>
      </c>
      <c r="AL11" s="14">
        <v>0.333987121546375</v>
      </c>
      <c r="AM11" s="14">
        <v>0.18202644100911</v>
      </c>
      <c r="AN11" s="14">
        <v>0.132633693143802</v>
      </c>
      <c r="AO11" s="14"/>
      <c r="AP11" s="14">
        <v>0.109715345784657</v>
      </c>
      <c r="AQ11" s="14">
        <v>0.21672318043298799</v>
      </c>
      <c r="AR11" s="14">
        <v>0.26898222517475501</v>
      </c>
      <c r="AS11" s="14">
        <v>0.156876434114369</v>
      </c>
      <c r="AT11" s="14">
        <v>0.33236050289130997</v>
      </c>
      <c r="AU11" s="14"/>
      <c r="AV11" s="14">
        <v>0.15566605857049801</v>
      </c>
      <c r="AW11" s="14">
        <v>0.22727529598811599</v>
      </c>
      <c r="AX11" s="14">
        <v>0.20593646569440199</v>
      </c>
      <c r="AY11" s="14">
        <v>0.16836172351071099</v>
      </c>
      <c r="AZ11" s="14">
        <v>0.17426803652689199</v>
      </c>
      <c r="BA11" s="14"/>
      <c r="BB11" s="14">
        <v>0.30513255276983198</v>
      </c>
      <c r="BC11" s="14">
        <v>0.18019408449736099</v>
      </c>
      <c r="BD11" s="14">
        <v>0.40419192045510499</v>
      </c>
      <c r="BE11" s="14"/>
      <c r="BF11" s="14">
        <v>0.265784793422224</v>
      </c>
    </row>
    <row r="12" spans="2:58" x14ac:dyDescent="0.35">
      <c r="B12" s="15" t="s">
        <v>122</v>
      </c>
      <c r="C12" s="14">
        <v>0.18108057327558399</v>
      </c>
      <c r="D12" s="14">
        <v>0.16675274272763299</v>
      </c>
      <c r="E12" s="14">
        <v>0.19730587788582199</v>
      </c>
      <c r="F12" s="14"/>
      <c r="G12" s="14">
        <v>0.123150591005945</v>
      </c>
      <c r="H12" s="14">
        <v>0.15544145902897999</v>
      </c>
      <c r="I12" s="14">
        <v>0.201545108678684</v>
      </c>
      <c r="J12" s="14">
        <v>0.13951118225065501</v>
      </c>
      <c r="K12" s="14">
        <v>0.20462064594152801</v>
      </c>
      <c r="L12" s="14">
        <v>0.23701355831116899</v>
      </c>
      <c r="M12" s="14"/>
      <c r="N12" s="14">
        <v>0.15393443674430499</v>
      </c>
      <c r="O12" s="14">
        <v>0.18050538165136601</v>
      </c>
      <c r="P12" s="14">
        <v>0.167703621485084</v>
      </c>
      <c r="Q12" s="14">
        <v>0.21456824164511001</v>
      </c>
      <c r="R12" s="14"/>
      <c r="S12" s="14">
        <v>0.143732068770619</v>
      </c>
      <c r="T12" s="14">
        <v>0.20529874824031899</v>
      </c>
      <c r="U12" s="14">
        <v>0.19000290045685</v>
      </c>
      <c r="V12" s="14">
        <v>0.174499124378139</v>
      </c>
      <c r="W12" s="14">
        <v>0.267232996493666</v>
      </c>
      <c r="X12" s="14">
        <v>0.20791086991374</v>
      </c>
      <c r="Y12" s="14">
        <v>0.16163686149932799</v>
      </c>
      <c r="Z12" s="14">
        <v>0.18802310895847699</v>
      </c>
      <c r="AA12" s="14">
        <v>0.165803049604412</v>
      </c>
      <c r="AB12" s="14">
        <v>0.15401336253178399</v>
      </c>
      <c r="AC12" s="14">
        <v>0.149727081403672</v>
      </c>
      <c r="AD12" s="14">
        <v>0.158947467131726</v>
      </c>
      <c r="AE12" s="14"/>
      <c r="AF12" s="14">
        <v>0.21905519304115501</v>
      </c>
      <c r="AG12" s="14">
        <v>0.169024821912621</v>
      </c>
      <c r="AH12" s="14">
        <v>0.161245956074654</v>
      </c>
      <c r="AI12" s="14"/>
      <c r="AJ12" s="14">
        <v>0.20402745382880799</v>
      </c>
      <c r="AK12" s="14">
        <v>0.15171380152031799</v>
      </c>
      <c r="AL12" s="14">
        <v>0.152487574672414</v>
      </c>
      <c r="AM12" s="14">
        <v>0.277646708222267</v>
      </c>
      <c r="AN12" s="14">
        <v>0.20685191851127499</v>
      </c>
      <c r="AO12" s="14"/>
      <c r="AP12" s="14">
        <v>0.21535877000693601</v>
      </c>
      <c r="AQ12" s="14">
        <v>0.146254888457686</v>
      </c>
      <c r="AR12" s="14">
        <v>0.229254027946692</v>
      </c>
      <c r="AS12" s="14">
        <v>0.17626424947687799</v>
      </c>
      <c r="AT12" s="14">
        <v>0.20632332794265801</v>
      </c>
      <c r="AU12" s="14"/>
      <c r="AV12" s="14">
        <v>0.25011842702631198</v>
      </c>
      <c r="AW12" s="14">
        <v>0.16485079974231501</v>
      </c>
      <c r="AX12" s="14">
        <v>0.160468244691923</v>
      </c>
      <c r="AY12" s="14">
        <v>0.170549236375971</v>
      </c>
      <c r="AZ12" s="14">
        <v>4.2566630484686299E-2</v>
      </c>
      <c r="BA12" s="14"/>
      <c r="BB12" s="14">
        <v>0.195326044007542</v>
      </c>
      <c r="BC12" s="14">
        <v>0.174814254470012</v>
      </c>
      <c r="BD12" s="14">
        <v>0.13580882274615599</v>
      </c>
      <c r="BE12" s="14"/>
      <c r="BF12" s="14">
        <v>0.18222868334468301</v>
      </c>
    </row>
    <row r="13" spans="2:58" x14ac:dyDescent="0.35">
      <c r="B13" s="15" t="s">
        <v>210</v>
      </c>
      <c r="C13" s="14">
        <v>0.133189298870729</v>
      </c>
      <c r="D13" s="14">
        <v>0.12465829556428699</v>
      </c>
      <c r="E13" s="14">
        <v>0.14305259868668199</v>
      </c>
      <c r="F13" s="14"/>
      <c r="G13" s="14">
        <v>0.12283096029514</v>
      </c>
      <c r="H13" s="14">
        <v>0.11469928780859</v>
      </c>
      <c r="I13" s="14">
        <v>0.14908229509430501</v>
      </c>
      <c r="J13" s="14">
        <v>0.100962180669223</v>
      </c>
      <c r="K13" s="14">
        <v>0.163433742307764</v>
      </c>
      <c r="L13" s="14">
        <v>0.147152124423095</v>
      </c>
      <c r="M13" s="14"/>
      <c r="N13" s="14">
        <v>0.156409572966728</v>
      </c>
      <c r="O13" s="14">
        <v>0.113473946404946</v>
      </c>
      <c r="P13" s="14">
        <v>0.13023136898006901</v>
      </c>
      <c r="Q13" s="14">
        <v>0.13506309011616999</v>
      </c>
      <c r="R13" s="14"/>
      <c r="S13" s="14">
        <v>0.152470596071972</v>
      </c>
      <c r="T13" s="14">
        <v>0.13820892469781099</v>
      </c>
      <c r="U13" s="14">
        <v>0.15466837340610201</v>
      </c>
      <c r="V13" s="14">
        <v>0.14570681496196</v>
      </c>
      <c r="W13" s="14">
        <v>0.110718207149648</v>
      </c>
      <c r="X13" s="14">
        <v>0.114141139089871</v>
      </c>
      <c r="Y13" s="14">
        <v>8.5382368805283201E-2</v>
      </c>
      <c r="Z13" s="14">
        <v>0.22221897096488699</v>
      </c>
      <c r="AA13" s="14">
        <v>0.14187399406169701</v>
      </c>
      <c r="AB13" s="14">
        <v>0.130947677828368</v>
      </c>
      <c r="AC13" s="14">
        <v>6.4145327710330005E-2</v>
      </c>
      <c r="AD13" s="14">
        <v>0.18248114306150601</v>
      </c>
      <c r="AE13" s="14"/>
      <c r="AF13" s="14">
        <v>0.15675215536904399</v>
      </c>
      <c r="AG13" s="14">
        <v>0.105913201558056</v>
      </c>
      <c r="AH13" s="14">
        <v>0.163553762441045</v>
      </c>
      <c r="AI13" s="14"/>
      <c r="AJ13" s="14">
        <v>0.187028685475321</v>
      </c>
      <c r="AK13" s="14">
        <v>9.8825407978899493E-2</v>
      </c>
      <c r="AL13" s="14">
        <v>6.1571738015283303E-2</v>
      </c>
      <c r="AM13" s="14">
        <v>7.1675973259051895E-2</v>
      </c>
      <c r="AN13" s="14">
        <v>0.14864801097268801</v>
      </c>
      <c r="AO13" s="14"/>
      <c r="AP13" s="14">
        <v>0.273844510103536</v>
      </c>
      <c r="AQ13" s="14">
        <v>0.10581970620294601</v>
      </c>
      <c r="AR13" s="14">
        <v>6.8918037947470395E-2</v>
      </c>
      <c r="AS13" s="14">
        <v>8.5056957032492206E-2</v>
      </c>
      <c r="AT13" s="14">
        <v>0.113692105606386</v>
      </c>
      <c r="AU13" s="14"/>
      <c r="AV13" s="14">
        <v>0.15751801627183501</v>
      </c>
      <c r="AW13" s="14">
        <v>9.1540415750225507E-2</v>
      </c>
      <c r="AX13" s="14">
        <v>0.167724648623224</v>
      </c>
      <c r="AY13" s="14">
        <v>0.136548863342561</v>
      </c>
      <c r="AZ13" s="14">
        <v>8.3888567581086995E-2</v>
      </c>
      <c r="BA13" s="14"/>
      <c r="BB13" s="14">
        <v>8.1567606054898503E-2</v>
      </c>
      <c r="BC13" s="14">
        <v>6.2565853091432005E-2</v>
      </c>
      <c r="BD13" s="14">
        <v>0.14924325927294099</v>
      </c>
      <c r="BE13" s="14"/>
      <c r="BF13" s="14">
        <v>9.81518010632869E-2</v>
      </c>
    </row>
    <row r="14" spans="2:58" x14ac:dyDescent="0.35">
      <c r="B14" s="15" t="s">
        <v>211</v>
      </c>
      <c r="C14" s="14">
        <v>8.4428257360351297E-2</v>
      </c>
      <c r="D14" s="14">
        <v>8.5074351250086999E-2</v>
      </c>
      <c r="E14" s="14">
        <v>8.2551517184319703E-2</v>
      </c>
      <c r="F14" s="14"/>
      <c r="G14" s="14">
        <v>8.7771505828197899E-2</v>
      </c>
      <c r="H14" s="14">
        <v>7.3423369329800495E-2</v>
      </c>
      <c r="I14" s="14">
        <v>8.5413662628984297E-2</v>
      </c>
      <c r="J14" s="14">
        <v>5.9638782575666301E-2</v>
      </c>
      <c r="K14" s="14">
        <v>4.7577187681640001E-2</v>
      </c>
      <c r="L14" s="14">
        <v>0.132632475061842</v>
      </c>
      <c r="M14" s="14"/>
      <c r="N14" s="14">
        <v>0.110737583285967</v>
      </c>
      <c r="O14" s="14">
        <v>8.3538367548952094E-2</v>
      </c>
      <c r="P14" s="14">
        <v>0.100568333652024</v>
      </c>
      <c r="Q14" s="14">
        <v>4.0814568357778601E-2</v>
      </c>
      <c r="R14" s="14"/>
      <c r="S14" s="14">
        <v>0.143250615345654</v>
      </c>
      <c r="T14" s="14">
        <v>0.12117009777497</v>
      </c>
      <c r="U14" s="14">
        <v>1.77748576745832E-2</v>
      </c>
      <c r="V14" s="14">
        <v>5.8154379853131398E-2</v>
      </c>
      <c r="W14" s="14">
        <v>8.2501999438986007E-2</v>
      </c>
      <c r="X14" s="14">
        <v>7.1097594273496698E-2</v>
      </c>
      <c r="Y14" s="14">
        <v>9.95471523152094E-2</v>
      </c>
      <c r="Z14" s="14">
        <v>5.8605619213632998E-2</v>
      </c>
      <c r="AA14" s="14">
        <v>7.5813601426651306E-2</v>
      </c>
      <c r="AB14" s="14">
        <v>4.9641505541227801E-2</v>
      </c>
      <c r="AC14" s="14">
        <v>6.6758074003014797E-2</v>
      </c>
      <c r="AD14" s="14">
        <v>9.1137107752029101E-2</v>
      </c>
      <c r="AE14" s="14"/>
      <c r="AF14" s="14">
        <v>8.5384226821656695E-2</v>
      </c>
      <c r="AG14" s="14">
        <v>8.2160340205558902E-2</v>
      </c>
      <c r="AH14" s="14">
        <v>0.112998900650315</v>
      </c>
      <c r="AI14" s="14"/>
      <c r="AJ14" s="14">
        <v>0.15751051656881099</v>
      </c>
      <c r="AK14" s="14">
        <v>4.34111871724892E-2</v>
      </c>
      <c r="AL14" s="14">
        <v>4.7665344642927501E-2</v>
      </c>
      <c r="AM14" s="14">
        <v>6.8742877382499804E-2</v>
      </c>
      <c r="AN14" s="14">
        <v>8.4015138879511495E-2</v>
      </c>
      <c r="AO14" s="14"/>
      <c r="AP14" s="14">
        <v>0.241272054163743</v>
      </c>
      <c r="AQ14" s="14">
        <v>5.6293597047593902E-2</v>
      </c>
      <c r="AR14" s="14">
        <v>3.9478045355528499E-2</v>
      </c>
      <c r="AS14" s="14">
        <v>2.54243240541186E-2</v>
      </c>
      <c r="AT14" s="14">
        <v>3.4468090505256802E-2</v>
      </c>
      <c r="AU14" s="14"/>
      <c r="AV14" s="14">
        <v>6.9816497786759399E-2</v>
      </c>
      <c r="AW14" s="14">
        <v>3.93583414758042E-2</v>
      </c>
      <c r="AX14" s="14">
        <v>8.4194985247347198E-2</v>
      </c>
      <c r="AY14" s="14">
        <v>0.18621803601334</v>
      </c>
      <c r="AZ14" s="14">
        <v>0.159815446645206</v>
      </c>
      <c r="BA14" s="14"/>
      <c r="BB14" s="14">
        <v>0.12342917028021599</v>
      </c>
      <c r="BC14" s="14">
        <v>3.0682867980540499E-2</v>
      </c>
      <c r="BD14" s="14">
        <v>2.8460177427369501E-2</v>
      </c>
      <c r="BE14" s="14"/>
      <c r="BF14" s="14">
        <v>5.4380880206211998E-2</v>
      </c>
    </row>
    <row r="15" spans="2:58" x14ac:dyDescent="0.35">
      <c r="B15" s="15" t="s">
        <v>212</v>
      </c>
      <c r="C15" s="23">
        <v>1.2013204769929E-2</v>
      </c>
      <c r="D15" s="23">
        <v>1.40911153876163E-2</v>
      </c>
      <c r="E15" s="23">
        <v>9.9656173994697901E-3</v>
      </c>
      <c r="F15" s="23"/>
      <c r="G15" s="23">
        <v>0</v>
      </c>
      <c r="H15" s="23">
        <v>1.6486264129058899E-2</v>
      </c>
      <c r="I15" s="23">
        <v>7.3465585128517103E-3</v>
      </c>
      <c r="J15" s="23">
        <v>2.5530330680406998E-2</v>
      </c>
      <c r="K15" s="23">
        <v>0</v>
      </c>
      <c r="L15" s="23">
        <v>1.6626757781366401E-2</v>
      </c>
      <c r="M15" s="23"/>
      <c r="N15" s="23">
        <v>2.2558557494508202E-2</v>
      </c>
      <c r="O15" s="23">
        <v>0</v>
      </c>
      <c r="P15" s="23">
        <v>3.6874309534120401E-3</v>
      </c>
      <c r="Q15" s="23">
        <v>2.2279193347177002E-2</v>
      </c>
      <c r="R15" s="23"/>
      <c r="S15" s="23">
        <v>3.0457961242806302E-2</v>
      </c>
      <c r="T15" s="23">
        <v>0</v>
      </c>
      <c r="U15" s="23">
        <v>0</v>
      </c>
      <c r="V15" s="23">
        <v>2.4599236034605398E-2</v>
      </c>
      <c r="W15" s="23">
        <v>0</v>
      </c>
      <c r="X15" s="23">
        <v>1.05954340356893E-2</v>
      </c>
      <c r="Y15" s="23">
        <v>1.01296605314117E-2</v>
      </c>
      <c r="Z15" s="23">
        <v>0</v>
      </c>
      <c r="AA15" s="23">
        <v>1.7618006174134601E-2</v>
      </c>
      <c r="AB15" s="23">
        <v>9.48080021664016E-3</v>
      </c>
      <c r="AC15" s="23">
        <v>2.6242579387009999E-2</v>
      </c>
      <c r="AD15" s="23">
        <v>0</v>
      </c>
      <c r="AE15" s="23"/>
      <c r="AF15" s="23">
        <v>1.33879843092906E-2</v>
      </c>
      <c r="AG15" s="23">
        <v>1.230699883675E-2</v>
      </c>
      <c r="AH15" s="23">
        <v>1.5810473395794399E-2</v>
      </c>
      <c r="AI15" s="23"/>
      <c r="AJ15" s="23">
        <v>1.8885851972066301E-2</v>
      </c>
      <c r="AK15" s="23">
        <v>5.7312018615451399E-3</v>
      </c>
      <c r="AL15" s="23">
        <v>1.4186798824279799E-2</v>
      </c>
      <c r="AM15" s="23">
        <v>0</v>
      </c>
      <c r="AN15" s="23">
        <v>1.93697297364115E-2</v>
      </c>
      <c r="AO15" s="23"/>
      <c r="AP15" s="23">
        <v>4.5490627021997E-2</v>
      </c>
      <c r="AQ15" s="23">
        <v>2.4260980307800198E-3</v>
      </c>
      <c r="AR15" s="23">
        <v>1.2851384980707E-2</v>
      </c>
      <c r="AS15" s="23">
        <v>8.6347968832670499E-3</v>
      </c>
      <c r="AT15" s="23">
        <v>0</v>
      </c>
      <c r="AU15" s="23"/>
      <c r="AV15" s="23">
        <v>1.5294365756165801E-2</v>
      </c>
      <c r="AW15" s="23">
        <v>8.1601676829066092E-3</v>
      </c>
      <c r="AX15" s="23">
        <v>3.4103768657478399E-3</v>
      </c>
      <c r="AY15" s="23">
        <v>1.7423784128915099E-2</v>
      </c>
      <c r="AZ15" s="23">
        <v>8.3388469245518695E-2</v>
      </c>
      <c r="BA15" s="23"/>
      <c r="BB15" s="23">
        <v>0</v>
      </c>
      <c r="BC15" s="23">
        <v>0</v>
      </c>
      <c r="BD15" s="23">
        <v>0</v>
      </c>
      <c r="BE15" s="23"/>
      <c r="BF15" s="23">
        <v>0</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276</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1012</v>
      </c>
      <c r="D7" s="10">
        <v>506</v>
      </c>
      <c r="E7" s="10">
        <v>502</v>
      </c>
      <c r="F7" s="10"/>
      <c r="G7" s="10">
        <v>139</v>
      </c>
      <c r="H7" s="10">
        <v>186</v>
      </c>
      <c r="I7" s="10">
        <v>143</v>
      </c>
      <c r="J7" s="10">
        <v>155</v>
      </c>
      <c r="K7" s="10">
        <v>153</v>
      </c>
      <c r="L7" s="10">
        <v>236</v>
      </c>
      <c r="M7" s="10"/>
      <c r="N7" s="10">
        <v>274</v>
      </c>
      <c r="O7" s="10">
        <v>247</v>
      </c>
      <c r="P7" s="10">
        <v>247</v>
      </c>
      <c r="Q7" s="10">
        <v>238</v>
      </c>
      <c r="R7" s="10"/>
      <c r="S7" s="10">
        <v>123</v>
      </c>
      <c r="T7" s="10">
        <v>135</v>
      </c>
      <c r="U7" s="10">
        <v>75</v>
      </c>
      <c r="V7" s="10">
        <v>85</v>
      </c>
      <c r="W7" s="10">
        <v>82</v>
      </c>
      <c r="X7" s="10">
        <v>92</v>
      </c>
      <c r="Y7" s="10">
        <v>90</v>
      </c>
      <c r="Z7" s="10">
        <v>32</v>
      </c>
      <c r="AA7" s="10">
        <v>126</v>
      </c>
      <c r="AB7" s="10">
        <v>95</v>
      </c>
      <c r="AC7" s="10">
        <v>45</v>
      </c>
      <c r="AD7" s="10">
        <v>32</v>
      </c>
      <c r="AE7" s="10"/>
      <c r="AF7" s="10">
        <v>386</v>
      </c>
      <c r="AG7" s="10">
        <v>405</v>
      </c>
      <c r="AH7" s="10">
        <v>124</v>
      </c>
      <c r="AI7" s="10"/>
      <c r="AJ7" s="10">
        <v>336</v>
      </c>
      <c r="AK7" s="10">
        <v>329</v>
      </c>
      <c r="AL7" s="10">
        <v>64</v>
      </c>
      <c r="AM7" s="10">
        <v>14</v>
      </c>
      <c r="AN7" s="10">
        <v>101</v>
      </c>
      <c r="AO7" s="10"/>
      <c r="AP7" s="10">
        <v>204</v>
      </c>
      <c r="AQ7" s="10">
        <v>383</v>
      </c>
      <c r="AR7" s="10">
        <v>74</v>
      </c>
      <c r="AS7" s="10">
        <v>118</v>
      </c>
      <c r="AT7" s="10">
        <v>87</v>
      </c>
      <c r="AU7" s="10"/>
      <c r="AV7" s="10">
        <v>211</v>
      </c>
      <c r="AW7" s="10">
        <v>246</v>
      </c>
      <c r="AX7" s="10">
        <v>270</v>
      </c>
      <c r="AY7" s="10">
        <v>123</v>
      </c>
      <c r="AZ7" s="10">
        <v>24</v>
      </c>
      <c r="BA7" s="10"/>
      <c r="BB7" s="10">
        <v>42</v>
      </c>
      <c r="BC7" s="10">
        <v>67</v>
      </c>
      <c r="BD7" s="10">
        <v>32</v>
      </c>
      <c r="BE7" s="10"/>
      <c r="BF7" s="10">
        <v>167</v>
      </c>
    </row>
    <row r="8" spans="2:58" ht="30" customHeight="1" x14ac:dyDescent="0.35">
      <c r="B8" s="11" t="s">
        <v>20</v>
      </c>
      <c r="C8" s="11">
        <v>1012</v>
      </c>
      <c r="D8" s="11">
        <v>512</v>
      </c>
      <c r="E8" s="11">
        <v>496</v>
      </c>
      <c r="F8" s="11"/>
      <c r="G8" s="11">
        <v>134</v>
      </c>
      <c r="H8" s="11">
        <v>179</v>
      </c>
      <c r="I8" s="11">
        <v>164</v>
      </c>
      <c r="J8" s="11">
        <v>167</v>
      </c>
      <c r="K8" s="11">
        <v>144</v>
      </c>
      <c r="L8" s="11">
        <v>224</v>
      </c>
      <c r="M8" s="11"/>
      <c r="N8" s="11">
        <v>267</v>
      </c>
      <c r="O8" s="11">
        <v>259</v>
      </c>
      <c r="P8" s="11">
        <v>245</v>
      </c>
      <c r="Q8" s="11">
        <v>235</v>
      </c>
      <c r="R8" s="11"/>
      <c r="S8" s="11">
        <v>131</v>
      </c>
      <c r="T8" s="11">
        <v>142</v>
      </c>
      <c r="U8" s="11">
        <v>74</v>
      </c>
      <c r="V8" s="11">
        <v>86</v>
      </c>
      <c r="W8" s="11">
        <v>79</v>
      </c>
      <c r="X8" s="11">
        <v>94</v>
      </c>
      <c r="Y8" s="11">
        <v>89</v>
      </c>
      <c r="Z8" s="11">
        <v>30</v>
      </c>
      <c r="AA8" s="11">
        <v>121</v>
      </c>
      <c r="AB8" s="11">
        <v>95</v>
      </c>
      <c r="AC8" s="11">
        <v>43</v>
      </c>
      <c r="AD8" s="11">
        <v>29</v>
      </c>
      <c r="AE8" s="11"/>
      <c r="AF8" s="11">
        <v>386</v>
      </c>
      <c r="AG8" s="11">
        <v>408</v>
      </c>
      <c r="AH8" s="11">
        <v>125</v>
      </c>
      <c r="AI8" s="11"/>
      <c r="AJ8" s="11">
        <v>335</v>
      </c>
      <c r="AK8" s="11">
        <v>334</v>
      </c>
      <c r="AL8" s="11">
        <v>64</v>
      </c>
      <c r="AM8" s="11">
        <v>14</v>
      </c>
      <c r="AN8" s="11">
        <v>102</v>
      </c>
      <c r="AO8" s="11"/>
      <c r="AP8" s="11">
        <v>203</v>
      </c>
      <c r="AQ8" s="11">
        <v>386</v>
      </c>
      <c r="AR8" s="11">
        <v>73</v>
      </c>
      <c r="AS8" s="11">
        <v>120</v>
      </c>
      <c r="AT8" s="11">
        <v>87</v>
      </c>
      <c r="AU8" s="11"/>
      <c r="AV8" s="11">
        <v>209</v>
      </c>
      <c r="AW8" s="11">
        <v>249</v>
      </c>
      <c r="AX8" s="11">
        <v>272</v>
      </c>
      <c r="AY8" s="11">
        <v>123</v>
      </c>
      <c r="AZ8" s="11">
        <v>23</v>
      </c>
      <c r="BA8" s="11"/>
      <c r="BB8" s="11">
        <v>42</v>
      </c>
      <c r="BC8" s="11">
        <v>68</v>
      </c>
      <c r="BD8" s="11">
        <v>32</v>
      </c>
      <c r="BE8" s="11"/>
      <c r="BF8" s="11">
        <v>168</v>
      </c>
    </row>
    <row r="9" spans="2:58" x14ac:dyDescent="0.35">
      <c r="B9" s="15" t="s">
        <v>207</v>
      </c>
      <c r="C9" s="14">
        <v>9.8878193654980906E-2</v>
      </c>
      <c r="D9" s="14">
        <v>9.8211289905381097E-2</v>
      </c>
      <c r="E9" s="14">
        <v>9.8297723686599406E-2</v>
      </c>
      <c r="F9" s="14"/>
      <c r="G9" s="14">
        <v>0.21528162312035101</v>
      </c>
      <c r="H9" s="14">
        <v>0.138087926660865</v>
      </c>
      <c r="I9" s="14">
        <v>6.9827208028338597E-2</v>
      </c>
      <c r="J9" s="14">
        <v>6.5443407613669194E-2</v>
      </c>
      <c r="K9" s="14">
        <v>9.6118819209871198E-2</v>
      </c>
      <c r="L9" s="14">
        <v>4.6183594385257799E-2</v>
      </c>
      <c r="M9" s="14"/>
      <c r="N9" s="14">
        <v>0.117469036392404</v>
      </c>
      <c r="O9" s="14">
        <v>5.8024355434284101E-2</v>
      </c>
      <c r="P9" s="14">
        <v>8.9195238761293705E-2</v>
      </c>
      <c r="Q9" s="14">
        <v>0.13546973329666001</v>
      </c>
      <c r="R9" s="14"/>
      <c r="S9" s="14">
        <v>7.8330126629796298E-2</v>
      </c>
      <c r="T9" s="14">
        <v>9.3716525097633493E-2</v>
      </c>
      <c r="U9" s="14">
        <v>0.106434701900309</v>
      </c>
      <c r="V9" s="14">
        <v>8.6356236045542697E-2</v>
      </c>
      <c r="W9" s="14">
        <v>9.8545263270397795E-2</v>
      </c>
      <c r="X9" s="14">
        <v>0.122359842804977</v>
      </c>
      <c r="Y9" s="14">
        <v>8.8973038914865701E-2</v>
      </c>
      <c r="Z9" s="14">
        <v>5.9444968843370298E-2</v>
      </c>
      <c r="AA9" s="14">
        <v>0.15459132348156601</v>
      </c>
      <c r="AB9" s="14">
        <v>7.4599008062002994E-2</v>
      </c>
      <c r="AC9" s="14">
        <v>0.13050585271471901</v>
      </c>
      <c r="AD9" s="14">
        <v>2.9771648976207699E-2</v>
      </c>
      <c r="AE9" s="14"/>
      <c r="AF9" s="14">
        <v>6.7073750699943799E-2</v>
      </c>
      <c r="AG9" s="14">
        <v>9.1474411088255894E-2</v>
      </c>
      <c r="AH9" s="14">
        <v>0.173441216075852</v>
      </c>
      <c r="AI9" s="14"/>
      <c r="AJ9" s="14">
        <v>2.0452835855377102E-2</v>
      </c>
      <c r="AK9" s="14">
        <v>0.14294394518046999</v>
      </c>
      <c r="AL9" s="14">
        <v>0.108603479254764</v>
      </c>
      <c r="AM9" s="14">
        <v>6.3596342932136299E-2</v>
      </c>
      <c r="AN9" s="14">
        <v>0.13208247845157101</v>
      </c>
      <c r="AO9" s="14"/>
      <c r="AP9" s="14">
        <v>1.9451031804872499E-2</v>
      </c>
      <c r="AQ9" s="14">
        <v>0.12616667447430399</v>
      </c>
      <c r="AR9" s="14">
        <v>9.5838878198284294E-2</v>
      </c>
      <c r="AS9" s="14">
        <v>8.9046499552948397E-2</v>
      </c>
      <c r="AT9" s="14">
        <v>6.6118275013775804E-2</v>
      </c>
      <c r="AU9" s="14"/>
      <c r="AV9" s="14">
        <v>0.12278012261115499</v>
      </c>
      <c r="AW9" s="14">
        <v>9.7851973292755495E-2</v>
      </c>
      <c r="AX9" s="14">
        <v>7.02650534276415E-2</v>
      </c>
      <c r="AY9" s="14">
        <v>8.7116028003981605E-2</v>
      </c>
      <c r="AZ9" s="14">
        <v>0.118730635586592</v>
      </c>
      <c r="BA9" s="14"/>
      <c r="BB9" s="14">
        <v>2.01945942951107E-2</v>
      </c>
      <c r="BC9" s="14">
        <v>5.8933193421098901E-2</v>
      </c>
      <c r="BD9" s="14">
        <v>0</v>
      </c>
      <c r="BE9" s="14"/>
      <c r="BF9" s="14">
        <v>2.88427986601229E-2</v>
      </c>
    </row>
    <row r="10" spans="2:58" x14ac:dyDescent="0.35">
      <c r="B10" s="15" t="s">
        <v>208</v>
      </c>
      <c r="C10" s="14">
        <v>7.7002795370671104E-2</v>
      </c>
      <c r="D10" s="14">
        <v>8.7103007408170396E-2</v>
      </c>
      <c r="E10" s="14">
        <v>6.52126548840401E-2</v>
      </c>
      <c r="F10" s="14"/>
      <c r="G10" s="14">
        <v>9.9918786640205898E-2</v>
      </c>
      <c r="H10" s="14">
        <v>0.102011290457934</v>
      </c>
      <c r="I10" s="14">
        <v>0.12049866259261401</v>
      </c>
      <c r="J10" s="14">
        <v>9.0506850315973594E-2</v>
      </c>
      <c r="K10" s="14">
        <v>2.6452286131869601E-2</v>
      </c>
      <c r="L10" s="14">
        <v>3.4059688731878299E-2</v>
      </c>
      <c r="M10" s="14"/>
      <c r="N10" s="14">
        <v>5.9010435582533903E-2</v>
      </c>
      <c r="O10" s="14">
        <v>9.3635280737838403E-2</v>
      </c>
      <c r="P10" s="14">
        <v>8.1474848403311595E-2</v>
      </c>
      <c r="Q10" s="14">
        <v>7.2010315848188303E-2</v>
      </c>
      <c r="R10" s="14"/>
      <c r="S10" s="14">
        <v>8.5689843980338395E-2</v>
      </c>
      <c r="T10" s="14">
        <v>8.1361595781821297E-2</v>
      </c>
      <c r="U10" s="14">
        <v>5.5302520657133002E-2</v>
      </c>
      <c r="V10" s="14">
        <v>8.2671982355266099E-2</v>
      </c>
      <c r="W10" s="14">
        <v>5.22450152909626E-2</v>
      </c>
      <c r="X10" s="14">
        <v>7.6015730116342606E-2</v>
      </c>
      <c r="Y10" s="14">
        <v>6.5522061547523103E-2</v>
      </c>
      <c r="Z10" s="14">
        <v>3.1086287395347901E-2</v>
      </c>
      <c r="AA10" s="14">
        <v>0.111748108516495</v>
      </c>
      <c r="AB10" s="14">
        <v>5.0338131601580301E-2</v>
      </c>
      <c r="AC10" s="14">
        <v>7.2635876036226898E-2</v>
      </c>
      <c r="AD10" s="14">
        <v>0.15763641544172899</v>
      </c>
      <c r="AE10" s="14"/>
      <c r="AF10" s="14">
        <v>5.0754747978539197E-2</v>
      </c>
      <c r="AG10" s="14">
        <v>8.1707147387225801E-2</v>
      </c>
      <c r="AH10" s="14">
        <v>9.0271205719863898E-2</v>
      </c>
      <c r="AI10" s="14"/>
      <c r="AJ10" s="14">
        <v>3.6472805286711901E-2</v>
      </c>
      <c r="AK10" s="14">
        <v>0.13589367805743999</v>
      </c>
      <c r="AL10" s="14">
        <v>4.5702911368927297E-2</v>
      </c>
      <c r="AM10" s="14">
        <v>0</v>
      </c>
      <c r="AN10" s="14">
        <v>6.4381912788941703E-2</v>
      </c>
      <c r="AO10" s="14"/>
      <c r="AP10" s="14">
        <v>1.97549787407976E-2</v>
      </c>
      <c r="AQ10" s="14">
        <v>0.118812825980596</v>
      </c>
      <c r="AR10" s="14">
        <v>4.2175303974878099E-2</v>
      </c>
      <c r="AS10" s="14">
        <v>9.4253135092241605E-2</v>
      </c>
      <c r="AT10" s="14">
        <v>1.37058792894722E-2</v>
      </c>
      <c r="AU10" s="14"/>
      <c r="AV10" s="14">
        <v>5.3880902170325498E-2</v>
      </c>
      <c r="AW10" s="14">
        <v>7.6720325568314304E-2</v>
      </c>
      <c r="AX10" s="14">
        <v>0.112791196906057</v>
      </c>
      <c r="AY10" s="14">
        <v>6.3248016179884195E-2</v>
      </c>
      <c r="AZ10" s="14">
        <v>8.7087670733635006E-2</v>
      </c>
      <c r="BA10" s="14"/>
      <c r="BB10" s="14">
        <v>4.7165424690505997E-2</v>
      </c>
      <c r="BC10" s="14">
        <v>8.8336690197283602E-2</v>
      </c>
      <c r="BD10" s="14">
        <v>0</v>
      </c>
      <c r="BE10" s="14"/>
      <c r="BF10" s="14">
        <v>5.4341477545067803E-2</v>
      </c>
    </row>
    <row r="11" spans="2:58" x14ac:dyDescent="0.35">
      <c r="B11" s="15" t="s">
        <v>209</v>
      </c>
      <c r="C11" s="14">
        <v>0.10284366728819901</v>
      </c>
      <c r="D11" s="14">
        <v>9.2983174432365798E-2</v>
      </c>
      <c r="E11" s="14">
        <v>0.113836189223949</v>
      </c>
      <c r="F11" s="14"/>
      <c r="G11" s="14">
        <v>0.16534368949373901</v>
      </c>
      <c r="H11" s="14">
        <v>0.145551663870434</v>
      </c>
      <c r="I11" s="14">
        <v>0.116067379305132</v>
      </c>
      <c r="J11" s="14">
        <v>7.75783120203416E-2</v>
      </c>
      <c r="K11" s="14">
        <v>7.2332507889288203E-2</v>
      </c>
      <c r="L11" s="14">
        <v>6.0350163417522099E-2</v>
      </c>
      <c r="M11" s="14"/>
      <c r="N11" s="14">
        <v>6.9273907922181202E-2</v>
      </c>
      <c r="O11" s="14">
        <v>0.112831187870978</v>
      </c>
      <c r="P11" s="14">
        <v>0.106419499013924</v>
      </c>
      <c r="Q11" s="14">
        <v>0.12892679220054401</v>
      </c>
      <c r="R11" s="14"/>
      <c r="S11" s="14">
        <v>0.11711843984850499</v>
      </c>
      <c r="T11" s="14">
        <v>4.96198162667323E-2</v>
      </c>
      <c r="U11" s="14">
        <v>0.195170398822749</v>
      </c>
      <c r="V11" s="14">
        <v>0.11202359974029601</v>
      </c>
      <c r="W11" s="14">
        <v>0.100654498570395</v>
      </c>
      <c r="X11" s="14">
        <v>6.3632825446987604E-2</v>
      </c>
      <c r="Y11" s="14">
        <v>0.16932585927024901</v>
      </c>
      <c r="Z11" s="14">
        <v>5.7422762231551502E-2</v>
      </c>
      <c r="AA11" s="14">
        <v>5.6387012724522997E-2</v>
      </c>
      <c r="AB11" s="14">
        <v>0.13987795870853201</v>
      </c>
      <c r="AC11" s="14">
        <v>0.13995252344459</v>
      </c>
      <c r="AD11" s="14">
        <v>2.8220973059535599E-2</v>
      </c>
      <c r="AE11" s="14"/>
      <c r="AF11" s="14">
        <v>6.3740994576995794E-2</v>
      </c>
      <c r="AG11" s="14">
        <v>0.107192156101155</v>
      </c>
      <c r="AH11" s="14">
        <v>0.155588190245287</v>
      </c>
      <c r="AI11" s="14"/>
      <c r="AJ11" s="14">
        <v>7.1105331337767197E-2</v>
      </c>
      <c r="AK11" s="14">
        <v>0.14596386888179699</v>
      </c>
      <c r="AL11" s="14">
        <v>7.6757367472436999E-2</v>
      </c>
      <c r="AM11" s="14">
        <v>0.14886213052627301</v>
      </c>
      <c r="AN11" s="14">
        <v>0.11413446698061799</v>
      </c>
      <c r="AO11" s="14"/>
      <c r="AP11" s="14">
        <v>2.3558983621799399E-2</v>
      </c>
      <c r="AQ11" s="14">
        <v>0.14789068839094299</v>
      </c>
      <c r="AR11" s="14">
        <v>9.8004946037802507E-2</v>
      </c>
      <c r="AS11" s="14">
        <v>0.13067769434707499</v>
      </c>
      <c r="AT11" s="14">
        <v>5.6955201238453101E-2</v>
      </c>
      <c r="AU11" s="14"/>
      <c r="AV11" s="14">
        <v>0.102884123193186</v>
      </c>
      <c r="AW11" s="14">
        <v>0.139371508263674</v>
      </c>
      <c r="AX11" s="14">
        <v>9.3983328184732998E-2</v>
      </c>
      <c r="AY11" s="14">
        <v>8.0363282248496301E-2</v>
      </c>
      <c r="AZ11" s="14">
        <v>8.1685759918022002E-2</v>
      </c>
      <c r="BA11" s="14"/>
      <c r="BB11" s="14">
        <v>0.11183224278818001</v>
      </c>
      <c r="BC11" s="14">
        <v>0.15305258246227799</v>
      </c>
      <c r="BD11" s="14">
        <v>9.3284521907606999E-2</v>
      </c>
      <c r="BE11" s="14"/>
      <c r="BF11" s="14">
        <v>0.118973821424708</v>
      </c>
    </row>
    <row r="12" spans="2:58" x14ac:dyDescent="0.35">
      <c r="B12" s="15" t="s">
        <v>122</v>
      </c>
      <c r="C12" s="14">
        <v>0.21212027140876299</v>
      </c>
      <c r="D12" s="14">
        <v>0.19911998536686401</v>
      </c>
      <c r="E12" s="14">
        <v>0.22516962250302</v>
      </c>
      <c r="F12" s="14"/>
      <c r="G12" s="14">
        <v>0.20155015595018899</v>
      </c>
      <c r="H12" s="14">
        <v>0.20296723859889901</v>
      </c>
      <c r="I12" s="14">
        <v>0.193552053728586</v>
      </c>
      <c r="J12" s="14">
        <v>0.25687190891496497</v>
      </c>
      <c r="K12" s="14">
        <v>0.234304439194196</v>
      </c>
      <c r="L12" s="14">
        <v>0.19163179470064401</v>
      </c>
      <c r="M12" s="14"/>
      <c r="N12" s="14">
        <v>0.17153237927926801</v>
      </c>
      <c r="O12" s="14">
        <v>0.20500584961146401</v>
      </c>
      <c r="P12" s="14">
        <v>0.248277860628518</v>
      </c>
      <c r="Q12" s="14">
        <v>0.233838946447949</v>
      </c>
      <c r="R12" s="14"/>
      <c r="S12" s="14">
        <v>0.148510589525335</v>
      </c>
      <c r="T12" s="14">
        <v>0.22241810716625199</v>
      </c>
      <c r="U12" s="14">
        <v>0.184649346535668</v>
      </c>
      <c r="V12" s="14">
        <v>0.211665774659832</v>
      </c>
      <c r="W12" s="14">
        <v>0.27566975945823202</v>
      </c>
      <c r="X12" s="14">
        <v>0.30437941581420103</v>
      </c>
      <c r="Y12" s="14">
        <v>0.22436785358851299</v>
      </c>
      <c r="Z12" s="14">
        <v>0.25641941594668199</v>
      </c>
      <c r="AA12" s="14">
        <v>0.13947379099453</v>
      </c>
      <c r="AB12" s="14">
        <v>0.24468295942104501</v>
      </c>
      <c r="AC12" s="14">
        <v>0.192107159118723</v>
      </c>
      <c r="AD12" s="14">
        <v>0.191320786526259</v>
      </c>
      <c r="AE12" s="14"/>
      <c r="AF12" s="14">
        <v>0.203311794415374</v>
      </c>
      <c r="AG12" s="14">
        <v>0.22269231974647599</v>
      </c>
      <c r="AH12" s="14">
        <v>0.203076752098203</v>
      </c>
      <c r="AI12" s="14"/>
      <c r="AJ12" s="14">
        <v>0.13237898130483999</v>
      </c>
      <c r="AK12" s="14">
        <v>0.2279958700985</v>
      </c>
      <c r="AL12" s="14">
        <v>0.223634349364597</v>
      </c>
      <c r="AM12" s="14">
        <v>0.13827620703163099</v>
      </c>
      <c r="AN12" s="14">
        <v>0.24719977438666199</v>
      </c>
      <c r="AO12" s="14"/>
      <c r="AP12" s="14">
        <v>8.4974745872955504E-2</v>
      </c>
      <c r="AQ12" s="14">
        <v>0.23848089001692099</v>
      </c>
      <c r="AR12" s="14">
        <v>0.18783409968357501</v>
      </c>
      <c r="AS12" s="14">
        <v>0.177086508355736</v>
      </c>
      <c r="AT12" s="14">
        <v>0.34495151591960899</v>
      </c>
      <c r="AU12" s="14"/>
      <c r="AV12" s="14">
        <v>0.218632699557227</v>
      </c>
      <c r="AW12" s="14">
        <v>0.23094724645550799</v>
      </c>
      <c r="AX12" s="14">
        <v>0.188080036895521</v>
      </c>
      <c r="AY12" s="14">
        <v>0.18747168503575101</v>
      </c>
      <c r="AZ12" s="14">
        <v>0.42003204098976199</v>
      </c>
      <c r="BA12" s="14"/>
      <c r="BB12" s="14">
        <v>0.23417799824715799</v>
      </c>
      <c r="BC12" s="14">
        <v>0.11646903641980801</v>
      </c>
      <c r="BD12" s="14">
        <v>0.25299468643359702</v>
      </c>
      <c r="BE12" s="14"/>
      <c r="BF12" s="14">
        <v>0.18365564740325699</v>
      </c>
    </row>
    <row r="13" spans="2:58" x14ac:dyDescent="0.35">
      <c r="B13" s="15" t="s">
        <v>210</v>
      </c>
      <c r="C13" s="14">
        <v>0.28423352761001602</v>
      </c>
      <c r="D13" s="14">
        <v>0.31641286895881598</v>
      </c>
      <c r="E13" s="14">
        <v>0.253307551389088</v>
      </c>
      <c r="F13" s="14"/>
      <c r="G13" s="14">
        <v>0.20844506415532399</v>
      </c>
      <c r="H13" s="14">
        <v>0.23798606988425</v>
      </c>
      <c r="I13" s="14">
        <v>0.30002133775462198</v>
      </c>
      <c r="J13" s="14">
        <v>0.284151847635018</v>
      </c>
      <c r="K13" s="14">
        <v>0.30907634344844298</v>
      </c>
      <c r="L13" s="14">
        <v>0.33885779717754499</v>
      </c>
      <c r="M13" s="14"/>
      <c r="N13" s="14">
        <v>0.303169204179421</v>
      </c>
      <c r="O13" s="14">
        <v>0.30803766404578498</v>
      </c>
      <c r="P13" s="14">
        <v>0.27566472418115201</v>
      </c>
      <c r="Q13" s="14">
        <v>0.24018211022995101</v>
      </c>
      <c r="R13" s="14"/>
      <c r="S13" s="14">
        <v>0.30521436819034298</v>
      </c>
      <c r="T13" s="14">
        <v>0.27996656366657302</v>
      </c>
      <c r="U13" s="14">
        <v>0.33677421100225102</v>
      </c>
      <c r="V13" s="14">
        <v>0.34021462191882501</v>
      </c>
      <c r="W13" s="14">
        <v>0.27063523530705802</v>
      </c>
      <c r="X13" s="14">
        <v>0.23000898648441001</v>
      </c>
      <c r="Y13" s="14">
        <v>0.257277435459635</v>
      </c>
      <c r="Z13" s="14">
        <v>0.311482741636052</v>
      </c>
      <c r="AA13" s="14">
        <v>0.25418530286019603</v>
      </c>
      <c r="AB13" s="14">
        <v>0.261980517319158</v>
      </c>
      <c r="AC13" s="14">
        <v>0.349570781528382</v>
      </c>
      <c r="AD13" s="14">
        <v>0.28005534712602698</v>
      </c>
      <c r="AE13" s="14"/>
      <c r="AF13" s="14">
        <v>0.33782684118249601</v>
      </c>
      <c r="AG13" s="14">
        <v>0.28324649809343999</v>
      </c>
      <c r="AH13" s="14">
        <v>0.20319791496454301</v>
      </c>
      <c r="AI13" s="14"/>
      <c r="AJ13" s="14">
        <v>0.35073544629249298</v>
      </c>
      <c r="AK13" s="14">
        <v>0.23719476746080501</v>
      </c>
      <c r="AL13" s="14">
        <v>0.33997805988815</v>
      </c>
      <c r="AM13" s="14">
        <v>0.31291652883259602</v>
      </c>
      <c r="AN13" s="14">
        <v>0.25606957866011298</v>
      </c>
      <c r="AO13" s="14"/>
      <c r="AP13" s="14">
        <v>0.33044013310377401</v>
      </c>
      <c r="AQ13" s="14">
        <v>0.245346725499069</v>
      </c>
      <c r="AR13" s="14">
        <v>0.308538443209043</v>
      </c>
      <c r="AS13" s="14">
        <v>0.32247879207149799</v>
      </c>
      <c r="AT13" s="14">
        <v>0.33515408388708501</v>
      </c>
      <c r="AU13" s="14"/>
      <c r="AV13" s="14">
        <v>0.28719651603868501</v>
      </c>
      <c r="AW13" s="14">
        <v>0.27647797410698299</v>
      </c>
      <c r="AX13" s="14">
        <v>0.280424020130007</v>
      </c>
      <c r="AY13" s="14">
        <v>0.32619795192819501</v>
      </c>
      <c r="AZ13" s="14">
        <v>8.23342126208855E-2</v>
      </c>
      <c r="BA13" s="14"/>
      <c r="BB13" s="14">
        <v>0.32199933800158898</v>
      </c>
      <c r="BC13" s="14">
        <v>0.386518254913299</v>
      </c>
      <c r="BD13" s="14">
        <v>0.38619131948545998</v>
      </c>
      <c r="BE13" s="14"/>
      <c r="BF13" s="14">
        <v>0.36533128712718199</v>
      </c>
    </row>
    <row r="14" spans="2:58" x14ac:dyDescent="0.35">
      <c r="B14" s="15" t="s">
        <v>211</v>
      </c>
      <c r="C14" s="14">
        <v>0.173980739577657</v>
      </c>
      <c r="D14" s="14">
        <v>0.16228507993643801</v>
      </c>
      <c r="E14" s="14">
        <v>0.18554998514882901</v>
      </c>
      <c r="F14" s="14"/>
      <c r="G14" s="14">
        <v>8.7419582258434894E-2</v>
      </c>
      <c r="H14" s="14">
        <v>0.15158688300529299</v>
      </c>
      <c r="I14" s="14">
        <v>0.17969725376784301</v>
      </c>
      <c r="J14" s="14">
        <v>0.161548118825562</v>
      </c>
      <c r="K14" s="14">
        <v>0.201628685807723</v>
      </c>
      <c r="L14" s="14">
        <v>0.23075699439583999</v>
      </c>
      <c r="M14" s="14"/>
      <c r="N14" s="14">
        <v>0.21313013011130599</v>
      </c>
      <c r="O14" s="14">
        <v>0.17483933548701999</v>
      </c>
      <c r="P14" s="14">
        <v>0.15608497253807199</v>
      </c>
      <c r="Q14" s="14">
        <v>0.14283803406808601</v>
      </c>
      <c r="R14" s="14"/>
      <c r="S14" s="14">
        <v>0.19950325696333501</v>
      </c>
      <c r="T14" s="14">
        <v>0.21545907080589899</v>
      </c>
      <c r="U14" s="14">
        <v>0.10992339458212901</v>
      </c>
      <c r="V14" s="14">
        <v>0.128960532433394</v>
      </c>
      <c r="W14" s="14">
        <v>0.17867757273884999</v>
      </c>
      <c r="X14" s="14">
        <v>0.141789370438961</v>
      </c>
      <c r="Y14" s="14">
        <v>0.12064073803139901</v>
      </c>
      <c r="Z14" s="14">
        <v>0.25318023240061299</v>
      </c>
      <c r="AA14" s="14">
        <v>0.23386896559346301</v>
      </c>
      <c r="AB14" s="14">
        <v>0.15128525246616201</v>
      </c>
      <c r="AC14" s="14">
        <v>8.8985227770348896E-2</v>
      </c>
      <c r="AD14" s="14">
        <v>0.27835859279463498</v>
      </c>
      <c r="AE14" s="14"/>
      <c r="AF14" s="14">
        <v>0.20990275435651201</v>
      </c>
      <c r="AG14" s="14">
        <v>0.163458550336673</v>
      </c>
      <c r="AH14" s="14">
        <v>0.149887978583675</v>
      </c>
      <c r="AI14" s="14"/>
      <c r="AJ14" s="14">
        <v>0.284947906598992</v>
      </c>
      <c r="AK14" s="14">
        <v>9.8474239108121406E-2</v>
      </c>
      <c r="AL14" s="14">
        <v>0.15945080422763599</v>
      </c>
      <c r="AM14" s="14">
        <v>0.269149422204913</v>
      </c>
      <c r="AN14" s="14">
        <v>0.137684791291282</v>
      </c>
      <c r="AO14" s="14"/>
      <c r="AP14" s="14">
        <v>0.38500516236573201</v>
      </c>
      <c r="AQ14" s="14">
        <v>0.107639966970786</v>
      </c>
      <c r="AR14" s="14">
        <v>0.18954057184064399</v>
      </c>
      <c r="AS14" s="14">
        <v>0.13745523806006099</v>
      </c>
      <c r="AT14" s="14">
        <v>0.12562688268202499</v>
      </c>
      <c r="AU14" s="14"/>
      <c r="AV14" s="14">
        <v>0.14806103487845601</v>
      </c>
      <c r="AW14" s="14">
        <v>0.14183893322105201</v>
      </c>
      <c r="AX14" s="14">
        <v>0.20371977116280501</v>
      </c>
      <c r="AY14" s="14">
        <v>0.20839393928272501</v>
      </c>
      <c r="AZ14" s="14">
        <v>0.16755295981260299</v>
      </c>
      <c r="BA14" s="14"/>
      <c r="BB14" s="14">
        <v>0.21830729170808699</v>
      </c>
      <c r="BC14" s="14">
        <v>0.15253343569462</v>
      </c>
      <c r="BD14" s="14">
        <v>0.13859866851203301</v>
      </c>
      <c r="BE14" s="14"/>
      <c r="BF14" s="14">
        <v>0.189901473542615</v>
      </c>
    </row>
    <row r="15" spans="2:58" x14ac:dyDescent="0.35">
      <c r="B15" s="15" t="s">
        <v>212</v>
      </c>
      <c r="C15" s="23">
        <v>5.0940805089713E-2</v>
      </c>
      <c r="D15" s="23">
        <v>4.3884593991965003E-2</v>
      </c>
      <c r="E15" s="23">
        <v>5.86262731644751E-2</v>
      </c>
      <c r="F15" s="23"/>
      <c r="G15" s="23">
        <v>2.20410983817559E-2</v>
      </c>
      <c r="H15" s="23">
        <v>2.1808927522324401E-2</v>
      </c>
      <c r="I15" s="23">
        <v>2.0336104822863601E-2</v>
      </c>
      <c r="J15" s="23">
        <v>6.3899554674470893E-2</v>
      </c>
      <c r="K15" s="23">
        <v>6.00869183186096E-2</v>
      </c>
      <c r="L15" s="23">
        <v>9.8159967191313105E-2</v>
      </c>
      <c r="M15" s="23"/>
      <c r="N15" s="23">
        <v>6.6414906532886897E-2</v>
      </c>
      <c r="O15" s="23">
        <v>4.7626326812630099E-2</v>
      </c>
      <c r="P15" s="23">
        <v>4.2882856473728803E-2</v>
      </c>
      <c r="Q15" s="23">
        <v>4.67340679086218E-2</v>
      </c>
      <c r="R15" s="23"/>
      <c r="S15" s="23">
        <v>6.5633374862346494E-2</v>
      </c>
      <c r="T15" s="23">
        <v>5.7458321215088697E-2</v>
      </c>
      <c r="U15" s="23">
        <v>1.17454264997602E-2</v>
      </c>
      <c r="V15" s="23">
        <v>3.8107252846843902E-2</v>
      </c>
      <c r="W15" s="23">
        <v>2.3572655364105501E-2</v>
      </c>
      <c r="X15" s="23">
        <v>6.1813828894120799E-2</v>
      </c>
      <c r="Y15" s="23">
        <v>7.3893013187813994E-2</v>
      </c>
      <c r="Z15" s="23">
        <v>3.0963591546383101E-2</v>
      </c>
      <c r="AA15" s="23">
        <v>4.9745495829226702E-2</v>
      </c>
      <c r="AB15" s="23">
        <v>7.7236172421520199E-2</v>
      </c>
      <c r="AC15" s="23">
        <v>2.6242579387009999E-2</v>
      </c>
      <c r="AD15" s="23">
        <v>3.4636236075607403E-2</v>
      </c>
      <c r="AE15" s="23"/>
      <c r="AF15" s="23">
        <v>6.7389116790140202E-2</v>
      </c>
      <c r="AG15" s="23">
        <v>5.0228917246773599E-2</v>
      </c>
      <c r="AH15" s="23">
        <v>2.4536742312576201E-2</v>
      </c>
      <c r="AI15" s="23"/>
      <c r="AJ15" s="23">
        <v>0.10390669332381799</v>
      </c>
      <c r="AK15" s="23">
        <v>1.1533631212865301E-2</v>
      </c>
      <c r="AL15" s="23">
        <v>4.5873028423489101E-2</v>
      </c>
      <c r="AM15" s="23">
        <v>6.7199368472450893E-2</v>
      </c>
      <c r="AN15" s="23">
        <v>4.8446997440812101E-2</v>
      </c>
      <c r="AO15" s="23"/>
      <c r="AP15" s="23">
        <v>0.136814964490069</v>
      </c>
      <c r="AQ15" s="23">
        <v>1.5662228667381501E-2</v>
      </c>
      <c r="AR15" s="23">
        <v>7.8067757055772596E-2</v>
      </c>
      <c r="AS15" s="23">
        <v>4.9002132520439397E-2</v>
      </c>
      <c r="AT15" s="23">
        <v>5.74881619695808E-2</v>
      </c>
      <c r="AU15" s="23"/>
      <c r="AV15" s="23">
        <v>6.6564601550965594E-2</v>
      </c>
      <c r="AW15" s="23">
        <v>3.6792039091714197E-2</v>
      </c>
      <c r="AX15" s="23">
        <v>5.0736593293236501E-2</v>
      </c>
      <c r="AY15" s="23">
        <v>4.7209097320967099E-2</v>
      </c>
      <c r="AZ15" s="23">
        <v>4.2576720338501003E-2</v>
      </c>
      <c r="BA15" s="23"/>
      <c r="BB15" s="23">
        <v>4.6323110269369201E-2</v>
      </c>
      <c r="BC15" s="23">
        <v>4.4156806891612797E-2</v>
      </c>
      <c r="BD15" s="23">
        <v>0.128930803661302</v>
      </c>
      <c r="BE15" s="23"/>
      <c r="BF15" s="23">
        <v>5.8953494297047403E-2</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277</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1012</v>
      </c>
      <c r="D7" s="10">
        <v>506</v>
      </c>
      <c r="E7" s="10">
        <v>502</v>
      </c>
      <c r="F7" s="10"/>
      <c r="G7" s="10">
        <v>139</v>
      </c>
      <c r="H7" s="10">
        <v>186</v>
      </c>
      <c r="I7" s="10">
        <v>143</v>
      </c>
      <c r="J7" s="10">
        <v>155</v>
      </c>
      <c r="K7" s="10">
        <v>153</v>
      </c>
      <c r="L7" s="10">
        <v>236</v>
      </c>
      <c r="M7" s="10"/>
      <c r="N7" s="10">
        <v>274</v>
      </c>
      <c r="O7" s="10">
        <v>247</v>
      </c>
      <c r="P7" s="10">
        <v>247</v>
      </c>
      <c r="Q7" s="10">
        <v>238</v>
      </c>
      <c r="R7" s="10"/>
      <c r="S7" s="10">
        <v>123</v>
      </c>
      <c r="T7" s="10">
        <v>135</v>
      </c>
      <c r="U7" s="10">
        <v>75</v>
      </c>
      <c r="V7" s="10">
        <v>85</v>
      </c>
      <c r="W7" s="10">
        <v>82</v>
      </c>
      <c r="X7" s="10">
        <v>92</v>
      </c>
      <c r="Y7" s="10">
        <v>90</v>
      </c>
      <c r="Z7" s="10">
        <v>32</v>
      </c>
      <c r="AA7" s="10">
        <v>126</v>
      </c>
      <c r="AB7" s="10">
        <v>95</v>
      </c>
      <c r="AC7" s="10">
        <v>45</v>
      </c>
      <c r="AD7" s="10">
        <v>32</v>
      </c>
      <c r="AE7" s="10"/>
      <c r="AF7" s="10">
        <v>386</v>
      </c>
      <c r="AG7" s="10">
        <v>405</v>
      </c>
      <c r="AH7" s="10">
        <v>124</v>
      </c>
      <c r="AI7" s="10"/>
      <c r="AJ7" s="10">
        <v>336</v>
      </c>
      <c r="AK7" s="10">
        <v>329</v>
      </c>
      <c r="AL7" s="10">
        <v>64</v>
      </c>
      <c r="AM7" s="10">
        <v>14</v>
      </c>
      <c r="AN7" s="10">
        <v>101</v>
      </c>
      <c r="AO7" s="10"/>
      <c r="AP7" s="10">
        <v>204</v>
      </c>
      <c r="AQ7" s="10">
        <v>383</v>
      </c>
      <c r="AR7" s="10">
        <v>74</v>
      </c>
      <c r="AS7" s="10">
        <v>118</v>
      </c>
      <c r="AT7" s="10">
        <v>87</v>
      </c>
      <c r="AU7" s="10"/>
      <c r="AV7" s="10">
        <v>211</v>
      </c>
      <c r="AW7" s="10">
        <v>246</v>
      </c>
      <c r="AX7" s="10">
        <v>270</v>
      </c>
      <c r="AY7" s="10">
        <v>123</v>
      </c>
      <c r="AZ7" s="10">
        <v>24</v>
      </c>
      <c r="BA7" s="10"/>
      <c r="BB7" s="10">
        <v>42</v>
      </c>
      <c r="BC7" s="10">
        <v>67</v>
      </c>
      <c r="BD7" s="10">
        <v>32</v>
      </c>
      <c r="BE7" s="10"/>
      <c r="BF7" s="10">
        <v>167</v>
      </c>
    </row>
    <row r="8" spans="2:58" ht="30" customHeight="1" x14ac:dyDescent="0.35">
      <c r="B8" s="11" t="s">
        <v>20</v>
      </c>
      <c r="C8" s="11">
        <v>1012</v>
      </c>
      <c r="D8" s="11">
        <v>512</v>
      </c>
      <c r="E8" s="11">
        <v>496</v>
      </c>
      <c r="F8" s="11"/>
      <c r="G8" s="11">
        <v>134</v>
      </c>
      <c r="H8" s="11">
        <v>179</v>
      </c>
      <c r="I8" s="11">
        <v>164</v>
      </c>
      <c r="J8" s="11">
        <v>167</v>
      </c>
      <c r="K8" s="11">
        <v>144</v>
      </c>
      <c r="L8" s="11">
        <v>224</v>
      </c>
      <c r="M8" s="11"/>
      <c r="N8" s="11">
        <v>267</v>
      </c>
      <c r="O8" s="11">
        <v>259</v>
      </c>
      <c r="P8" s="11">
        <v>245</v>
      </c>
      <c r="Q8" s="11">
        <v>235</v>
      </c>
      <c r="R8" s="11"/>
      <c r="S8" s="11">
        <v>131</v>
      </c>
      <c r="T8" s="11">
        <v>142</v>
      </c>
      <c r="U8" s="11">
        <v>74</v>
      </c>
      <c r="V8" s="11">
        <v>86</v>
      </c>
      <c r="W8" s="11">
        <v>79</v>
      </c>
      <c r="X8" s="11">
        <v>94</v>
      </c>
      <c r="Y8" s="11">
        <v>89</v>
      </c>
      <c r="Z8" s="11">
        <v>30</v>
      </c>
      <c r="AA8" s="11">
        <v>121</v>
      </c>
      <c r="AB8" s="11">
        <v>95</v>
      </c>
      <c r="AC8" s="11">
        <v>43</v>
      </c>
      <c r="AD8" s="11">
        <v>29</v>
      </c>
      <c r="AE8" s="11"/>
      <c r="AF8" s="11">
        <v>386</v>
      </c>
      <c r="AG8" s="11">
        <v>408</v>
      </c>
      <c r="AH8" s="11">
        <v>125</v>
      </c>
      <c r="AI8" s="11"/>
      <c r="AJ8" s="11">
        <v>335</v>
      </c>
      <c r="AK8" s="11">
        <v>334</v>
      </c>
      <c r="AL8" s="11">
        <v>64</v>
      </c>
      <c r="AM8" s="11">
        <v>14</v>
      </c>
      <c r="AN8" s="11">
        <v>102</v>
      </c>
      <c r="AO8" s="11"/>
      <c r="AP8" s="11">
        <v>203</v>
      </c>
      <c r="AQ8" s="11">
        <v>386</v>
      </c>
      <c r="AR8" s="11">
        <v>73</v>
      </c>
      <c r="AS8" s="11">
        <v>120</v>
      </c>
      <c r="AT8" s="11">
        <v>87</v>
      </c>
      <c r="AU8" s="11"/>
      <c r="AV8" s="11">
        <v>209</v>
      </c>
      <c r="AW8" s="11">
        <v>249</v>
      </c>
      <c r="AX8" s="11">
        <v>272</v>
      </c>
      <c r="AY8" s="11">
        <v>123</v>
      </c>
      <c r="AZ8" s="11">
        <v>23</v>
      </c>
      <c r="BA8" s="11"/>
      <c r="BB8" s="11">
        <v>42</v>
      </c>
      <c r="BC8" s="11">
        <v>68</v>
      </c>
      <c r="BD8" s="11">
        <v>32</v>
      </c>
      <c r="BE8" s="11"/>
      <c r="BF8" s="11">
        <v>168</v>
      </c>
    </row>
    <row r="9" spans="2:58" x14ac:dyDescent="0.35">
      <c r="B9" s="15" t="s">
        <v>207</v>
      </c>
      <c r="C9" s="14">
        <v>0.13031686942655901</v>
      </c>
      <c r="D9" s="14">
        <v>0.14426526278233801</v>
      </c>
      <c r="E9" s="14">
        <v>0.114982674335928</v>
      </c>
      <c r="F9" s="14"/>
      <c r="G9" s="14">
        <v>0.18629178449084999</v>
      </c>
      <c r="H9" s="14">
        <v>0.200061643021202</v>
      </c>
      <c r="I9" s="14">
        <v>0.11038198530023199</v>
      </c>
      <c r="J9" s="14">
        <v>0.12615435709560999</v>
      </c>
      <c r="K9" s="14">
        <v>0.112090511826532</v>
      </c>
      <c r="L9" s="14">
        <v>7.0700177266372594E-2</v>
      </c>
      <c r="M9" s="14"/>
      <c r="N9" s="14">
        <v>0.107360553304228</v>
      </c>
      <c r="O9" s="14">
        <v>0.12208420828057499</v>
      </c>
      <c r="P9" s="14">
        <v>0.122293360029293</v>
      </c>
      <c r="Q9" s="14">
        <v>0.17725407003531701</v>
      </c>
      <c r="R9" s="14"/>
      <c r="S9" s="14">
        <v>0.13554386092472501</v>
      </c>
      <c r="T9" s="14">
        <v>0.100653357032101</v>
      </c>
      <c r="U9" s="14">
        <v>0.14603129776704599</v>
      </c>
      <c r="V9" s="14">
        <v>9.9497067205772005E-2</v>
      </c>
      <c r="W9" s="14">
        <v>0.145708495831438</v>
      </c>
      <c r="X9" s="14">
        <v>0.12627707263705401</v>
      </c>
      <c r="Y9" s="14">
        <v>0.13372565543746501</v>
      </c>
      <c r="Z9" s="14">
        <v>0.118300838082747</v>
      </c>
      <c r="AA9" s="14">
        <v>0.192199080895957</v>
      </c>
      <c r="AB9" s="14">
        <v>0.107067993774329</v>
      </c>
      <c r="AC9" s="14">
        <v>0.192726421384916</v>
      </c>
      <c r="AD9" s="14">
        <v>0</v>
      </c>
      <c r="AE9" s="14"/>
      <c r="AF9" s="14">
        <v>0.10879885752193801</v>
      </c>
      <c r="AG9" s="14">
        <v>0.137226719408925</v>
      </c>
      <c r="AH9" s="14">
        <v>0.15016963834046601</v>
      </c>
      <c r="AI9" s="14"/>
      <c r="AJ9" s="14">
        <v>4.1024173181060899E-2</v>
      </c>
      <c r="AK9" s="14">
        <v>0.22175356830674101</v>
      </c>
      <c r="AL9" s="14">
        <v>0.10486544920140201</v>
      </c>
      <c r="AM9" s="14">
        <v>6.3596342932136299E-2</v>
      </c>
      <c r="AN9" s="14">
        <v>0.123237304385095</v>
      </c>
      <c r="AO9" s="14"/>
      <c r="AP9" s="14">
        <v>9.6271564612404898E-3</v>
      </c>
      <c r="AQ9" s="14">
        <v>0.20132906242301399</v>
      </c>
      <c r="AR9" s="14">
        <v>6.6042173953295896E-2</v>
      </c>
      <c r="AS9" s="14">
        <v>0.14292581986688899</v>
      </c>
      <c r="AT9" s="14">
        <v>6.5289997641033104E-2</v>
      </c>
      <c r="AU9" s="14"/>
      <c r="AV9" s="14">
        <v>0.13052832083982299</v>
      </c>
      <c r="AW9" s="14">
        <v>0.13513534914414399</v>
      </c>
      <c r="AX9" s="14">
        <v>0.110821792532024</v>
      </c>
      <c r="AY9" s="14">
        <v>0.119320339651492</v>
      </c>
      <c r="AZ9" s="14">
        <v>0.20426684290823499</v>
      </c>
      <c r="BA9" s="14"/>
      <c r="BB9" s="14">
        <v>6.3755708963077001E-2</v>
      </c>
      <c r="BC9" s="14">
        <v>0.115278256136881</v>
      </c>
      <c r="BD9" s="14">
        <v>0</v>
      </c>
      <c r="BE9" s="14"/>
      <c r="BF9" s="14">
        <v>7.5302618366214394E-2</v>
      </c>
    </row>
    <row r="10" spans="2:58" x14ac:dyDescent="0.35">
      <c r="B10" s="15" t="s">
        <v>208</v>
      </c>
      <c r="C10" s="14">
        <v>0.10212444004948699</v>
      </c>
      <c r="D10" s="14">
        <v>0.10416618758109999</v>
      </c>
      <c r="E10" s="14">
        <v>9.87757623275482E-2</v>
      </c>
      <c r="F10" s="14"/>
      <c r="G10" s="14">
        <v>0.14373199544472801</v>
      </c>
      <c r="H10" s="14">
        <v>0.112443706494999</v>
      </c>
      <c r="I10" s="14">
        <v>0.129974416249165</v>
      </c>
      <c r="J10" s="14">
        <v>0.122867254672845</v>
      </c>
      <c r="K10" s="14">
        <v>8.3987141307130003E-2</v>
      </c>
      <c r="L10" s="14">
        <v>4.4973178671262402E-2</v>
      </c>
      <c r="M10" s="14"/>
      <c r="N10" s="14">
        <v>0.12156195605207</v>
      </c>
      <c r="O10" s="14">
        <v>0.118616868895565</v>
      </c>
      <c r="P10" s="14">
        <v>7.5899126782157503E-2</v>
      </c>
      <c r="Q10" s="14">
        <v>8.7437097689701301E-2</v>
      </c>
      <c r="R10" s="14"/>
      <c r="S10" s="14">
        <v>8.5848132074990605E-2</v>
      </c>
      <c r="T10" s="14">
        <v>7.8691079958625398E-2</v>
      </c>
      <c r="U10" s="14">
        <v>7.9347085329012204E-2</v>
      </c>
      <c r="V10" s="14">
        <v>0.19876249697628601</v>
      </c>
      <c r="W10" s="14">
        <v>0.1320292190173</v>
      </c>
      <c r="X10" s="14">
        <v>7.6179300653035395E-2</v>
      </c>
      <c r="Y10" s="14">
        <v>5.6761447023443802E-2</v>
      </c>
      <c r="Z10" s="14">
        <v>0.121172866997136</v>
      </c>
      <c r="AA10" s="14">
        <v>8.4641251490323602E-2</v>
      </c>
      <c r="AB10" s="14">
        <v>0.110762226527004</v>
      </c>
      <c r="AC10" s="14">
        <v>0.13440605328806701</v>
      </c>
      <c r="AD10" s="14">
        <v>0.184189998421461</v>
      </c>
      <c r="AE10" s="14"/>
      <c r="AF10" s="14">
        <v>7.0449665315864607E-2</v>
      </c>
      <c r="AG10" s="14">
        <v>0.121451362877291</v>
      </c>
      <c r="AH10" s="14">
        <v>0.10729933967434201</v>
      </c>
      <c r="AI10" s="14"/>
      <c r="AJ10" s="14">
        <v>5.2220518276323701E-2</v>
      </c>
      <c r="AK10" s="14">
        <v>0.134002510109199</v>
      </c>
      <c r="AL10" s="14">
        <v>7.7796736200357E-2</v>
      </c>
      <c r="AM10" s="14">
        <v>6.18933801506584E-2</v>
      </c>
      <c r="AN10" s="14">
        <v>0.12388227705382</v>
      </c>
      <c r="AO10" s="14"/>
      <c r="AP10" s="14">
        <v>2.3104700526819202E-2</v>
      </c>
      <c r="AQ10" s="14">
        <v>0.12151754359432899</v>
      </c>
      <c r="AR10" s="14">
        <v>0.110003676841886</v>
      </c>
      <c r="AS10" s="14">
        <v>0.109941458948299</v>
      </c>
      <c r="AT10" s="14">
        <v>8.1018675151679098E-2</v>
      </c>
      <c r="AU10" s="14"/>
      <c r="AV10" s="14">
        <v>0.101178059331512</v>
      </c>
      <c r="AW10" s="14">
        <v>0.10666592797325999</v>
      </c>
      <c r="AX10" s="14">
        <v>0.11579432270187499</v>
      </c>
      <c r="AY10" s="14">
        <v>0.103378558300376</v>
      </c>
      <c r="AZ10" s="14">
        <v>0.120833365759759</v>
      </c>
      <c r="BA10" s="14"/>
      <c r="BB10" s="14">
        <v>6.4497878059278799E-2</v>
      </c>
      <c r="BC10" s="14">
        <v>0.10594637252460699</v>
      </c>
      <c r="BD10" s="14">
        <v>0.12524747874602299</v>
      </c>
      <c r="BE10" s="14"/>
      <c r="BF10" s="14">
        <v>8.2579013587464195E-2</v>
      </c>
    </row>
    <row r="11" spans="2:58" x14ac:dyDescent="0.35">
      <c r="B11" s="15" t="s">
        <v>209</v>
      </c>
      <c r="C11" s="14">
        <v>0.188138250059013</v>
      </c>
      <c r="D11" s="14">
        <v>0.198823090354002</v>
      </c>
      <c r="E11" s="14">
        <v>0.17861797636120599</v>
      </c>
      <c r="F11" s="14"/>
      <c r="G11" s="14">
        <v>0.22117703936354099</v>
      </c>
      <c r="H11" s="14">
        <v>0.225271024164031</v>
      </c>
      <c r="I11" s="14">
        <v>0.224204861432795</v>
      </c>
      <c r="J11" s="14">
        <v>0.17923540939729601</v>
      </c>
      <c r="K11" s="14">
        <v>0.15763988937719201</v>
      </c>
      <c r="L11" s="14">
        <v>0.13876585895947</v>
      </c>
      <c r="M11" s="14"/>
      <c r="N11" s="14">
        <v>0.14857592647142601</v>
      </c>
      <c r="O11" s="14">
        <v>0.191840191079623</v>
      </c>
      <c r="P11" s="14">
        <v>0.25694731543946198</v>
      </c>
      <c r="Q11" s="14">
        <v>0.162032990640404</v>
      </c>
      <c r="R11" s="14"/>
      <c r="S11" s="14">
        <v>0.164392321826694</v>
      </c>
      <c r="T11" s="14">
        <v>0.15319641410277299</v>
      </c>
      <c r="U11" s="14">
        <v>0.14131238011927899</v>
      </c>
      <c r="V11" s="14">
        <v>0.22272385863890901</v>
      </c>
      <c r="W11" s="14">
        <v>0.147475880777306</v>
      </c>
      <c r="X11" s="14">
        <v>0.230424448340006</v>
      </c>
      <c r="Y11" s="14">
        <v>0.28532624419429897</v>
      </c>
      <c r="Z11" s="14">
        <v>0.154944849679167</v>
      </c>
      <c r="AA11" s="14">
        <v>0.151918488200702</v>
      </c>
      <c r="AB11" s="14">
        <v>0.229346988665282</v>
      </c>
      <c r="AC11" s="14">
        <v>0.22280538817996101</v>
      </c>
      <c r="AD11" s="14">
        <v>0.155847813848316</v>
      </c>
      <c r="AE11" s="14"/>
      <c r="AF11" s="14">
        <v>0.166766099130574</v>
      </c>
      <c r="AG11" s="14">
        <v>0.20148484492941399</v>
      </c>
      <c r="AH11" s="14">
        <v>0.16447784403505</v>
      </c>
      <c r="AI11" s="14"/>
      <c r="AJ11" s="14">
        <v>0.12744204526210001</v>
      </c>
      <c r="AK11" s="14">
        <v>0.25716406159231198</v>
      </c>
      <c r="AL11" s="14">
        <v>0.18544350434644399</v>
      </c>
      <c r="AM11" s="14">
        <v>0.31784772604260503</v>
      </c>
      <c r="AN11" s="14">
        <v>0.13056756820367099</v>
      </c>
      <c r="AO11" s="14"/>
      <c r="AP11" s="14">
        <v>6.2831623418851998E-2</v>
      </c>
      <c r="AQ11" s="14">
        <v>0.244295076760941</v>
      </c>
      <c r="AR11" s="14">
        <v>0.17504490945537601</v>
      </c>
      <c r="AS11" s="14">
        <v>0.27226148051289001</v>
      </c>
      <c r="AT11" s="14">
        <v>0.157036983240922</v>
      </c>
      <c r="AU11" s="14"/>
      <c r="AV11" s="14">
        <v>0.12881607029124501</v>
      </c>
      <c r="AW11" s="14">
        <v>0.226690105514122</v>
      </c>
      <c r="AX11" s="14">
        <v>0.17903052828247801</v>
      </c>
      <c r="AY11" s="14">
        <v>0.20705820312523901</v>
      </c>
      <c r="AZ11" s="14">
        <v>0.25091413222523201</v>
      </c>
      <c r="BA11" s="14"/>
      <c r="BB11" s="14">
        <v>0.209458138976134</v>
      </c>
      <c r="BC11" s="14">
        <v>0.24014845420446801</v>
      </c>
      <c r="BD11" s="14">
        <v>9.0103330704201304E-2</v>
      </c>
      <c r="BE11" s="14"/>
      <c r="BF11" s="14">
        <v>0.18928699369889901</v>
      </c>
    </row>
    <row r="12" spans="2:58" x14ac:dyDescent="0.35">
      <c r="B12" s="15" t="s">
        <v>122</v>
      </c>
      <c r="C12" s="14">
        <v>0.24059895555358399</v>
      </c>
      <c r="D12" s="14">
        <v>0.231552947895521</v>
      </c>
      <c r="E12" s="14">
        <v>0.24979657206588601</v>
      </c>
      <c r="F12" s="14"/>
      <c r="G12" s="14">
        <v>0.18859938181890501</v>
      </c>
      <c r="H12" s="14">
        <v>0.15636367197207601</v>
      </c>
      <c r="I12" s="14">
        <v>0.264168331887984</v>
      </c>
      <c r="J12" s="14">
        <v>0.27111381159881198</v>
      </c>
      <c r="K12" s="14">
        <v>0.268209769528237</v>
      </c>
      <c r="L12" s="14">
        <v>0.28107195208379498</v>
      </c>
      <c r="M12" s="14"/>
      <c r="N12" s="14">
        <v>0.22878143025490899</v>
      </c>
      <c r="O12" s="14">
        <v>0.23410644823592799</v>
      </c>
      <c r="P12" s="14">
        <v>0.24605995435411601</v>
      </c>
      <c r="Q12" s="14">
        <v>0.25782716326713401</v>
      </c>
      <c r="R12" s="14"/>
      <c r="S12" s="14">
        <v>0.21488398645669299</v>
      </c>
      <c r="T12" s="14">
        <v>0.27346870181016403</v>
      </c>
      <c r="U12" s="14">
        <v>0.25573315168829103</v>
      </c>
      <c r="V12" s="14">
        <v>0.22075875171231499</v>
      </c>
      <c r="W12" s="14">
        <v>0.299534722907355</v>
      </c>
      <c r="X12" s="14">
        <v>0.23479616912300799</v>
      </c>
      <c r="Y12" s="14">
        <v>0.25761358182722199</v>
      </c>
      <c r="Z12" s="14">
        <v>0.229202372763744</v>
      </c>
      <c r="AA12" s="14">
        <v>0.21937840165168901</v>
      </c>
      <c r="AB12" s="14">
        <v>0.21421517076341601</v>
      </c>
      <c r="AC12" s="14">
        <v>0.207195507569433</v>
      </c>
      <c r="AD12" s="14">
        <v>0.259084573942018</v>
      </c>
      <c r="AE12" s="14"/>
      <c r="AF12" s="14">
        <v>0.25292422291857403</v>
      </c>
      <c r="AG12" s="14">
        <v>0.22785598333325399</v>
      </c>
      <c r="AH12" s="14">
        <v>0.27761166755607602</v>
      </c>
      <c r="AI12" s="14"/>
      <c r="AJ12" s="14">
        <v>0.23916954664931001</v>
      </c>
      <c r="AK12" s="14">
        <v>0.20859310208517901</v>
      </c>
      <c r="AL12" s="14">
        <v>0.30685178297419602</v>
      </c>
      <c r="AM12" s="14">
        <v>0.207820059678512</v>
      </c>
      <c r="AN12" s="14">
        <v>0.29994382646942203</v>
      </c>
      <c r="AO12" s="14"/>
      <c r="AP12" s="14">
        <v>0.174767608391318</v>
      </c>
      <c r="AQ12" s="14">
        <v>0.21491580400007201</v>
      </c>
      <c r="AR12" s="14">
        <v>0.357226405442713</v>
      </c>
      <c r="AS12" s="14">
        <v>0.219994699977725</v>
      </c>
      <c r="AT12" s="14">
        <v>0.40034111950124102</v>
      </c>
      <c r="AU12" s="14"/>
      <c r="AV12" s="14">
        <v>0.27040930683851799</v>
      </c>
      <c r="AW12" s="14">
        <v>0.26125788101015202</v>
      </c>
      <c r="AX12" s="14">
        <v>0.22930998462727201</v>
      </c>
      <c r="AY12" s="14">
        <v>0.20941963237759501</v>
      </c>
      <c r="AZ12" s="14">
        <v>5.4196311023711898E-2</v>
      </c>
      <c r="BA12" s="14"/>
      <c r="BB12" s="14">
        <v>0.29627451714595199</v>
      </c>
      <c r="BC12" s="14">
        <v>0.25957331688230501</v>
      </c>
      <c r="BD12" s="14">
        <v>0.34245662483648898</v>
      </c>
      <c r="BE12" s="14"/>
      <c r="BF12" s="14">
        <v>0.30089779306820502</v>
      </c>
    </row>
    <row r="13" spans="2:58" x14ac:dyDescent="0.35">
      <c r="B13" s="15" t="s">
        <v>210</v>
      </c>
      <c r="C13" s="14">
        <v>0.20546544708768399</v>
      </c>
      <c r="D13" s="14">
        <v>0.21407579328752499</v>
      </c>
      <c r="E13" s="14">
        <v>0.19822343043218599</v>
      </c>
      <c r="F13" s="14"/>
      <c r="G13" s="14">
        <v>0.17200996563274401</v>
      </c>
      <c r="H13" s="14">
        <v>0.15937507808405199</v>
      </c>
      <c r="I13" s="14">
        <v>0.19859053824186801</v>
      </c>
      <c r="J13" s="14">
        <v>0.16330216558199501</v>
      </c>
      <c r="K13" s="14">
        <v>0.22394224454530501</v>
      </c>
      <c r="L13" s="14">
        <v>0.28675586381995699</v>
      </c>
      <c r="M13" s="14"/>
      <c r="N13" s="14">
        <v>0.22458056260897</v>
      </c>
      <c r="O13" s="14">
        <v>0.22528519179531101</v>
      </c>
      <c r="P13" s="14">
        <v>0.17147687673118001</v>
      </c>
      <c r="Q13" s="14">
        <v>0.18514190616196799</v>
      </c>
      <c r="R13" s="14"/>
      <c r="S13" s="14">
        <v>0.21331783499465601</v>
      </c>
      <c r="T13" s="14">
        <v>0.23767279607174499</v>
      </c>
      <c r="U13" s="14">
        <v>0.23327742750021199</v>
      </c>
      <c r="V13" s="14">
        <v>0.188673602238729</v>
      </c>
      <c r="W13" s="14">
        <v>0.190797359595621</v>
      </c>
      <c r="X13" s="14">
        <v>0.238768166468347</v>
      </c>
      <c r="Y13" s="14">
        <v>9.6048444703783695E-2</v>
      </c>
      <c r="Z13" s="14">
        <v>0.21903544860701499</v>
      </c>
      <c r="AA13" s="14">
        <v>0.232458123773465</v>
      </c>
      <c r="AB13" s="14">
        <v>0.20595291079255501</v>
      </c>
      <c r="AC13" s="14">
        <v>0.14798665575427999</v>
      </c>
      <c r="AD13" s="14">
        <v>0.216848373383911</v>
      </c>
      <c r="AE13" s="14"/>
      <c r="AF13" s="14">
        <v>0.24649186819181501</v>
      </c>
      <c r="AG13" s="14">
        <v>0.18798697975630899</v>
      </c>
      <c r="AH13" s="14">
        <v>0.17290844614008699</v>
      </c>
      <c r="AI13" s="14"/>
      <c r="AJ13" s="14">
        <v>0.29492065701992498</v>
      </c>
      <c r="AK13" s="14">
        <v>0.119646138632304</v>
      </c>
      <c r="AL13" s="14">
        <v>0.24902452878703901</v>
      </c>
      <c r="AM13" s="14">
        <v>0.209967149464585</v>
      </c>
      <c r="AN13" s="14">
        <v>0.22315291840711199</v>
      </c>
      <c r="AO13" s="14"/>
      <c r="AP13" s="14">
        <v>0.36845895746304502</v>
      </c>
      <c r="AQ13" s="14">
        <v>0.13647823772126999</v>
      </c>
      <c r="AR13" s="14">
        <v>0.19769144472278299</v>
      </c>
      <c r="AS13" s="14">
        <v>0.180859441383938</v>
      </c>
      <c r="AT13" s="14">
        <v>0.22923277353482099</v>
      </c>
      <c r="AU13" s="14"/>
      <c r="AV13" s="14">
        <v>0.224489945563212</v>
      </c>
      <c r="AW13" s="14">
        <v>0.171239739302533</v>
      </c>
      <c r="AX13" s="14">
        <v>0.227214092190343</v>
      </c>
      <c r="AY13" s="14">
        <v>0.20217582244928201</v>
      </c>
      <c r="AZ13" s="14">
        <v>0.16130708287948001</v>
      </c>
      <c r="BA13" s="14"/>
      <c r="BB13" s="14">
        <v>0.22230171803299101</v>
      </c>
      <c r="BC13" s="14">
        <v>0.22050089833646699</v>
      </c>
      <c r="BD13" s="14">
        <v>0.349387487705276</v>
      </c>
      <c r="BE13" s="14"/>
      <c r="BF13" s="14">
        <v>0.24026972048422399</v>
      </c>
    </row>
    <row r="14" spans="2:58" x14ac:dyDescent="0.35">
      <c r="B14" s="15" t="s">
        <v>211</v>
      </c>
      <c r="C14" s="14">
        <v>0.11103483170164601</v>
      </c>
      <c r="D14" s="14">
        <v>8.8322487305210806E-2</v>
      </c>
      <c r="E14" s="14">
        <v>0.13346594697058101</v>
      </c>
      <c r="F14" s="14"/>
      <c r="G14" s="14">
        <v>8.8189833249231894E-2</v>
      </c>
      <c r="H14" s="14">
        <v>0.12947152715691701</v>
      </c>
      <c r="I14" s="14">
        <v>6.6834442649748305E-2</v>
      </c>
      <c r="J14" s="14">
        <v>0.10589332035015001</v>
      </c>
      <c r="K14" s="14">
        <v>0.146808130661435</v>
      </c>
      <c r="L14" s="14">
        <v>0.123048079392721</v>
      </c>
      <c r="M14" s="14"/>
      <c r="N14" s="14">
        <v>0.146874478234958</v>
      </c>
      <c r="O14" s="14">
        <v>9.9942827558077804E-2</v>
      </c>
      <c r="P14" s="14">
        <v>0.10467602615289601</v>
      </c>
      <c r="Q14" s="14">
        <v>9.2026145333049994E-2</v>
      </c>
      <c r="R14" s="14"/>
      <c r="S14" s="14">
        <v>0.16270095265282</v>
      </c>
      <c r="T14" s="14">
        <v>0.127399144733325</v>
      </c>
      <c r="U14" s="14">
        <v>0.11792184640192301</v>
      </c>
      <c r="V14" s="14">
        <v>5.6003763208501998E-2</v>
      </c>
      <c r="W14" s="14">
        <v>7.2371818833363202E-2</v>
      </c>
      <c r="X14" s="14">
        <v>7.2354854632275895E-2</v>
      </c>
      <c r="Y14" s="14">
        <v>0.13952311711464499</v>
      </c>
      <c r="Z14" s="14">
        <v>0.12795737763999099</v>
      </c>
      <c r="AA14" s="14">
        <v>9.6754770707179902E-2</v>
      </c>
      <c r="AB14" s="14">
        <v>0.123173909260773</v>
      </c>
      <c r="AC14" s="14">
        <v>4.6479661973129499E-2</v>
      </c>
      <c r="AD14" s="14">
        <v>0.184029240404294</v>
      </c>
      <c r="AE14" s="14"/>
      <c r="AF14" s="14">
        <v>0.12883515172940699</v>
      </c>
      <c r="AG14" s="14">
        <v>9.7945245436517503E-2</v>
      </c>
      <c r="AH14" s="14">
        <v>0.11114938203005</v>
      </c>
      <c r="AI14" s="14"/>
      <c r="AJ14" s="14">
        <v>0.20126825458481901</v>
      </c>
      <c r="AK14" s="14">
        <v>4.4171874306001002E-2</v>
      </c>
      <c r="AL14" s="14">
        <v>6.1831199666282803E-2</v>
      </c>
      <c r="AM14" s="14">
        <v>0.13887534173150301</v>
      </c>
      <c r="AN14" s="14">
        <v>8.9060263031799494E-2</v>
      </c>
      <c r="AO14" s="14"/>
      <c r="AP14" s="14">
        <v>0.27440680329740902</v>
      </c>
      <c r="AQ14" s="14">
        <v>7.1307784258096099E-2</v>
      </c>
      <c r="AR14" s="14">
        <v>9.3991389583946996E-2</v>
      </c>
      <c r="AS14" s="14">
        <v>6.5382302426992001E-2</v>
      </c>
      <c r="AT14" s="14">
        <v>6.7080450930304306E-2</v>
      </c>
      <c r="AU14" s="14"/>
      <c r="AV14" s="14">
        <v>0.106962823653452</v>
      </c>
      <c r="AW14" s="14">
        <v>7.8933541345419994E-2</v>
      </c>
      <c r="AX14" s="14">
        <v>0.12348620889560701</v>
      </c>
      <c r="AY14" s="14">
        <v>0.158647444096016</v>
      </c>
      <c r="AZ14" s="14">
        <v>0.16590554486508</v>
      </c>
      <c r="BA14" s="14"/>
      <c r="BB14" s="14">
        <v>0.143712038822567</v>
      </c>
      <c r="BC14" s="14">
        <v>5.8552701915271302E-2</v>
      </c>
      <c r="BD14" s="14">
        <v>9.2805078008010994E-2</v>
      </c>
      <c r="BE14" s="14"/>
      <c r="BF14" s="14">
        <v>0.11166386079499301</v>
      </c>
    </row>
    <row r="15" spans="2:58" x14ac:dyDescent="0.35">
      <c r="B15" s="15" t="s">
        <v>212</v>
      </c>
      <c r="C15" s="23">
        <v>2.2321206122026899E-2</v>
      </c>
      <c r="D15" s="23">
        <v>1.87942307943024E-2</v>
      </c>
      <c r="E15" s="23">
        <v>2.6137637506664899E-2</v>
      </c>
      <c r="F15" s="23"/>
      <c r="G15" s="23">
        <v>0</v>
      </c>
      <c r="H15" s="23">
        <v>1.7013349106722999E-2</v>
      </c>
      <c r="I15" s="23">
        <v>5.8454242382085103E-3</v>
      </c>
      <c r="J15" s="23">
        <v>3.1433681303291897E-2</v>
      </c>
      <c r="K15" s="23">
        <v>7.3223127541688204E-3</v>
      </c>
      <c r="L15" s="23">
        <v>5.4684889806421298E-2</v>
      </c>
      <c r="M15" s="23"/>
      <c r="N15" s="23">
        <v>2.2265093073438401E-2</v>
      </c>
      <c r="O15" s="23">
        <v>8.1242641549207507E-3</v>
      </c>
      <c r="P15" s="23">
        <v>2.2647340510894499E-2</v>
      </c>
      <c r="Q15" s="23">
        <v>3.8280626872425803E-2</v>
      </c>
      <c r="R15" s="23"/>
      <c r="S15" s="23">
        <v>2.3312911069420201E-2</v>
      </c>
      <c r="T15" s="23">
        <v>2.8918506291265699E-2</v>
      </c>
      <c r="U15" s="23">
        <v>2.6376811194237099E-2</v>
      </c>
      <c r="V15" s="23">
        <v>1.3580460019486399E-2</v>
      </c>
      <c r="W15" s="23">
        <v>1.2082503037616901E-2</v>
      </c>
      <c r="X15" s="23">
        <v>2.1199988146273101E-2</v>
      </c>
      <c r="Y15" s="23">
        <v>3.1001509699141502E-2</v>
      </c>
      <c r="Z15" s="23">
        <v>2.9386246230200301E-2</v>
      </c>
      <c r="AA15" s="23">
        <v>2.2649883280683701E-2</v>
      </c>
      <c r="AB15" s="23">
        <v>9.48080021664016E-3</v>
      </c>
      <c r="AC15" s="23">
        <v>4.8400311850212402E-2</v>
      </c>
      <c r="AD15" s="23">
        <v>0</v>
      </c>
      <c r="AE15" s="23"/>
      <c r="AF15" s="23">
        <v>2.5734135191826199E-2</v>
      </c>
      <c r="AG15" s="23">
        <v>2.6048864258289301E-2</v>
      </c>
      <c r="AH15" s="23">
        <v>1.6383682223927502E-2</v>
      </c>
      <c r="AI15" s="23"/>
      <c r="AJ15" s="23">
        <v>4.39548050264617E-2</v>
      </c>
      <c r="AK15" s="23">
        <v>1.4668744968263E-2</v>
      </c>
      <c r="AL15" s="23">
        <v>1.4186798824279799E-2</v>
      </c>
      <c r="AM15" s="23">
        <v>0</v>
      </c>
      <c r="AN15" s="23">
        <v>1.0155842449080301E-2</v>
      </c>
      <c r="AO15" s="23"/>
      <c r="AP15" s="23">
        <v>8.6803150441317006E-2</v>
      </c>
      <c r="AQ15" s="23">
        <v>1.01564912422778E-2</v>
      </c>
      <c r="AR15" s="23">
        <v>0</v>
      </c>
      <c r="AS15" s="23">
        <v>8.6347968832670499E-3</v>
      </c>
      <c r="AT15" s="23">
        <v>0</v>
      </c>
      <c r="AU15" s="23"/>
      <c r="AV15" s="23">
        <v>3.76154734822386E-2</v>
      </c>
      <c r="AW15" s="23">
        <v>2.00774557103689E-2</v>
      </c>
      <c r="AX15" s="23">
        <v>1.4343070770400999E-2</v>
      </c>
      <c r="AY15" s="23">
        <v>0</v>
      </c>
      <c r="AZ15" s="23">
        <v>4.2576720338501003E-2</v>
      </c>
      <c r="BA15" s="23"/>
      <c r="BB15" s="23">
        <v>0</v>
      </c>
      <c r="BC15" s="23">
        <v>0</v>
      </c>
      <c r="BD15" s="23">
        <v>0</v>
      </c>
      <c r="BE15" s="23"/>
      <c r="BF15" s="23">
        <v>0</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278</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1012</v>
      </c>
      <c r="D7" s="10">
        <v>506</v>
      </c>
      <c r="E7" s="10">
        <v>502</v>
      </c>
      <c r="F7" s="10"/>
      <c r="G7" s="10">
        <v>139</v>
      </c>
      <c r="H7" s="10">
        <v>186</v>
      </c>
      <c r="I7" s="10">
        <v>143</v>
      </c>
      <c r="J7" s="10">
        <v>155</v>
      </c>
      <c r="K7" s="10">
        <v>153</v>
      </c>
      <c r="L7" s="10">
        <v>236</v>
      </c>
      <c r="M7" s="10"/>
      <c r="N7" s="10">
        <v>274</v>
      </c>
      <c r="O7" s="10">
        <v>247</v>
      </c>
      <c r="P7" s="10">
        <v>247</v>
      </c>
      <c r="Q7" s="10">
        <v>238</v>
      </c>
      <c r="R7" s="10"/>
      <c r="S7" s="10">
        <v>123</v>
      </c>
      <c r="T7" s="10">
        <v>135</v>
      </c>
      <c r="U7" s="10">
        <v>75</v>
      </c>
      <c r="V7" s="10">
        <v>85</v>
      </c>
      <c r="W7" s="10">
        <v>82</v>
      </c>
      <c r="X7" s="10">
        <v>92</v>
      </c>
      <c r="Y7" s="10">
        <v>90</v>
      </c>
      <c r="Z7" s="10">
        <v>32</v>
      </c>
      <c r="AA7" s="10">
        <v>126</v>
      </c>
      <c r="AB7" s="10">
        <v>95</v>
      </c>
      <c r="AC7" s="10">
        <v>45</v>
      </c>
      <c r="AD7" s="10">
        <v>32</v>
      </c>
      <c r="AE7" s="10"/>
      <c r="AF7" s="10">
        <v>386</v>
      </c>
      <c r="AG7" s="10">
        <v>405</v>
      </c>
      <c r="AH7" s="10">
        <v>124</v>
      </c>
      <c r="AI7" s="10"/>
      <c r="AJ7" s="10">
        <v>336</v>
      </c>
      <c r="AK7" s="10">
        <v>329</v>
      </c>
      <c r="AL7" s="10">
        <v>64</v>
      </c>
      <c r="AM7" s="10">
        <v>14</v>
      </c>
      <c r="AN7" s="10">
        <v>101</v>
      </c>
      <c r="AO7" s="10"/>
      <c r="AP7" s="10">
        <v>204</v>
      </c>
      <c r="AQ7" s="10">
        <v>383</v>
      </c>
      <c r="AR7" s="10">
        <v>74</v>
      </c>
      <c r="AS7" s="10">
        <v>118</v>
      </c>
      <c r="AT7" s="10">
        <v>87</v>
      </c>
      <c r="AU7" s="10"/>
      <c r="AV7" s="10">
        <v>211</v>
      </c>
      <c r="AW7" s="10">
        <v>246</v>
      </c>
      <c r="AX7" s="10">
        <v>270</v>
      </c>
      <c r="AY7" s="10">
        <v>123</v>
      </c>
      <c r="AZ7" s="10">
        <v>24</v>
      </c>
      <c r="BA7" s="10"/>
      <c r="BB7" s="10">
        <v>42</v>
      </c>
      <c r="BC7" s="10">
        <v>67</v>
      </c>
      <c r="BD7" s="10">
        <v>32</v>
      </c>
      <c r="BE7" s="10"/>
      <c r="BF7" s="10">
        <v>167</v>
      </c>
    </row>
    <row r="8" spans="2:58" ht="30" customHeight="1" x14ac:dyDescent="0.35">
      <c r="B8" s="11" t="s">
        <v>20</v>
      </c>
      <c r="C8" s="11">
        <v>1012</v>
      </c>
      <c r="D8" s="11">
        <v>512</v>
      </c>
      <c r="E8" s="11">
        <v>496</v>
      </c>
      <c r="F8" s="11"/>
      <c r="G8" s="11">
        <v>134</v>
      </c>
      <c r="H8" s="11">
        <v>179</v>
      </c>
      <c r="I8" s="11">
        <v>164</v>
      </c>
      <c r="J8" s="11">
        <v>167</v>
      </c>
      <c r="K8" s="11">
        <v>144</v>
      </c>
      <c r="L8" s="11">
        <v>224</v>
      </c>
      <c r="M8" s="11"/>
      <c r="N8" s="11">
        <v>267</v>
      </c>
      <c r="O8" s="11">
        <v>259</v>
      </c>
      <c r="P8" s="11">
        <v>245</v>
      </c>
      <c r="Q8" s="11">
        <v>235</v>
      </c>
      <c r="R8" s="11"/>
      <c r="S8" s="11">
        <v>131</v>
      </c>
      <c r="T8" s="11">
        <v>142</v>
      </c>
      <c r="U8" s="11">
        <v>74</v>
      </c>
      <c r="V8" s="11">
        <v>86</v>
      </c>
      <c r="W8" s="11">
        <v>79</v>
      </c>
      <c r="X8" s="11">
        <v>94</v>
      </c>
      <c r="Y8" s="11">
        <v>89</v>
      </c>
      <c r="Z8" s="11">
        <v>30</v>
      </c>
      <c r="AA8" s="11">
        <v>121</v>
      </c>
      <c r="AB8" s="11">
        <v>95</v>
      </c>
      <c r="AC8" s="11">
        <v>43</v>
      </c>
      <c r="AD8" s="11">
        <v>29</v>
      </c>
      <c r="AE8" s="11"/>
      <c r="AF8" s="11">
        <v>386</v>
      </c>
      <c r="AG8" s="11">
        <v>408</v>
      </c>
      <c r="AH8" s="11">
        <v>125</v>
      </c>
      <c r="AI8" s="11"/>
      <c r="AJ8" s="11">
        <v>335</v>
      </c>
      <c r="AK8" s="11">
        <v>334</v>
      </c>
      <c r="AL8" s="11">
        <v>64</v>
      </c>
      <c r="AM8" s="11">
        <v>14</v>
      </c>
      <c r="AN8" s="11">
        <v>102</v>
      </c>
      <c r="AO8" s="11"/>
      <c r="AP8" s="11">
        <v>203</v>
      </c>
      <c r="AQ8" s="11">
        <v>386</v>
      </c>
      <c r="AR8" s="11">
        <v>73</v>
      </c>
      <c r="AS8" s="11">
        <v>120</v>
      </c>
      <c r="AT8" s="11">
        <v>87</v>
      </c>
      <c r="AU8" s="11"/>
      <c r="AV8" s="11">
        <v>209</v>
      </c>
      <c r="AW8" s="11">
        <v>249</v>
      </c>
      <c r="AX8" s="11">
        <v>272</v>
      </c>
      <c r="AY8" s="11">
        <v>123</v>
      </c>
      <c r="AZ8" s="11">
        <v>23</v>
      </c>
      <c r="BA8" s="11"/>
      <c r="BB8" s="11">
        <v>42</v>
      </c>
      <c r="BC8" s="11">
        <v>68</v>
      </c>
      <c r="BD8" s="11">
        <v>32</v>
      </c>
      <c r="BE8" s="11"/>
      <c r="BF8" s="11">
        <v>168</v>
      </c>
    </row>
    <row r="9" spans="2:58" x14ac:dyDescent="0.35">
      <c r="B9" s="15" t="s">
        <v>207</v>
      </c>
      <c r="C9" s="14">
        <v>0.126400795569763</v>
      </c>
      <c r="D9" s="14">
        <v>0.13707882262714699</v>
      </c>
      <c r="E9" s="14">
        <v>0.112351241831339</v>
      </c>
      <c r="F9" s="14"/>
      <c r="G9" s="14">
        <v>0.19291650275698199</v>
      </c>
      <c r="H9" s="14">
        <v>0.14352495582361599</v>
      </c>
      <c r="I9" s="14">
        <v>0.145772436616597</v>
      </c>
      <c r="J9" s="14">
        <v>0.13732753918608501</v>
      </c>
      <c r="K9" s="14">
        <v>0.107678270641996</v>
      </c>
      <c r="L9" s="14">
        <v>6.2869540515791494E-2</v>
      </c>
      <c r="M9" s="14"/>
      <c r="N9" s="14">
        <v>9.0966754455196905E-2</v>
      </c>
      <c r="O9" s="14">
        <v>0.127838177561475</v>
      </c>
      <c r="P9" s="14">
        <v>0.118228151441288</v>
      </c>
      <c r="Q9" s="14">
        <v>0.17691609292640401</v>
      </c>
      <c r="R9" s="14"/>
      <c r="S9" s="14">
        <v>8.8574890110537194E-2</v>
      </c>
      <c r="T9" s="14">
        <v>8.2809533091567494E-2</v>
      </c>
      <c r="U9" s="14">
        <v>0.19013273568596201</v>
      </c>
      <c r="V9" s="14">
        <v>0.12706855233674499</v>
      </c>
      <c r="W9" s="14">
        <v>0.18235847449783099</v>
      </c>
      <c r="X9" s="14">
        <v>0.102451373793171</v>
      </c>
      <c r="Y9" s="14">
        <v>0.110430987804369</v>
      </c>
      <c r="Z9" s="14">
        <v>5.9444968843370298E-2</v>
      </c>
      <c r="AA9" s="14">
        <v>0.18540998852757301</v>
      </c>
      <c r="AB9" s="14">
        <v>0.147822888617614</v>
      </c>
      <c r="AC9" s="14">
        <v>0.11376861107196901</v>
      </c>
      <c r="AD9" s="14">
        <v>9.2628858111350604E-2</v>
      </c>
      <c r="AE9" s="14"/>
      <c r="AF9" s="14">
        <v>9.3462143778416995E-2</v>
      </c>
      <c r="AG9" s="14">
        <v>0.11865652677865</v>
      </c>
      <c r="AH9" s="14">
        <v>0.211222024392791</v>
      </c>
      <c r="AI9" s="14"/>
      <c r="AJ9" s="14">
        <v>5.7310306625324103E-2</v>
      </c>
      <c r="AK9" s="14">
        <v>0.18635619824601199</v>
      </c>
      <c r="AL9" s="14">
        <v>0.111019371715788</v>
      </c>
      <c r="AM9" s="14">
        <v>6.3596342932136299E-2</v>
      </c>
      <c r="AN9" s="14">
        <v>0.12574518094902901</v>
      </c>
      <c r="AO9" s="14"/>
      <c r="AP9" s="14">
        <v>2.4151843952253699E-2</v>
      </c>
      <c r="AQ9" s="14">
        <v>0.17611251628872601</v>
      </c>
      <c r="AR9" s="14">
        <v>0.12892701820206701</v>
      </c>
      <c r="AS9" s="14">
        <v>0.13268762499349401</v>
      </c>
      <c r="AT9" s="14">
        <v>6.6975279856985398E-2</v>
      </c>
      <c r="AU9" s="14"/>
      <c r="AV9" s="14">
        <v>0.135932534176784</v>
      </c>
      <c r="AW9" s="14">
        <v>0.13100926092436799</v>
      </c>
      <c r="AX9" s="14">
        <v>0.114310596364876</v>
      </c>
      <c r="AY9" s="14">
        <v>9.8158429392534094E-2</v>
      </c>
      <c r="AZ9" s="14">
        <v>0.116503930224011</v>
      </c>
      <c r="BA9" s="14"/>
      <c r="BB9" s="14">
        <v>4.3652440256656197E-2</v>
      </c>
      <c r="BC9" s="14">
        <v>0.14776863917137301</v>
      </c>
      <c r="BD9" s="14">
        <v>6.2839482509841796E-2</v>
      </c>
      <c r="BE9" s="14"/>
      <c r="BF9" s="14">
        <v>9.6560153875198507E-2</v>
      </c>
    </row>
    <row r="10" spans="2:58" x14ac:dyDescent="0.35">
      <c r="B10" s="15" t="s">
        <v>208</v>
      </c>
      <c r="C10" s="14">
        <v>0.107407183938908</v>
      </c>
      <c r="D10" s="14">
        <v>9.2926172927535605E-2</v>
      </c>
      <c r="E10" s="14">
        <v>0.12114816633287601</v>
      </c>
      <c r="F10" s="14"/>
      <c r="G10" s="14">
        <v>0.16394648416216701</v>
      </c>
      <c r="H10" s="14">
        <v>0.117620578234978</v>
      </c>
      <c r="I10" s="14">
        <v>0.158850295901422</v>
      </c>
      <c r="J10" s="14">
        <v>9.1680920950498804E-2</v>
      </c>
      <c r="K10" s="14">
        <v>7.8498766806407494E-2</v>
      </c>
      <c r="L10" s="14">
        <v>5.8364377287298E-2</v>
      </c>
      <c r="M10" s="14"/>
      <c r="N10" s="14">
        <v>0.11316924712074999</v>
      </c>
      <c r="O10" s="14">
        <v>0.13053533715841101</v>
      </c>
      <c r="P10" s="14">
        <v>9.5611294095079805E-2</v>
      </c>
      <c r="Q10" s="14">
        <v>9.0443581601983195E-2</v>
      </c>
      <c r="R10" s="14"/>
      <c r="S10" s="14">
        <v>0.11506322931525</v>
      </c>
      <c r="T10" s="14">
        <v>0.104900676864728</v>
      </c>
      <c r="U10" s="14">
        <v>9.3342440840120097E-2</v>
      </c>
      <c r="V10" s="14">
        <v>0.107761065616074</v>
      </c>
      <c r="W10" s="14">
        <v>6.9136276874591396E-2</v>
      </c>
      <c r="X10" s="14">
        <v>0.128828768139473</v>
      </c>
      <c r="Y10" s="14">
        <v>0.12905546877927701</v>
      </c>
      <c r="Z10" s="14">
        <v>8.8223740878791507E-2</v>
      </c>
      <c r="AA10" s="14">
        <v>9.9347653844293796E-2</v>
      </c>
      <c r="AB10" s="14">
        <v>6.02693189661909E-2</v>
      </c>
      <c r="AC10" s="14">
        <v>0.17801065599312199</v>
      </c>
      <c r="AD10" s="14">
        <v>0.19088953919441101</v>
      </c>
      <c r="AE10" s="14"/>
      <c r="AF10" s="14">
        <v>8.4079384594931902E-2</v>
      </c>
      <c r="AG10" s="14">
        <v>0.10841281295161501</v>
      </c>
      <c r="AH10" s="14">
        <v>0.11941663365338701</v>
      </c>
      <c r="AI10" s="14"/>
      <c r="AJ10" s="14">
        <v>5.3496858646347303E-2</v>
      </c>
      <c r="AK10" s="14">
        <v>0.15827353671878</v>
      </c>
      <c r="AL10" s="14">
        <v>6.06294802819013E-2</v>
      </c>
      <c r="AM10" s="14">
        <v>0.130636257533158</v>
      </c>
      <c r="AN10" s="14">
        <v>0.152382528560976</v>
      </c>
      <c r="AO10" s="14"/>
      <c r="AP10" s="14">
        <v>1.34351100570358E-2</v>
      </c>
      <c r="AQ10" s="14">
        <v>0.143675300415334</v>
      </c>
      <c r="AR10" s="14">
        <v>5.3771555470690298E-2</v>
      </c>
      <c r="AS10" s="14">
        <v>0.183516233987357</v>
      </c>
      <c r="AT10" s="14">
        <v>5.8215914993345698E-2</v>
      </c>
      <c r="AU10" s="14"/>
      <c r="AV10" s="14">
        <v>6.82840630134985E-2</v>
      </c>
      <c r="AW10" s="14">
        <v>0.136389703365878</v>
      </c>
      <c r="AX10" s="14">
        <v>0.115200381323611</v>
      </c>
      <c r="AY10" s="14">
        <v>0.10670071426252099</v>
      </c>
      <c r="AZ10" s="14">
        <v>7.7503145615994196E-2</v>
      </c>
      <c r="BA10" s="14"/>
      <c r="BB10" s="14">
        <v>9.1695001573857196E-2</v>
      </c>
      <c r="BC10" s="14">
        <v>0.166793253398934</v>
      </c>
      <c r="BD10" s="14">
        <v>0</v>
      </c>
      <c r="BE10" s="14"/>
      <c r="BF10" s="14">
        <v>9.0298411321745806E-2</v>
      </c>
    </row>
    <row r="11" spans="2:58" x14ac:dyDescent="0.35">
      <c r="B11" s="15" t="s">
        <v>209</v>
      </c>
      <c r="C11" s="14">
        <v>0.15638728860501699</v>
      </c>
      <c r="D11" s="14">
        <v>0.16172175347312001</v>
      </c>
      <c r="E11" s="14">
        <v>0.15213277932255201</v>
      </c>
      <c r="F11" s="14"/>
      <c r="G11" s="14">
        <v>0.20235834439105299</v>
      </c>
      <c r="H11" s="14">
        <v>0.21630570962929699</v>
      </c>
      <c r="I11" s="14">
        <v>0.17093305492265401</v>
      </c>
      <c r="J11" s="14">
        <v>0.123450273045053</v>
      </c>
      <c r="K11" s="14">
        <v>0.118229340831635</v>
      </c>
      <c r="L11" s="14">
        <v>0.119679519490554</v>
      </c>
      <c r="M11" s="14"/>
      <c r="N11" s="14">
        <v>0.13171823527018101</v>
      </c>
      <c r="O11" s="14">
        <v>0.15888342418965001</v>
      </c>
      <c r="P11" s="14">
        <v>0.19652830952606001</v>
      </c>
      <c r="Q11" s="14">
        <v>0.13937325903166001</v>
      </c>
      <c r="R11" s="14"/>
      <c r="S11" s="14">
        <v>0.19244969745902701</v>
      </c>
      <c r="T11" s="14">
        <v>0.14460810800888199</v>
      </c>
      <c r="U11" s="14">
        <v>0.17345872886859001</v>
      </c>
      <c r="V11" s="14">
        <v>0.19221272049587801</v>
      </c>
      <c r="W11" s="14">
        <v>0.219784183679823</v>
      </c>
      <c r="X11" s="14">
        <v>0.185662946030553</v>
      </c>
      <c r="Y11" s="14">
        <v>0.181699602957589</v>
      </c>
      <c r="Z11" s="14">
        <v>0.15950900948033001</v>
      </c>
      <c r="AA11" s="14">
        <v>0.10280940436255</v>
      </c>
      <c r="AB11" s="14">
        <v>9.0286627219303806E-2</v>
      </c>
      <c r="AC11" s="14">
        <v>9.0968460854228397E-2</v>
      </c>
      <c r="AD11" s="14">
        <v>9.0942917017517694E-2</v>
      </c>
      <c r="AE11" s="14"/>
      <c r="AF11" s="14">
        <v>0.112298668409636</v>
      </c>
      <c r="AG11" s="14">
        <v>0.188483109905593</v>
      </c>
      <c r="AH11" s="14">
        <v>0.15495735626799101</v>
      </c>
      <c r="AI11" s="14"/>
      <c r="AJ11" s="14">
        <v>0.1114656863974</v>
      </c>
      <c r="AK11" s="14">
        <v>0.20443776112669501</v>
      </c>
      <c r="AL11" s="14">
        <v>0.21374494472826699</v>
      </c>
      <c r="AM11" s="14">
        <v>0.14671522831818401</v>
      </c>
      <c r="AN11" s="14">
        <v>9.0073712861959795E-2</v>
      </c>
      <c r="AO11" s="14"/>
      <c r="AP11" s="14">
        <v>7.6518453467258496E-2</v>
      </c>
      <c r="AQ11" s="14">
        <v>0.22167271360464599</v>
      </c>
      <c r="AR11" s="14">
        <v>0.18954579517572701</v>
      </c>
      <c r="AS11" s="14">
        <v>0.11418200281143601</v>
      </c>
      <c r="AT11" s="14">
        <v>0.153949665690088</v>
      </c>
      <c r="AU11" s="14"/>
      <c r="AV11" s="14">
        <v>0.134440506075862</v>
      </c>
      <c r="AW11" s="14">
        <v>0.15212445318801501</v>
      </c>
      <c r="AX11" s="14">
        <v>0.172955172399095</v>
      </c>
      <c r="AY11" s="14">
        <v>0.17554372451092001</v>
      </c>
      <c r="AZ11" s="14">
        <v>0.25193896203259297</v>
      </c>
      <c r="BA11" s="14"/>
      <c r="BB11" s="14">
        <v>0.11458731232639401</v>
      </c>
      <c r="BC11" s="14">
        <v>0.119461639501589</v>
      </c>
      <c r="BD11" s="14">
        <v>0.239056181261285</v>
      </c>
      <c r="BE11" s="14"/>
      <c r="BF11" s="14">
        <v>0.153388608620869</v>
      </c>
    </row>
    <row r="12" spans="2:58" x14ac:dyDescent="0.35">
      <c r="B12" s="15" t="s">
        <v>122</v>
      </c>
      <c r="C12" s="14">
        <v>0.22034542320916201</v>
      </c>
      <c r="D12" s="14">
        <v>0.21729316915902699</v>
      </c>
      <c r="E12" s="14">
        <v>0.22525277606864499</v>
      </c>
      <c r="F12" s="14"/>
      <c r="G12" s="14">
        <v>0.179803209822121</v>
      </c>
      <c r="H12" s="14">
        <v>0.210424606340679</v>
      </c>
      <c r="I12" s="14">
        <v>0.22324068155606</v>
      </c>
      <c r="J12" s="14">
        <v>0.25928298637068498</v>
      </c>
      <c r="K12" s="14">
        <v>0.20222084230007001</v>
      </c>
      <c r="L12" s="14">
        <v>0.23287022760881201</v>
      </c>
      <c r="M12" s="14"/>
      <c r="N12" s="14">
        <v>0.19407554103197</v>
      </c>
      <c r="O12" s="14">
        <v>0.20627378649662201</v>
      </c>
      <c r="P12" s="14">
        <v>0.222245480204458</v>
      </c>
      <c r="Q12" s="14">
        <v>0.26534298560740799</v>
      </c>
      <c r="R12" s="14"/>
      <c r="S12" s="14">
        <v>0.176717218237503</v>
      </c>
      <c r="T12" s="14">
        <v>0.20698401306313699</v>
      </c>
      <c r="U12" s="14">
        <v>0.199341263415098</v>
      </c>
      <c r="V12" s="14">
        <v>0.16248877341120499</v>
      </c>
      <c r="W12" s="14">
        <v>0.24336107917295199</v>
      </c>
      <c r="X12" s="14">
        <v>0.28228157071073601</v>
      </c>
      <c r="Y12" s="14">
        <v>0.19675812826070399</v>
      </c>
      <c r="Z12" s="14">
        <v>0.28474006813328201</v>
      </c>
      <c r="AA12" s="14">
        <v>0.225873764075746</v>
      </c>
      <c r="AB12" s="14">
        <v>0.26054542696613198</v>
      </c>
      <c r="AC12" s="14">
        <v>0.33077295302574</v>
      </c>
      <c r="AD12" s="14">
        <v>0.12989647801467999</v>
      </c>
      <c r="AE12" s="14"/>
      <c r="AF12" s="14">
        <v>0.24648907436784101</v>
      </c>
      <c r="AG12" s="14">
        <v>0.20149483490191</v>
      </c>
      <c r="AH12" s="14">
        <v>0.23632056918983901</v>
      </c>
      <c r="AI12" s="14"/>
      <c r="AJ12" s="14">
        <v>0.182474703202644</v>
      </c>
      <c r="AK12" s="14">
        <v>0.21688028224151201</v>
      </c>
      <c r="AL12" s="14">
        <v>0.234164107939977</v>
      </c>
      <c r="AM12" s="14">
        <v>0.34848012655835597</v>
      </c>
      <c r="AN12" s="14">
        <v>0.315155350234961</v>
      </c>
      <c r="AO12" s="14"/>
      <c r="AP12" s="14">
        <v>0.13972917583861499</v>
      </c>
      <c r="AQ12" s="14">
        <v>0.21335857205738601</v>
      </c>
      <c r="AR12" s="14">
        <v>0.24277520942228201</v>
      </c>
      <c r="AS12" s="14">
        <v>0.195974319008096</v>
      </c>
      <c r="AT12" s="14">
        <v>0.31876491268909302</v>
      </c>
      <c r="AU12" s="14"/>
      <c r="AV12" s="14">
        <v>0.27256194882146201</v>
      </c>
      <c r="AW12" s="14">
        <v>0.234231819047823</v>
      </c>
      <c r="AX12" s="14">
        <v>0.19354036891318899</v>
      </c>
      <c r="AY12" s="14">
        <v>0.16658189110902</v>
      </c>
      <c r="AZ12" s="14">
        <v>0.26278126036129801</v>
      </c>
      <c r="BA12" s="14"/>
      <c r="BB12" s="14">
        <v>0.349835148947445</v>
      </c>
      <c r="BC12" s="14">
        <v>0.17167549084471001</v>
      </c>
      <c r="BD12" s="14">
        <v>0.16392407877491899</v>
      </c>
      <c r="BE12" s="14"/>
      <c r="BF12" s="14">
        <v>0.225441950656108</v>
      </c>
    </row>
    <row r="13" spans="2:58" x14ac:dyDescent="0.35">
      <c r="B13" s="15" t="s">
        <v>210</v>
      </c>
      <c r="C13" s="14">
        <v>0.23372521603107399</v>
      </c>
      <c r="D13" s="14">
        <v>0.24163812731345199</v>
      </c>
      <c r="E13" s="14">
        <v>0.22742820935163399</v>
      </c>
      <c r="F13" s="14"/>
      <c r="G13" s="14">
        <v>0.181536744592318</v>
      </c>
      <c r="H13" s="14">
        <v>0.19327806068249101</v>
      </c>
      <c r="I13" s="14">
        <v>0.19698370828123399</v>
      </c>
      <c r="J13" s="14">
        <v>0.23616456983267001</v>
      </c>
      <c r="K13" s="14">
        <v>0.28974787107105998</v>
      </c>
      <c r="L13" s="14">
        <v>0.28608232316829502</v>
      </c>
      <c r="M13" s="14"/>
      <c r="N13" s="14">
        <v>0.26878532953506601</v>
      </c>
      <c r="O13" s="14">
        <v>0.25000415799072601</v>
      </c>
      <c r="P13" s="14">
        <v>0.22322525631478099</v>
      </c>
      <c r="Q13" s="14">
        <v>0.18034868373757501</v>
      </c>
      <c r="R13" s="14"/>
      <c r="S13" s="14">
        <v>0.23919801033856</v>
      </c>
      <c r="T13" s="14">
        <v>0.28629330197107999</v>
      </c>
      <c r="U13" s="14">
        <v>0.26548615349720101</v>
      </c>
      <c r="V13" s="14">
        <v>0.28977262671848503</v>
      </c>
      <c r="W13" s="14">
        <v>0.16772340009138001</v>
      </c>
      <c r="X13" s="14">
        <v>0.207690702190795</v>
      </c>
      <c r="Y13" s="14">
        <v>0.15341404746964701</v>
      </c>
      <c r="Z13" s="14">
        <v>0.25507521310410702</v>
      </c>
      <c r="AA13" s="14">
        <v>0.212055146799908</v>
      </c>
      <c r="AB13" s="14">
        <v>0.29145499487217502</v>
      </c>
      <c r="AC13" s="14">
        <v>0.15157898652638899</v>
      </c>
      <c r="AD13" s="14">
        <v>0.21719735256563699</v>
      </c>
      <c r="AE13" s="14"/>
      <c r="AF13" s="14">
        <v>0.276861005610051</v>
      </c>
      <c r="AG13" s="14">
        <v>0.23661649067564799</v>
      </c>
      <c r="AH13" s="14">
        <v>0.141878765152258</v>
      </c>
      <c r="AI13" s="14"/>
      <c r="AJ13" s="14">
        <v>0.307403411573062</v>
      </c>
      <c r="AK13" s="14">
        <v>0.17549599744171601</v>
      </c>
      <c r="AL13" s="14">
        <v>0.242261909028822</v>
      </c>
      <c r="AM13" s="14">
        <v>0.24337267618571501</v>
      </c>
      <c r="AN13" s="14">
        <v>0.18825254939302899</v>
      </c>
      <c r="AO13" s="14"/>
      <c r="AP13" s="14">
        <v>0.38157500366166303</v>
      </c>
      <c r="AQ13" s="14">
        <v>0.17859274679110701</v>
      </c>
      <c r="AR13" s="14">
        <v>0.227204366394717</v>
      </c>
      <c r="AS13" s="14">
        <v>0.20498015409593001</v>
      </c>
      <c r="AT13" s="14">
        <v>0.26650261517658502</v>
      </c>
      <c r="AU13" s="14"/>
      <c r="AV13" s="14">
        <v>0.247684705790991</v>
      </c>
      <c r="AW13" s="14">
        <v>0.194938983731096</v>
      </c>
      <c r="AX13" s="14">
        <v>0.25850102437508599</v>
      </c>
      <c r="AY13" s="14">
        <v>0.264018074203624</v>
      </c>
      <c r="AZ13" s="14">
        <v>0.120207520060781</v>
      </c>
      <c r="BA13" s="14"/>
      <c r="BB13" s="14">
        <v>0.217209114542217</v>
      </c>
      <c r="BC13" s="14">
        <v>0.211533065444201</v>
      </c>
      <c r="BD13" s="14">
        <v>0.31704809310896098</v>
      </c>
      <c r="BE13" s="14"/>
      <c r="BF13" s="14">
        <v>0.23490332881076201</v>
      </c>
    </row>
    <row r="14" spans="2:58" x14ac:dyDescent="0.35">
      <c r="B14" s="15" t="s">
        <v>211</v>
      </c>
      <c r="C14" s="14">
        <v>0.12724344675791599</v>
      </c>
      <c r="D14" s="14">
        <v>0.11621897943333501</v>
      </c>
      <c r="E14" s="14">
        <v>0.137747266094434</v>
      </c>
      <c r="F14" s="14"/>
      <c r="G14" s="14">
        <v>6.4681110437325495E-2</v>
      </c>
      <c r="H14" s="14">
        <v>0.102222156292554</v>
      </c>
      <c r="I14" s="14">
        <v>0.10421982272203401</v>
      </c>
      <c r="J14" s="14">
        <v>0.13166799102613</v>
      </c>
      <c r="K14" s="14">
        <v>0.17327671186993401</v>
      </c>
      <c r="L14" s="14">
        <v>0.168404466169397</v>
      </c>
      <c r="M14" s="14"/>
      <c r="N14" s="14">
        <v>0.17142956659893599</v>
      </c>
      <c r="O14" s="14">
        <v>0.111247794601808</v>
      </c>
      <c r="P14" s="14">
        <v>0.11117589788099</v>
      </c>
      <c r="Q14" s="14">
        <v>0.10995494744044</v>
      </c>
      <c r="R14" s="14"/>
      <c r="S14" s="14">
        <v>0.13983026946384799</v>
      </c>
      <c r="T14" s="14">
        <v>0.16127125961979899</v>
      </c>
      <c r="U14" s="14">
        <v>6.6493251193267697E-2</v>
      </c>
      <c r="V14" s="14">
        <v>9.62852938280397E-2</v>
      </c>
      <c r="W14" s="14">
        <v>8.3285586465519701E-2</v>
      </c>
      <c r="X14" s="14">
        <v>7.1304963684323194E-2</v>
      </c>
      <c r="Y14" s="14">
        <v>0.154732289554043</v>
      </c>
      <c r="Z14" s="14">
        <v>0.15300699956011901</v>
      </c>
      <c r="AA14" s="14">
        <v>0.15229817619180799</v>
      </c>
      <c r="AB14" s="14">
        <v>0.110955038435343</v>
      </c>
      <c r="AC14" s="14">
        <v>0.13490033252855199</v>
      </c>
      <c r="AD14" s="14">
        <v>0.27844485509640299</v>
      </c>
      <c r="AE14" s="14"/>
      <c r="AF14" s="14">
        <v>0.149377525754916</v>
      </c>
      <c r="AG14" s="14">
        <v>0.120968617868513</v>
      </c>
      <c r="AH14" s="14">
        <v>0.119509962257188</v>
      </c>
      <c r="AI14" s="14"/>
      <c r="AJ14" s="14">
        <v>0.22759567423452801</v>
      </c>
      <c r="AK14" s="14">
        <v>5.2996449740691801E-2</v>
      </c>
      <c r="AL14" s="14">
        <v>0.123993387480965</v>
      </c>
      <c r="AM14" s="14">
        <v>0</v>
      </c>
      <c r="AN14" s="14">
        <v>0.11823483555096399</v>
      </c>
      <c r="AO14" s="14"/>
      <c r="AP14" s="14">
        <v>0.27858590027767999</v>
      </c>
      <c r="AQ14" s="14">
        <v>6.1716914402466697E-2</v>
      </c>
      <c r="AR14" s="14">
        <v>0.14592645912945401</v>
      </c>
      <c r="AS14" s="14">
        <v>0.13734940460089601</v>
      </c>
      <c r="AT14" s="14">
        <v>0.113570300691731</v>
      </c>
      <c r="AU14" s="14"/>
      <c r="AV14" s="14">
        <v>0.10381563639018999</v>
      </c>
      <c r="AW14" s="14">
        <v>0.128560607878973</v>
      </c>
      <c r="AX14" s="14">
        <v>0.11980650432960301</v>
      </c>
      <c r="AY14" s="14">
        <v>0.18193798243373299</v>
      </c>
      <c r="AZ14" s="14">
        <v>0.12848846136682199</v>
      </c>
      <c r="BA14" s="14"/>
      <c r="BB14" s="14">
        <v>0.15931340362447</v>
      </c>
      <c r="BC14" s="14">
        <v>0.169114206559</v>
      </c>
      <c r="BD14" s="14">
        <v>0.15668103505011399</v>
      </c>
      <c r="BE14" s="14"/>
      <c r="BF14" s="14">
        <v>0.16598558665552299</v>
      </c>
    </row>
    <row r="15" spans="2:58" x14ac:dyDescent="0.35">
      <c r="B15" s="15" t="s">
        <v>212</v>
      </c>
      <c r="C15" s="23">
        <v>2.8490645888159399E-2</v>
      </c>
      <c r="D15" s="23">
        <v>3.3122975066382898E-2</v>
      </c>
      <c r="E15" s="23">
        <v>2.3939560998521001E-2</v>
      </c>
      <c r="F15" s="23"/>
      <c r="G15" s="23">
        <v>1.47576038380342E-2</v>
      </c>
      <c r="H15" s="23">
        <v>1.6623932996384899E-2</v>
      </c>
      <c r="I15" s="23">
        <v>0</v>
      </c>
      <c r="J15" s="23">
        <v>2.04257195888779E-2</v>
      </c>
      <c r="K15" s="23">
        <v>3.0348196478896399E-2</v>
      </c>
      <c r="L15" s="23">
        <v>7.17295457598532E-2</v>
      </c>
      <c r="M15" s="23"/>
      <c r="N15" s="23">
        <v>2.9855325987900701E-2</v>
      </c>
      <c r="O15" s="23">
        <v>1.5217322001309E-2</v>
      </c>
      <c r="P15" s="23">
        <v>3.29856105373426E-2</v>
      </c>
      <c r="Q15" s="23">
        <v>3.7620449654530298E-2</v>
      </c>
      <c r="R15" s="23"/>
      <c r="S15" s="23">
        <v>4.8166685075275897E-2</v>
      </c>
      <c r="T15" s="23">
        <v>1.3133107380806801E-2</v>
      </c>
      <c r="U15" s="23">
        <v>1.17454264997602E-2</v>
      </c>
      <c r="V15" s="23">
        <v>2.44109675935744E-2</v>
      </c>
      <c r="W15" s="23">
        <v>3.4350999217903098E-2</v>
      </c>
      <c r="X15" s="23">
        <v>2.17796754509487E-2</v>
      </c>
      <c r="Y15" s="23">
        <v>7.3909475174371103E-2</v>
      </c>
      <c r="Z15" s="23">
        <v>0</v>
      </c>
      <c r="AA15" s="23">
        <v>2.2205866198121201E-2</v>
      </c>
      <c r="AB15" s="23">
        <v>3.8665704923241097E-2</v>
      </c>
      <c r="AC15" s="23">
        <v>0</v>
      </c>
      <c r="AD15" s="23">
        <v>0</v>
      </c>
      <c r="AE15" s="23"/>
      <c r="AF15" s="23">
        <v>3.74321974842063E-2</v>
      </c>
      <c r="AG15" s="23">
        <v>2.53676069180701E-2</v>
      </c>
      <c r="AH15" s="23">
        <v>1.66946890865458E-2</v>
      </c>
      <c r="AI15" s="23"/>
      <c r="AJ15" s="23">
        <v>6.0253359320695102E-2</v>
      </c>
      <c r="AK15" s="23">
        <v>5.5597744845935796E-3</v>
      </c>
      <c r="AL15" s="23">
        <v>1.4186798824279799E-2</v>
      </c>
      <c r="AM15" s="23">
        <v>6.7199368472450893E-2</v>
      </c>
      <c r="AN15" s="23">
        <v>1.0155842449080301E-2</v>
      </c>
      <c r="AO15" s="23"/>
      <c r="AP15" s="23">
        <v>8.6004512745493894E-2</v>
      </c>
      <c r="AQ15" s="23">
        <v>4.8712364403331104E-3</v>
      </c>
      <c r="AR15" s="23">
        <v>1.18495962050621E-2</v>
      </c>
      <c r="AS15" s="23">
        <v>3.1310260502792203E-2</v>
      </c>
      <c r="AT15" s="23">
        <v>2.2021310902171801E-2</v>
      </c>
      <c r="AU15" s="23"/>
      <c r="AV15" s="23">
        <v>3.7280605731212897E-2</v>
      </c>
      <c r="AW15" s="23">
        <v>2.2745171863846399E-2</v>
      </c>
      <c r="AX15" s="23">
        <v>2.5685952294539099E-2</v>
      </c>
      <c r="AY15" s="23">
        <v>7.0591840876491202E-3</v>
      </c>
      <c r="AZ15" s="23">
        <v>4.2576720338501003E-2</v>
      </c>
      <c r="BA15" s="23"/>
      <c r="BB15" s="23">
        <v>2.37075787289605E-2</v>
      </c>
      <c r="BC15" s="23">
        <v>1.3653705080193E-2</v>
      </c>
      <c r="BD15" s="23">
        <v>6.0451129294878898E-2</v>
      </c>
      <c r="BE15" s="23"/>
      <c r="BF15" s="23">
        <v>3.3421960059793802E-2</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279</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1012</v>
      </c>
      <c r="D7" s="10">
        <v>506</v>
      </c>
      <c r="E7" s="10">
        <v>502</v>
      </c>
      <c r="F7" s="10"/>
      <c r="G7" s="10">
        <v>139</v>
      </c>
      <c r="H7" s="10">
        <v>186</v>
      </c>
      <c r="I7" s="10">
        <v>143</v>
      </c>
      <c r="J7" s="10">
        <v>155</v>
      </c>
      <c r="K7" s="10">
        <v>153</v>
      </c>
      <c r="L7" s="10">
        <v>236</v>
      </c>
      <c r="M7" s="10"/>
      <c r="N7" s="10">
        <v>274</v>
      </c>
      <c r="O7" s="10">
        <v>247</v>
      </c>
      <c r="P7" s="10">
        <v>247</v>
      </c>
      <c r="Q7" s="10">
        <v>238</v>
      </c>
      <c r="R7" s="10"/>
      <c r="S7" s="10">
        <v>123</v>
      </c>
      <c r="T7" s="10">
        <v>135</v>
      </c>
      <c r="U7" s="10">
        <v>75</v>
      </c>
      <c r="V7" s="10">
        <v>85</v>
      </c>
      <c r="W7" s="10">
        <v>82</v>
      </c>
      <c r="X7" s="10">
        <v>92</v>
      </c>
      <c r="Y7" s="10">
        <v>90</v>
      </c>
      <c r="Z7" s="10">
        <v>32</v>
      </c>
      <c r="AA7" s="10">
        <v>126</v>
      </c>
      <c r="AB7" s="10">
        <v>95</v>
      </c>
      <c r="AC7" s="10">
        <v>45</v>
      </c>
      <c r="AD7" s="10">
        <v>32</v>
      </c>
      <c r="AE7" s="10"/>
      <c r="AF7" s="10">
        <v>386</v>
      </c>
      <c r="AG7" s="10">
        <v>405</v>
      </c>
      <c r="AH7" s="10">
        <v>124</v>
      </c>
      <c r="AI7" s="10"/>
      <c r="AJ7" s="10">
        <v>336</v>
      </c>
      <c r="AK7" s="10">
        <v>329</v>
      </c>
      <c r="AL7" s="10">
        <v>64</v>
      </c>
      <c r="AM7" s="10">
        <v>14</v>
      </c>
      <c r="AN7" s="10">
        <v>101</v>
      </c>
      <c r="AO7" s="10"/>
      <c r="AP7" s="10">
        <v>204</v>
      </c>
      <c r="AQ7" s="10">
        <v>383</v>
      </c>
      <c r="AR7" s="10">
        <v>74</v>
      </c>
      <c r="AS7" s="10">
        <v>118</v>
      </c>
      <c r="AT7" s="10">
        <v>87</v>
      </c>
      <c r="AU7" s="10"/>
      <c r="AV7" s="10">
        <v>211</v>
      </c>
      <c r="AW7" s="10">
        <v>246</v>
      </c>
      <c r="AX7" s="10">
        <v>270</v>
      </c>
      <c r="AY7" s="10">
        <v>123</v>
      </c>
      <c r="AZ7" s="10">
        <v>24</v>
      </c>
      <c r="BA7" s="10"/>
      <c r="BB7" s="10">
        <v>42</v>
      </c>
      <c r="BC7" s="10">
        <v>67</v>
      </c>
      <c r="BD7" s="10">
        <v>32</v>
      </c>
      <c r="BE7" s="10"/>
      <c r="BF7" s="10">
        <v>167</v>
      </c>
    </row>
    <row r="8" spans="2:58" ht="30" customHeight="1" x14ac:dyDescent="0.35">
      <c r="B8" s="11" t="s">
        <v>20</v>
      </c>
      <c r="C8" s="11">
        <v>1012</v>
      </c>
      <c r="D8" s="11">
        <v>512</v>
      </c>
      <c r="E8" s="11">
        <v>496</v>
      </c>
      <c r="F8" s="11"/>
      <c r="G8" s="11">
        <v>134</v>
      </c>
      <c r="H8" s="11">
        <v>179</v>
      </c>
      <c r="I8" s="11">
        <v>164</v>
      </c>
      <c r="J8" s="11">
        <v>167</v>
      </c>
      <c r="K8" s="11">
        <v>144</v>
      </c>
      <c r="L8" s="11">
        <v>224</v>
      </c>
      <c r="M8" s="11"/>
      <c r="N8" s="11">
        <v>267</v>
      </c>
      <c r="O8" s="11">
        <v>259</v>
      </c>
      <c r="P8" s="11">
        <v>245</v>
      </c>
      <c r="Q8" s="11">
        <v>235</v>
      </c>
      <c r="R8" s="11"/>
      <c r="S8" s="11">
        <v>131</v>
      </c>
      <c r="T8" s="11">
        <v>142</v>
      </c>
      <c r="U8" s="11">
        <v>74</v>
      </c>
      <c r="V8" s="11">
        <v>86</v>
      </c>
      <c r="W8" s="11">
        <v>79</v>
      </c>
      <c r="X8" s="11">
        <v>94</v>
      </c>
      <c r="Y8" s="11">
        <v>89</v>
      </c>
      <c r="Z8" s="11">
        <v>30</v>
      </c>
      <c r="AA8" s="11">
        <v>121</v>
      </c>
      <c r="AB8" s="11">
        <v>95</v>
      </c>
      <c r="AC8" s="11">
        <v>43</v>
      </c>
      <c r="AD8" s="11">
        <v>29</v>
      </c>
      <c r="AE8" s="11"/>
      <c r="AF8" s="11">
        <v>386</v>
      </c>
      <c r="AG8" s="11">
        <v>408</v>
      </c>
      <c r="AH8" s="11">
        <v>125</v>
      </c>
      <c r="AI8" s="11"/>
      <c r="AJ8" s="11">
        <v>335</v>
      </c>
      <c r="AK8" s="11">
        <v>334</v>
      </c>
      <c r="AL8" s="11">
        <v>64</v>
      </c>
      <c r="AM8" s="11">
        <v>14</v>
      </c>
      <c r="AN8" s="11">
        <v>102</v>
      </c>
      <c r="AO8" s="11"/>
      <c r="AP8" s="11">
        <v>203</v>
      </c>
      <c r="AQ8" s="11">
        <v>386</v>
      </c>
      <c r="AR8" s="11">
        <v>73</v>
      </c>
      <c r="AS8" s="11">
        <v>120</v>
      </c>
      <c r="AT8" s="11">
        <v>87</v>
      </c>
      <c r="AU8" s="11"/>
      <c r="AV8" s="11">
        <v>209</v>
      </c>
      <c r="AW8" s="11">
        <v>249</v>
      </c>
      <c r="AX8" s="11">
        <v>272</v>
      </c>
      <c r="AY8" s="11">
        <v>123</v>
      </c>
      <c r="AZ8" s="11">
        <v>23</v>
      </c>
      <c r="BA8" s="11"/>
      <c r="BB8" s="11">
        <v>42</v>
      </c>
      <c r="BC8" s="11">
        <v>68</v>
      </c>
      <c r="BD8" s="11">
        <v>32</v>
      </c>
      <c r="BE8" s="11"/>
      <c r="BF8" s="11">
        <v>168</v>
      </c>
    </row>
    <row r="9" spans="2:58" x14ac:dyDescent="0.35">
      <c r="B9" s="15" t="s">
        <v>207</v>
      </c>
      <c r="C9" s="14">
        <v>0.10928808211674</v>
      </c>
      <c r="D9" s="14">
        <v>0.125435813966601</v>
      </c>
      <c r="E9" s="14">
        <v>8.9459641278300001E-2</v>
      </c>
      <c r="F9" s="14"/>
      <c r="G9" s="14">
        <v>0.13794926985318501</v>
      </c>
      <c r="H9" s="14">
        <v>0.14391536880875599</v>
      </c>
      <c r="I9" s="14">
        <v>0.14490939356925001</v>
      </c>
      <c r="J9" s="14">
        <v>8.4379799848834494E-2</v>
      </c>
      <c r="K9" s="14">
        <v>0.107709200174936</v>
      </c>
      <c r="L9" s="14">
        <v>5.8230815482250002E-2</v>
      </c>
      <c r="M9" s="14"/>
      <c r="N9" s="14">
        <v>9.6808808963333701E-2</v>
      </c>
      <c r="O9" s="14">
        <v>0.10717725599392899</v>
      </c>
      <c r="P9" s="14">
        <v>0.11656027120764299</v>
      </c>
      <c r="Q9" s="14">
        <v>0.12103716692929301</v>
      </c>
      <c r="R9" s="14"/>
      <c r="S9" s="14">
        <v>9.0331456164814902E-2</v>
      </c>
      <c r="T9" s="14">
        <v>9.5869525933448302E-2</v>
      </c>
      <c r="U9" s="14">
        <v>0.104157932182987</v>
      </c>
      <c r="V9" s="14">
        <v>9.9548451463929599E-2</v>
      </c>
      <c r="W9" s="14">
        <v>0.13588348368084199</v>
      </c>
      <c r="X9" s="14">
        <v>0.110655178797676</v>
      </c>
      <c r="Y9" s="14">
        <v>0.163275191353076</v>
      </c>
      <c r="Z9" s="14">
        <v>5.8855869239376898E-2</v>
      </c>
      <c r="AA9" s="14">
        <v>0.13432873385137301</v>
      </c>
      <c r="AB9" s="14">
        <v>9.5703759560550397E-2</v>
      </c>
      <c r="AC9" s="14">
        <v>0.104731342425501</v>
      </c>
      <c r="AD9" s="14">
        <v>5.7992622035743201E-2</v>
      </c>
      <c r="AE9" s="14"/>
      <c r="AF9" s="14">
        <v>0.104238202718709</v>
      </c>
      <c r="AG9" s="14">
        <v>0.107343406806472</v>
      </c>
      <c r="AH9" s="14">
        <v>0.13763572366347901</v>
      </c>
      <c r="AI9" s="14"/>
      <c r="AJ9" s="14">
        <v>5.0204524794833498E-2</v>
      </c>
      <c r="AK9" s="14">
        <v>0.152796802838569</v>
      </c>
      <c r="AL9" s="14">
        <v>0.107666387334955</v>
      </c>
      <c r="AM9" s="14">
        <v>0</v>
      </c>
      <c r="AN9" s="14">
        <v>0.10786437586841199</v>
      </c>
      <c r="AO9" s="14"/>
      <c r="AP9" s="14">
        <v>2.3644579623064599E-2</v>
      </c>
      <c r="AQ9" s="14">
        <v>0.144268667649261</v>
      </c>
      <c r="AR9" s="14">
        <v>0.10668383962601</v>
      </c>
      <c r="AS9" s="14">
        <v>0.130837274539545</v>
      </c>
      <c r="AT9" s="14">
        <v>4.9656358774046602E-2</v>
      </c>
      <c r="AU9" s="14"/>
      <c r="AV9" s="14">
        <v>0.108536731831297</v>
      </c>
      <c r="AW9" s="14">
        <v>9.9380181330250894E-2</v>
      </c>
      <c r="AX9" s="14">
        <v>0.101193811065397</v>
      </c>
      <c r="AY9" s="14">
        <v>0.121250138951737</v>
      </c>
      <c r="AZ9" s="14">
        <v>0.201903116422571</v>
      </c>
      <c r="BA9" s="14"/>
      <c r="BB9" s="14">
        <v>2.01945942951107E-2</v>
      </c>
      <c r="BC9" s="14">
        <v>0.14793684020784301</v>
      </c>
      <c r="BD9" s="14">
        <v>3.08288701361931E-2</v>
      </c>
      <c r="BE9" s="14"/>
      <c r="BF9" s="14">
        <v>8.3022705555563403E-2</v>
      </c>
    </row>
    <row r="10" spans="2:58" x14ac:dyDescent="0.35">
      <c r="B10" s="15" t="s">
        <v>208</v>
      </c>
      <c r="C10" s="14">
        <v>0.101590033870972</v>
      </c>
      <c r="D10" s="14">
        <v>0.10702654317817401</v>
      </c>
      <c r="E10" s="14">
        <v>9.6792870619239094E-2</v>
      </c>
      <c r="F10" s="14"/>
      <c r="G10" s="14">
        <v>0.15886816999385001</v>
      </c>
      <c r="H10" s="14">
        <v>0.11667852503536</v>
      </c>
      <c r="I10" s="14">
        <v>0.103114468710826</v>
      </c>
      <c r="J10" s="14">
        <v>0.145236472858666</v>
      </c>
      <c r="K10" s="14">
        <v>5.1092999361919002E-2</v>
      </c>
      <c r="L10" s="14">
        <v>5.4172727022757501E-2</v>
      </c>
      <c r="M10" s="14"/>
      <c r="N10" s="14">
        <v>0.11192767842982999</v>
      </c>
      <c r="O10" s="14">
        <v>0.115408050228216</v>
      </c>
      <c r="P10" s="14">
        <v>9.1324997716622003E-2</v>
      </c>
      <c r="Q10" s="14">
        <v>8.7942601598882106E-2</v>
      </c>
      <c r="R10" s="14"/>
      <c r="S10" s="14">
        <v>0.100563638267107</v>
      </c>
      <c r="T10" s="14">
        <v>0.154455524895864</v>
      </c>
      <c r="U10" s="14">
        <v>6.7958523859826106E-2</v>
      </c>
      <c r="V10" s="14">
        <v>0.15835977989427799</v>
      </c>
      <c r="W10" s="14">
        <v>0.101894506298955</v>
      </c>
      <c r="X10" s="14">
        <v>5.6568178372125501E-2</v>
      </c>
      <c r="Y10" s="14">
        <v>6.4708530429052794E-2</v>
      </c>
      <c r="Z10" s="14">
        <v>0.15038241274126901</v>
      </c>
      <c r="AA10" s="14">
        <v>9.4576968728658894E-2</v>
      </c>
      <c r="AB10" s="14">
        <v>8.2170769471707095E-2</v>
      </c>
      <c r="AC10" s="14">
        <v>6.2141121827824698E-2</v>
      </c>
      <c r="AD10" s="14">
        <v>0.12623273908510499</v>
      </c>
      <c r="AE10" s="14"/>
      <c r="AF10" s="14">
        <v>7.0647238864483902E-2</v>
      </c>
      <c r="AG10" s="14">
        <v>0.12756563368385099</v>
      </c>
      <c r="AH10" s="14">
        <v>5.3655534308026297E-2</v>
      </c>
      <c r="AI10" s="14"/>
      <c r="AJ10" s="14">
        <v>6.9965843358037905E-2</v>
      </c>
      <c r="AK10" s="14">
        <v>0.13015638485118999</v>
      </c>
      <c r="AL10" s="14">
        <v>9.8484334468857404E-2</v>
      </c>
      <c r="AM10" s="14">
        <v>6.18933801506584E-2</v>
      </c>
      <c r="AN10" s="14">
        <v>9.7671920863463504E-2</v>
      </c>
      <c r="AO10" s="14"/>
      <c r="AP10" s="14">
        <v>2.37091570425805E-2</v>
      </c>
      <c r="AQ10" s="14">
        <v>0.14232795767811601</v>
      </c>
      <c r="AR10" s="14">
        <v>9.8633050359425697E-2</v>
      </c>
      <c r="AS10" s="14">
        <v>0.13068176392739</v>
      </c>
      <c r="AT10" s="14">
        <v>6.8503248744936698E-2</v>
      </c>
      <c r="AU10" s="14"/>
      <c r="AV10" s="14">
        <v>7.9008995051245298E-2</v>
      </c>
      <c r="AW10" s="14">
        <v>0.122390433269444</v>
      </c>
      <c r="AX10" s="14">
        <v>0.11331444176534</v>
      </c>
      <c r="AY10" s="14">
        <v>9.4612842754015797E-2</v>
      </c>
      <c r="AZ10" s="14">
        <v>3.7170570668958097E-2</v>
      </c>
      <c r="BA10" s="14"/>
      <c r="BB10" s="14">
        <v>0.19359904109973</v>
      </c>
      <c r="BC10" s="14">
        <v>9.3923222130681897E-2</v>
      </c>
      <c r="BD10" s="14">
        <v>9.1212918596728296E-2</v>
      </c>
      <c r="BE10" s="14"/>
      <c r="BF10" s="14">
        <v>0.11627343314825</v>
      </c>
    </row>
    <row r="11" spans="2:58" x14ac:dyDescent="0.35">
      <c r="B11" s="15" t="s">
        <v>209</v>
      </c>
      <c r="C11" s="14">
        <v>0.19564955950357499</v>
      </c>
      <c r="D11" s="14">
        <v>0.20182815690885</v>
      </c>
      <c r="E11" s="14">
        <v>0.18878339436673</v>
      </c>
      <c r="F11" s="14"/>
      <c r="G11" s="14">
        <v>0.20067474245479</v>
      </c>
      <c r="H11" s="14">
        <v>0.28066578471043302</v>
      </c>
      <c r="I11" s="14">
        <v>0.21951263066648</v>
      </c>
      <c r="J11" s="14">
        <v>0.20152456098489599</v>
      </c>
      <c r="K11" s="14">
        <v>0.15267489020095801</v>
      </c>
      <c r="L11" s="14">
        <v>0.13065545563468001</v>
      </c>
      <c r="M11" s="14"/>
      <c r="N11" s="14">
        <v>0.153931720730139</v>
      </c>
      <c r="O11" s="14">
        <v>0.19033799739645799</v>
      </c>
      <c r="P11" s="14">
        <v>0.232596124895427</v>
      </c>
      <c r="Q11" s="14">
        <v>0.21098718271355299</v>
      </c>
      <c r="R11" s="14"/>
      <c r="S11" s="14">
        <v>0.20188837630867601</v>
      </c>
      <c r="T11" s="14">
        <v>0.15186482482875499</v>
      </c>
      <c r="U11" s="14">
        <v>0.18419536373036499</v>
      </c>
      <c r="V11" s="14">
        <v>0.22265436790871401</v>
      </c>
      <c r="W11" s="14">
        <v>0.24152012434599399</v>
      </c>
      <c r="X11" s="14">
        <v>0.25513081644152802</v>
      </c>
      <c r="Y11" s="14">
        <v>0.21546787207415399</v>
      </c>
      <c r="Z11" s="14">
        <v>0.19028096540816899</v>
      </c>
      <c r="AA11" s="14">
        <v>0.20644725515468901</v>
      </c>
      <c r="AB11" s="14">
        <v>0.125700541664379</v>
      </c>
      <c r="AC11" s="14">
        <v>0.206437542304094</v>
      </c>
      <c r="AD11" s="14">
        <v>0.12607615894269</v>
      </c>
      <c r="AE11" s="14"/>
      <c r="AF11" s="14">
        <v>0.15573293947953401</v>
      </c>
      <c r="AG11" s="14">
        <v>0.21881207860143601</v>
      </c>
      <c r="AH11" s="14">
        <v>0.23627321632349399</v>
      </c>
      <c r="AI11" s="14"/>
      <c r="AJ11" s="14">
        <v>0.11732518154209801</v>
      </c>
      <c r="AK11" s="14">
        <v>0.28659989371332401</v>
      </c>
      <c r="AL11" s="14">
        <v>0.14408187671696601</v>
      </c>
      <c r="AM11" s="14">
        <v>0.248863632421814</v>
      </c>
      <c r="AN11" s="14">
        <v>0.20865863312723101</v>
      </c>
      <c r="AO11" s="14"/>
      <c r="AP11" s="14">
        <v>7.5903185618235794E-2</v>
      </c>
      <c r="AQ11" s="14">
        <v>0.26775490551574799</v>
      </c>
      <c r="AR11" s="14">
        <v>0.17282549548863099</v>
      </c>
      <c r="AS11" s="14">
        <v>0.22525371597143801</v>
      </c>
      <c r="AT11" s="14">
        <v>0.12463524746519899</v>
      </c>
      <c r="AU11" s="14"/>
      <c r="AV11" s="14">
        <v>0.17356005949625999</v>
      </c>
      <c r="AW11" s="14">
        <v>0.276107281051299</v>
      </c>
      <c r="AX11" s="14">
        <v>0.17904406718784299</v>
      </c>
      <c r="AY11" s="14">
        <v>0.14744969609952999</v>
      </c>
      <c r="AZ11" s="14">
        <v>0.122627742951603</v>
      </c>
      <c r="BA11" s="14"/>
      <c r="BB11" s="14">
        <v>0.13251234843478399</v>
      </c>
      <c r="BC11" s="14">
        <v>0.24086552437813999</v>
      </c>
      <c r="BD11" s="14">
        <v>6.0389918980578702E-2</v>
      </c>
      <c r="BE11" s="14"/>
      <c r="BF11" s="14">
        <v>0.17417033532868101</v>
      </c>
    </row>
    <row r="12" spans="2:58" x14ac:dyDescent="0.35">
      <c r="B12" s="15" t="s">
        <v>122</v>
      </c>
      <c r="C12" s="14">
        <v>0.27355566189751501</v>
      </c>
      <c r="D12" s="14">
        <v>0.25599997534152702</v>
      </c>
      <c r="E12" s="14">
        <v>0.29384880594660601</v>
      </c>
      <c r="F12" s="14"/>
      <c r="G12" s="14">
        <v>0.22977481952860701</v>
      </c>
      <c r="H12" s="14">
        <v>0.18169733556790199</v>
      </c>
      <c r="I12" s="14">
        <v>0.24875838558552901</v>
      </c>
      <c r="J12" s="14">
        <v>0.27736183432884198</v>
      </c>
      <c r="K12" s="14">
        <v>0.326141660398101</v>
      </c>
      <c r="L12" s="14">
        <v>0.35437830796102399</v>
      </c>
      <c r="M12" s="14"/>
      <c r="N12" s="14">
        <v>0.22870814658692701</v>
      </c>
      <c r="O12" s="14">
        <v>0.294109410167471</v>
      </c>
      <c r="P12" s="14">
        <v>0.25212641838013899</v>
      </c>
      <c r="Q12" s="14">
        <v>0.31855929328822202</v>
      </c>
      <c r="R12" s="14"/>
      <c r="S12" s="14">
        <v>0.21381036161359199</v>
      </c>
      <c r="T12" s="14">
        <v>0.28258140090431</v>
      </c>
      <c r="U12" s="14">
        <v>0.242527254363054</v>
      </c>
      <c r="V12" s="14">
        <v>0.22353414861538501</v>
      </c>
      <c r="W12" s="14">
        <v>0.32677828861233899</v>
      </c>
      <c r="X12" s="14">
        <v>0.29647586145482502</v>
      </c>
      <c r="Y12" s="14">
        <v>0.27901581710371598</v>
      </c>
      <c r="Z12" s="14">
        <v>0.16032171306319701</v>
      </c>
      <c r="AA12" s="14">
        <v>0.24357878860141699</v>
      </c>
      <c r="AB12" s="14">
        <v>0.37383908488698903</v>
      </c>
      <c r="AC12" s="14">
        <v>0.39378040436975997</v>
      </c>
      <c r="AD12" s="14">
        <v>0.223978844451625</v>
      </c>
      <c r="AE12" s="14"/>
      <c r="AF12" s="14">
        <v>0.32500027438713602</v>
      </c>
      <c r="AG12" s="14">
        <v>0.22796239314288499</v>
      </c>
      <c r="AH12" s="14">
        <v>0.27734954442028498</v>
      </c>
      <c r="AI12" s="14"/>
      <c r="AJ12" s="14">
        <v>0.28078445468156699</v>
      </c>
      <c r="AK12" s="14">
        <v>0.23385799321796</v>
      </c>
      <c r="AL12" s="14">
        <v>0.32863915702638602</v>
      </c>
      <c r="AM12" s="14">
        <v>0.27656293706101198</v>
      </c>
      <c r="AN12" s="14">
        <v>0.27782741661575999</v>
      </c>
      <c r="AO12" s="14"/>
      <c r="AP12" s="14">
        <v>0.208809969188363</v>
      </c>
      <c r="AQ12" s="14">
        <v>0.232518630555098</v>
      </c>
      <c r="AR12" s="14">
        <v>0.338875623791207</v>
      </c>
      <c r="AS12" s="14">
        <v>0.28519375600715902</v>
      </c>
      <c r="AT12" s="14">
        <v>0.50413886523734897</v>
      </c>
      <c r="AU12" s="14"/>
      <c r="AV12" s="14">
        <v>0.36979134606867198</v>
      </c>
      <c r="AW12" s="14">
        <v>0.25085735272902299</v>
      </c>
      <c r="AX12" s="14">
        <v>0.255878437203862</v>
      </c>
      <c r="AY12" s="14">
        <v>0.184253074777665</v>
      </c>
      <c r="AZ12" s="14">
        <v>0.17966723274105201</v>
      </c>
      <c r="BA12" s="14"/>
      <c r="BB12" s="14">
        <v>0.37945120466807097</v>
      </c>
      <c r="BC12" s="14">
        <v>0.31948101293785203</v>
      </c>
      <c r="BD12" s="14">
        <v>0.47126254730907102</v>
      </c>
      <c r="BE12" s="14"/>
      <c r="BF12" s="14">
        <v>0.350069309262872</v>
      </c>
    </row>
    <row r="13" spans="2:58" x14ac:dyDescent="0.35">
      <c r="B13" s="15" t="s">
        <v>210</v>
      </c>
      <c r="C13" s="14">
        <v>0.216858942567553</v>
      </c>
      <c r="D13" s="14">
        <v>0.210223099441465</v>
      </c>
      <c r="E13" s="14">
        <v>0.225435130933553</v>
      </c>
      <c r="F13" s="14"/>
      <c r="G13" s="14">
        <v>0.17823100144895601</v>
      </c>
      <c r="H13" s="14">
        <v>0.19958834593226399</v>
      </c>
      <c r="I13" s="14">
        <v>0.178634936061461</v>
      </c>
      <c r="J13" s="14">
        <v>0.17732411229561501</v>
      </c>
      <c r="K13" s="14">
        <v>0.26915848911005602</v>
      </c>
      <c r="L13" s="14">
        <v>0.27744305637045402</v>
      </c>
      <c r="M13" s="14"/>
      <c r="N13" s="14">
        <v>0.26068401320795098</v>
      </c>
      <c r="O13" s="14">
        <v>0.21133124335231299</v>
      </c>
      <c r="P13" s="14">
        <v>0.21066274879453201</v>
      </c>
      <c r="Q13" s="14">
        <v>0.17655211550661301</v>
      </c>
      <c r="R13" s="14"/>
      <c r="S13" s="14">
        <v>0.26347833407332699</v>
      </c>
      <c r="T13" s="14">
        <v>0.19496902941705799</v>
      </c>
      <c r="U13" s="14">
        <v>0.306801897325444</v>
      </c>
      <c r="V13" s="14">
        <v>0.17289054749083399</v>
      </c>
      <c r="W13" s="14">
        <v>9.3728932315904595E-2</v>
      </c>
      <c r="X13" s="14">
        <v>0.21491079692902801</v>
      </c>
      <c r="Y13" s="14">
        <v>0.20405996733155801</v>
      </c>
      <c r="Z13" s="14">
        <v>0.31141346235849199</v>
      </c>
      <c r="AA13" s="14">
        <v>0.206613256296862</v>
      </c>
      <c r="AB13" s="14">
        <v>0.23050697305130499</v>
      </c>
      <c r="AC13" s="14">
        <v>0.18573341648744501</v>
      </c>
      <c r="AD13" s="14">
        <v>0.34119846569735601</v>
      </c>
      <c r="AE13" s="14"/>
      <c r="AF13" s="14">
        <v>0.21956099689577899</v>
      </c>
      <c r="AG13" s="14">
        <v>0.23684989834748299</v>
      </c>
      <c r="AH13" s="14">
        <v>0.159667988822524</v>
      </c>
      <c r="AI13" s="14"/>
      <c r="AJ13" s="14">
        <v>0.318983985253735</v>
      </c>
      <c r="AK13" s="14">
        <v>0.146773901781386</v>
      </c>
      <c r="AL13" s="14">
        <v>0.24627813198992601</v>
      </c>
      <c r="AM13" s="14">
        <v>0.27740773417532799</v>
      </c>
      <c r="AN13" s="14">
        <v>0.15337488583074599</v>
      </c>
      <c r="AO13" s="14"/>
      <c r="AP13" s="14">
        <v>0.419263200706883</v>
      </c>
      <c r="AQ13" s="14">
        <v>0.14678822546900699</v>
      </c>
      <c r="AR13" s="14">
        <v>0.167690489101607</v>
      </c>
      <c r="AS13" s="14">
        <v>0.16157697994029799</v>
      </c>
      <c r="AT13" s="14">
        <v>0.231235285656056</v>
      </c>
      <c r="AU13" s="14"/>
      <c r="AV13" s="14">
        <v>0.18765969473366201</v>
      </c>
      <c r="AW13" s="14">
        <v>0.173443141697219</v>
      </c>
      <c r="AX13" s="14">
        <v>0.25306924753167898</v>
      </c>
      <c r="AY13" s="14">
        <v>0.230463891258606</v>
      </c>
      <c r="AZ13" s="14">
        <v>0.37591127624140402</v>
      </c>
      <c r="BA13" s="14"/>
      <c r="BB13" s="14">
        <v>0.17562735175736199</v>
      </c>
      <c r="BC13" s="14">
        <v>0.12194028895287599</v>
      </c>
      <c r="BD13" s="14">
        <v>0.31784556755005999</v>
      </c>
      <c r="BE13" s="14"/>
      <c r="BF13" s="14">
        <v>0.199506025176095</v>
      </c>
    </row>
    <row r="14" spans="2:58" x14ac:dyDescent="0.35">
      <c r="B14" s="15" t="s">
        <v>211</v>
      </c>
      <c r="C14" s="14">
        <v>8.8209198541367398E-2</v>
      </c>
      <c r="D14" s="14">
        <v>8.5748663808288703E-2</v>
      </c>
      <c r="E14" s="14">
        <v>8.9567291856900294E-2</v>
      </c>
      <c r="F14" s="14"/>
      <c r="G14" s="14">
        <v>8.7237336475115307E-2</v>
      </c>
      <c r="H14" s="14">
        <v>7.2269645419345704E-2</v>
      </c>
      <c r="I14" s="14">
        <v>9.1934264287168901E-2</v>
      </c>
      <c r="J14" s="14">
        <v>9.4270365370015E-2</v>
      </c>
      <c r="K14" s="14">
        <v>8.0115942448156396E-2</v>
      </c>
      <c r="L14" s="14">
        <v>9.9453327555125898E-2</v>
      </c>
      <c r="M14" s="14"/>
      <c r="N14" s="14">
        <v>0.11778619534787101</v>
      </c>
      <c r="O14" s="14">
        <v>7.3739797855821104E-2</v>
      </c>
      <c r="P14" s="14">
        <v>9.3042008052224498E-2</v>
      </c>
      <c r="Q14" s="14">
        <v>6.7766778845771994E-2</v>
      </c>
      <c r="R14" s="14"/>
      <c r="S14" s="14">
        <v>0.11410226228690901</v>
      </c>
      <c r="T14" s="14">
        <v>0.10527317209247999</v>
      </c>
      <c r="U14" s="14">
        <v>9.4359028538322801E-2</v>
      </c>
      <c r="V14" s="14">
        <v>0.109432244607373</v>
      </c>
      <c r="W14" s="14">
        <v>7.6049490360161995E-2</v>
      </c>
      <c r="X14" s="14">
        <v>6.6259168004816502E-2</v>
      </c>
      <c r="Y14" s="14">
        <v>6.3342961177032003E-2</v>
      </c>
      <c r="Z14" s="14">
        <v>0.128745577189496</v>
      </c>
      <c r="AA14" s="14">
        <v>8.9957145514286699E-2</v>
      </c>
      <c r="AB14" s="14">
        <v>6.2927223556994705E-2</v>
      </c>
      <c r="AC14" s="14">
        <v>2.09335931983658E-2</v>
      </c>
      <c r="AD14" s="14">
        <v>0.12452116978748</v>
      </c>
      <c r="AE14" s="14"/>
      <c r="AF14" s="14">
        <v>0.10077120359741699</v>
      </c>
      <c r="AG14" s="14">
        <v>7.4094732192074297E-2</v>
      </c>
      <c r="AH14" s="14">
        <v>0.121207915491322</v>
      </c>
      <c r="AI14" s="14"/>
      <c r="AJ14" s="14">
        <v>0.13486015302936999</v>
      </c>
      <c r="AK14" s="14">
        <v>4.6975234778394201E-2</v>
      </c>
      <c r="AL14" s="14">
        <v>6.0663313638630201E-2</v>
      </c>
      <c r="AM14" s="14">
        <v>0.13527231619118801</v>
      </c>
      <c r="AN14" s="14">
        <v>0.135955318496324</v>
      </c>
      <c r="AO14" s="14"/>
      <c r="AP14" s="14">
        <v>0.19895975300152699</v>
      </c>
      <c r="AQ14" s="14">
        <v>6.1039461325244002E-2</v>
      </c>
      <c r="AR14" s="14">
        <v>0.103043024561935</v>
      </c>
      <c r="AS14" s="14">
        <v>5.7821712730903203E-2</v>
      </c>
      <c r="AT14" s="14">
        <v>2.1830994122412999E-2</v>
      </c>
      <c r="AU14" s="14"/>
      <c r="AV14" s="14">
        <v>7.0920937764867201E-2</v>
      </c>
      <c r="AW14" s="14">
        <v>6.5430580311352404E-2</v>
      </c>
      <c r="AX14" s="14">
        <v>7.9918538986277293E-2</v>
      </c>
      <c r="AY14" s="14">
        <v>0.18907584164347099</v>
      </c>
      <c r="AZ14" s="14">
        <v>8.2720060974411799E-2</v>
      </c>
      <c r="BA14" s="14"/>
      <c r="BB14" s="14">
        <v>7.5601241006942405E-2</v>
      </c>
      <c r="BC14" s="14">
        <v>7.58531113926071E-2</v>
      </c>
      <c r="BD14" s="14">
        <v>2.8460177427369501E-2</v>
      </c>
      <c r="BE14" s="14"/>
      <c r="BF14" s="14">
        <v>7.1183152768116306E-2</v>
      </c>
    </row>
    <row r="15" spans="2:58" x14ac:dyDescent="0.35">
      <c r="B15" s="15" t="s">
        <v>212</v>
      </c>
      <c r="C15" s="23">
        <v>1.4848521502277501E-2</v>
      </c>
      <c r="D15" s="23">
        <v>1.37377473550935E-2</v>
      </c>
      <c r="E15" s="23">
        <v>1.6112864998672299E-2</v>
      </c>
      <c r="F15" s="23"/>
      <c r="G15" s="23">
        <v>7.2646602454967896E-3</v>
      </c>
      <c r="H15" s="23">
        <v>5.1849945259394899E-3</v>
      </c>
      <c r="I15" s="23">
        <v>1.31359211192863E-2</v>
      </c>
      <c r="J15" s="23">
        <v>1.9902854313132001E-2</v>
      </c>
      <c r="K15" s="23">
        <v>1.31068183058741E-2</v>
      </c>
      <c r="L15" s="23">
        <v>2.5666309973708099E-2</v>
      </c>
      <c r="M15" s="23"/>
      <c r="N15" s="23">
        <v>3.0153436733947402E-2</v>
      </c>
      <c r="O15" s="23">
        <v>7.8962450057923697E-3</v>
      </c>
      <c r="P15" s="23">
        <v>3.6874309534120401E-3</v>
      </c>
      <c r="Q15" s="23">
        <v>1.7154861117665201E-2</v>
      </c>
      <c r="R15" s="23"/>
      <c r="S15" s="23">
        <v>1.5825571285573901E-2</v>
      </c>
      <c r="T15" s="23">
        <v>1.4986521928085099E-2</v>
      </c>
      <c r="U15" s="23">
        <v>0</v>
      </c>
      <c r="V15" s="23">
        <v>1.3580460019486399E-2</v>
      </c>
      <c r="W15" s="23">
        <v>2.4145174385804501E-2</v>
      </c>
      <c r="X15" s="23">
        <v>0</v>
      </c>
      <c r="Y15" s="23">
        <v>1.01296605314117E-2</v>
      </c>
      <c r="Z15" s="23">
        <v>0</v>
      </c>
      <c r="AA15" s="23">
        <v>2.4497851852712801E-2</v>
      </c>
      <c r="AB15" s="23">
        <v>2.9151647808074499E-2</v>
      </c>
      <c r="AC15" s="23">
        <v>2.6242579387009999E-2</v>
      </c>
      <c r="AD15" s="23">
        <v>0</v>
      </c>
      <c r="AE15" s="23"/>
      <c r="AF15" s="23">
        <v>2.4049144056939399E-2</v>
      </c>
      <c r="AG15" s="23">
        <v>7.3718572257976903E-3</v>
      </c>
      <c r="AH15" s="23">
        <v>1.4210076970868899E-2</v>
      </c>
      <c r="AI15" s="23"/>
      <c r="AJ15" s="23">
        <v>2.78758573403581E-2</v>
      </c>
      <c r="AK15" s="23">
        <v>2.83978881917764E-3</v>
      </c>
      <c r="AL15" s="23">
        <v>1.4186798824279799E-2</v>
      </c>
      <c r="AM15" s="23">
        <v>0</v>
      </c>
      <c r="AN15" s="23">
        <v>1.8647449198063101E-2</v>
      </c>
      <c r="AO15" s="23"/>
      <c r="AP15" s="23">
        <v>4.9710154819346701E-2</v>
      </c>
      <c r="AQ15" s="23">
        <v>5.30215180752556E-3</v>
      </c>
      <c r="AR15" s="23">
        <v>1.22484770711833E-2</v>
      </c>
      <c r="AS15" s="23">
        <v>8.6347968832670499E-3</v>
      </c>
      <c r="AT15" s="23">
        <v>0</v>
      </c>
      <c r="AU15" s="23"/>
      <c r="AV15" s="23">
        <v>1.05222350539975E-2</v>
      </c>
      <c r="AW15" s="23">
        <v>1.2391029611411799E-2</v>
      </c>
      <c r="AX15" s="23">
        <v>1.7581456259601998E-2</v>
      </c>
      <c r="AY15" s="23">
        <v>3.28945145149745E-2</v>
      </c>
      <c r="AZ15" s="23">
        <v>0</v>
      </c>
      <c r="BA15" s="23"/>
      <c r="BB15" s="23">
        <v>2.3014218737998599E-2</v>
      </c>
      <c r="BC15" s="23">
        <v>0</v>
      </c>
      <c r="BD15" s="23">
        <v>0</v>
      </c>
      <c r="BE15" s="23"/>
      <c r="BF15" s="23">
        <v>5.7750387604219803E-3</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280</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1012</v>
      </c>
      <c r="D7" s="10">
        <v>506</v>
      </c>
      <c r="E7" s="10">
        <v>502</v>
      </c>
      <c r="F7" s="10"/>
      <c r="G7" s="10">
        <v>139</v>
      </c>
      <c r="H7" s="10">
        <v>186</v>
      </c>
      <c r="I7" s="10">
        <v>143</v>
      </c>
      <c r="J7" s="10">
        <v>155</v>
      </c>
      <c r="K7" s="10">
        <v>153</v>
      </c>
      <c r="L7" s="10">
        <v>236</v>
      </c>
      <c r="M7" s="10"/>
      <c r="N7" s="10">
        <v>274</v>
      </c>
      <c r="O7" s="10">
        <v>247</v>
      </c>
      <c r="P7" s="10">
        <v>247</v>
      </c>
      <c r="Q7" s="10">
        <v>238</v>
      </c>
      <c r="R7" s="10"/>
      <c r="S7" s="10">
        <v>123</v>
      </c>
      <c r="T7" s="10">
        <v>135</v>
      </c>
      <c r="U7" s="10">
        <v>75</v>
      </c>
      <c r="V7" s="10">
        <v>85</v>
      </c>
      <c r="W7" s="10">
        <v>82</v>
      </c>
      <c r="X7" s="10">
        <v>92</v>
      </c>
      <c r="Y7" s="10">
        <v>90</v>
      </c>
      <c r="Z7" s="10">
        <v>32</v>
      </c>
      <c r="AA7" s="10">
        <v>126</v>
      </c>
      <c r="AB7" s="10">
        <v>95</v>
      </c>
      <c r="AC7" s="10">
        <v>45</v>
      </c>
      <c r="AD7" s="10">
        <v>32</v>
      </c>
      <c r="AE7" s="10"/>
      <c r="AF7" s="10">
        <v>386</v>
      </c>
      <c r="AG7" s="10">
        <v>405</v>
      </c>
      <c r="AH7" s="10">
        <v>124</v>
      </c>
      <c r="AI7" s="10"/>
      <c r="AJ7" s="10">
        <v>336</v>
      </c>
      <c r="AK7" s="10">
        <v>329</v>
      </c>
      <c r="AL7" s="10">
        <v>64</v>
      </c>
      <c r="AM7" s="10">
        <v>14</v>
      </c>
      <c r="AN7" s="10">
        <v>101</v>
      </c>
      <c r="AO7" s="10"/>
      <c r="AP7" s="10">
        <v>204</v>
      </c>
      <c r="AQ7" s="10">
        <v>383</v>
      </c>
      <c r="AR7" s="10">
        <v>74</v>
      </c>
      <c r="AS7" s="10">
        <v>118</v>
      </c>
      <c r="AT7" s="10">
        <v>87</v>
      </c>
      <c r="AU7" s="10"/>
      <c r="AV7" s="10">
        <v>211</v>
      </c>
      <c r="AW7" s="10">
        <v>246</v>
      </c>
      <c r="AX7" s="10">
        <v>270</v>
      </c>
      <c r="AY7" s="10">
        <v>123</v>
      </c>
      <c r="AZ7" s="10">
        <v>24</v>
      </c>
      <c r="BA7" s="10"/>
      <c r="BB7" s="10">
        <v>42</v>
      </c>
      <c r="BC7" s="10">
        <v>67</v>
      </c>
      <c r="BD7" s="10">
        <v>32</v>
      </c>
      <c r="BE7" s="10"/>
      <c r="BF7" s="10">
        <v>167</v>
      </c>
    </row>
    <row r="8" spans="2:58" ht="30" customHeight="1" x14ac:dyDescent="0.35">
      <c r="B8" s="11" t="s">
        <v>20</v>
      </c>
      <c r="C8" s="11">
        <v>1012</v>
      </c>
      <c r="D8" s="11">
        <v>512</v>
      </c>
      <c r="E8" s="11">
        <v>496</v>
      </c>
      <c r="F8" s="11"/>
      <c r="G8" s="11">
        <v>134</v>
      </c>
      <c r="H8" s="11">
        <v>179</v>
      </c>
      <c r="I8" s="11">
        <v>164</v>
      </c>
      <c r="J8" s="11">
        <v>167</v>
      </c>
      <c r="K8" s="11">
        <v>144</v>
      </c>
      <c r="L8" s="11">
        <v>224</v>
      </c>
      <c r="M8" s="11"/>
      <c r="N8" s="11">
        <v>267</v>
      </c>
      <c r="O8" s="11">
        <v>259</v>
      </c>
      <c r="P8" s="11">
        <v>245</v>
      </c>
      <c r="Q8" s="11">
        <v>235</v>
      </c>
      <c r="R8" s="11"/>
      <c r="S8" s="11">
        <v>131</v>
      </c>
      <c r="T8" s="11">
        <v>142</v>
      </c>
      <c r="U8" s="11">
        <v>74</v>
      </c>
      <c r="V8" s="11">
        <v>86</v>
      </c>
      <c r="W8" s="11">
        <v>79</v>
      </c>
      <c r="X8" s="11">
        <v>94</v>
      </c>
      <c r="Y8" s="11">
        <v>89</v>
      </c>
      <c r="Z8" s="11">
        <v>30</v>
      </c>
      <c r="AA8" s="11">
        <v>121</v>
      </c>
      <c r="AB8" s="11">
        <v>95</v>
      </c>
      <c r="AC8" s="11">
        <v>43</v>
      </c>
      <c r="AD8" s="11">
        <v>29</v>
      </c>
      <c r="AE8" s="11"/>
      <c r="AF8" s="11">
        <v>386</v>
      </c>
      <c r="AG8" s="11">
        <v>408</v>
      </c>
      <c r="AH8" s="11">
        <v>125</v>
      </c>
      <c r="AI8" s="11"/>
      <c r="AJ8" s="11">
        <v>335</v>
      </c>
      <c r="AK8" s="11">
        <v>334</v>
      </c>
      <c r="AL8" s="11">
        <v>64</v>
      </c>
      <c r="AM8" s="11">
        <v>14</v>
      </c>
      <c r="AN8" s="11">
        <v>102</v>
      </c>
      <c r="AO8" s="11"/>
      <c r="AP8" s="11">
        <v>203</v>
      </c>
      <c r="AQ8" s="11">
        <v>386</v>
      </c>
      <c r="AR8" s="11">
        <v>73</v>
      </c>
      <c r="AS8" s="11">
        <v>120</v>
      </c>
      <c r="AT8" s="11">
        <v>87</v>
      </c>
      <c r="AU8" s="11"/>
      <c r="AV8" s="11">
        <v>209</v>
      </c>
      <c r="AW8" s="11">
        <v>249</v>
      </c>
      <c r="AX8" s="11">
        <v>272</v>
      </c>
      <c r="AY8" s="11">
        <v>123</v>
      </c>
      <c r="AZ8" s="11">
        <v>23</v>
      </c>
      <c r="BA8" s="11"/>
      <c r="BB8" s="11">
        <v>42</v>
      </c>
      <c r="BC8" s="11">
        <v>68</v>
      </c>
      <c r="BD8" s="11">
        <v>32</v>
      </c>
      <c r="BE8" s="11"/>
      <c r="BF8" s="11">
        <v>168</v>
      </c>
    </row>
    <row r="9" spans="2:58" x14ac:dyDescent="0.35">
      <c r="B9" s="15" t="s">
        <v>207</v>
      </c>
      <c r="C9" s="14">
        <v>0.158976289298115</v>
      </c>
      <c r="D9" s="14">
        <v>0.156829807602065</v>
      </c>
      <c r="E9" s="14">
        <v>0.15841592102122501</v>
      </c>
      <c r="F9" s="14"/>
      <c r="G9" s="14">
        <v>0.235782320170487</v>
      </c>
      <c r="H9" s="14">
        <v>0.23101763807821199</v>
      </c>
      <c r="I9" s="14">
        <v>0.17741885844541799</v>
      </c>
      <c r="J9" s="14">
        <v>0.13525498455089299</v>
      </c>
      <c r="K9" s="14">
        <v>0.12311796085677799</v>
      </c>
      <c r="L9" s="14">
        <v>8.3045922333063599E-2</v>
      </c>
      <c r="M9" s="14"/>
      <c r="N9" s="14">
        <v>0.14914207073389699</v>
      </c>
      <c r="O9" s="14">
        <v>0.14661082647402901</v>
      </c>
      <c r="P9" s="14">
        <v>0.14549355750776199</v>
      </c>
      <c r="Q9" s="14">
        <v>0.20199329664358801</v>
      </c>
      <c r="R9" s="14"/>
      <c r="S9" s="14">
        <v>0.14691765241546201</v>
      </c>
      <c r="T9" s="14">
        <v>0.13479165330561799</v>
      </c>
      <c r="U9" s="14">
        <v>0.20265710877194501</v>
      </c>
      <c r="V9" s="14">
        <v>0.133089387021217</v>
      </c>
      <c r="W9" s="14">
        <v>0.15997235637169799</v>
      </c>
      <c r="X9" s="14">
        <v>0.14368708434140001</v>
      </c>
      <c r="Y9" s="14">
        <v>0.134259852879721</v>
      </c>
      <c r="Z9" s="14">
        <v>0.15091242344304401</v>
      </c>
      <c r="AA9" s="14">
        <v>0.188700275048132</v>
      </c>
      <c r="AB9" s="14">
        <v>0.18643171706141801</v>
      </c>
      <c r="AC9" s="14">
        <v>0.25878114208559799</v>
      </c>
      <c r="AD9" s="14">
        <v>6.4719358088621101E-2</v>
      </c>
      <c r="AE9" s="14"/>
      <c r="AF9" s="14">
        <v>0.100179940136122</v>
      </c>
      <c r="AG9" s="14">
        <v>0.19063260396331599</v>
      </c>
      <c r="AH9" s="14">
        <v>0.19659594181152501</v>
      </c>
      <c r="AI9" s="14"/>
      <c r="AJ9" s="14">
        <v>5.9306926030044303E-2</v>
      </c>
      <c r="AK9" s="14">
        <v>0.24701296087268601</v>
      </c>
      <c r="AL9" s="14">
        <v>0.169099966475143</v>
      </c>
      <c r="AM9" s="14">
        <v>0.12548972308279499</v>
      </c>
      <c r="AN9" s="14">
        <v>0.138459884577701</v>
      </c>
      <c r="AO9" s="14"/>
      <c r="AP9" s="14">
        <v>2.8965425639050899E-2</v>
      </c>
      <c r="AQ9" s="14">
        <v>0.23016979786279401</v>
      </c>
      <c r="AR9" s="14">
        <v>0.14953269940209599</v>
      </c>
      <c r="AS9" s="14">
        <v>0.13830466167024699</v>
      </c>
      <c r="AT9" s="14">
        <v>8.8981265263902806E-2</v>
      </c>
      <c r="AU9" s="14"/>
      <c r="AV9" s="14">
        <v>0.16734639685890099</v>
      </c>
      <c r="AW9" s="14">
        <v>0.15788579355853299</v>
      </c>
      <c r="AX9" s="14">
        <v>0.15145172599338499</v>
      </c>
      <c r="AY9" s="14">
        <v>0.14545635722161299</v>
      </c>
      <c r="AZ9" s="14">
        <v>0.202506474535181</v>
      </c>
      <c r="BA9" s="14"/>
      <c r="BB9" s="14">
        <v>8.8968280833256794E-2</v>
      </c>
      <c r="BC9" s="14">
        <v>0.13000376362622601</v>
      </c>
      <c r="BD9" s="14">
        <v>3.08288701361931E-2</v>
      </c>
      <c r="BE9" s="14"/>
      <c r="BF9" s="14">
        <v>9.4719462667152296E-2</v>
      </c>
    </row>
    <row r="10" spans="2:58" x14ac:dyDescent="0.35">
      <c r="B10" s="15" t="s">
        <v>208</v>
      </c>
      <c r="C10" s="14">
        <v>0.122548391334692</v>
      </c>
      <c r="D10" s="14">
        <v>0.117167932818737</v>
      </c>
      <c r="E10" s="14">
        <v>0.127022521952043</v>
      </c>
      <c r="F10" s="14"/>
      <c r="G10" s="14">
        <v>0.18235688676558101</v>
      </c>
      <c r="H10" s="14">
        <v>0.128409303038657</v>
      </c>
      <c r="I10" s="14">
        <v>0.114184584301846</v>
      </c>
      <c r="J10" s="14">
        <v>0.144634068646983</v>
      </c>
      <c r="K10" s="14">
        <v>0.111593283492239</v>
      </c>
      <c r="L10" s="14">
        <v>7.8906313346971804E-2</v>
      </c>
      <c r="M10" s="14"/>
      <c r="N10" s="14">
        <v>0.1012564183239</v>
      </c>
      <c r="O10" s="14">
        <v>0.14788603362688299</v>
      </c>
      <c r="P10" s="14">
        <v>0.14830471545503299</v>
      </c>
      <c r="Q10" s="14">
        <v>9.5078433680770305E-2</v>
      </c>
      <c r="R10" s="14"/>
      <c r="S10" s="14">
        <v>0.10832526853829701</v>
      </c>
      <c r="T10" s="14">
        <v>0.102461566862422</v>
      </c>
      <c r="U10" s="14">
        <v>0.116295007615655</v>
      </c>
      <c r="V10" s="14">
        <v>0.16403881780228699</v>
      </c>
      <c r="W10" s="14">
        <v>7.5809128937869605E-2</v>
      </c>
      <c r="X10" s="14">
        <v>0.18934153365145101</v>
      </c>
      <c r="Y10" s="14">
        <v>0.178739600639791</v>
      </c>
      <c r="Z10" s="14">
        <v>9.0617079812312498E-2</v>
      </c>
      <c r="AA10" s="14">
        <v>0.10353369175777299</v>
      </c>
      <c r="AB10" s="14">
        <v>9.5692405789822604E-2</v>
      </c>
      <c r="AC10" s="14">
        <v>0.13992256402431599</v>
      </c>
      <c r="AD10" s="14">
        <v>8.9452467740288796E-2</v>
      </c>
      <c r="AE10" s="14"/>
      <c r="AF10" s="14">
        <v>9.1719385950169097E-2</v>
      </c>
      <c r="AG10" s="14">
        <v>0.129769462051014</v>
      </c>
      <c r="AH10" s="14">
        <v>0.13847337819116901</v>
      </c>
      <c r="AI10" s="14"/>
      <c r="AJ10" s="14">
        <v>6.2137752420037301E-2</v>
      </c>
      <c r="AK10" s="14">
        <v>0.17630928671073101</v>
      </c>
      <c r="AL10" s="14">
        <v>0.112557284631972</v>
      </c>
      <c r="AM10" s="14">
        <v>0</v>
      </c>
      <c r="AN10" s="14">
        <v>0.13314103663409099</v>
      </c>
      <c r="AO10" s="14"/>
      <c r="AP10" s="14">
        <v>6.6079103827250997E-3</v>
      </c>
      <c r="AQ10" s="14">
        <v>0.165052048233119</v>
      </c>
      <c r="AR10" s="14">
        <v>0.139620743779243</v>
      </c>
      <c r="AS10" s="14">
        <v>0.15588365888112399</v>
      </c>
      <c r="AT10" s="14">
        <v>6.9113480174393296E-2</v>
      </c>
      <c r="AU10" s="14"/>
      <c r="AV10" s="14">
        <v>7.8520192328747795E-2</v>
      </c>
      <c r="AW10" s="14">
        <v>0.154762133292417</v>
      </c>
      <c r="AX10" s="14">
        <v>0.122324024882315</v>
      </c>
      <c r="AY10" s="14">
        <v>0.15983372640534901</v>
      </c>
      <c r="AZ10" s="14">
        <v>7.8834885395291099E-2</v>
      </c>
      <c r="BA10" s="14"/>
      <c r="BB10" s="14">
        <v>0.11096458948723401</v>
      </c>
      <c r="BC10" s="14">
        <v>0.160809031560011</v>
      </c>
      <c r="BD10" s="14">
        <v>6.22560577389146E-2</v>
      </c>
      <c r="BE10" s="14"/>
      <c r="BF10" s="14">
        <v>0.11575587267378699</v>
      </c>
    </row>
    <row r="11" spans="2:58" x14ac:dyDescent="0.35">
      <c r="B11" s="15" t="s">
        <v>209</v>
      </c>
      <c r="C11" s="14">
        <v>0.20309930907707299</v>
      </c>
      <c r="D11" s="14">
        <v>0.21670884580510399</v>
      </c>
      <c r="E11" s="14">
        <v>0.19068147265587801</v>
      </c>
      <c r="F11" s="14"/>
      <c r="G11" s="14">
        <v>0.27921757533150898</v>
      </c>
      <c r="H11" s="14">
        <v>0.233771216676013</v>
      </c>
      <c r="I11" s="14">
        <v>0.205502170378907</v>
      </c>
      <c r="J11" s="14">
        <v>0.19917630116651899</v>
      </c>
      <c r="K11" s="14">
        <v>0.18284218416429701</v>
      </c>
      <c r="L11" s="14">
        <v>0.14748129766861801</v>
      </c>
      <c r="M11" s="14"/>
      <c r="N11" s="14">
        <v>0.17117785090675999</v>
      </c>
      <c r="O11" s="14">
        <v>0.22491133084522</v>
      </c>
      <c r="P11" s="14">
        <v>0.214768932500187</v>
      </c>
      <c r="Q11" s="14">
        <v>0.203976010805033</v>
      </c>
      <c r="R11" s="14"/>
      <c r="S11" s="14">
        <v>0.19373683168983599</v>
      </c>
      <c r="T11" s="14">
        <v>0.19821334725395101</v>
      </c>
      <c r="U11" s="14">
        <v>0.18363818771495899</v>
      </c>
      <c r="V11" s="14">
        <v>0.20266446132395799</v>
      </c>
      <c r="W11" s="14">
        <v>0.24341933594857801</v>
      </c>
      <c r="X11" s="14">
        <v>0.24157069974381001</v>
      </c>
      <c r="Y11" s="14">
        <v>0.190969496540742</v>
      </c>
      <c r="Z11" s="14">
        <v>0.186523688477995</v>
      </c>
      <c r="AA11" s="14">
        <v>0.20199880875315801</v>
      </c>
      <c r="AB11" s="14">
        <v>0.195833674629629</v>
      </c>
      <c r="AC11" s="14">
        <v>0.17324510297547999</v>
      </c>
      <c r="AD11" s="14">
        <v>0.21347073517930101</v>
      </c>
      <c r="AE11" s="14"/>
      <c r="AF11" s="14">
        <v>0.170044712661094</v>
      </c>
      <c r="AG11" s="14">
        <v>0.23442741352301999</v>
      </c>
      <c r="AH11" s="14">
        <v>0.115328014316565</v>
      </c>
      <c r="AI11" s="14"/>
      <c r="AJ11" s="14">
        <v>0.16234127230561801</v>
      </c>
      <c r="AK11" s="14">
        <v>0.22696358236052899</v>
      </c>
      <c r="AL11" s="14">
        <v>0.24437504890929199</v>
      </c>
      <c r="AM11" s="14">
        <v>0.25157029365599198</v>
      </c>
      <c r="AN11" s="14">
        <v>0.15766897307717401</v>
      </c>
      <c r="AO11" s="14"/>
      <c r="AP11" s="14">
        <v>9.3820844057771996E-2</v>
      </c>
      <c r="AQ11" s="14">
        <v>0.26327773306910401</v>
      </c>
      <c r="AR11" s="14">
        <v>0.26476753979292</v>
      </c>
      <c r="AS11" s="14">
        <v>0.20543841978151101</v>
      </c>
      <c r="AT11" s="14">
        <v>0.15981841928458099</v>
      </c>
      <c r="AU11" s="14"/>
      <c r="AV11" s="14">
        <v>0.193842170178429</v>
      </c>
      <c r="AW11" s="14">
        <v>0.26610291117399099</v>
      </c>
      <c r="AX11" s="14">
        <v>0.20638091603330899</v>
      </c>
      <c r="AY11" s="14">
        <v>0.129040789912201</v>
      </c>
      <c r="AZ11" s="14">
        <v>0.34969061878334701</v>
      </c>
      <c r="BA11" s="14"/>
      <c r="BB11" s="14">
        <v>0.307159266423013</v>
      </c>
      <c r="BC11" s="14">
        <v>0.244217770363513</v>
      </c>
      <c r="BD11" s="14">
        <v>0.11875144596611301</v>
      </c>
      <c r="BE11" s="14"/>
      <c r="BF11" s="14">
        <v>0.23332681574814301</v>
      </c>
    </row>
    <row r="12" spans="2:58" x14ac:dyDescent="0.35">
      <c r="B12" s="15" t="s">
        <v>122</v>
      </c>
      <c r="C12" s="14">
        <v>0.197949039939812</v>
      </c>
      <c r="D12" s="14">
        <v>0.18146448927115999</v>
      </c>
      <c r="E12" s="14">
        <v>0.2165337605821</v>
      </c>
      <c r="F12" s="14"/>
      <c r="G12" s="14">
        <v>0.12964032679766699</v>
      </c>
      <c r="H12" s="14">
        <v>0.18652566125282</v>
      </c>
      <c r="I12" s="14">
        <v>0.211367746294536</v>
      </c>
      <c r="J12" s="14">
        <v>0.19927673728708201</v>
      </c>
      <c r="K12" s="14">
        <v>0.195391167472732</v>
      </c>
      <c r="L12" s="14">
        <v>0.23860623470576101</v>
      </c>
      <c r="M12" s="14"/>
      <c r="N12" s="14">
        <v>0.18503622641992001</v>
      </c>
      <c r="O12" s="14">
        <v>0.20775808624623199</v>
      </c>
      <c r="P12" s="14">
        <v>0.18343581316846699</v>
      </c>
      <c r="Q12" s="14">
        <v>0.22209289472096799</v>
      </c>
      <c r="R12" s="14"/>
      <c r="S12" s="14">
        <v>0.16412938452755901</v>
      </c>
      <c r="T12" s="14">
        <v>0.248616697195579</v>
      </c>
      <c r="U12" s="14">
        <v>0.19709820033532</v>
      </c>
      <c r="V12" s="14">
        <v>0.17634030098322201</v>
      </c>
      <c r="W12" s="14">
        <v>0.268369715262958</v>
      </c>
      <c r="X12" s="14">
        <v>0.108947368870879</v>
      </c>
      <c r="Y12" s="14">
        <v>0.236803520432534</v>
      </c>
      <c r="Z12" s="14">
        <v>0.19108039273099101</v>
      </c>
      <c r="AA12" s="14">
        <v>0.15021582747630499</v>
      </c>
      <c r="AB12" s="14">
        <v>0.26870322379398498</v>
      </c>
      <c r="AC12" s="14">
        <v>0.18640870060181999</v>
      </c>
      <c r="AD12" s="14">
        <v>0.13798834854435299</v>
      </c>
      <c r="AE12" s="14"/>
      <c r="AF12" s="14">
        <v>0.24046327212136701</v>
      </c>
      <c r="AG12" s="14">
        <v>0.15185425133844199</v>
      </c>
      <c r="AH12" s="14">
        <v>0.27379731996561801</v>
      </c>
      <c r="AI12" s="14"/>
      <c r="AJ12" s="14">
        <v>0.151871481509882</v>
      </c>
      <c r="AK12" s="14">
        <v>0.20270180983649699</v>
      </c>
      <c r="AL12" s="14">
        <v>0.20861120675758901</v>
      </c>
      <c r="AM12" s="14">
        <v>0.27409749206512601</v>
      </c>
      <c r="AN12" s="14">
        <v>0.28476886220596997</v>
      </c>
      <c r="AO12" s="14"/>
      <c r="AP12" s="14">
        <v>0.137886892150339</v>
      </c>
      <c r="AQ12" s="14">
        <v>0.18608379865298999</v>
      </c>
      <c r="AR12" s="14">
        <v>0.194255078276448</v>
      </c>
      <c r="AS12" s="14">
        <v>0.21077369236167601</v>
      </c>
      <c r="AT12" s="14">
        <v>0.39641235142592701</v>
      </c>
      <c r="AU12" s="14"/>
      <c r="AV12" s="14">
        <v>0.20819625295915001</v>
      </c>
      <c r="AW12" s="14">
        <v>0.20097988394425001</v>
      </c>
      <c r="AX12" s="14">
        <v>0.172928138672471</v>
      </c>
      <c r="AY12" s="14">
        <v>0.186587837878367</v>
      </c>
      <c r="AZ12" s="14">
        <v>8.2687286721387004E-2</v>
      </c>
      <c r="BA12" s="14"/>
      <c r="BB12" s="14">
        <v>0.19958597317263499</v>
      </c>
      <c r="BC12" s="14">
        <v>0.159444795438965</v>
      </c>
      <c r="BD12" s="14">
        <v>0.29063404535816201</v>
      </c>
      <c r="BE12" s="14"/>
      <c r="BF12" s="14">
        <v>0.18885771979017801</v>
      </c>
    </row>
    <row r="13" spans="2:58" x14ac:dyDescent="0.35">
      <c r="B13" s="15" t="s">
        <v>210</v>
      </c>
      <c r="C13" s="14">
        <v>0.19675664235964099</v>
      </c>
      <c r="D13" s="14">
        <v>0.21351465746251699</v>
      </c>
      <c r="E13" s="14">
        <v>0.18104035458340201</v>
      </c>
      <c r="F13" s="14"/>
      <c r="G13" s="14">
        <v>0.11488134459546399</v>
      </c>
      <c r="H13" s="14">
        <v>0.13415182771121201</v>
      </c>
      <c r="I13" s="14">
        <v>0.194539550030393</v>
      </c>
      <c r="J13" s="14">
        <v>0.19980514654963699</v>
      </c>
      <c r="K13" s="14">
        <v>0.27408910736122299</v>
      </c>
      <c r="L13" s="14">
        <v>0.245163363746916</v>
      </c>
      <c r="M13" s="14"/>
      <c r="N13" s="14">
        <v>0.233701300026328</v>
      </c>
      <c r="O13" s="14">
        <v>0.175545417355913</v>
      </c>
      <c r="P13" s="14">
        <v>0.18960950851362299</v>
      </c>
      <c r="Q13" s="14">
        <v>0.17402002955422</v>
      </c>
      <c r="R13" s="14"/>
      <c r="S13" s="14">
        <v>0.20392983216744101</v>
      </c>
      <c r="T13" s="14">
        <v>0.16868899734003101</v>
      </c>
      <c r="U13" s="14">
        <v>0.232192413619386</v>
      </c>
      <c r="V13" s="14">
        <v>0.20796318161014199</v>
      </c>
      <c r="W13" s="14">
        <v>0.14565679106461701</v>
      </c>
      <c r="X13" s="14">
        <v>0.243983810965723</v>
      </c>
      <c r="Y13" s="14">
        <v>0.117722044434142</v>
      </c>
      <c r="Z13" s="14">
        <v>0.29122112288115798</v>
      </c>
      <c r="AA13" s="14">
        <v>0.24593929638637599</v>
      </c>
      <c r="AB13" s="14">
        <v>0.184495506696149</v>
      </c>
      <c r="AC13" s="14">
        <v>0.14792177916360899</v>
      </c>
      <c r="AD13" s="14">
        <v>0.21750049211912201</v>
      </c>
      <c r="AE13" s="14"/>
      <c r="AF13" s="14">
        <v>0.25000096593391002</v>
      </c>
      <c r="AG13" s="14">
        <v>0.17692903624640599</v>
      </c>
      <c r="AH13" s="14">
        <v>0.14994677762601999</v>
      </c>
      <c r="AI13" s="14"/>
      <c r="AJ13" s="14">
        <v>0.31967766144989601</v>
      </c>
      <c r="AK13" s="14">
        <v>0.107104993201739</v>
      </c>
      <c r="AL13" s="14">
        <v>0.17414228545448099</v>
      </c>
      <c r="AM13" s="14">
        <v>0.21290024534113799</v>
      </c>
      <c r="AN13" s="14">
        <v>0.21856983110957301</v>
      </c>
      <c r="AO13" s="14"/>
      <c r="AP13" s="14">
        <v>0.36936102653360903</v>
      </c>
      <c r="AQ13" s="14">
        <v>0.112204553727951</v>
      </c>
      <c r="AR13" s="14">
        <v>0.163397225931284</v>
      </c>
      <c r="AS13" s="14">
        <v>0.204665060254963</v>
      </c>
      <c r="AT13" s="14">
        <v>0.221225635050741</v>
      </c>
      <c r="AU13" s="14"/>
      <c r="AV13" s="14">
        <v>0.215543795815758</v>
      </c>
      <c r="AW13" s="14">
        <v>0.135497199195794</v>
      </c>
      <c r="AX13" s="14">
        <v>0.23799787737147701</v>
      </c>
      <c r="AY13" s="14">
        <v>0.20419233617546301</v>
      </c>
      <c r="AZ13" s="14">
        <v>0.121919454806101</v>
      </c>
      <c r="BA13" s="14"/>
      <c r="BB13" s="14">
        <v>0.224387792167518</v>
      </c>
      <c r="BC13" s="14">
        <v>0.22745949021987</v>
      </c>
      <c r="BD13" s="14">
        <v>0.35509785957336698</v>
      </c>
      <c r="BE13" s="14"/>
      <c r="BF13" s="14">
        <v>0.270368762964521</v>
      </c>
    </row>
    <row r="14" spans="2:58" x14ac:dyDescent="0.35">
      <c r="B14" s="15" t="s">
        <v>211</v>
      </c>
      <c r="C14" s="14">
        <v>0.100387242692637</v>
      </c>
      <c r="D14" s="14">
        <v>9.7225297208220304E-2</v>
      </c>
      <c r="E14" s="14">
        <v>0.10256608353982501</v>
      </c>
      <c r="F14" s="14"/>
      <c r="G14" s="14">
        <v>5.81215463392908E-2</v>
      </c>
      <c r="H14" s="14">
        <v>7.48665687712496E-2</v>
      </c>
      <c r="I14" s="14">
        <v>9.1196034156320799E-2</v>
      </c>
      <c r="J14" s="14">
        <v>9.6322431118479795E-2</v>
      </c>
      <c r="K14" s="14">
        <v>9.9119094171731106E-2</v>
      </c>
      <c r="L14" s="14">
        <v>0.156456473542952</v>
      </c>
      <c r="M14" s="14"/>
      <c r="N14" s="14">
        <v>0.13408253580644999</v>
      </c>
      <c r="O14" s="14">
        <v>8.9751168277960494E-2</v>
      </c>
      <c r="P14" s="14">
        <v>0.107236544477412</v>
      </c>
      <c r="Q14" s="14">
        <v>6.4484237001423403E-2</v>
      </c>
      <c r="R14" s="14"/>
      <c r="S14" s="14">
        <v>0.15964811959198499</v>
      </c>
      <c r="T14" s="14">
        <v>0.139803374842357</v>
      </c>
      <c r="U14" s="14">
        <v>6.8119081942734E-2</v>
      </c>
      <c r="V14" s="14">
        <v>8.0474107650481505E-2</v>
      </c>
      <c r="W14" s="14">
        <v>8.3200017050173602E-2</v>
      </c>
      <c r="X14" s="14">
        <v>5.1894664823102003E-2</v>
      </c>
      <c r="Y14" s="14">
        <v>8.84226353038748E-2</v>
      </c>
      <c r="Z14" s="14">
        <v>8.9645292654499095E-2</v>
      </c>
      <c r="AA14" s="14">
        <v>0.101933201341717</v>
      </c>
      <c r="AB14" s="14">
        <v>3.93484847863367E-2</v>
      </c>
      <c r="AC14" s="14">
        <v>6.7478131762167007E-2</v>
      </c>
      <c r="AD14" s="14">
        <v>0.27686859832831301</v>
      </c>
      <c r="AE14" s="14"/>
      <c r="AF14" s="14">
        <v>0.10929631767258501</v>
      </c>
      <c r="AG14" s="14">
        <v>0.107106571994845</v>
      </c>
      <c r="AH14" s="14">
        <v>0.11004809469330901</v>
      </c>
      <c r="AI14" s="14"/>
      <c r="AJ14" s="14">
        <v>0.20083519494521401</v>
      </c>
      <c r="AK14" s="14">
        <v>3.6981113771172101E-2</v>
      </c>
      <c r="AL14" s="14">
        <v>7.7027408947243303E-2</v>
      </c>
      <c r="AM14" s="14">
        <v>6.8742877382499804E-2</v>
      </c>
      <c r="AN14" s="14">
        <v>4.8021682659079003E-2</v>
      </c>
      <c r="AO14" s="14"/>
      <c r="AP14" s="14">
        <v>0.28603969773981502</v>
      </c>
      <c r="AQ14" s="14">
        <v>4.3212068454041297E-2</v>
      </c>
      <c r="AR14" s="14">
        <v>7.5575327837301601E-2</v>
      </c>
      <c r="AS14" s="14">
        <v>6.0663713386910401E-2</v>
      </c>
      <c r="AT14" s="14">
        <v>5.3445435554326001E-2</v>
      </c>
      <c r="AU14" s="14"/>
      <c r="AV14" s="14">
        <v>0.107523654036618</v>
      </c>
      <c r="AW14" s="14">
        <v>6.8532661373442605E-2</v>
      </c>
      <c r="AX14" s="14">
        <v>9.8709230866826106E-2</v>
      </c>
      <c r="AY14" s="14">
        <v>0.15953332539889201</v>
      </c>
      <c r="AZ14" s="14">
        <v>0.12178455942019201</v>
      </c>
      <c r="BA14" s="14"/>
      <c r="BB14" s="14">
        <v>6.8934097916342904E-2</v>
      </c>
      <c r="BC14" s="14">
        <v>6.4411443711222593E-2</v>
      </c>
      <c r="BD14" s="14">
        <v>0.112226037297637</v>
      </c>
      <c r="BE14" s="14"/>
      <c r="BF14" s="14">
        <v>8.5758828240412394E-2</v>
      </c>
    </row>
    <row r="15" spans="2:58" x14ac:dyDescent="0.35">
      <c r="B15" s="15" t="s">
        <v>212</v>
      </c>
      <c r="C15" s="23">
        <v>2.0283085298029101E-2</v>
      </c>
      <c r="D15" s="23">
        <v>1.7088969832196699E-2</v>
      </c>
      <c r="E15" s="23">
        <v>2.37398856655275E-2</v>
      </c>
      <c r="F15" s="23"/>
      <c r="G15" s="23">
        <v>0</v>
      </c>
      <c r="H15" s="23">
        <v>1.1257784471835799E-2</v>
      </c>
      <c r="I15" s="23">
        <v>5.7910563925791204E-3</v>
      </c>
      <c r="J15" s="23">
        <v>2.5530330680406998E-2</v>
      </c>
      <c r="K15" s="23">
        <v>1.3847202480999E-2</v>
      </c>
      <c r="L15" s="23">
        <v>5.0340394655717997E-2</v>
      </c>
      <c r="M15" s="23"/>
      <c r="N15" s="23">
        <v>2.5603597782744798E-2</v>
      </c>
      <c r="O15" s="23">
        <v>7.5371371737635402E-3</v>
      </c>
      <c r="P15" s="23">
        <v>1.1150928377516699E-2</v>
      </c>
      <c r="Q15" s="23">
        <v>3.8355097593997599E-2</v>
      </c>
      <c r="R15" s="23"/>
      <c r="S15" s="23">
        <v>2.3312911069420201E-2</v>
      </c>
      <c r="T15" s="23">
        <v>7.4243632000421398E-3</v>
      </c>
      <c r="U15" s="23">
        <v>0</v>
      </c>
      <c r="V15" s="23">
        <v>3.5429743608693401E-2</v>
      </c>
      <c r="W15" s="23">
        <v>2.3572655364105501E-2</v>
      </c>
      <c r="X15" s="23">
        <v>2.0574837603636799E-2</v>
      </c>
      <c r="Y15" s="23">
        <v>5.3082849769195299E-2</v>
      </c>
      <c r="Z15" s="23">
        <v>0</v>
      </c>
      <c r="AA15" s="23">
        <v>7.6788992365384497E-3</v>
      </c>
      <c r="AB15" s="23">
        <v>2.9494987242659799E-2</v>
      </c>
      <c r="AC15" s="23">
        <v>2.6242579387009999E-2</v>
      </c>
      <c r="AD15" s="23">
        <v>0</v>
      </c>
      <c r="AE15" s="23"/>
      <c r="AF15" s="23">
        <v>3.8295405524753703E-2</v>
      </c>
      <c r="AG15" s="23">
        <v>9.2806608829561505E-3</v>
      </c>
      <c r="AH15" s="23">
        <v>1.5810473395794399E-2</v>
      </c>
      <c r="AI15" s="23"/>
      <c r="AJ15" s="23">
        <v>4.38297113393082E-2</v>
      </c>
      <c r="AK15" s="23">
        <v>2.92625324664557E-3</v>
      </c>
      <c r="AL15" s="23">
        <v>1.4186798824279799E-2</v>
      </c>
      <c r="AM15" s="23">
        <v>6.7199368472450893E-2</v>
      </c>
      <c r="AN15" s="23">
        <v>1.93697297364115E-2</v>
      </c>
      <c r="AO15" s="23"/>
      <c r="AP15" s="23">
        <v>7.73182034966899E-2</v>
      </c>
      <c r="AQ15" s="23">
        <v>0</v>
      </c>
      <c r="AR15" s="23">
        <v>1.2851384980707E-2</v>
      </c>
      <c r="AS15" s="23">
        <v>2.42707936635678E-2</v>
      </c>
      <c r="AT15" s="23">
        <v>1.10034132461292E-2</v>
      </c>
      <c r="AU15" s="23"/>
      <c r="AV15" s="23">
        <v>2.90275378223964E-2</v>
      </c>
      <c r="AW15" s="23">
        <v>1.62394174615734E-2</v>
      </c>
      <c r="AX15" s="23">
        <v>1.02080861802182E-2</v>
      </c>
      <c r="AY15" s="23">
        <v>1.5355627008116501E-2</v>
      </c>
      <c r="AZ15" s="23">
        <v>4.2576720338501003E-2</v>
      </c>
      <c r="BA15" s="23"/>
      <c r="BB15" s="23">
        <v>0</v>
      </c>
      <c r="BC15" s="23">
        <v>1.3653705080193E-2</v>
      </c>
      <c r="BD15" s="23">
        <v>3.0205683929613002E-2</v>
      </c>
      <c r="BE15" s="23"/>
      <c r="BF15" s="23">
        <v>1.12125379158068E-2</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281</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1012</v>
      </c>
      <c r="D7" s="10">
        <v>506</v>
      </c>
      <c r="E7" s="10">
        <v>502</v>
      </c>
      <c r="F7" s="10"/>
      <c r="G7" s="10">
        <v>139</v>
      </c>
      <c r="H7" s="10">
        <v>186</v>
      </c>
      <c r="I7" s="10">
        <v>143</v>
      </c>
      <c r="J7" s="10">
        <v>155</v>
      </c>
      <c r="K7" s="10">
        <v>153</v>
      </c>
      <c r="L7" s="10">
        <v>236</v>
      </c>
      <c r="M7" s="10"/>
      <c r="N7" s="10">
        <v>274</v>
      </c>
      <c r="O7" s="10">
        <v>247</v>
      </c>
      <c r="P7" s="10">
        <v>247</v>
      </c>
      <c r="Q7" s="10">
        <v>238</v>
      </c>
      <c r="R7" s="10"/>
      <c r="S7" s="10">
        <v>123</v>
      </c>
      <c r="T7" s="10">
        <v>135</v>
      </c>
      <c r="U7" s="10">
        <v>75</v>
      </c>
      <c r="V7" s="10">
        <v>85</v>
      </c>
      <c r="W7" s="10">
        <v>82</v>
      </c>
      <c r="X7" s="10">
        <v>92</v>
      </c>
      <c r="Y7" s="10">
        <v>90</v>
      </c>
      <c r="Z7" s="10">
        <v>32</v>
      </c>
      <c r="AA7" s="10">
        <v>126</v>
      </c>
      <c r="AB7" s="10">
        <v>95</v>
      </c>
      <c r="AC7" s="10">
        <v>45</v>
      </c>
      <c r="AD7" s="10">
        <v>32</v>
      </c>
      <c r="AE7" s="10"/>
      <c r="AF7" s="10">
        <v>386</v>
      </c>
      <c r="AG7" s="10">
        <v>405</v>
      </c>
      <c r="AH7" s="10">
        <v>124</v>
      </c>
      <c r="AI7" s="10"/>
      <c r="AJ7" s="10">
        <v>336</v>
      </c>
      <c r="AK7" s="10">
        <v>329</v>
      </c>
      <c r="AL7" s="10">
        <v>64</v>
      </c>
      <c r="AM7" s="10">
        <v>14</v>
      </c>
      <c r="AN7" s="10">
        <v>101</v>
      </c>
      <c r="AO7" s="10"/>
      <c r="AP7" s="10">
        <v>204</v>
      </c>
      <c r="AQ7" s="10">
        <v>383</v>
      </c>
      <c r="AR7" s="10">
        <v>74</v>
      </c>
      <c r="AS7" s="10">
        <v>118</v>
      </c>
      <c r="AT7" s="10">
        <v>87</v>
      </c>
      <c r="AU7" s="10"/>
      <c r="AV7" s="10">
        <v>211</v>
      </c>
      <c r="AW7" s="10">
        <v>246</v>
      </c>
      <c r="AX7" s="10">
        <v>270</v>
      </c>
      <c r="AY7" s="10">
        <v>123</v>
      </c>
      <c r="AZ7" s="10">
        <v>24</v>
      </c>
      <c r="BA7" s="10"/>
      <c r="BB7" s="10">
        <v>42</v>
      </c>
      <c r="BC7" s="10">
        <v>67</v>
      </c>
      <c r="BD7" s="10">
        <v>32</v>
      </c>
      <c r="BE7" s="10"/>
      <c r="BF7" s="10">
        <v>167</v>
      </c>
    </row>
    <row r="8" spans="2:58" ht="30" customHeight="1" x14ac:dyDescent="0.35">
      <c r="B8" s="11" t="s">
        <v>20</v>
      </c>
      <c r="C8" s="11">
        <v>1012</v>
      </c>
      <c r="D8" s="11">
        <v>512</v>
      </c>
      <c r="E8" s="11">
        <v>496</v>
      </c>
      <c r="F8" s="11"/>
      <c r="G8" s="11">
        <v>134</v>
      </c>
      <c r="H8" s="11">
        <v>179</v>
      </c>
      <c r="I8" s="11">
        <v>164</v>
      </c>
      <c r="J8" s="11">
        <v>167</v>
      </c>
      <c r="K8" s="11">
        <v>144</v>
      </c>
      <c r="L8" s="11">
        <v>224</v>
      </c>
      <c r="M8" s="11"/>
      <c r="N8" s="11">
        <v>267</v>
      </c>
      <c r="O8" s="11">
        <v>259</v>
      </c>
      <c r="P8" s="11">
        <v>245</v>
      </c>
      <c r="Q8" s="11">
        <v>235</v>
      </c>
      <c r="R8" s="11"/>
      <c r="S8" s="11">
        <v>131</v>
      </c>
      <c r="T8" s="11">
        <v>142</v>
      </c>
      <c r="U8" s="11">
        <v>74</v>
      </c>
      <c r="V8" s="11">
        <v>86</v>
      </c>
      <c r="W8" s="11">
        <v>79</v>
      </c>
      <c r="X8" s="11">
        <v>94</v>
      </c>
      <c r="Y8" s="11">
        <v>89</v>
      </c>
      <c r="Z8" s="11">
        <v>30</v>
      </c>
      <c r="AA8" s="11">
        <v>121</v>
      </c>
      <c r="AB8" s="11">
        <v>95</v>
      </c>
      <c r="AC8" s="11">
        <v>43</v>
      </c>
      <c r="AD8" s="11">
        <v>29</v>
      </c>
      <c r="AE8" s="11"/>
      <c r="AF8" s="11">
        <v>386</v>
      </c>
      <c r="AG8" s="11">
        <v>408</v>
      </c>
      <c r="AH8" s="11">
        <v>125</v>
      </c>
      <c r="AI8" s="11"/>
      <c r="AJ8" s="11">
        <v>335</v>
      </c>
      <c r="AK8" s="11">
        <v>334</v>
      </c>
      <c r="AL8" s="11">
        <v>64</v>
      </c>
      <c r="AM8" s="11">
        <v>14</v>
      </c>
      <c r="AN8" s="11">
        <v>102</v>
      </c>
      <c r="AO8" s="11"/>
      <c r="AP8" s="11">
        <v>203</v>
      </c>
      <c r="AQ8" s="11">
        <v>386</v>
      </c>
      <c r="AR8" s="11">
        <v>73</v>
      </c>
      <c r="AS8" s="11">
        <v>120</v>
      </c>
      <c r="AT8" s="11">
        <v>87</v>
      </c>
      <c r="AU8" s="11"/>
      <c r="AV8" s="11">
        <v>209</v>
      </c>
      <c r="AW8" s="11">
        <v>249</v>
      </c>
      <c r="AX8" s="11">
        <v>272</v>
      </c>
      <c r="AY8" s="11">
        <v>123</v>
      </c>
      <c r="AZ8" s="11">
        <v>23</v>
      </c>
      <c r="BA8" s="11"/>
      <c r="BB8" s="11">
        <v>42</v>
      </c>
      <c r="BC8" s="11">
        <v>68</v>
      </c>
      <c r="BD8" s="11">
        <v>32</v>
      </c>
      <c r="BE8" s="11"/>
      <c r="BF8" s="11">
        <v>168</v>
      </c>
    </row>
    <row r="9" spans="2:58" x14ac:dyDescent="0.35">
      <c r="B9" s="15" t="s">
        <v>207</v>
      </c>
      <c r="C9" s="14">
        <v>8.8257154627402107E-2</v>
      </c>
      <c r="D9" s="14">
        <v>9.4038639546491401E-2</v>
      </c>
      <c r="E9" s="14">
        <v>8.0940048918368798E-2</v>
      </c>
      <c r="F9" s="14"/>
      <c r="G9" s="14">
        <v>0.120390901024216</v>
      </c>
      <c r="H9" s="14">
        <v>0.134861546931872</v>
      </c>
      <c r="I9" s="14">
        <v>9.0583324712677701E-2</v>
      </c>
      <c r="J9" s="14">
        <v>7.3430208927686105E-2</v>
      </c>
      <c r="K9" s="14">
        <v>8.2165972105737298E-2</v>
      </c>
      <c r="L9" s="14">
        <v>4.5230788740812197E-2</v>
      </c>
      <c r="M9" s="14"/>
      <c r="N9" s="14">
        <v>6.4170431313327794E-2</v>
      </c>
      <c r="O9" s="14">
        <v>9.08819467895777E-2</v>
      </c>
      <c r="P9" s="14">
        <v>9.23201760743593E-2</v>
      </c>
      <c r="Q9" s="14">
        <v>0.110791201376453</v>
      </c>
      <c r="R9" s="14"/>
      <c r="S9" s="14">
        <v>4.8327971941907202E-2</v>
      </c>
      <c r="T9" s="14">
        <v>6.4285803013580695E-2</v>
      </c>
      <c r="U9" s="14">
        <v>0.120428791372837</v>
      </c>
      <c r="V9" s="14">
        <v>7.0584610335808207E-2</v>
      </c>
      <c r="W9" s="14">
        <v>9.8233074325411202E-2</v>
      </c>
      <c r="X9" s="14">
        <v>8.13308401204587E-2</v>
      </c>
      <c r="Y9" s="14">
        <v>0.117331010508002</v>
      </c>
      <c r="Z9" s="14">
        <v>2.7769581844029001E-2</v>
      </c>
      <c r="AA9" s="14">
        <v>0.12663284695306201</v>
      </c>
      <c r="AB9" s="14">
        <v>0.102575887020803</v>
      </c>
      <c r="AC9" s="14">
        <v>0.12450071209565999</v>
      </c>
      <c r="AD9" s="14">
        <v>6.3060022100021998E-2</v>
      </c>
      <c r="AE9" s="14"/>
      <c r="AF9" s="14">
        <v>7.9494197415221304E-2</v>
      </c>
      <c r="AG9" s="14">
        <v>7.7564104019485103E-2</v>
      </c>
      <c r="AH9" s="14">
        <v>0.124678102578631</v>
      </c>
      <c r="AI9" s="14"/>
      <c r="AJ9" s="14">
        <v>3.9667269389547802E-2</v>
      </c>
      <c r="AK9" s="14">
        <v>0.12317891560861401</v>
      </c>
      <c r="AL9" s="14">
        <v>5.9461396015552802E-2</v>
      </c>
      <c r="AM9" s="14">
        <v>6.3596342932136299E-2</v>
      </c>
      <c r="AN9" s="14">
        <v>9.4402893209104999E-2</v>
      </c>
      <c r="AO9" s="14"/>
      <c r="AP9" s="14">
        <v>2.92127046964714E-2</v>
      </c>
      <c r="AQ9" s="14">
        <v>0.12345052354913</v>
      </c>
      <c r="AR9" s="14">
        <v>5.5145902090231701E-2</v>
      </c>
      <c r="AS9" s="14">
        <v>8.8280117440589306E-2</v>
      </c>
      <c r="AT9" s="14">
        <v>7.2224552740603007E-2</v>
      </c>
      <c r="AU9" s="14"/>
      <c r="AV9" s="14">
        <v>0.108706913411284</v>
      </c>
      <c r="AW9" s="14">
        <v>5.9385733876149802E-2</v>
      </c>
      <c r="AX9" s="14">
        <v>8.4111923157065893E-2</v>
      </c>
      <c r="AY9" s="14">
        <v>8.8479225768186204E-2</v>
      </c>
      <c r="AZ9" s="14">
        <v>3.7456077605975101E-2</v>
      </c>
      <c r="BA9" s="14"/>
      <c r="BB9" s="14">
        <v>4.19777327189544E-2</v>
      </c>
      <c r="BC9" s="14">
        <v>7.8980593185366696E-2</v>
      </c>
      <c r="BD9" s="14">
        <v>3.2010612373648703E-2</v>
      </c>
      <c r="BE9" s="14"/>
      <c r="BF9" s="14">
        <v>5.53103073493669E-2</v>
      </c>
    </row>
    <row r="10" spans="2:58" x14ac:dyDescent="0.35">
      <c r="B10" s="15" t="s">
        <v>208</v>
      </c>
      <c r="C10" s="14">
        <v>9.5127501887338095E-2</v>
      </c>
      <c r="D10" s="14">
        <v>0.10974144766589899</v>
      </c>
      <c r="E10" s="14">
        <v>8.0811736665464706E-2</v>
      </c>
      <c r="F10" s="14"/>
      <c r="G10" s="14">
        <v>0.12988561090044501</v>
      </c>
      <c r="H10" s="14">
        <v>0.105765078817016</v>
      </c>
      <c r="I10" s="14">
        <v>0.122692154668838</v>
      </c>
      <c r="J10" s="14">
        <v>0.12651335822100901</v>
      </c>
      <c r="K10" s="14">
        <v>7.6818786023117494E-2</v>
      </c>
      <c r="L10" s="14">
        <v>3.4179434962809001E-2</v>
      </c>
      <c r="M10" s="14"/>
      <c r="N10" s="14">
        <v>9.13707404149562E-2</v>
      </c>
      <c r="O10" s="14">
        <v>0.107524260258263</v>
      </c>
      <c r="P10" s="14">
        <v>9.3873056342302599E-2</v>
      </c>
      <c r="Q10" s="14">
        <v>8.9496307423754404E-2</v>
      </c>
      <c r="R10" s="14"/>
      <c r="S10" s="14">
        <v>7.1691382411641705E-2</v>
      </c>
      <c r="T10" s="14">
        <v>9.6251001226211497E-2</v>
      </c>
      <c r="U10" s="14">
        <v>6.7044159604154094E-2</v>
      </c>
      <c r="V10" s="14">
        <v>0.122168194435851</v>
      </c>
      <c r="W10" s="14">
        <v>8.2188765339514802E-2</v>
      </c>
      <c r="X10" s="14">
        <v>8.5696418382930198E-2</v>
      </c>
      <c r="Y10" s="14">
        <v>9.9085598874795094E-2</v>
      </c>
      <c r="Z10" s="14">
        <v>0.119152954604102</v>
      </c>
      <c r="AA10" s="14">
        <v>0.12095370310043101</v>
      </c>
      <c r="AB10" s="14">
        <v>6.06228105485596E-2</v>
      </c>
      <c r="AC10" s="14">
        <v>0.16155245668391699</v>
      </c>
      <c r="AD10" s="14">
        <v>0.122831730310623</v>
      </c>
      <c r="AE10" s="14"/>
      <c r="AF10" s="14">
        <v>7.2084937422877596E-2</v>
      </c>
      <c r="AG10" s="14">
        <v>0.101644860984443</v>
      </c>
      <c r="AH10" s="14">
        <v>0.105032175726414</v>
      </c>
      <c r="AI10" s="14"/>
      <c r="AJ10" s="14">
        <v>5.2405694280956601E-2</v>
      </c>
      <c r="AK10" s="14">
        <v>0.138185536718474</v>
      </c>
      <c r="AL10" s="14">
        <v>9.6145071514424807E-2</v>
      </c>
      <c r="AM10" s="14">
        <v>0</v>
      </c>
      <c r="AN10" s="14">
        <v>0.10841647553529001</v>
      </c>
      <c r="AO10" s="14"/>
      <c r="AP10" s="14">
        <v>2.3548386143398398E-2</v>
      </c>
      <c r="AQ10" s="14">
        <v>0.10415023369096001</v>
      </c>
      <c r="AR10" s="14">
        <v>0.11398816509072</v>
      </c>
      <c r="AS10" s="14">
        <v>0.148754657226918</v>
      </c>
      <c r="AT10" s="14">
        <v>4.7509925149832599E-2</v>
      </c>
      <c r="AU10" s="14"/>
      <c r="AV10" s="14">
        <v>7.9988182147699899E-2</v>
      </c>
      <c r="AW10" s="14">
        <v>0.122792122561432</v>
      </c>
      <c r="AX10" s="14">
        <v>0.100422298369739</v>
      </c>
      <c r="AY10" s="14">
        <v>7.54564956213227E-2</v>
      </c>
      <c r="AZ10" s="14">
        <v>7.9894368463416396E-2</v>
      </c>
      <c r="BA10" s="14"/>
      <c r="BB10" s="14">
        <v>4.2693212518426803E-2</v>
      </c>
      <c r="BC10" s="14">
        <v>0.116235363167576</v>
      </c>
      <c r="BD10" s="14">
        <v>3.02454453652659E-2</v>
      </c>
      <c r="BE10" s="14"/>
      <c r="BF10" s="14">
        <v>8.1853571942409997E-2</v>
      </c>
    </row>
    <row r="11" spans="2:58" x14ac:dyDescent="0.35">
      <c r="B11" s="15" t="s">
        <v>209</v>
      </c>
      <c r="C11" s="14">
        <v>0.183740410739923</v>
      </c>
      <c r="D11" s="14">
        <v>0.17653594736490599</v>
      </c>
      <c r="E11" s="14">
        <v>0.188598669553627</v>
      </c>
      <c r="F11" s="14"/>
      <c r="G11" s="14">
        <v>0.249753867948069</v>
      </c>
      <c r="H11" s="14">
        <v>0.226008295204916</v>
      </c>
      <c r="I11" s="14">
        <v>0.23745595774039099</v>
      </c>
      <c r="J11" s="14">
        <v>0.179058814070198</v>
      </c>
      <c r="K11" s="14">
        <v>0.150678389841889</v>
      </c>
      <c r="L11" s="14">
        <v>9.6263035223850393E-2</v>
      </c>
      <c r="M11" s="14"/>
      <c r="N11" s="14">
        <v>0.14101758786423799</v>
      </c>
      <c r="O11" s="14">
        <v>0.15545262059428</v>
      </c>
      <c r="P11" s="14">
        <v>0.231350776065499</v>
      </c>
      <c r="Q11" s="14">
        <v>0.214116300309039</v>
      </c>
      <c r="R11" s="14"/>
      <c r="S11" s="14">
        <v>0.13361011675644899</v>
      </c>
      <c r="T11" s="14">
        <v>0.15787930114917501</v>
      </c>
      <c r="U11" s="14">
        <v>0.25303390961942601</v>
      </c>
      <c r="V11" s="14">
        <v>0.19301013226824401</v>
      </c>
      <c r="W11" s="14">
        <v>0.25262715420130899</v>
      </c>
      <c r="X11" s="14">
        <v>0.21917137481371399</v>
      </c>
      <c r="Y11" s="14">
        <v>0.18266320543856701</v>
      </c>
      <c r="Z11" s="14">
        <v>9.8769541697459703E-2</v>
      </c>
      <c r="AA11" s="14">
        <v>0.23159400706439601</v>
      </c>
      <c r="AB11" s="14">
        <v>0.13825587281836599</v>
      </c>
      <c r="AC11" s="14">
        <v>0.208282188503362</v>
      </c>
      <c r="AD11" s="14">
        <v>3.33185138828649E-2</v>
      </c>
      <c r="AE11" s="14"/>
      <c r="AF11" s="14">
        <v>0.15181921702293599</v>
      </c>
      <c r="AG11" s="14">
        <v>0.19485266228864101</v>
      </c>
      <c r="AH11" s="14">
        <v>0.20925271340045701</v>
      </c>
      <c r="AI11" s="14"/>
      <c r="AJ11" s="14">
        <v>0.125946140886492</v>
      </c>
      <c r="AK11" s="14">
        <v>0.26265336423314101</v>
      </c>
      <c r="AL11" s="14">
        <v>0.108528388159636</v>
      </c>
      <c r="AM11" s="14">
        <v>0.21603714329136101</v>
      </c>
      <c r="AN11" s="14">
        <v>0.16732177821786001</v>
      </c>
      <c r="AO11" s="14"/>
      <c r="AP11" s="14">
        <v>6.9819369252573593E-2</v>
      </c>
      <c r="AQ11" s="14">
        <v>0.25758132245103599</v>
      </c>
      <c r="AR11" s="14">
        <v>0.11984049168854299</v>
      </c>
      <c r="AS11" s="14">
        <v>0.21698148695889199</v>
      </c>
      <c r="AT11" s="14">
        <v>0.133288448181659</v>
      </c>
      <c r="AU11" s="14"/>
      <c r="AV11" s="14">
        <v>0.200843444134361</v>
      </c>
      <c r="AW11" s="14">
        <v>0.251805121884002</v>
      </c>
      <c r="AX11" s="14">
        <v>0.13095912193464099</v>
      </c>
      <c r="AY11" s="14">
        <v>0.15512950576235901</v>
      </c>
      <c r="AZ11" s="14">
        <v>0.21181793489519099</v>
      </c>
      <c r="BA11" s="14"/>
      <c r="BB11" s="14">
        <v>0.24735674456302201</v>
      </c>
      <c r="BC11" s="14">
        <v>0.21712416207910801</v>
      </c>
      <c r="BD11" s="14">
        <v>9.5513155329848706E-2</v>
      </c>
      <c r="BE11" s="14"/>
      <c r="BF11" s="14">
        <v>0.19173794697695101</v>
      </c>
    </row>
    <row r="12" spans="2:58" x14ac:dyDescent="0.35">
      <c r="B12" s="15" t="s">
        <v>122</v>
      </c>
      <c r="C12" s="14">
        <v>0.27212301129998601</v>
      </c>
      <c r="D12" s="14">
        <v>0.23654416972803699</v>
      </c>
      <c r="E12" s="14">
        <v>0.31099657169959199</v>
      </c>
      <c r="F12" s="14"/>
      <c r="G12" s="14">
        <v>0.21781647430596701</v>
      </c>
      <c r="H12" s="14">
        <v>0.25976504645391701</v>
      </c>
      <c r="I12" s="14">
        <v>0.24926953881375999</v>
      </c>
      <c r="J12" s="14">
        <v>0.27608717995114102</v>
      </c>
      <c r="K12" s="14">
        <v>0.32334557671012398</v>
      </c>
      <c r="L12" s="14">
        <v>0.29515927228479599</v>
      </c>
      <c r="M12" s="14"/>
      <c r="N12" s="14">
        <v>0.25455173975462703</v>
      </c>
      <c r="O12" s="14">
        <v>0.31677175623024001</v>
      </c>
      <c r="P12" s="14">
        <v>0.24272911494177901</v>
      </c>
      <c r="Q12" s="14">
        <v>0.27192457593879099</v>
      </c>
      <c r="R12" s="14"/>
      <c r="S12" s="14">
        <v>0.32184627708999097</v>
      </c>
      <c r="T12" s="14">
        <v>0.28847472157663501</v>
      </c>
      <c r="U12" s="14">
        <v>0.25289887532925398</v>
      </c>
      <c r="V12" s="14">
        <v>0.24317215242012899</v>
      </c>
      <c r="W12" s="14">
        <v>0.255495494352871</v>
      </c>
      <c r="X12" s="14">
        <v>0.31117664303931197</v>
      </c>
      <c r="Y12" s="14">
        <v>0.265221367120412</v>
      </c>
      <c r="Z12" s="14">
        <v>0.37651130315762799</v>
      </c>
      <c r="AA12" s="14">
        <v>0.171675457868885</v>
      </c>
      <c r="AB12" s="14">
        <v>0.28986692257372498</v>
      </c>
      <c r="AC12" s="14">
        <v>0.27976272270993802</v>
      </c>
      <c r="AD12" s="14">
        <v>0.28351109705573302</v>
      </c>
      <c r="AE12" s="14"/>
      <c r="AF12" s="14">
        <v>0.26167446611357698</v>
      </c>
      <c r="AG12" s="14">
        <v>0.28856829357774799</v>
      </c>
      <c r="AH12" s="14">
        <v>0.26944292409793202</v>
      </c>
      <c r="AI12" s="14"/>
      <c r="AJ12" s="14">
        <v>0.21134485875912601</v>
      </c>
      <c r="AK12" s="14">
        <v>0.25946695729337099</v>
      </c>
      <c r="AL12" s="14">
        <v>0.40281198194191198</v>
      </c>
      <c r="AM12" s="14">
        <v>0.269134402238493</v>
      </c>
      <c r="AN12" s="14">
        <v>0.30833353418858001</v>
      </c>
      <c r="AO12" s="14"/>
      <c r="AP12" s="14">
        <v>0.17818125280679001</v>
      </c>
      <c r="AQ12" s="14">
        <v>0.27357471490545299</v>
      </c>
      <c r="AR12" s="14">
        <v>0.38248395048193801</v>
      </c>
      <c r="AS12" s="14">
        <v>0.23015859475511199</v>
      </c>
      <c r="AT12" s="14">
        <v>0.41982006568274799</v>
      </c>
      <c r="AU12" s="14"/>
      <c r="AV12" s="14">
        <v>0.24576703377256501</v>
      </c>
      <c r="AW12" s="14">
        <v>0.32507538493306798</v>
      </c>
      <c r="AX12" s="14">
        <v>0.252492019165308</v>
      </c>
      <c r="AY12" s="14">
        <v>0.30509731654354699</v>
      </c>
      <c r="AZ12" s="14">
        <v>0.25695845964671099</v>
      </c>
      <c r="BA12" s="14"/>
      <c r="BB12" s="14">
        <v>0.34314177673336499</v>
      </c>
      <c r="BC12" s="14">
        <v>0.242961217206519</v>
      </c>
      <c r="BD12" s="14">
        <v>0.37893946442590998</v>
      </c>
      <c r="BE12" s="14"/>
      <c r="BF12" s="14">
        <v>0.28721355433543</v>
      </c>
    </row>
    <row r="13" spans="2:58" x14ac:dyDescent="0.35">
      <c r="B13" s="15" t="s">
        <v>210</v>
      </c>
      <c r="C13" s="14">
        <v>0.21387719385676901</v>
      </c>
      <c r="D13" s="14">
        <v>0.23604299627231101</v>
      </c>
      <c r="E13" s="14">
        <v>0.19271913883439001</v>
      </c>
      <c r="F13" s="14"/>
      <c r="G13" s="14">
        <v>0.19631701519105599</v>
      </c>
      <c r="H13" s="14">
        <v>0.187496964615115</v>
      </c>
      <c r="I13" s="14">
        <v>0.19081219124534399</v>
      </c>
      <c r="J13" s="14">
        <v>0.21429713308829701</v>
      </c>
      <c r="K13" s="14">
        <v>0.20352764371089799</v>
      </c>
      <c r="L13" s="14">
        <v>0.268514968755243</v>
      </c>
      <c r="M13" s="14"/>
      <c r="N13" s="14">
        <v>0.25772717631207898</v>
      </c>
      <c r="O13" s="14">
        <v>0.20893134557217999</v>
      </c>
      <c r="P13" s="14">
        <v>0.20070052922307399</v>
      </c>
      <c r="Q13" s="14">
        <v>0.18076242988095501</v>
      </c>
      <c r="R13" s="14"/>
      <c r="S13" s="14">
        <v>0.28209688689275397</v>
      </c>
      <c r="T13" s="14">
        <v>0.217234986043153</v>
      </c>
      <c r="U13" s="14">
        <v>0.21191598739279499</v>
      </c>
      <c r="V13" s="14">
        <v>0.201270878719089</v>
      </c>
      <c r="W13" s="14">
        <v>0.192426991508409</v>
      </c>
      <c r="X13" s="14">
        <v>0.170428939154353</v>
      </c>
      <c r="Y13" s="14">
        <v>0.15282020835846799</v>
      </c>
      <c r="Z13" s="14">
        <v>0.192616406546742</v>
      </c>
      <c r="AA13" s="14">
        <v>0.214707395487513</v>
      </c>
      <c r="AB13" s="14">
        <v>0.25693561928252101</v>
      </c>
      <c r="AC13" s="14">
        <v>0.13337816671502201</v>
      </c>
      <c r="AD13" s="14">
        <v>0.31682589326477001</v>
      </c>
      <c r="AE13" s="14"/>
      <c r="AF13" s="14">
        <v>0.24968686341514201</v>
      </c>
      <c r="AG13" s="14">
        <v>0.20848408376524699</v>
      </c>
      <c r="AH13" s="14">
        <v>0.132517385122769</v>
      </c>
      <c r="AI13" s="14"/>
      <c r="AJ13" s="14">
        <v>0.303483248234931</v>
      </c>
      <c r="AK13" s="14">
        <v>0.13993920907982399</v>
      </c>
      <c r="AL13" s="14">
        <v>0.28902579871343098</v>
      </c>
      <c r="AM13" s="14">
        <v>0.24337267618571501</v>
      </c>
      <c r="AN13" s="14">
        <v>0.18974928372834801</v>
      </c>
      <c r="AO13" s="14"/>
      <c r="AP13" s="14">
        <v>0.31829572731817701</v>
      </c>
      <c r="AQ13" s="14">
        <v>0.160192047681047</v>
      </c>
      <c r="AR13" s="14">
        <v>0.26591687625577398</v>
      </c>
      <c r="AS13" s="14">
        <v>0.20590354490837601</v>
      </c>
      <c r="AT13" s="14">
        <v>0.23403108817579901</v>
      </c>
      <c r="AU13" s="14"/>
      <c r="AV13" s="14">
        <v>0.224910779452555</v>
      </c>
      <c r="AW13" s="14">
        <v>0.14972922582583401</v>
      </c>
      <c r="AX13" s="14">
        <v>0.29518654612138501</v>
      </c>
      <c r="AY13" s="14">
        <v>0.183647620763354</v>
      </c>
      <c r="AZ13" s="14">
        <v>0.203743479237603</v>
      </c>
      <c r="BA13" s="14"/>
      <c r="BB13" s="14">
        <v>0.18620011231674299</v>
      </c>
      <c r="BC13" s="14">
        <v>0.243237989965781</v>
      </c>
      <c r="BD13" s="14">
        <v>0.30574604609690498</v>
      </c>
      <c r="BE13" s="14"/>
      <c r="BF13" s="14">
        <v>0.262177197929513</v>
      </c>
    </row>
    <row r="14" spans="2:58" x14ac:dyDescent="0.35">
      <c r="B14" s="15" t="s">
        <v>211</v>
      </c>
      <c r="C14" s="14">
        <v>0.12122608731751799</v>
      </c>
      <c r="D14" s="14">
        <v>0.12605119846629301</v>
      </c>
      <c r="E14" s="14">
        <v>0.11533218546098201</v>
      </c>
      <c r="F14" s="14"/>
      <c r="G14" s="14">
        <v>8.5836130630246393E-2</v>
      </c>
      <c r="H14" s="14">
        <v>7.4845283505328E-2</v>
      </c>
      <c r="I14" s="14">
        <v>9.42990102954364E-2</v>
      </c>
      <c r="J14" s="14">
        <v>0.10588570761663101</v>
      </c>
      <c r="K14" s="14">
        <v>0.136305517213929</v>
      </c>
      <c r="L14" s="14">
        <v>0.20068906858895399</v>
      </c>
      <c r="M14" s="14"/>
      <c r="N14" s="14">
        <v>0.153176999209688</v>
      </c>
      <c r="O14" s="14">
        <v>0.10038559327178399</v>
      </c>
      <c r="P14" s="14">
        <v>0.123941938788812</v>
      </c>
      <c r="Q14" s="14">
        <v>0.10341874412284401</v>
      </c>
      <c r="R14" s="14"/>
      <c r="S14" s="14">
        <v>0.110766346611835</v>
      </c>
      <c r="T14" s="14">
        <v>0.13302080517241199</v>
      </c>
      <c r="U14" s="14">
        <v>8.0997433151052803E-2</v>
      </c>
      <c r="V14" s="14">
        <v>0.14519479578627301</v>
      </c>
      <c r="W14" s="14">
        <v>9.5455864908379998E-2</v>
      </c>
      <c r="X14" s="14">
        <v>8.6753412617203596E-2</v>
      </c>
      <c r="Y14" s="14">
        <v>0.15066760909829</v>
      </c>
      <c r="Z14" s="14">
        <v>0.18518021215003899</v>
      </c>
      <c r="AA14" s="14">
        <v>0.11949420680838301</v>
      </c>
      <c r="AB14" s="14">
        <v>0.132810579075956</v>
      </c>
      <c r="AC14" s="14">
        <v>9.2523753292101704E-2</v>
      </c>
      <c r="AD14" s="14">
        <v>0.18045274338598699</v>
      </c>
      <c r="AE14" s="14"/>
      <c r="AF14" s="14">
        <v>0.148458897615387</v>
      </c>
      <c r="AG14" s="14">
        <v>0.10753123859834</v>
      </c>
      <c r="AH14" s="14">
        <v>0.13453995676121999</v>
      </c>
      <c r="AI14" s="14"/>
      <c r="AJ14" s="14">
        <v>0.223424350494416</v>
      </c>
      <c r="AK14" s="14">
        <v>7.06567852197061E-2</v>
      </c>
      <c r="AL14" s="14">
        <v>2.9840564830763298E-2</v>
      </c>
      <c r="AM14" s="14">
        <v>0.20785943535229501</v>
      </c>
      <c r="AN14" s="14">
        <v>0.10190418245992899</v>
      </c>
      <c r="AO14" s="14"/>
      <c r="AP14" s="14">
        <v>0.29896579922717897</v>
      </c>
      <c r="AQ14" s="14">
        <v>7.5677838301433306E-2</v>
      </c>
      <c r="AR14" s="14">
        <v>3.75247523409016E-2</v>
      </c>
      <c r="AS14" s="14">
        <v>9.0119026693426099E-2</v>
      </c>
      <c r="AT14" s="14">
        <v>9.3125920069358104E-2</v>
      </c>
      <c r="AU14" s="14"/>
      <c r="AV14" s="14">
        <v>0.105454031220411</v>
      </c>
      <c r="AW14" s="14">
        <v>7.5887981804229301E-2</v>
      </c>
      <c r="AX14" s="14">
        <v>0.110781754954674</v>
      </c>
      <c r="AY14" s="14">
        <v>0.17631145394678299</v>
      </c>
      <c r="AZ14" s="14">
        <v>0.16755295981260299</v>
      </c>
      <c r="BA14" s="14"/>
      <c r="BB14" s="14">
        <v>0.13863042114948901</v>
      </c>
      <c r="BC14" s="14">
        <v>0.101460674395649</v>
      </c>
      <c r="BD14" s="14">
        <v>0.157545276408421</v>
      </c>
      <c r="BE14" s="14"/>
      <c r="BF14" s="14">
        <v>0.11632597858713201</v>
      </c>
    </row>
    <row r="15" spans="2:58" x14ac:dyDescent="0.35">
      <c r="B15" s="15" t="s">
        <v>212</v>
      </c>
      <c r="C15" s="23">
        <v>2.5648640271064699E-2</v>
      </c>
      <c r="D15" s="23">
        <v>2.1045600956063198E-2</v>
      </c>
      <c r="E15" s="23">
        <v>3.06016488675755E-2</v>
      </c>
      <c r="F15" s="23"/>
      <c r="G15" s="23">
        <v>0</v>
      </c>
      <c r="H15" s="23">
        <v>1.1257784471835799E-2</v>
      </c>
      <c r="I15" s="23">
        <v>1.48878225235536E-2</v>
      </c>
      <c r="J15" s="23">
        <v>2.4727598125037199E-2</v>
      </c>
      <c r="K15" s="23">
        <v>2.7158114394306099E-2</v>
      </c>
      <c r="L15" s="23">
        <v>5.9963431443535102E-2</v>
      </c>
      <c r="M15" s="23"/>
      <c r="N15" s="23">
        <v>3.7985325131084803E-2</v>
      </c>
      <c r="O15" s="23">
        <v>2.0052477283675901E-2</v>
      </c>
      <c r="P15" s="23">
        <v>1.5084408564173001E-2</v>
      </c>
      <c r="Q15" s="23">
        <v>2.9490440948163402E-2</v>
      </c>
      <c r="R15" s="23"/>
      <c r="S15" s="23">
        <v>3.1661018295421499E-2</v>
      </c>
      <c r="T15" s="23">
        <v>4.28533818188334E-2</v>
      </c>
      <c r="U15" s="23">
        <v>1.3680843530480401E-2</v>
      </c>
      <c r="V15" s="23">
        <v>2.4599236034605398E-2</v>
      </c>
      <c r="W15" s="23">
        <v>2.3572655364105501E-2</v>
      </c>
      <c r="X15" s="23">
        <v>4.5442371872028701E-2</v>
      </c>
      <c r="Y15" s="23">
        <v>3.2211000601465499E-2</v>
      </c>
      <c r="Z15" s="23">
        <v>0</v>
      </c>
      <c r="AA15" s="23">
        <v>1.49423827173298E-2</v>
      </c>
      <c r="AB15" s="23">
        <v>1.8932308680068101E-2</v>
      </c>
      <c r="AC15" s="23">
        <v>0</v>
      </c>
      <c r="AD15" s="23">
        <v>0</v>
      </c>
      <c r="AE15" s="23"/>
      <c r="AF15" s="23">
        <v>3.6781420994858399E-2</v>
      </c>
      <c r="AG15" s="23">
        <v>2.1354756766095901E-2</v>
      </c>
      <c r="AH15" s="23">
        <v>2.4536742312576201E-2</v>
      </c>
      <c r="AI15" s="23"/>
      <c r="AJ15" s="23">
        <v>4.3728437954530901E-2</v>
      </c>
      <c r="AK15" s="23">
        <v>5.9192318468698898E-3</v>
      </c>
      <c r="AL15" s="23">
        <v>1.4186798824279799E-2</v>
      </c>
      <c r="AM15" s="23">
        <v>0</v>
      </c>
      <c r="AN15" s="23">
        <v>2.98718526608878E-2</v>
      </c>
      <c r="AO15" s="23"/>
      <c r="AP15" s="23">
        <v>8.1976760555411199E-2</v>
      </c>
      <c r="AQ15" s="23">
        <v>5.3733194209413396E-3</v>
      </c>
      <c r="AR15" s="23">
        <v>2.5099862051890201E-2</v>
      </c>
      <c r="AS15" s="23">
        <v>1.9802572016685799E-2</v>
      </c>
      <c r="AT15" s="23">
        <v>0</v>
      </c>
      <c r="AU15" s="23"/>
      <c r="AV15" s="23">
        <v>3.4329615861124901E-2</v>
      </c>
      <c r="AW15" s="23">
        <v>1.5324429115284199E-2</v>
      </c>
      <c r="AX15" s="23">
        <v>2.6046336297187E-2</v>
      </c>
      <c r="AY15" s="23">
        <v>1.5878381594448598E-2</v>
      </c>
      <c r="AZ15" s="23">
        <v>4.2576720338501003E-2</v>
      </c>
      <c r="BA15" s="23"/>
      <c r="BB15" s="23">
        <v>0</v>
      </c>
      <c r="BC15" s="23">
        <v>0</v>
      </c>
      <c r="BD15" s="23">
        <v>0</v>
      </c>
      <c r="BE15" s="23"/>
      <c r="BF15" s="23">
        <v>5.3814428791975899E-3</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282</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1012</v>
      </c>
      <c r="D7" s="10">
        <v>506</v>
      </c>
      <c r="E7" s="10">
        <v>502</v>
      </c>
      <c r="F7" s="10"/>
      <c r="G7" s="10">
        <v>139</v>
      </c>
      <c r="H7" s="10">
        <v>186</v>
      </c>
      <c r="I7" s="10">
        <v>143</v>
      </c>
      <c r="J7" s="10">
        <v>155</v>
      </c>
      <c r="K7" s="10">
        <v>153</v>
      </c>
      <c r="L7" s="10">
        <v>236</v>
      </c>
      <c r="M7" s="10"/>
      <c r="N7" s="10">
        <v>274</v>
      </c>
      <c r="O7" s="10">
        <v>247</v>
      </c>
      <c r="P7" s="10">
        <v>247</v>
      </c>
      <c r="Q7" s="10">
        <v>238</v>
      </c>
      <c r="R7" s="10"/>
      <c r="S7" s="10">
        <v>123</v>
      </c>
      <c r="T7" s="10">
        <v>135</v>
      </c>
      <c r="U7" s="10">
        <v>75</v>
      </c>
      <c r="V7" s="10">
        <v>85</v>
      </c>
      <c r="W7" s="10">
        <v>82</v>
      </c>
      <c r="X7" s="10">
        <v>92</v>
      </c>
      <c r="Y7" s="10">
        <v>90</v>
      </c>
      <c r="Z7" s="10">
        <v>32</v>
      </c>
      <c r="AA7" s="10">
        <v>126</v>
      </c>
      <c r="AB7" s="10">
        <v>95</v>
      </c>
      <c r="AC7" s="10">
        <v>45</v>
      </c>
      <c r="AD7" s="10">
        <v>32</v>
      </c>
      <c r="AE7" s="10"/>
      <c r="AF7" s="10">
        <v>386</v>
      </c>
      <c r="AG7" s="10">
        <v>405</v>
      </c>
      <c r="AH7" s="10">
        <v>124</v>
      </c>
      <c r="AI7" s="10"/>
      <c r="AJ7" s="10">
        <v>336</v>
      </c>
      <c r="AK7" s="10">
        <v>329</v>
      </c>
      <c r="AL7" s="10">
        <v>64</v>
      </c>
      <c r="AM7" s="10">
        <v>14</v>
      </c>
      <c r="AN7" s="10">
        <v>101</v>
      </c>
      <c r="AO7" s="10"/>
      <c r="AP7" s="10">
        <v>204</v>
      </c>
      <c r="AQ7" s="10">
        <v>383</v>
      </c>
      <c r="AR7" s="10">
        <v>74</v>
      </c>
      <c r="AS7" s="10">
        <v>118</v>
      </c>
      <c r="AT7" s="10">
        <v>87</v>
      </c>
      <c r="AU7" s="10"/>
      <c r="AV7" s="10">
        <v>211</v>
      </c>
      <c r="AW7" s="10">
        <v>246</v>
      </c>
      <c r="AX7" s="10">
        <v>270</v>
      </c>
      <c r="AY7" s="10">
        <v>123</v>
      </c>
      <c r="AZ7" s="10">
        <v>24</v>
      </c>
      <c r="BA7" s="10"/>
      <c r="BB7" s="10">
        <v>42</v>
      </c>
      <c r="BC7" s="10">
        <v>67</v>
      </c>
      <c r="BD7" s="10">
        <v>32</v>
      </c>
      <c r="BE7" s="10"/>
      <c r="BF7" s="10">
        <v>167</v>
      </c>
    </row>
    <row r="8" spans="2:58" ht="30" customHeight="1" x14ac:dyDescent="0.35">
      <c r="B8" s="11" t="s">
        <v>20</v>
      </c>
      <c r="C8" s="11">
        <v>1012</v>
      </c>
      <c r="D8" s="11">
        <v>512</v>
      </c>
      <c r="E8" s="11">
        <v>496</v>
      </c>
      <c r="F8" s="11"/>
      <c r="G8" s="11">
        <v>134</v>
      </c>
      <c r="H8" s="11">
        <v>179</v>
      </c>
      <c r="I8" s="11">
        <v>164</v>
      </c>
      <c r="J8" s="11">
        <v>167</v>
      </c>
      <c r="K8" s="11">
        <v>144</v>
      </c>
      <c r="L8" s="11">
        <v>224</v>
      </c>
      <c r="M8" s="11"/>
      <c r="N8" s="11">
        <v>267</v>
      </c>
      <c r="O8" s="11">
        <v>259</v>
      </c>
      <c r="P8" s="11">
        <v>245</v>
      </c>
      <c r="Q8" s="11">
        <v>235</v>
      </c>
      <c r="R8" s="11"/>
      <c r="S8" s="11">
        <v>131</v>
      </c>
      <c r="T8" s="11">
        <v>142</v>
      </c>
      <c r="U8" s="11">
        <v>74</v>
      </c>
      <c r="V8" s="11">
        <v>86</v>
      </c>
      <c r="W8" s="11">
        <v>79</v>
      </c>
      <c r="X8" s="11">
        <v>94</v>
      </c>
      <c r="Y8" s="11">
        <v>89</v>
      </c>
      <c r="Z8" s="11">
        <v>30</v>
      </c>
      <c r="AA8" s="11">
        <v>121</v>
      </c>
      <c r="AB8" s="11">
        <v>95</v>
      </c>
      <c r="AC8" s="11">
        <v>43</v>
      </c>
      <c r="AD8" s="11">
        <v>29</v>
      </c>
      <c r="AE8" s="11"/>
      <c r="AF8" s="11">
        <v>386</v>
      </c>
      <c r="AG8" s="11">
        <v>408</v>
      </c>
      <c r="AH8" s="11">
        <v>125</v>
      </c>
      <c r="AI8" s="11"/>
      <c r="AJ8" s="11">
        <v>335</v>
      </c>
      <c r="AK8" s="11">
        <v>334</v>
      </c>
      <c r="AL8" s="11">
        <v>64</v>
      </c>
      <c r="AM8" s="11">
        <v>14</v>
      </c>
      <c r="AN8" s="11">
        <v>102</v>
      </c>
      <c r="AO8" s="11"/>
      <c r="AP8" s="11">
        <v>203</v>
      </c>
      <c r="AQ8" s="11">
        <v>386</v>
      </c>
      <c r="AR8" s="11">
        <v>73</v>
      </c>
      <c r="AS8" s="11">
        <v>120</v>
      </c>
      <c r="AT8" s="11">
        <v>87</v>
      </c>
      <c r="AU8" s="11"/>
      <c r="AV8" s="11">
        <v>209</v>
      </c>
      <c r="AW8" s="11">
        <v>249</v>
      </c>
      <c r="AX8" s="11">
        <v>272</v>
      </c>
      <c r="AY8" s="11">
        <v>123</v>
      </c>
      <c r="AZ8" s="11">
        <v>23</v>
      </c>
      <c r="BA8" s="11"/>
      <c r="BB8" s="11">
        <v>42</v>
      </c>
      <c r="BC8" s="11">
        <v>68</v>
      </c>
      <c r="BD8" s="11">
        <v>32</v>
      </c>
      <c r="BE8" s="11"/>
      <c r="BF8" s="11">
        <v>168</v>
      </c>
    </row>
    <row r="9" spans="2:58" x14ac:dyDescent="0.35">
      <c r="B9" s="15" t="s">
        <v>207</v>
      </c>
      <c r="C9" s="14">
        <v>7.7929981212207997E-2</v>
      </c>
      <c r="D9" s="14">
        <v>7.8908213651145101E-2</v>
      </c>
      <c r="E9" s="14">
        <v>7.7542916166755904E-2</v>
      </c>
      <c r="F9" s="14"/>
      <c r="G9" s="14">
        <v>0.143692771815919</v>
      </c>
      <c r="H9" s="14">
        <v>9.1924536732152007E-2</v>
      </c>
      <c r="I9" s="14">
        <v>6.91905457062746E-2</v>
      </c>
      <c r="J9" s="14">
        <v>5.23835373456987E-2</v>
      </c>
      <c r="K9" s="14">
        <v>8.8410528688576795E-2</v>
      </c>
      <c r="L9" s="14">
        <v>4.63119172436426E-2</v>
      </c>
      <c r="M9" s="14"/>
      <c r="N9" s="14">
        <v>7.13399480083209E-2</v>
      </c>
      <c r="O9" s="14">
        <v>7.8973985501539196E-2</v>
      </c>
      <c r="P9" s="14">
        <v>5.7186002985292902E-2</v>
      </c>
      <c r="Q9" s="14">
        <v>0.107956495472804</v>
      </c>
      <c r="R9" s="14"/>
      <c r="S9" s="14">
        <v>7.2161797216363899E-2</v>
      </c>
      <c r="T9" s="14">
        <v>4.2535375026317102E-2</v>
      </c>
      <c r="U9" s="14">
        <v>7.9087007906486706E-2</v>
      </c>
      <c r="V9" s="14">
        <v>7.7007054306930098E-2</v>
      </c>
      <c r="W9" s="14">
        <v>8.4550047248945798E-2</v>
      </c>
      <c r="X9" s="14">
        <v>9.2580725715449799E-2</v>
      </c>
      <c r="Y9" s="14">
        <v>9.2805569811237706E-2</v>
      </c>
      <c r="Z9" s="14">
        <v>6.0555169932707799E-2</v>
      </c>
      <c r="AA9" s="14">
        <v>0.101795019954577</v>
      </c>
      <c r="AB9" s="14">
        <v>7.1409503241432706E-2</v>
      </c>
      <c r="AC9" s="14">
        <v>0.14829886967908601</v>
      </c>
      <c r="AD9" s="14">
        <v>0</v>
      </c>
      <c r="AE9" s="14"/>
      <c r="AF9" s="14">
        <v>5.6020965917197303E-2</v>
      </c>
      <c r="AG9" s="14">
        <v>6.9896513621664699E-2</v>
      </c>
      <c r="AH9" s="14">
        <v>0.130334422904823</v>
      </c>
      <c r="AI9" s="14"/>
      <c r="AJ9" s="14">
        <v>2.7984599308606299E-2</v>
      </c>
      <c r="AK9" s="14">
        <v>0.12851891596993301</v>
      </c>
      <c r="AL9" s="14">
        <v>2.9831299316277201E-2</v>
      </c>
      <c r="AM9" s="14">
        <v>0</v>
      </c>
      <c r="AN9" s="14">
        <v>8.0214440574749496E-2</v>
      </c>
      <c r="AO9" s="14"/>
      <c r="AP9" s="14">
        <v>1.49044304668665E-2</v>
      </c>
      <c r="AQ9" s="14">
        <v>0.118443178102354</v>
      </c>
      <c r="AR9" s="14">
        <v>6.7810281621274102E-2</v>
      </c>
      <c r="AS9" s="14">
        <v>8.5158305057743605E-2</v>
      </c>
      <c r="AT9" s="14">
        <v>3.8425929467752397E-2</v>
      </c>
      <c r="AU9" s="14"/>
      <c r="AV9" s="14">
        <v>6.8980023823761297E-2</v>
      </c>
      <c r="AW9" s="14">
        <v>7.8693690607017794E-2</v>
      </c>
      <c r="AX9" s="14">
        <v>7.0776908163894897E-2</v>
      </c>
      <c r="AY9" s="14">
        <v>5.53867083194335E-2</v>
      </c>
      <c r="AZ9" s="14">
        <v>7.5406674379976099E-2</v>
      </c>
      <c r="BA9" s="14"/>
      <c r="BB9" s="14">
        <v>2.01945942951107E-2</v>
      </c>
      <c r="BC9" s="14">
        <v>9.2704421837300793E-2</v>
      </c>
      <c r="BD9" s="14">
        <v>0</v>
      </c>
      <c r="BE9" s="14"/>
      <c r="BF9" s="14">
        <v>4.9335657399136701E-2</v>
      </c>
    </row>
    <row r="10" spans="2:58" x14ac:dyDescent="0.35">
      <c r="B10" s="15" t="s">
        <v>208</v>
      </c>
      <c r="C10" s="14">
        <v>9.2775194959079293E-2</v>
      </c>
      <c r="D10" s="14">
        <v>8.9633762246317694E-2</v>
      </c>
      <c r="E10" s="14">
        <v>9.2712757377627894E-2</v>
      </c>
      <c r="F10" s="14"/>
      <c r="G10" s="14">
        <v>0.15909456241981501</v>
      </c>
      <c r="H10" s="14">
        <v>0.111798403430142</v>
      </c>
      <c r="I10" s="14">
        <v>0.14059039811208901</v>
      </c>
      <c r="J10" s="14">
        <v>9.2538373254222206E-2</v>
      </c>
      <c r="K10" s="14">
        <v>2.5229287251531601E-2</v>
      </c>
      <c r="L10" s="14">
        <v>4.6762690742731199E-2</v>
      </c>
      <c r="M10" s="14"/>
      <c r="N10" s="14">
        <v>5.8316349711565803E-2</v>
      </c>
      <c r="O10" s="14">
        <v>0.10786280541529999</v>
      </c>
      <c r="P10" s="14">
        <v>0.108868502131528</v>
      </c>
      <c r="Q10" s="14">
        <v>9.6480700492523594E-2</v>
      </c>
      <c r="R10" s="14"/>
      <c r="S10" s="14">
        <v>8.9342700606659095E-2</v>
      </c>
      <c r="T10" s="14">
        <v>8.3222997060359294E-2</v>
      </c>
      <c r="U10" s="14">
        <v>0.106142017377331</v>
      </c>
      <c r="V10" s="14">
        <v>6.4297895825957796E-2</v>
      </c>
      <c r="W10" s="14">
        <v>8.3043931876114599E-2</v>
      </c>
      <c r="X10" s="14">
        <v>0.101551786659205</v>
      </c>
      <c r="Y10" s="14">
        <v>3.23751554969786E-2</v>
      </c>
      <c r="Z10" s="14">
        <v>0.119517622566176</v>
      </c>
      <c r="AA10" s="14">
        <v>0.14234672168822399</v>
      </c>
      <c r="AB10" s="14">
        <v>0.12063191597930401</v>
      </c>
      <c r="AC10" s="14">
        <v>0.113700159785125</v>
      </c>
      <c r="AD10" s="14">
        <v>3.1466901005743002E-2</v>
      </c>
      <c r="AE10" s="14"/>
      <c r="AF10" s="14">
        <v>5.5067177482079198E-2</v>
      </c>
      <c r="AG10" s="14">
        <v>0.10531676179789901</v>
      </c>
      <c r="AH10" s="14">
        <v>0.115508974056381</v>
      </c>
      <c r="AI10" s="14"/>
      <c r="AJ10" s="14">
        <v>3.2371148006789197E-2</v>
      </c>
      <c r="AK10" s="14">
        <v>0.15139197448252001</v>
      </c>
      <c r="AL10" s="14">
        <v>6.0961395169629E-2</v>
      </c>
      <c r="AM10" s="14">
        <v>0</v>
      </c>
      <c r="AN10" s="14">
        <v>0.15064464954028101</v>
      </c>
      <c r="AO10" s="14"/>
      <c r="AP10" s="14">
        <v>3.3307543398431401E-2</v>
      </c>
      <c r="AQ10" s="14">
        <v>0.13661343413204699</v>
      </c>
      <c r="AR10" s="14">
        <v>0.103305196398119</v>
      </c>
      <c r="AS10" s="14">
        <v>4.8893505561550497E-2</v>
      </c>
      <c r="AT10" s="14">
        <v>4.95169434568603E-2</v>
      </c>
      <c r="AU10" s="14"/>
      <c r="AV10" s="14">
        <v>7.9735728611313297E-2</v>
      </c>
      <c r="AW10" s="14">
        <v>7.45708162670322E-2</v>
      </c>
      <c r="AX10" s="14">
        <v>0.127439966849697</v>
      </c>
      <c r="AY10" s="14">
        <v>0.100090230876669</v>
      </c>
      <c r="AZ10" s="14">
        <v>8.1784970963033707E-2</v>
      </c>
      <c r="BA10" s="14"/>
      <c r="BB10" s="14">
        <v>0</v>
      </c>
      <c r="BC10" s="14">
        <v>3.9770092448532003E-2</v>
      </c>
      <c r="BD10" s="14">
        <v>3.02454453652659E-2</v>
      </c>
      <c r="BE10" s="14"/>
      <c r="BF10" s="14">
        <v>2.99000960104213E-2</v>
      </c>
    </row>
    <row r="11" spans="2:58" x14ac:dyDescent="0.35">
      <c r="B11" s="15" t="s">
        <v>209</v>
      </c>
      <c r="C11" s="14">
        <v>0.18751626353738601</v>
      </c>
      <c r="D11" s="14">
        <v>0.193933198667151</v>
      </c>
      <c r="E11" s="14">
        <v>0.180339320579432</v>
      </c>
      <c r="F11" s="14"/>
      <c r="G11" s="14">
        <v>0.188099358187819</v>
      </c>
      <c r="H11" s="14">
        <v>0.24483466807236301</v>
      </c>
      <c r="I11" s="14">
        <v>0.189295434551252</v>
      </c>
      <c r="J11" s="14">
        <v>0.22442241733346399</v>
      </c>
      <c r="K11" s="14">
        <v>0.16603387990705301</v>
      </c>
      <c r="L11" s="14">
        <v>0.12641529450061401</v>
      </c>
      <c r="M11" s="14"/>
      <c r="N11" s="14">
        <v>0.19176873062675001</v>
      </c>
      <c r="O11" s="14">
        <v>0.21935844309515001</v>
      </c>
      <c r="P11" s="14">
        <v>0.18508674291160601</v>
      </c>
      <c r="Q11" s="14">
        <v>0.15494536254410701</v>
      </c>
      <c r="R11" s="14"/>
      <c r="S11" s="14">
        <v>0.212622891553256</v>
      </c>
      <c r="T11" s="14">
        <v>0.176878445006561</v>
      </c>
      <c r="U11" s="14">
        <v>0.198771166796058</v>
      </c>
      <c r="V11" s="14">
        <v>0.20112461691675401</v>
      </c>
      <c r="W11" s="14">
        <v>0.20275378860100901</v>
      </c>
      <c r="X11" s="14">
        <v>0.19143192298813699</v>
      </c>
      <c r="Y11" s="14">
        <v>0.22760035390707301</v>
      </c>
      <c r="Z11" s="14">
        <v>0.256094733620433</v>
      </c>
      <c r="AA11" s="14">
        <v>0.10888477479700299</v>
      </c>
      <c r="AB11" s="14">
        <v>0.19549868205888399</v>
      </c>
      <c r="AC11" s="14">
        <v>0.13632618667170099</v>
      </c>
      <c r="AD11" s="14">
        <v>0.187443145245972</v>
      </c>
      <c r="AE11" s="14"/>
      <c r="AF11" s="14">
        <v>0.192377910716581</v>
      </c>
      <c r="AG11" s="14">
        <v>0.19253033365005001</v>
      </c>
      <c r="AH11" s="14">
        <v>0.14662736941940099</v>
      </c>
      <c r="AI11" s="14"/>
      <c r="AJ11" s="14">
        <v>0.133006688584941</v>
      </c>
      <c r="AK11" s="14">
        <v>0.22092996219490199</v>
      </c>
      <c r="AL11" s="14">
        <v>0.237109006204102</v>
      </c>
      <c r="AM11" s="14">
        <v>0.37951916851955902</v>
      </c>
      <c r="AN11" s="14">
        <v>0.128586576160101</v>
      </c>
      <c r="AO11" s="14"/>
      <c r="AP11" s="14">
        <v>5.4862464920646101E-2</v>
      </c>
      <c r="AQ11" s="14">
        <v>0.22821843882958301</v>
      </c>
      <c r="AR11" s="14">
        <v>0.23144314871139601</v>
      </c>
      <c r="AS11" s="14">
        <v>0.28679799807850698</v>
      </c>
      <c r="AT11" s="14">
        <v>7.8439992258919095E-2</v>
      </c>
      <c r="AU11" s="14"/>
      <c r="AV11" s="14">
        <v>0.15982958615061499</v>
      </c>
      <c r="AW11" s="14">
        <v>0.23878152084932899</v>
      </c>
      <c r="AX11" s="14">
        <v>0.169142789581573</v>
      </c>
      <c r="AY11" s="14">
        <v>0.191102326048845</v>
      </c>
      <c r="AZ11" s="14">
        <v>0.205809469583104</v>
      </c>
      <c r="BA11" s="14"/>
      <c r="BB11" s="14">
        <v>0.230121223274178</v>
      </c>
      <c r="BC11" s="14">
        <v>0.275292792412905</v>
      </c>
      <c r="BD11" s="14">
        <v>9.1493059553706096E-2</v>
      </c>
      <c r="BE11" s="14"/>
      <c r="BF11" s="14">
        <v>0.20989876054097001</v>
      </c>
    </row>
    <row r="12" spans="2:58" x14ac:dyDescent="0.35">
      <c r="B12" s="15" t="s">
        <v>122</v>
      </c>
      <c r="C12" s="14">
        <v>0.25208315566029199</v>
      </c>
      <c r="D12" s="14">
        <v>0.241450549889722</v>
      </c>
      <c r="E12" s="14">
        <v>0.26506337756473802</v>
      </c>
      <c r="F12" s="14"/>
      <c r="G12" s="14">
        <v>0.19382592930116699</v>
      </c>
      <c r="H12" s="14">
        <v>0.23821376814186301</v>
      </c>
      <c r="I12" s="14">
        <v>0.25387619579352799</v>
      </c>
      <c r="J12" s="14">
        <v>0.24668672295387301</v>
      </c>
      <c r="K12" s="14">
        <v>0.22967207875071</v>
      </c>
      <c r="L12" s="14">
        <v>0.314935670569089</v>
      </c>
      <c r="M12" s="14"/>
      <c r="N12" s="14">
        <v>0.237874775029559</v>
      </c>
      <c r="O12" s="14">
        <v>0.232523945611632</v>
      </c>
      <c r="P12" s="14">
        <v>0.22979763194706501</v>
      </c>
      <c r="Q12" s="14">
        <v>0.30682772741480502</v>
      </c>
      <c r="R12" s="14"/>
      <c r="S12" s="14">
        <v>0.186179873725795</v>
      </c>
      <c r="T12" s="14">
        <v>0.29811994366189798</v>
      </c>
      <c r="U12" s="14">
        <v>0.247984349275162</v>
      </c>
      <c r="V12" s="14">
        <v>0.195910028004353</v>
      </c>
      <c r="W12" s="14">
        <v>0.38193655886454098</v>
      </c>
      <c r="X12" s="14">
        <v>0.22912531783998</v>
      </c>
      <c r="Y12" s="14">
        <v>0.22340819949049501</v>
      </c>
      <c r="Z12" s="14">
        <v>0.22108803837777899</v>
      </c>
      <c r="AA12" s="14">
        <v>0.25367255572560399</v>
      </c>
      <c r="AB12" s="14">
        <v>0.272671654266186</v>
      </c>
      <c r="AC12" s="14">
        <v>0.327754916569794</v>
      </c>
      <c r="AD12" s="14">
        <v>0.155730251169895</v>
      </c>
      <c r="AE12" s="14"/>
      <c r="AF12" s="14">
        <v>0.243693406379341</v>
      </c>
      <c r="AG12" s="14">
        <v>0.27155716774780803</v>
      </c>
      <c r="AH12" s="14">
        <v>0.25760175937698399</v>
      </c>
      <c r="AI12" s="14"/>
      <c r="AJ12" s="14">
        <v>0.21807656223260999</v>
      </c>
      <c r="AK12" s="14">
        <v>0.25617615448764303</v>
      </c>
      <c r="AL12" s="14">
        <v>0.30486361064050999</v>
      </c>
      <c r="AM12" s="14">
        <v>0.20804199735221601</v>
      </c>
      <c r="AN12" s="14">
        <v>0.27321296501388198</v>
      </c>
      <c r="AO12" s="14"/>
      <c r="AP12" s="14">
        <v>0.18781088415039801</v>
      </c>
      <c r="AQ12" s="14">
        <v>0.247193608175867</v>
      </c>
      <c r="AR12" s="14">
        <v>0.27205676895445502</v>
      </c>
      <c r="AS12" s="14">
        <v>0.23868549108227899</v>
      </c>
      <c r="AT12" s="14">
        <v>0.36641850014711103</v>
      </c>
      <c r="AU12" s="14"/>
      <c r="AV12" s="14">
        <v>0.28632242006980302</v>
      </c>
      <c r="AW12" s="14">
        <v>0.24648787028365901</v>
      </c>
      <c r="AX12" s="14">
        <v>0.23265837900533701</v>
      </c>
      <c r="AY12" s="14">
        <v>0.25614339401937702</v>
      </c>
      <c r="AZ12" s="14">
        <v>0.216840789147248</v>
      </c>
      <c r="BA12" s="14"/>
      <c r="BB12" s="14">
        <v>0.28619289075177101</v>
      </c>
      <c r="BC12" s="14">
        <v>0.23537656825431</v>
      </c>
      <c r="BD12" s="14">
        <v>0.315495531185983</v>
      </c>
      <c r="BE12" s="14"/>
      <c r="BF12" s="14">
        <v>0.26403190251355202</v>
      </c>
    </row>
    <row r="13" spans="2:58" x14ac:dyDescent="0.35">
      <c r="B13" s="15" t="s">
        <v>210</v>
      </c>
      <c r="C13" s="14">
        <v>0.234531746329153</v>
      </c>
      <c r="D13" s="14">
        <v>0.267407094561606</v>
      </c>
      <c r="E13" s="14">
        <v>0.200606921009779</v>
      </c>
      <c r="F13" s="14"/>
      <c r="G13" s="14">
        <v>0.22187075527658001</v>
      </c>
      <c r="H13" s="14">
        <v>0.18287302629326199</v>
      </c>
      <c r="I13" s="14">
        <v>0.20915811031994</v>
      </c>
      <c r="J13" s="14">
        <v>0.21413638416137901</v>
      </c>
      <c r="K13" s="14">
        <v>0.320917101283688</v>
      </c>
      <c r="L13" s="14">
        <v>0.26155470948582399</v>
      </c>
      <c r="M13" s="14"/>
      <c r="N13" s="14">
        <v>0.23694308858528201</v>
      </c>
      <c r="O13" s="14">
        <v>0.21510875375213201</v>
      </c>
      <c r="P13" s="14">
        <v>0.27727566215612798</v>
      </c>
      <c r="Q13" s="14">
        <v>0.21073923716283</v>
      </c>
      <c r="R13" s="14"/>
      <c r="S13" s="14">
        <v>0.241754193256525</v>
      </c>
      <c r="T13" s="14">
        <v>0.20423056563890399</v>
      </c>
      <c r="U13" s="14">
        <v>0.27421024855260301</v>
      </c>
      <c r="V13" s="14">
        <v>0.33846524846039799</v>
      </c>
      <c r="W13" s="14">
        <v>0.14047816994236101</v>
      </c>
      <c r="X13" s="14">
        <v>0.25889771978711001</v>
      </c>
      <c r="Y13" s="14">
        <v>0.21154144636515801</v>
      </c>
      <c r="Z13" s="14">
        <v>0.25309914284840501</v>
      </c>
      <c r="AA13" s="14">
        <v>0.22637979314008499</v>
      </c>
      <c r="AB13" s="14">
        <v>0.20156214831536201</v>
      </c>
      <c r="AC13" s="14">
        <v>0.193446679066727</v>
      </c>
      <c r="AD13" s="14">
        <v>0.37443842803553001</v>
      </c>
      <c r="AE13" s="14"/>
      <c r="AF13" s="14">
        <v>0.25945339958939501</v>
      </c>
      <c r="AG13" s="14">
        <v>0.223534901822422</v>
      </c>
      <c r="AH13" s="14">
        <v>0.20081928568389601</v>
      </c>
      <c r="AI13" s="14"/>
      <c r="AJ13" s="14">
        <v>0.32030348687184002</v>
      </c>
      <c r="AK13" s="14">
        <v>0.16381846865543701</v>
      </c>
      <c r="AL13" s="14">
        <v>0.22401140192183</v>
      </c>
      <c r="AM13" s="14">
        <v>0.28164312272363701</v>
      </c>
      <c r="AN13" s="14">
        <v>0.23611188673603201</v>
      </c>
      <c r="AO13" s="14"/>
      <c r="AP13" s="14">
        <v>0.33248801212458801</v>
      </c>
      <c r="AQ13" s="14">
        <v>0.17019662294460899</v>
      </c>
      <c r="AR13" s="14">
        <v>0.20725720629573999</v>
      </c>
      <c r="AS13" s="14">
        <v>0.215895456172117</v>
      </c>
      <c r="AT13" s="14">
        <v>0.36349184171713</v>
      </c>
      <c r="AU13" s="14"/>
      <c r="AV13" s="14">
        <v>0.25100554106223699</v>
      </c>
      <c r="AW13" s="14">
        <v>0.21700451769044199</v>
      </c>
      <c r="AX13" s="14">
        <v>0.239451867908758</v>
      </c>
      <c r="AY13" s="14">
        <v>0.225638963590861</v>
      </c>
      <c r="AZ13" s="14">
        <v>0.21002841577553399</v>
      </c>
      <c r="BA13" s="14"/>
      <c r="BB13" s="14">
        <v>0.32607541875398</v>
      </c>
      <c r="BC13" s="14">
        <v>0.23671421326496001</v>
      </c>
      <c r="BD13" s="14">
        <v>0.37078907864561</v>
      </c>
      <c r="BE13" s="14"/>
      <c r="BF13" s="14">
        <v>0.29977111026466502</v>
      </c>
    </row>
    <row r="14" spans="2:58" x14ac:dyDescent="0.35">
      <c r="B14" s="15" t="s">
        <v>211</v>
      </c>
      <c r="C14" s="14">
        <v>0.12917817466172801</v>
      </c>
      <c r="D14" s="14">
        <v>0.10626716433540701</v>
      </c>
      <c r="E14" s="14">
        <v>0.15384320685924399</v>
      </c>
      <c r="F14" s="14"/>
      <c r="G14" s="14">
        <v>8.6062229945883806E-2</v>
      </c>
      <c r="H14" s="14">
        <v>0.113912818332442</v>
      </c>
      <c r="I14" s="14">
        <v>0.12578988019680501</v>
      </c>
      <c r="J14" s="14">
        <v>0.13867067130028299</v>
      </c>
      <c r="K14" s="14">
        <v>0.13711681498176001</v>
      </c>
      <c r="L14" s="14">
        <v>0.15732355552726199</v>
      </c>
      <c r="M14" s="14"/>
      <c r="N14" s="14">
        <v>0.170915137136533</v>
      </c>
      <c r="O14" s="14">
        <v>0.12741420127556799</v>
      </c>
      <c r="P14" s="14">
        <v>0.11912820999036799</v>
      </c>
      <c r="Q14" s="14">
        <v>9.27415742844859E-2</v>
      </c>
      <c r="R14" s="14"/>
      <c r="S14" s="14">
        <v>0.15884618478117099</v>
      </c>
      <c r="T14" s="14">
        <v>0.16820727083149001</v>
      </c>
      <c r="U14" s="14">
        <v>9.38052100923598E-2</v>
      </c>
      <c r="V14" s="14">
        <v>0.109614696466121</v>
      </c>
      <c r="W14" s="14">
        <v>8.3664848102922795E-2</v>
      </c>
      <c r="X14" s="14">
        <v>0.105837689406481</v>
      </c>
      <c r="Y14" s="14">
        <v>0.16995457279889001</v>
      </c>
      <c r="Z14" s="14">
        <v>8.9645292654499095E-2</v>
      </c>
      <c r="AA14" s="14">
        <v>0.13659929870114601</v>
      </c>
      <c r="AB14" s="14">
        <v>9.7746865256873899E-2</v>
      </c>
      <c r="AC14" s="14">
        <v>5.4230608840557797E-2</v>
      </c>
      <c r="AD14" s="14">
        <v>0.25092127454285901</v>
      </c>
      <c r="AE14" s="14"/>
      <c r="AF14" s="14">
        <v>0.144922145921006</v>
      </c>
      <c r="AG14" s="14">
        <v>0.123443534950853</v>
      </c>
      <c r="AH14" s="14">
        <v>0.14081851807585399</v>
      </c>
      <c r="AI14" s="14"/>
      <c r="AJ14" s="14">
        <v>0.21306959288588301</v>
      </c>
      <c r="AK14" s="14">
        <v>7.3443762449370203E-2</v>
      </c>
      <c r="AL14" s="14">
        <v>0.129036487923372</v>
      </c>
      <c r="AM14" s="14">
        <v>0.13079571140458701</v>
      </c>
      <c r="AN14" s="14">
        <v>0.102613411038934</v>
      </c>
      <c r="AO14" s="14"/>
      <c r="AP14" s="14">
        <v>0.27561727053865598</v>
      </c>
      <c r="AQ14" s="14">
        <v>9.6917649793079694E-2</v>
      </c>
      <c r="AR14" s="14">
        <v>0.11812739801901601</v>
      </c>
      <c r="AS14" s="14">
        <v>9.1796411811289697E-2</v>
      </c>
      <c r="AT14" s="14">
        <v>0.103706792952226</v>
      </c>
      <c r="AU14" s="14"/>
      <c r="AV14" s="14">
        <v>0.111418956844537</v>
      </c>
      <c r="AW14" s="14">
        <v>0.128528803456608</v>
      </c>
      <c r="AX14" s="14">
        <v>0.135691529336293</v>
      </c>
      <c r="AY14" s="14">
        <v>0.156399008416024</v>
      </c>
      <c r="AZ14" s="14">
        <v>0.16755295981260299</v>
      </c>
      <c r="BA14" s="14"/>
      <c r="BB14" s="14">
        <v>0.13741587292495999</v>
      </c>
      <c r="BC14" s="14">
        <v>0.10609322162332201</v>
      </c>
      <c r="BD14" s="14">
        <v>0.19197688524943499</v>
      </c>
      <c r="BE14" s="14"/>
      <c r="BF14" s="14">
        <v>0.13601339594044001</v>
      </c>
    </row>
    <row r="15" spans="2:58" x14ac:dyDescent="0.35">
      <c r="B15" s="15" t="s">
        <v>212</v>
      </c>
      <c r="C15" s="23">
        <v>2.5985483640153802E-2</v>
      </c>
      <c r="D15" s="23">
        <v>2.2400016648650101E-2</v>
      </c>
      <c r="E15" s="23">
        <v>2.9891500442422302E-2</v>
      </c>
      <c r="F15" s="23"/>
      <c r="G15" s="23">
        <v>7.3543930528161801E-3</v>
      </c>
      <c r="H15" s="23">
        <v>1.6442778997775302E-2</v>
      </c>
      <c r="I15" s="23">
        <v>1.2099435320111001E-2</v>
      </c>
      <c r="J15" s="23">
        <v>3.1161893651080599E-2</v>
      </c>
      <c r="K15" s="23">
        <v>3.2620309136681E-2</v>
      </c>
      <c r="L15" s="23">
        <v>4.6696161930837803E-2</v>
      </c>
      <c r="M15" s="23"/>
      <c r="N15" s="23">
        <v>3.2841970901990203E-2</v>
      </c>
      <c r="O15" s="23">
        <v>1.8757865348680201E-2</v>
      </c>
      <c r="P15" s="23">
        <v>2.2657247878011499E-2</v>
      </c>
      <c r="Q15" s="23">
        <v>3.0308902628444701E-2</v>
      </c>
      <c r="R15" s="23"/>
      <c r="S15" s="23">
        <v>3.9092358860229701E-2</v>
      </c>
      <c r="T15" s="23">
        <v>2.6805402774471E-2</v>
      </c>
      <c r="U15" s="23">
        <v>0</v>
      </c>
      <c r="V15" s="23">
        <v>1.3580460019486399E-2</v>
      </c>
      <c r="W15" s="23">
        <v>2.3572655364105501E-2</v>
      </c>
      <c r="X15" s="23">
        <v>2.0574837603636799E-2</v>
      </c>
      <c r="Y15" s="23">
        <v>4.2314702130168497E-2</v>
      </c>
      <c r="Z15" s="23">
        <v>0</v>
      </c>
      <c r="AA15" s="23">
        <v>3.0321835993362301E-2</v>
      </c>
      <c r="AB15" s="23">
        <v>4.0479230881957103E-2</v>
      </c>
      <c r="AC15" s="23">
        <v>2.6242579387009999E-2</v>
      </c>
      <c r="AD15" s="23">
        <v>0</v>
      </c>
      <c r="AE15" s="23"/>
      <c r="AF15" s="23">
        <v>4.8464993994401399E-2</v>
      </c>
      <c r="AG15" s="23">
        <v>1.37207864093035E-2</v>
      </c>
      <c r="AH15" s="23">
        <v>8.2896704826616093E-3</v>
      </c>
      <c r="AI15" s="23"/>
      <c r="AJ15" s="23">
        <v>5.5187922109330698E-2</v>
      </c>
      <c r="AK15" s="23">
        <v>5.7207617601938102E-3</v>
      </c>
      <c r="AL15" s="23">
        <v>1.4186798824279799E-2</v>
      </c>
      <c r="AM15" s="23">
        <v>0</v>
      </c>
      <c r="AN15" s="23">
        <v>2.86160709360198E-2</v>
      </c>
      <c r="AO15" s="23"/>
      <c r="AP15" s="23">
        <v>0.101009394400414</v>
      </c>
      <c r="AQ15" s="23">
        <v>2.4170680224600599E-3</v>
      </c>
      <c r="AR15" s="23">
        <v>0</v>
      </c>
      <c r="AS15" s="23">
        <v>3.2772832236513803E-2</v>
      </c>
      <c r="AT15" s="23">
        <v>0</v>
      </c>
      <c r="AU15" s="23"/>
      <c r="AV15" s="23">
        <v>4.2707743437733398E-2</v>
      </c>
      <c r="AW15" s="23">
        <v>1.5932780845911699E-2</v>
      </c>
      <c r="AX15" s="23">
        <v>2.4838559154446101E-2</v>
      </c>
      <c r="AY15" s="23">
        <v>1.523936872879E-2</v>
      </c>
      <c r="AZ15" s="23">
        <v>4.2576720338501003E-2</v>
      </c>
      <c r="BA15" s="23"/>
      <c r="BB15" s="23">
        <v>0</v>
      </c>
      <c r="BC15" s="23">
        <v>1.4048690158670199E-2</v>
      </c>
      <c r="BD15" s="23">
        <v>0</v>
      </c>
      <c r="BE15" s="23"/>
      <c r="BF15" s="23">
        <v>1.1049077330814099E-2</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B2:BF20"/>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4" width="10.7265625" customWidth="1"/>
    <col min="35" max="35" width="2.1796875" customWidth="1"/>
    <col min="36" max="40" width="10.7265625" customWidth="1"/>
    <col min="41" max="41" width="2.1796875" customWidth="1"/>
    <col min="42" max="46" width="10.7265625" customWidth="1"/>
    <col min="47" max="47" width="2.1796875" customWidth="1"/>
    <col min="48" max="52" width="10.7265625" customWidth="1"/>
    <col min="53" max="53" width="2.1796875" customWidth="1"/>
    <col min="54" max="56" width="10.7265625" customWidth="1"/>
    <col min="57" max="57" width="2.1796875" customWidth="1"/>
    <col min="58" max="58" width="10.7265625" customWidth="1"/>
    <col min="59" max="59" width="2.1796875" customWidth="1"/>
  </cols>
  <sheetData>
    <row r="2" spans="2:58" ht="40" customHeight="1" x14ac:dyDescent="0.35">
      <c r="D2" s="29" t="s">
        <v>283</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row>
    <row r="5" spans="2:58" ht="30" customHeight="1" x14ac:dyDescent="0.35">
      <c r="B5" s="22"/>
      <c r="C5" s="22"/>
      <c r="D5" s="30" t="s">
        <v>62</v>
      </c>
      <c r="E5" s="30"/>
      <c r="F5" s="22"/>
      <c r="G5" s="30" t="s">
        <v>63</v>
      </c>
      <c r="H5" s="30"/>
      <c r="I5" s="30"/>
      <c r="J5" s="30"/>
      <c r="K5" s="30"/>
      <c r="L5" s="30"/>
      <c r="M5" s="22"/>
      <c r="N5" s="30" t="s">
        <v>64</v>
      </c>
      <c r="O5" s="30"/>
      <c r="P5" s="30"/>
      <c r="Q5" s="30"/>
      <c r="R5" s="22"/>
      <c r="S5" s="30" t="s">
        <v>65</v>
      </c>
      <c r="T5" s="30"/>
      <c r="U5" s="30"/>
      <c r="V5" s="30"/>
      <c r="W5" s="30"/>
      <c r="X5" s="30"/>
      <c r="Y5" s="30"/>
      <c r="Z5" s="30"/>
      <c r="AA5" s="30"/>
      <c r="AB5" s="30"/>
      <c r="AC5" s="30"/>
      <c r="AD5" s="30"/>
      <c r="AE5" s="22"/>
      <c r="AF5" s="30" t="s">
        <v>66</v>
      </c>
      <c r="AG5" s="30"/>
      <c r="AH5" s="30"/>
      <c r="AI5" s="22"/>
      <c r="AJ5" s="30" t="s">
        <v>67</v>
      </c>
      <c r="AK5" s="30"/>
      <c r="AL5" s="30"/>
      <c r="AM5" s="30"/>
      <c r="AN5" s="30"/>
      <c r="AO5" s="22"/>
      <c r="AP5" s="30" t="s">
        <v>68</v>
      </c>
      <c r="AQ5" s="30"/>
      <c r="AR5" s="30"/>
      <c r="AS5" s="30"/>
      <c r="AT5" s="30"/>
      <c r="AU5" s="22"/>
      <c r="AV5" s="30" t="s">
        <v>69</v>
      </c>
      <c r="AW5" s="30"/>
      <c r="AX5" s="30"/>
      <c r="AY5" s="30"/>
      <c r="AZ5" s="30"/>
      <c r="BA5" s="22"/>
      <c r="BB5" s="30" t="s">
        <v>70</v>
      </c>
      <c r="BC5" s="30"/>
      <c r="BD5" s="30"/>
      <c r="BE5" s="22"/>
      <c r="BF5" s="30" t="s">
        <v>71</v>
      </c>
    </row>
    <row r="6" spans="2:58" ht="72.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45</v>
      </c>
      <c r="AP6" s="12" t="s">
        <v>46</v>
      </c>
      <c r="AQ6" s="12" t="s">
        <v>47</v>
      </c>
      <c r="AR6" s="12" t="s">
        <v>50</v>
      </c>
      <c r="AS6" s="12" t="s">
        <v>51</v>
      </c>
      <c r="AT6" s="12" t="s">
        <v>52</v>
      </c>
      <c r="AV6" s="12" t="s">
        <v>53</v>
      </c>
      <c r="AW6" s="12" t="s">
        <v>54</v>
      </c>
      <c r="AX6" s="12" t="s">
        <v>55</v>
      </c>
      <c r="AY6" s="12" t="s">
        <v>56</v>
      </c>
      <c r="AZ6" s="12" t="s">
        <v>57</v>
      </c>
      <c r="BB6" s="12" t="s">
        <v>58</v>
      </c>
      <c r="BC6" s="12" t="s">
        <v>59</v>
      </c>
      <c r="BD6" s="12" t="s">
        <v>60</v>
      </c>
      <c r="BF6" s="12" t="s">
        <v>61</v>
      </c>
    </row>
    <row r="7" spans="2:58" ht="30" customHeight="1" x14ac:dyDescent="0.35">
      <c r="B7" s="10" t="s">
        <v>19</v>
      </c>
      <c r="C7" s="10">
        <v>1012</v>
      </c>
      <c r="D7" s="10">
        <v>506</v>
      </c>
      <c r="E7" s="10">
        <v>502</v>
      </c>
      <c r="F7" s="10"/>
      <c r="G7" s="10">
        <v>139</v>
      </c>
      <c r="H7" s="10">
        <v>186</v>
      </c>
      <c r="I7" s="10">
        <v>143</v>
      </c>
      <c r="J7" s="10">
        <v>155</v>
      </c>
      <c r="K7" s="10">
        <v>153</v>
      </c>
      <c r="L7" s="10">
        <v>236</v>
      </c>
      <c r="M7" s="10"/>
      <c r="N7" s="10">
        <v>274</v>
      </c>
      <c r="O7" s="10">
        <v>247</v>
      </c>
      <c r="P7" s="10">
        <v>247</v>
      </c>
      <c r="Q7" s="10">
        <v>238</v>
      </c>
      <c r="R7" s="10"/>
      <c r="S7" s="10">
        <v>123</v>
      </c>
      <c r="T7" s="10">
        <v>135</v>
      </c>
      <c r="U7" s="10">
        <v>75</v>
      </c>
      <c r="V7" s="10">
        <v>85</v>
      </c>
      <c r="W7" s="10">
        <v>82</v>
      </c>
      <c r="X7" s="10">
        <v>92</v>
      </c>
      <c r="Y7" s="10">
        <v>90</v>
      </c>
      <c r="Z7" s="10">
        <v>32</v>
      </c>
      <c r="AA7" s="10">
        <v>126</v>
      </c>
      <c r="AB7" s="10">
        <v>95</v>
      </c>
      <c r="AC7" s="10">
        <v>45</v>
      </c>
      <c r="AD7" s="10">
        <v>32</v>
      </c>
      <c r="AE7" s="10"/>
      <c r="AF7" s="10">
        <v>386</v>
      </c>
      <c r="AG7" s="10">
        <v>405</v>
      </c>
      <c r="AH7" s="10">
        <v>124</v>
      </c>
      <c r="AI7" s="10"/>
      <c r="AJ7" s="10">
        <v>336</v>
      </c>
      <c r="AK7" s="10">
        <v>329</v>
      </c>
      <c r="AL7" s="10">
        <v>64</v>
      </c>
      <c r="AM7" s="10">
        <v>14</v>
      </c>
      <c r="AN7" s="10">
        <v>101</v>
      </c>
      <c r="AO7" s="10"/>
      <c r="AP7" s="10">
        <v>204</v>
      </c>
      <c r="AQ7" s="10">
        <v>383</v>
      </c>
      <c r="AR7" s="10">
        <v>74</v>
      </c>
      <c r="AS7" s="10">
        <v>118</v>
      </c>
      <c r="AT7" s="10">
        <v>87</v>
      </c>
      <c r="AU7" s="10"/>
      <c r="AV7" s="10">
        <v>211</v>
      </c>
      <c r="AW7" s="10">
        <v>246</v>
      </c>
      <c r="AX7" s="10">
        <v>270</v>
      </c>
      <c r="AY7" s="10">
        <v>123</v>
      </c>
      <c r="AZ7" s="10">
        <v>24</v>
      </c>
      <c r="BA7" s="10"/>
      <c r="BB7" s="10">
        <v>42</v>
      </c>
      <c r="BC7" s="10">
        <v>67</v>
      </c>
      <c r="BD7" s="10">
        <v>32</v>
      </c>
      <c r="BE7" s="10"/>
      <c r="BF7" s="10">
        <v>167</v>
      </c>
    </row>
    <row r="8" spans="2:58" ht="30" customHeight="1" x14ac:dyDescent="0.35">
      <c r="B8" s="11" t="s">
        <v>20</v>
      </c>
      <c r="C8" s="11">
        <v>1012</v>
      </c>
      <c r="D8" s="11">
        <v>512</v>
      </c>
      <c r="E8" s="11">
        <v>496</v>
      </c>
      <c r="F8" s="11"/>
      <c r="G8" s="11">
        <v>134</v>
      </c>
      <c r="H8" s="11">
        <v>179</v>
      </c>
      <c r="I8" s="11">
        <v>164</v>
      </c>
      <c r="J8" s="11">
        <v>167</v>
      </c>
      <c r="K8" s="11">
        <v>144</v>
      </c>
      <c r="L8" s="11">
        <v>224</v>
      </c>
      <c r="M8" s="11"/>
      <c r="N8" s="11">
        <v>267</v>
      </c>
      <c r="O8" s="11">
        <v>259</v>
      </c>
      <c r="P8" s="11">
        <v>245</v>
      </c>
      <c r="Q8" s="11">
        <v>235</v>
      </c>
      <c r="R8" s="11"/>
      <c r="S8" s="11">
        <v>131</v>
      </c>
      <c r="T8" s="11">
        <v>142</v>
      </c>
      <c r="U8" s="11">
        <v>74</v>
      </c>
      <c r="V8" s="11">
        <v>86</v>
      </c>
      <c r="W8" s="11">
        <v>79</v>
      </c>
      <c r="X8" s="11">
        <v>94</v>
      </c>
      <c r="Y8" s="11">
        <v>89</v>
      </c>
      <c r="Z8" s="11">
        <v>30</v>
      </c>
      <c r="AA8" s="11">
        <v>121</v>
      </c>
      <c r="AB8" s="11">
        <v>95</v>
      </c>
      <c r="AC8" s="11">
        <v>43</v>
      </c>
      <c r="AD8" s="11">
        <v>29</v>
      </c>
      <c r="AE8" s="11"/>
      <c r="AF8" s="11">
        <v>386</v>
      </c>
      <c r="AG8" s="11">
        <v>408</v>
      </c>
      <c r="AH8" s="11">
        <v>125</v>
      </c>
      <c r="AI8" s="11"/>
      <c r="AJ8" s="11">
        <v>335</v>
      </c>
      <c r="AK8" s="11">
        <v>334</v>
      </c>
      <c r="AL8" s="11">
        <v>64</v>
      </c>
      <c r="AM8" s="11">
        <v>14</v>
      </c>
      <c r="AN8" s="11">
        <v>102</v>
      </c>
      <c r="AO8" s="11"/>
      <c r="AP8" s="11">
        <v>203</v>
      </c>
      <c r="AQ8" s="11">
        <v>386</v>
      </c>
      <c r="AR8" s="11">
        <v>73</v>
      </c>
      <c r="AS8" s="11">
        <v>120</v>
      </c>
      <c r="AT8" s="11">
        <v>87</v>
      </c>
      <c r="AU8" s="11"/>
      <c r="AV8" s="11">
        <v>209</v>
      </c>
      <c r="AW8" s="11">
        <v>249</v>
      </c>
      <c r="AX8" s="11">
        <v>272</v>
      </c>
      <c r="AY8" s="11">
        <v>123</v>
      </c>
      <c r="AZ8" s="11">
        <v>23</v>
      </c>
      <c r="BA8" s="11"/>
      <c r="BB8" s="11">
        <v>42</v>
      </c>
      <c r="BC8" s="11">
        <v>68</v>
      </c>
      <c r="BD8" s="11">
        <v>32</v>
      </c>
      <c r="BE8" s="11"/>
      <c r="BF8" s="11">
        <v>168</v>
      </c>
    </row>
    <row r="9" spans="2:58" x14ac:dyDescent="0.35">
      <c r="B9" s="15" t="s">
        <v>207</v>
      </c>
      <c r="C9" s="14">
        <v>0.210005740252733</v>
      </c>
      <c r="D9" s="14">
        <v>0.207311765873749</v>
      </c>
      <c r="E9" s="14">
        <v>0.20836317741999</v>
      </c>
      <c r="F9" s="14"/>
      <c r="G9" s="14">
        <v>0.28138990865727997</v>
      </c>
      <c r="H9" s="14">
        <v>0.28145761524943502</v>
      </c>
      <c r="I9" s="14">
        <v>0.18849462376273601</v>
      </c>
      <c r="J9" s="14">
        <v>0.23623644939470101</v>
      </c>
      <c r="K9" s="14">
        <v>0.179330205055238</v>
      </c>
      <c r="L9" s="14">
        <v>0.126313081821669</v>
      </c>
      <c r="M9" s="14"/>
      <c r="N9" s="14">
        <v>0.22478485347139801</v>
      </c>
      <c r="O9" s="14">
        <v>0.21975584054873401</v>
      </c>
      <c r="P9" s="14">
        <v>0.167289726413759</v>
      </c>
      <c r="Q9" s="14">
        <v>0.228068113791393</v>
      </c>
      <c r="R9" s="14"/>
      <c r="S9" s="14">
        <v>0.17503077718152299</v>
      </c>
      <c r="T9" s="14">
        <v>0.21501599828989601</v>
      </c>
      <c r="U9" s="14">
        <v>0.25259688848950901</v>
      </c>
      <c r="V9" s="14">
        <v>0.18465860186833</v>
      </c>
      <c r="W9" s="14">
        <v>0.19615128753550001</v>
      </c>
      <c r="X9" s="14">
        <v>0.15982631452150101</v>
      </c>
      <c r="Y9" s="14">
        <v>0.27797469509767098</v>
      </c>
      <c r="Z9" s="14">
        <v>0.147746424178233</v>
      </c>
      <c r="AA9" s="14">
        <v>0.217303528904702</v>
      </c>
      <c r="AB9" s="14">
        <v>0.22142702932626801</v>
      </c>
      <c r="AC9" s="14">
        <v>0.32297888718761097</v>
      </c>
      <c r="AD9" s="14">
        <v>0.12794154837548699</v>
      </c>
      <c r="AE9" s="14"/>
      <c r="AF9" s="14">
        <v>0.174518331866094</v>
      </c>
      <c r="AG9" s="14">
        <v>0.22121791663856599</v>
      </c>
      <c r="AH9" s="14">
        <v>0.25561051657964501</v>
      </c>
      <c r="AI9" s="14"/>
      <c r="AJ9" s="14">
        <v>0.108935223143625</v>
      </c>
      <c r="AK9" s="14">
        <v>0.28077819878445398</v>
      </c>
      <c r="AL9" s="14">
        <v>0.21982189457149401</v>
      </c>
      <c r="AM9" s="14">
        <v>0.264017669350467</v>
      </c>
      <c r="AN9" s="14">
        <v>0.22043913011167601</v>
      </c>
      <c r="AO9" s="14"/>
      <c r="AP9" s="14">
        <v>3.4403376423709803E-2</v>
      </c>
      <c r="AQ9" s="14">
        <v>0.26465218756095299</v>
      </c>
      <c r="AR9" s="14">
        <v>0.21981904396028201</v>
      </c>
      <c r="AS9" s="14">
        <v>0.26245550236271797</v>
      </c>
      <c r="AT9" s="14">
        <v>0.14107063571408801</v>
      </c>
      <c r="AU9" s="14"/>
      <c r="AV9" s="14">
        <v>0.21049225998486301</v>
      </c>
      <c r="AW9" s="14">
        <v>0.221074838647635</v>
      </c>
      <c r="AX9" s="14">
        <v>0.19065967357748101</v>
      </c>
      <c r="AY9" s="14">
        <v>0.22017955989427301</v>
      </c>
      <c r="AZ9" s="14">
        <v>0.20758082088132401</v>
      </c>
      <c r="BA9" s="14"/>
      <c r="BB9" s="14">
        <v>0.18274339084473701</v>
      </c>
      <c r="BC9" s="14">
        <v>0.23948276432186999</v>
      </c>
      <c r="BD9" s="14">
        <v>9.3018633649436896E-2</v>
      </c>
      <c r="BE9" s="14"/>
      <c r="BF9" s="14">
        <v>0.186977834605629</v>
      </c>
    </row>
    <row r="10" spans="2:58" x14ac:dyDescent="0.35">
      <c r="B10" s="15" t="s">
        <v>208</v>
      </c>
      <c r="C10" s="14">
        <v>0.15833149832139901</v>
      </c>
      <c r="D10" s="14">
        <v>0.18353908890339199</v>
      </c>
      <c r="E10" s="14">
        <v>0.13359231187017201</v>
      </c>
      <c r="F10" s="14"/>
      <c r="G10" s="14">
        <v>0.14181708091314199</v>
      </c>
      <c r="H10" s="14">
        <v>0.13156979652258799</v>
      </c>
      <c r="I10" s="14">
        <v>0.20458613049831301</v>
      </c>
      <c r="J10" s="14">
        <v>0.22011496474727399</v>
      </c>
      <c r="K10" s="14">
        <v>0.17146038911852601</v>
      </c>
      <c r="L10" s="14">
        <v>0.101265514977062</v>
      </c>
      <c r="M10" s="14"/>
      <c r="N10" s="14">
        <v>0.155800321107433</v>
      </c>
      <c r="O10" s="14">
        <v>0.18856080111710199</v>
      </c>
      <c r="P10" s="14">
        <v>0.16328801654849101</v>
      </c>
      <c r="Q10" s="14">
        <v>0.12678389164498399</v>
      </c>
      <c r="R10" s="14"/>
      <c r="S10" s="14">
        <v>0.124088336764761</v>
      </c>
      <c r="T10" s="14">
        <v>0.14350045234706499</v>
      </c>
      <c r="U10" s="14">
        <v>0.12802583234581799</v>
      </c>
      <c r="V10" s="14">
        <v>0.22931287442687601</v>
      </c>
      <c r="W10" s="14">
        <v>0.14493174784020299</v>
      </c>
      <c r="X10" s="14">
        <v>0.14588333109350701</v>
      </c>
      <c r="Y10" s="14">
        <v>0.16627504307948199</v>
      </c>
      <c r="Z10" s="14">
        <v>0.12517965224866601</v>
      </c>
      <c r="AA10" s="14">
        <v>0.21920314386047399</v>
      </c>
      <c r="AB10" s="14">
        <v>0.14890402479631201</v>
      </c>
      <c r="AC10" s="14">
        <v>9.60249536566853E-2</v>
      </c>
      <c r="AD10" s="14">
        <v>0.210213943289286</v>
      </c>
      <c r="AE10" s="14"/>
      <c r="AF10" s="14">
        <v>0.15023547014659899</v>
      </c>
      <c r="AG10" s="14">
        <v>0.185267330158261</v>
      </c>
      <c r="AH10" s="14">
        <v>9.0486682311011701E-2</v>
      </c>
      <c r="AI10" s="14"/>
      <c r="AJ10" s="14">
        <v>0.13041503682112701</v>
      </c>
      <c r="AK10" s="14">
        <v>0.19928310677424299</v>
      </c>
      <c r="AL10" s="14">
        <v>0.15154518436540601</v>
      </c>
      <c r="AM10" s="14">
        <v>0.23560084925533201</v>
      </c>
      <c r="AN10" s="14">
        <v>0.111480704697211</v>
      </c>
      <c r="AO10" s="14"/>
      <c r="AP10" s="14">
        <v>6.5649528228743897E-2</v>
      </c>
      <c r="AQ10" s="14">
        <v>0.18982606551086401</v>
      </c>
      <c r="AR10" s="14">
        <v>0.176984966834106</v>
      </c>
      <c r="AS10" s="14">
        <v>0.25807307211578201</v>
      </c>
      <c r="AT10" s="14">
        <v>0.12614964937630199</v>
      </c>
      <c r="AU10" s="14"/>
      <c r="AV10" s="14">
        <v>0.138019945765992</v>
      </c>
      <c r="AW10" s="14">
        <v>0.19517716819543399</v>
      </c>
      <c r="AX10" s="14">
        <v>0.173708576515096</v>
      </c>
      <c r="AY10" s="14">
        <v>0.12704285307708199</v>
      </c>
      <c r="AZ10" s="14">
        <v>7.7576733842675799E-2</v>
      </c>
      <c r="BA10" s="14"/>
      <c r="BB10" s="14">
        <v>0.16915703174248101</v>
      </c>
      <c r="BC10" s="14">
        <v>0.24205775295631601</v>
      </c>
      <c r="BD10" s="14">
        <v>8.9822982846352498E-2</v>
      </c>
      <c r="BE10" s="14"/>
      <c r="BF10" s="14">
        <v>0.18763524574025001</v>
      </c>
    </row>
    <row r="11" spans="2:58" x14ac:dyDescent="0.35">
      <c r="B11" s="15" t="s">
        <v>209</v>
      </c>
      <c r="C11" s="14">
        <v>0.22321023814563601</v>
      </c>
      <c r="D11" s="14">
        <v>0.19094402620162301</v>
      </c>
      <c r="E11" s="14">
        <v>0.25827622335289102</v>
      </c>
      <c r="F11" s="14"/>
      <c r="G11" s="14">
        <v>0.215671860249744</v>
      </c>
      <c r="H11" s="14">
        <v>0.25925637622120201</v>
      </c>
      <c r="I11" s="14">
        <v>0.16751057755175899</v>
      </c>
      <c r="J11" s="14">
        <v>0.21725988975163801</v>
      </c>
      <c r="K11" s="14">
        <v>0.23138098263158999</v>
      </c>
      <c r="L11" s="14">
        <v>0.23876356018293199</v>
      </c>
      <c r="M11" s="14"/>
      <c r="N11" s="14">
        <v>0.18076880964418601</v>
      </c>
      <c r="O11" s="14">
        <v>0.23478286477728699</v>
      </c>
      <c r="P11" s="14">
        <v>0.25466306282696</v>
      </c>
      <c r="Q11" s="14">
        <v>0.223207445198745</v>
      </c>
      <c r="R11" s="14"/>
      <c r="S11" s="14">
        <v>0.225382282448927</v>
      </c>
      <c r="T11" s="14">
        <v>0.235757832302916</v>
      </c>
      <c r="U11" s="14">
        <v>0.26989182808110501</v>
      </c>
      <c r="V11" s="14">
        <v>0.222404917541074</v>
      </c>
      <c r="W11" s="14">
        <v>0.20036806302105101</v>
      </c>
      <c r="X11" s="14">
        <v>0.27946763510351902</v>
      </c>
      <c r="Y11" s="14">
        <v>0.19181587733883401</v>
      </c>
      <c r="Z11" s="14">
        <v>0.18742195526064201</v>
      </c>
      <c r="AA11" s="14">
        <v>0.17578909356043099</v>
      </c>
      <c r="AB11" s="14">
        <v>0.21230959294069801</v>
      </c>
      <c r="AC11" s="14">
        <v>0.216344481685492</v>
      </c>
      <c r="AD11" s="14">
        <v>0.29233728265669601</v>
      </c>
      <c r="AE11" s="14"/>
      <c r="AF11" s="14">
        <v>0.19936309668897401</v>
      </c>
      <c r="AG11" s="14">
        <v>0.248383853901431</v>
      </c>
      <c r="AH11" s="14">
        <v>0.19624089045087001</v>
      </c>
      <c r="AI11" s="14"/>
      <c r="AJ11" s="14">
        <v>0.179762862034091</v>
      </c>
      <c r="AK11" s="14">
        <v>0.25374802946727298</v>
      </c>
      <c r="AL11" s="14">
        <v>0.296394737680795</v>
      </c>
      <c r="AM11" s="14">
        <v>6.8742877382499804E-2</v>
      </c>
      <c r="AN11" s="14">
        <v>0.19255829376060399</v>
      </c>
      <c r="AO11" s="14"/>
      <c r="AP11" s="14">
        <v>0.144309649477501</v>
      </c>
      <c r="AQ11" s="14">
        <v>0.24897030416379601</v>
      </c>
      <c r="AR11" s="14">
        <v>0.32600249922763802</v>
      </c>
      <c r="AS11" s="14">
        <v>0.17573907650426501</v>
      </c>
      <c r="AT11" s="14">
        <v>0.30843638035278198</v>
      </c>
      <c r="AU11" s="14"/>
      <c r="AV11" s="14">
        <v>0.192388122304926</v>
      </c>
      <c r="AW11" s="14">
        <v>0.25385649317996001</v>
      </c>
      <c r="AX11" s="14">
        <v>0.21514909681679301</v>
      </c>
      <c r="AY11" s="14">
        <v>0.206858977576445</v>
      </c>
      <c r="AZ11" s="14">
        <v>0.30083905176073</v>
      </c>
      <c r="BA11" s="14"/>
      <c r="BB11" s="14">
        <v>0.20409293060990799</v>
      </c>
      <c r="BC11" s="14">
        <v>0.21978568137803101</v>
      </c>
      <c r="BD11" s="14">
        <v>0.31183680972224798</v>
      </c>
      <c r="BE11" s="14"/>
      <c r="BF11" s="14">
        <v>0.22692120768422</v>
      </c>
    </row>
    <row r="12" spans="2:58" x14ac:dyDescent="0.35">
      <c r="B12" s="15" t="s">
        <v>122</v>
      </c>
      <c r="C12" s="14">
        <v>0.217163691017836</v>
      </c>
      <c r="D12" s="14">
        <v>0.204088789615189</v>
      </c>
      <c r="E12" s="14">
        <v>0.232384546075729</v>
      </c>
      <c r="F12" s="14"/>
      <c r="G12" s="14">
        <v>0.15264175389470799</v>
      </c>
      <c r="H12" s="14">
        <v>0.14050655485438401</v>
      </c>
      <c r="I12" s="14">
        <v>0.23876517211109199</v>
      </c>
      <c r="J12" s="14">
        <v>0.171549570576707</v>
      </c>
      <c r="K12" s="14">
        <v>0.25639086014331702</v>
      </c>
      <c r="L12" s="14">
        <v>0.30982839225332598</v>
      </c>
      <c r="M12" s="14"/>
      <c r="N12" s="14">
        <v>0.18160919319004101</v>
      </c>
      <c r="O12" s="14">
        <v>0.20963712845323801</v>
      </c>
      <c r="P12" s="14">
        <v>0.205597165390212</v>
      </c>
      <c r="Q12" s="14">
        <v>0.27058370436391199</v>
      </c>
      <c r="R12" s="14"/>
      <c r="S12" s="14">
        <v>0.203019329069728</v>
      </c>
      <c r="T12" s="14">
        <v>0.22767264338367699</v>
      </c>
      <c r="U12" s="14">
        <v>0.22875353949528299</v>
      </c>
      <c r="V12" s="14">
        <v>0.19154466881930499</v>
      </c>
      <c r="W12" s="14">
        <v>0.25710703039900901</v>
      </c>
      <c r="X12" s="14">
        <v>0.237974078938403</v>
      </c>
      <c r="Y12" s="14">
        <v>0.20228136657926901</v>
      </c>
      <c r="Z12" s="14">
        <v>0.19327786669448799</v>
      </c>
      <c r="AA12" s="14">
        <v>0.198083284352392</v>
      </c>
      <c r="AB12" s="14">
        <v>0.24116768500203301</v>
      </c>
      <c r="AC12" s="14">
        <v>0.224872072857036</v>
      </c>
      <c r="AD12" s="14">
        <v>0.159114987862502</v>
      </c>
      <c r="AE12" s="14"/>
      <c r="AF12" s="14">
        <v>0.26497723506259702</v>
      </c>
      <c r="AG12" s="14">
        <v>0.18382069572135801</v>
      </c>
      <c r="AH12" s="14">
        <v>0.23343519900246501</v>
      </c>
      <c r="AI12" s="14"/>
      <c r="AJ12" s="14">
        <v>0.27027865975073101</v>
      </c>
      <c r="AK12" s="14">
        <v>0.15478732183861901</v>
      </c>
      <c r="AL12" s="14">
        <v>0.27370875672619599</v>
      </c>
      <c r="AM12" s="14">
        <v>0.22348818524259301</v>
      </c>
      <c r="AN12" s="14">
        <v>0.26822861470547998</v>
      </c>
      <c r="AO12" s="14"/>
      <c r="AP12" s="14">
        <v>0.28127949138149999</v>
      </c>
      <c r="AQ12" s="14">
        <v>0.17575478697926</v>
      </c>
      <c r="AR12" s="14">
        <v>0.18820223131573399</v>
      </c>
      <c r="AS12" s="14">
        <v>0.20607986255132901</v>
      </c>
      <c r="AT12" s="14">
        <v>0.31114640573643298</v>
      </c>
      <c r="AU12" s="14"/>
      <c r="AV12" s="14">
        <v>0.26927849825093497</v>
      </c>
      <c r="AW12" s="14">
        <v>0.21115262382886499</v>
      </c>
      <c r="AX12" s="14">
        <v>0.211409796568512</v>
      </c>
      <c r="AY12" s="14">
        <v>0.15323729672040701</v>
      </c>
      <c r="AZ12" s="14">
        <v>8.35086135182673E-2</v>
      </c>
      <c r="BA12" s="14"/>
      <c r="BB12" s="14">
        <v>0.25157319136314699</v>
      </c>
      <c r="BC12" s="14">
        <v>0.223167223287566</v>
      </c>
      <c r="BD12" s="14">
        <v>0.36151668354446997</v>
      </c>
      <c r="BE12" s="14"/>
      <c r="BF12" s="14">
        <v>0.25879317427308302</v>
      </c>
    </row>
    <row r="13" spans="2:58" x14ac:dyDescent="0.35">
      <c r="B13" s="15" t="s">
        <v>210</v>
      </c>
      <c r="C13" s="14">
        <v>0.118203125478687</v>
      </c>
      <c r="D13" s="14">
        <v>0.143275243632358</v>
      </c>
      <c r="E13" s="14">
        <v>9.3283382925470296E-2</v>
      </c>
      <c r="F13" s="14"/>
      <c r="G13" s="14">
        <v>0.16532680759882701</v>
      </c>
      <c r="H13" s="14">
        <v>9.0105801681764797E-2</v>
      </c>
      <c r="I13" s="14">
        <v>0.15886096969244301</v>
      </c>
      <c r="J13" s="14">
        <v>0.101673978972512</v>
      </c>
      <c r="K13" s="14">
        <v>9.5898260295201196E-2</v>
      </c>
      <c r="L13" s="14">
        <v>0.109542824904781</v>
      </c>
      <c r="M13" s="14"/>
      <c r="N13" s="14">
        <v>0.14742228464048501</v>
      </c>
      <c r="O13" s="14">
        <v>9.9135650805602202E-2</v>
      </c>
      <c r="P13" s="14">
        <v>0.12958372375104699</v>
      </c>
      <c r="Q13" s="14">
        <v>9.7175140102604807E-2</v>
      </c>
      <c r="R13" s="14"/>
      <c r="S13" s="14">
        <v>0.16853166857496099</v>
      </c>
      <c r="T13" s="14">
        <v>9.25937328904336E-2</v>
      </c>
      <c r="U13" s="14">
        <v>0.10830700213864999</v>
      </c>
      <c r="V13" s="14">
        <v>0.124700786469485</v>
      </c>
      <c r="W13" s="14">
        <v>0.101966587626571</v>
      </c>
      <c r="X13" s="14">
        <v>0.124963095594863</v>
      </c>
      <c r="Y13" s="14">
        <v>4.2959535786802602E-2</v>
      </c>
      <c r="Z13" s="14">
        <v>0.28769240050985501</v>
      </c>
      <c r="AA13" s="14">
        <v>0.12598076629692201</v>
      </c>
      <c r="AB13" s="14">
        <v>0.13711435552645401</v>
      </c>
      <c r="AC13" s="14">
        <v>4.18671863967316E-2</v>
      </c>
      <c r="AD13" s="14">
        <v>0.1209496933882</v>
      </c>
      <c r="AE13" s="14"/>
      <c r="AF13" s="14">
        <v>0.127533941990051</v>
      </c>
      <c r="AG13" s="14">
        <v>9.0124020182404202E-2</v>
      </c>
      <c r="AH13" s="14">
        <v>0.16151526885392001</v>
      </c>
      <c r="AI13" s="14"/>
      <c r="AJ13" s="14">
        <v>0.16250382181704801</v>
      </c>
      <c r="AK13" s="14">
        <v>7.9386988920013002E-2</v>
      </c>
      <c r="AL13" s="14">
        <v>2.85962928214566E-2</v>
      </c>
      <c r="AM13" s="14">
        <v>0.208150418769108</v>
      </c>
      <c r="AN13" s="14">
        <v>0.14690329197769</v>
      </c>
      <c r="AO13" s="14"/>
      <c r="AP13" s="14">
        <v>0.25497678506799298</v>
      </c>
      <c r="AQ13" s="14">
        <v>7.9740117513190503E-2</v>
      </c>
      <c r="AR13" s="14">
        <v>5.0981412374652299E-2</v>
      </c>
      <c r="AS13" s="14">
        <v>4.5489246891587599E-2</v>
      </c>
      <c r="AT13" s="14">
        <v>0.101733489825064</v>
      </c>
      <c r="AU13" s="14"/>
      <c r="AV13" s="14">
        <v>9.5010972018960096E-2</v>
      </c>
      <c r="AW13" s="14">
        <v>9.1418648043360098E-2</v>
      </c>
      <c r="AX13" s="14">
        <v>0.15216722461418</v>
      </c>
      <c r="AY13" s="14">
        <v>0.158244313046457</v>
      </c>
      <c r="AZ13" s="14">
        <v>0.12036509984589901</v>
      </c>
      <c r="BA13" s="14"/>
      <c r="BB13" s="14">
        <v>0.100613565023638</v>
      </c>
      <c r="BC13" s="14">
        <v>1.2888349839297E-2</v>
      </c>
      <c r="BD13" s="14">
        <v>0.14380489023749299</v>
      </c>
      <c r="BE13" s="14"/>
      <c r="BF13" s="14">
        <v>7.4795146122821607E-2</v>
      </c>
    </row>
    <row r="14" spans="2:58" x14ac:dyDescent="0.35">
      <c r="B14" s="15" t="s">
        <v>211</v>
      </c>
      <c r="C14" s="14">
        <v>6.6140574253583106E-2</v>
      </c>
      <c r="D14" s="14">
        <v>6.3144277811707297E-2</v>
      </c>
      <c r="E14" s="14">
        <v>6.7875183586440693E-2</v>
      </c>
      <c r="F14" s="14"/>
      <c r="G14" s="14">
        <v>4.3152588686298302E-2</v>
      </c>
      <c r="H14" s="14">
        <v>8.5846070998789895E-2</v>
      </c>
      <c r="I14" s="14">
        <v>4.1782526383657301E-2</v>
      </c>
      <c r="J14" s="14">
        <v>4.0065149389730798E-2</v>
      </c>
      <c r="K14" s="14">
        <v>6.5539302756128404E-2</v>
      </c>
      <c r="L14" s="14">
        <v>0.101716257424094</v>
      </c>
      <c r="M14" s="14"/>
      <c r="N14" s="14">
        <v>0.102069926568242</v>
      </c>
      <c r="O14" s="14">
        <v>4.42185804624326E-2</v>
      </c>
      <c r="P14" s="14">
        <v>6.7493860622709304E-2</v>
      </c>
      <c r="Q14" s="14">
        <v>4.9758466655895901E-2</v>
      </c>
      <c r="R14" s="14"/>
      <c r="S14" s="14">
        <v>8.0634694890680203E-2</v>
      </c>
      <c r="T14" s="14">
        <v>8.5459340786012805E-2</v>
      </c>
      <c r="U14" s="14">
        <v>1.24249094496358E-2</v>
      </c>
      <c r="V14" s="14">
        <v>3.3870134062691397E-2</v>
      </c>
      <c r="W14" s="14">
        <v>9.9475283577665996E-2</v>
      </c>
      <c r="X14" s="14">
        <v>5.1885544748207502E-2</v>
      </c>
      <c r="Y14" s="14">
        <v>8.7095009621382502E-2</v>
      </c>
      <c r="Z14" s="14">
        <v>5.8681701108116102E-2</v>
      </c>
      <c r="AA14" s="14">
        <v>6.3640183025079497E-2</v>
      </c>
      <c r="AB14" s="14">
        <v>3.9077312408234997E-2</v>
      </c>
      <c r="AC14" s="14">
        <v>9.7912418216444294E-2</v>
      </c>
      <c r="AD14" s="14">
        <v>8.9442544427828605E-2</v>
      </c>
      <c r="AE14" s="14"/>
      <c r="AF14" s="14">
        <v>7.5057548944101493E-2</v>
      </c>
      <c r="AG14" s="14">
        <v>6.4353124327045E-2</v>
      </c>
      <c r="AH14" s="14">
        <v>5.4421772319426402E-2</v>
      </c>
      <c r="AI14" s="14"/>
      <c r="AJ14" s="14">
        <v>0.13892979024684199</v>
      </c>
      <c r="AK14" s="14">
        <v>2.9090100968752801E-2</v>
      </c>
      <c r="AL14" s="14">
        <v>1.5746335010372599E-2</v>
      </c>
      <c r="AM14" s="14">
        <v>0</v>
      </c>
      <c r="AN14" s="14">
        <v>5.0234122298259402E-2</v>
      </c>
      <c r="AO14" s="14"/>
      <c r="AP14" s="14">
        <v>0.19557946265844101</v>
      </c>
      <c r="AQ14" s="14">
        <v>4.1056538271937101E-2</v>
      </c>
      <c r="AR14" s="14">
        <v>3.80098462875883E-2</v>
      </c>
      <c r="AS14" s="14">
        <v>3.3922352013321798E-2</v>
      </c>
      <c r="AT14" s="14">
        <v>1.146343899533E-2</v>
      </c>
      <c r="AU14" s="14"/>
      <c r="AV14" s="14">
        <v>7.5148252037792795E-2</v>
      </c>
      <c r="AW14" s="14">
        <v>2.7320228104745801E-2</v>
      </c>
      <c r="AX14" s="14">
        <v>5.6905631907937501E-2</v>
      </c>
      <c r="AY14" s="14">
        <v>0.13443699968533601</v>
      </c>
      <c r="AZ14" s="14">
        <v>0.16755295981260299</v>
      </c>
      <c r="BA14" s="14"/>
      <c r="BB14" s="14">
        <v>9.1819890416088901E-2</v>
      </c>
      <c r="BC14" s="14">
        <v>4.55890653165721E-2</v>
      </c>
      <c r="BD14" s="14">
        <v>0</v>
      </c>
      <c r="BE14" s="14"/>
      <c r="BF14" s="14">
        <v>5.8007351075834698E-2</v>
      </c>
    </row>
    <row r="15" spans="2:58" x14ac:dyDescent="0.35">
      <c r="B15" s="15" t="s">
        <v>212</v>
      </c>
      <c r="C15" s="23">
        <v>6.9451325301254502E-3</v>
      </c>
      <c r="D15" s="23">
        <v>7.6968079619819203E-3</v>
      </c>
      <c r="E15" s="23">
        <v>6.2251747693078899E-3</v>
      </c>
      <c r="F15" s="23"/>
      <c r="G15" s="23">
        <v>0</v>
      </c>
      <c r="H15" s="23">
        <v>1.1257784471835799E-2</v>
      </c>
      <c r="I15" s="23">
        <v>0</v>
      </c>
      <c r="J15" s="23">
        <v>1.30999971674375E-2</v>
      </c>
      <c r="K15" s="23">
        <v>0</v>
      </c>
      <c r="L15" s="23">
        <v>1.2570368436137E-2</v>
      </c>
      <c r="M15" s="23"/>
      <c r="N15" s="23">
        <v>7.5446113782148801E-3</v>
      </c>
      <c r="O15" s="23">
        <v>3.9091338356041999E-3</v>
      </c>
      <c r="P15" s="23">
        <v>1.2084444446822501E-2</v>
      </c>
      <c r="Q15" s="23">
        <v>4.4232382424656798E-3</v>
      </c>
      <c r="R15" s="23"/>
      <c r="S15" s="23">
        <v>2.3312911069420201E-2</v>
      </c>
      <c r="T15" s="23">
        <v>0</v>
      </c>
      <c r="U15" s="23">
        <v>0</v>
      </c>
      <c r="V15" s="23">
        <v>1.35080168122385E-2</v>
      </c>
      <c r="W15" s="23">
        <v>0</v>
      </c>
      <c r="X15" s="23">
        <v>0</v>
      </c>
      <c r="Y15" s="23">
        <v>3.1598472496558998E-2</v>
      </c>
      <c r="Z15" s="23">
        <v>0</v>
      </c>
      <c r="AA15" s="23">
        <v>0</v>
      </c>
      <c r="AB15" s="23">
        <v>0</v>
      </c>
      <c r="AC15" s="23">
        <v>0</v>
      </c>
      <c r="AD15" s="23">
        <v>0</v>
      </c>
      <c r="AE15" s="23"/>
      <c r="AF15" s="23">
        <v>8.3143753015838401E-3</v>
      </c>
      <c r="AG15" s="23">
        <v>6.8330590709336997E-3</v>
      </c>
      <c r="AH15" s="23">
        <v>8.2896704826616093E-3</v>
      </c>
      <c r="AI15" s="23"/>
      <c r="AJ15" s="23">
        <v>9.1746061865364704E-3</v>
      </c>
      <c r="AK15" s="23">
        <v>2.92625324664557E-3</v>
      </c>
      <c r="AL15" s="23">
        <v>1.4186798824279799E-2</v>
      </c>
      <c r="AM15" s="23">
        <v>0</v>
      </c>
      <c r="AN15" s="23">
        <v>1.0155842449080301E-2</v>
      </c>
      <c r="AO15" s="23"/>
      <c r="AP15" s="23">
        <v>2.3801706762111501E-2</v>
      </c>
      <c r="AQ15" s="23">
        <v>0</v>
      </c>
      <c r="AR15" s="23">
        <v>0</v>
      </c>
      <c r="AS15" s="23">
        <v>1.8240887560997E-2</v>
      </c>
      <c r="AT15" s="23">
        <v>0</v>
      </c>
      <c r="AU15" s="23"/>
      <c r="AV15" s="23">
        <v>1.9661949636531E-2</v>
      </c>
      <c r="AW15" s="23">
        <v>0</v>
      </c>
      <c r="AX15" s="23">
        <v>0</v>
      </c>
      <c r="AY15" s="23">
        <v>0</v>
      </c>
      <c r="AZ15" s="23">
        <v>4.2576720338501003E-2</v>
      </c>
      <c r="BA15" s="23"/>
      <c r="BB15" s="23">
        <v>0</v>
      </c>
      <c r="BC15" s="23">
        <v>1.7029162900347498E-2</v>
      </c>
      <c r="BD15" s="23">
        <v>0</v>
      </c>
      <c r="BE15" s="23"/>
      <c r="BF15" s="23">
        <v>6.8700404981623204E-3</v>
      </c>
    </row>
    <row r="16" spans="2:58" x14ac:dyDescent="0.35">
      <c r="B16" s="16" t="s">
        <v>214</v>
      </c>
    </row>
    <row r="17" spans="2:2" x14ac:dyDescent="0.35">
      <c r="B17" t="s">
        <v>88</v>
      </c>
    </row>
    <row r="18" spans="2:2" x14ac:dyDescent="0.35">
      <c r="B18" t="s">
        <v>89</v>
      </c>
    </row>
    <row r="20" spans="2:2" x14ac:dyDescent="0.35">
      <c r="B20" s="8" t="str">
        <f>HYPERLINK("#'Contents'!A1", "Return to Contents")</f>
        <v>Return to Contents</v>
      </c>
    </row>
  </sheetData>
  <mergeCells count="11">
    <mergeCell ref="BF5"/>
    <mergeCell ref="D5:E5"/>
    <mergeCell ref="G5:L5"/>
    <mergeCell ref="N5:Q5"/>
    <mergeCell ref="S5:AD5"/>
    <mergeCell ref="AF5:AH5"/>
    <mergeCell ref="D2:AX2"/>
    <mergeCell ref="AJ5:AN5"/>
    <mergeCell ref="AP5:AT5"/>
    <mergeCell ref="AV5:AZ5"/>
    <mergeCell ref="BB5:BD5"/>
  </mergeCells>
  <pageMargins left="0.7" right="0.7" top="0.75" bottom="0.75" header="0.3" footer="0.3"/>
  <pageSetup paperSize="9"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211</vt:i4>
      </vt:variant>
    </vt:vector>
  </HeadingPairs>
  <TitlesOfParts>
    <vt:vector size="211" baseType="lpstr">
      <vt:lpstr>Cover Sheet</vt:lpstr>
      <vt:lpstr>Contents</vt:lpstr>
      <vt:lpstr>Full Results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41</vt:lpstr>
      <vt:lpstr>Table 42</vt:lpstr>
      <vt:lpstr>Table 43</vt:lpstr>
      <vt:lpstr>Table 44</vt:lpstr>
      <vt:lpstr>Table 45</vt:lpstr>
      <vt:lpstr>Table 46</vt:lpstr>
      <vt:lpstr>Table 47</vt:lpstr>
      <vt:lpstr>Table 48</vt:lpstr>
      <vt:lpstr>Table 49</vt:lpstr>
      <vt:lpstr>Table 50</vt:lpstr>
      <vt:lpstr>Table 51</vt:lpstr>
      <vt:lpstr>Table 52</vt:lpstr>
      <vt:lpstr>Table 53</vt:lpstr>
      <vt:lpstr>Table 54</vt:lpstr>
      <vt:lpstr>Table 55</vt:lpstr>
      <vt:lpstr>Table 56</vt:lpstr>
      <vt:lpstr>Table 57</vt:lpstr>
      <vt:lpstr>Table 58</vt:lpstr>
      <vt:lpstr>Table 59</vt:lpstr>
      <vt:lpstr>Table 60</vt:lpstr>
      <vt:lpstr>Table 61</vt:lpstr>
      <vt:lpstr>Table 62</vt:lpstr>
      <vt:lpstr>Table 63</vt:lpstr>
      <vt:lpstr>Table 64</vt:lpstr>
      <vt:lpstr>Table 65</vt:lpstr>
      <vt:lpstr>Table 66</vt:lpstr>
      <vt:lpstr>Table 67</vt:lpstr>
      <vt:lpstr>Table 68</vt:lpstr>
      <vt:lpstr>Table 69</vt:lpstr>
      <vt:lpstr>Table 70</vt:lpstr>
      <vt:lpstr>Table 71</vt:lpstr>
      <vt:lpstr>Table 72</vt:lpstr>
      <vt:lpstr>Table 73</vt:lpstr>
      <vt:lpstr>Table 74</vt:lpstr>
      <vt:lpstr>Table 75</vt:lpstr>
      <vt:lpstr>Table 76</vt:lpstr>
      <vt:lpstr>Table 77</vt:lpstr>
      <vt:lpstr>Table 78</vt:lpstr>
      <vt:lpstr>Table 79</vt:lpstr>
      <vt:lpstr>Table 80</vt:lpstr>
      <vt:lpstr>Table 81</vt:lpstr>
      <vt:lpstr>Table 82</vt:lpstr>
      <vt:lpstr>Table 83</vt:lpstr>
      <vt:lpstr>Table 84</vt:lpstr>
      <vt:lpstr>Table 85</vt:lpstr>
      <vt:lpstr>Table 86</vt:lpstr>
      <vt:lpstr>Table 87</vt:lpstr>
      <vt:lpstr>Table 88</vt:lpstr>
      <vt:lpstr>Table 89</vt:lpstr>
      <vt:lpstr>Table 90</vt:lpstr>
      <vt:lpstr>Table 91</vt:lpstr>
      <vt:lpstr>Table 92</vt:lpstr>
      <vt:lpstr>Table 93</vt:lpstr>
      <vt:lpstr>Table 94</vt:lpstr>
      <vt:lpstr>Table 95</vt:lpstr>
      <vt:lpstr>Table 96</vt:lpstr>
      <vt:lpstr>Table 97</vt:lpstr>
      <vt:lpstr>Table 98</vt:lpstr>
      <vt:lpstr>Table 99</vt:lpstr>
      <vt:lpstr>Table 100</vt:lpstr>
      <vt:lpstr>Table 101</vt:lpstr>
      <vt:lpstr>Table 102</vt:lpstr>
      <vt:lpstr>Table 103</vt:lpstr>
      <vt:lpstr>Table 104</vt:lpstr>
      <vt:lpstr>Table 105</vt:lpstr>
      <vt:lpstr>Table 106</vt:lpstr>
      <vt:lpstr>Table 107</vt:lpstr>
      <vt:lpstr>Table 108</vt:lpstr>
      <vt:lpstr>Table 109</vt:lpstr>
      <vt:lpstr>Table 110</vt:lpstr>
      <vt:lpstr>Table 111</vt:lpstr>
      <vt:lpstr>Table 112</vt:lpstr>
      <vt:lpstr>Table 113</vt:lpstr>
      <vt:lpstr>Table 114</vt:lpstr>
      <vt:lpstr>Table 115</vt:lpstr>
      <vt:lpstr>Table 116</vt:lpstr>
      <vt:lpstr>Table 117</vt:lpstr>
      <vt:lpstr>Table 118</vt:lpstr>
      <vt:lpstr>Table 119</vt:lpstr>
      <vt:lpstr>Table 120</vt:lpstr>
      <vt:lpstr>Table 121</vt:lpstr>
      <vt:lpstr>Table 122</vt:lpstr>
      <vt:lpstr>Table 123</vt:lpstr>
      <vt:lpstr>Table 124</vt:lpstr>
      <vt:lpstr>Table 125</vt:lpstr>
      <vt:lpstr>Table 126</vt:lpstr>
      <vt:lpstr>Table 127</vt:lpstr>
      <vt:lpstr>Table 128</vt:lpstr>
      <vt:lpstr>Table 129</vt:lpstr>
      <vt:lpstr>Table 130</vt:lpstr>
      <vt:lpstr>Table 131</vt:lpstr>
      <vt:lpstr>Table 132</vt:lpstr>
      <vt:lpstr>Table 133</vt:lpstr>
      <vt:lpstr>Table 134</vt:lpstr>
      <vt:lpstr>Table 135</vt:lpstr>
      <vt:lpstr>Table 136</vt:lpstr>
      <vt:lpstr>Table 137</vt:lpstr>
      <vt:lpstr>Table 138</vt:lpstr>
      <vt:lpstr>Table 139</vt:lpstr>
      <vt:lpstr>Table 140</vt:lpstr>
      <vt:lpstr>Table 141</vt:lpstr>
      <vt:lpstr>Table 142</vt:lpstr>
      <vt:lpstr>Table 143</vt:lpstr>
      <vt:lpstr>Table 144</vt:lpstr>
      <vt:lpstr>Table 145</vt:lpstr>
      <vt:lpstr>Table 146</vt:lpstr>
      <vt:lpstr>Table 147</vt:lpstr>
      <vt:lpstr>Table 148</vt:lpstr>
      <vt:lpstr>Table 149</vt:lpstr>
      <vt:lpstr>Table 150</vt:lpstr>
      <vt:lpstr>Table 151</vt:lpstr>
      <vt:lpstr>Table 152</vt:lpstr>
      <vt:lpstr>Table 153</vt:lpstr>
      <vt:lpstr>Table 154</vt:lpstr>
      <vt:lpstr>Table 155</vt:lpstr>
      <vt:lpstr>Table 156</vt:lpstr>
      <vt:lpstr>Table 157</vt:lpstr>
      <vt:lpstr>Table 158</vt:lpstr>
      <vt:lpstr>Table 159</vt:lpstr>
      <vt:lpstr>Table 160</vt:lpstr>
      <vt:lpstr>Table 161</vt:lpstr>
      <vt:lpstr>Table 162</vt:lpstr>
      <vt:lpstr>Table 163</vt:lpstr>
      <vt:lpstr>Table 164</vt:lpstr>
      <vt:lpstr>Table 165</vt:lpstr>
      <vt:lpstr>Table 166</vt:lpstr>
      <vt:lpstr>Table 167</vt:lpstr>
      <vt:lpstr>Table 168</vt:lpstr>
      <vt:lpstr>Table 169</vt:lpstr>
      <vt:lpstr>Table 170</vt:lpstr>
      <vt:lpstr>Table 171</vt:lpstr>
      <vt:lpstr>Table 172</vt:lpstr>
      <vt:lpstr>Table 173</vt:lpstr>
      <vt:lpstr>Table 174</vt:lpstr>
      <vt:lpstr>Table 175</vt:lpstr>
      <vt:lpstr>Table 176</vt:lpstr>
      <vt:lpstr>Table 177</vt:lpstr>
      <vt:lpstr>Table 178</vt:lpstr>
      <vt:lpstr>Table 179</vt:lpstr>
      <vt:lpstr>Table 180</vt:lpstr>
      <vt:lpstr>Table 181</vt:lpstr>
      <vt:lpstr>Table 182</vt:lpstr>
      <vt:lpstr>Table 183</vt:lpstr>
      <vt:lpstr>Table 184</vt:lpstr>
      <vt:lpstr>Table 185</vt:lpstr>
      <vt:lpstr>Table 186</vt:lpstr>
      <vt:lpstr>Table 187</vt:lpstr>
      <vt:lpstr>Table 188</vt:lpstr>
      <vt:lpstr>Table 189</vt:lpstr>
      <vt:lpstr>Table 190</vt:lpstr>
      <vt:lpstr>Table 191</vt:lpstr>
      <vt:lpstr>Table 192</vt:lpstr>
      <vt:lpstr>Table 193</vt:lpstr>
      <vt:lpstr>Table 194</vt:lpstr>
      <vt:lpstr>Table 195</vt:lpstr>
      <vt:lpstr>Table 196</vt:lpstr>
      <vt:lpstr>Table 197</vt:lpstr>
      <vt:lpstr>Table 198</vt:lpstr>
      <vt:lpstr>Table 199</vt:lpstr>
      <vt:lpstr>Table 200</vt:lpstr>
      <vt:lpstr>Table 201</vt:lpstr>
      <vt:lpstr>Table 202</vt:lpstr>
      <vt:lpstr>Table 203</vt:lpstr>
      <vt:lpstr>Table 204</vt:lpstr>
      <vt:lpstr>Table 205</vt:lpstr>
      <vt:lpstr>Table 206</vt:lpstr>
      <vt:lpstr>Table 207</vt:lpstr>
      <vt:lpstr>Table 208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bened</dc:creator>
  <cp:lastModifiedBy>Ben Murphy</cp:lastModifiedBy>
  <dcterms:created xsi:type="dcterms:W3CDTF">2024-06-24T11:47:26Z</dcterms:created>
  <dcterms:modified xsi:type="dcterms:W3CDTF">2024-06-28T09:34:24Z</dcterms:modified>
</cp:coreProperties>
</file>